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-15" windowWidth="14145" windowHeight="12825" tabRatio="754" firstSheet="9" activeTab="14"/>
  </bookViews>
  <sheets>
    <sheet name="Info" sheetId="60" r:id="rId1"/>
    <sheet name="Intro" sheetId="50" r:id="rId2"/>
    <sheet name="PCG" sheetId="43" r:id="rId3"/>
    <sheet name="CO2" sheetId="2" r:id="rId4"/>
    <sheet name="abs CO2" sheetId="65" r:id="rId5"/>
    <sheet name="CH4" sheetId="5" r:id="rId6"/>
    <sheet name="N2O" sheetId="1" r:id="rId7"/>
    <sheet name="HFC" sheetId="39" r:id="rId8"/>
    <sheet name="PFC" sheetId="40" r:id="rId9"/>
    <sheet name="SF6" sheetId="41" r:id="rId10"/>
    <sheet name="CO2eq" sheetId="3" r:id="rId11"/>
    <sheet name="SerieGEI" sheetId="44" r:id="rId12"/>
    <sheet name="Fuentes puntuales" sheetId="72" r:id="rId13"/>
    <sheet name="GPC alcances 2018" sheetId="66" r:id="rId14"/>
    <sheet name="GPC alcances serie CO2eq" sheetId="67" r:id="rId15"/>
    <sheet name="GPC Basic 2018" sheetId="68" r:id="rId16"/>
    <sheet name="GPC Basic serie CO2eq" sheetId="69" r:id="rId17"/>
    <sheet name="aux" sheetId="73" r:id="rId18"/>
  </sheets>
  <definedNames>
    <definedName name="_xlnm._FilterDatabase" localSheetId="12" hidden="1">'Fuentes puntuales'!$A$2:$D$254</definedName>
    <definedName name="_xlnm._FilterDatabase" localSheetId="13" hidden="1">'GPC alcances 2018'!$Q$4:$U$40</definedName>
  </definedNames>
  <calcPr calcId="145621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8" i="73" l="1"/>
  <c r="B228" i="73"/>
  <c r="A228" i="73"/>
  <c r="B227" i="73"/>
  <c r="A227" i="73"/>
  <c r="B226" i="73"/>
  <c r="A226" i="73"/>
  <c r="B225" i="73"/>
  <c r="A225" i="73"/>
  <c r="B224" i="73"/>
  <c r="A224" i="73"/>
  <c r="B223" i="73"/>
  <c r="A223" i="73"/>
  <c r="B222" i="73"/>
  <c r="A222" i="73"/>
  <c r="C221" i="73"/>
  <c r="B221" i="73"/>
  <c r="A221" i="73"/>
  <c r="B220" i="73"/>
  <c r="A220" i="73"/>
  <c r="B219" i="73"/>
  <c r="A219" i="73"/>
  <c r="B218" i="73"/>
  <c r="A218" i="73"/>
  <c r="B217" i="73"/>
  <c r="A217" i="73"/>
  <c r="B216" i="73"/>
  <c r="A216" i="73"/>
  <c r="B215" i="73"/>
  <c r="A215" i="73"/>
  <c r="B214" i="73"/>
  <c r="A214" i="73"/>
  <c r="B213" i="73"/>
  <c r="A213" i="73"/>
  <c r="B212" i="73"/>
  <c r="A212" i="73"/>
  <c r="B211" i="73"/>
  <c r="A211" i="73"/>
  <c r="B210" i="73"/>
  <c r="A210" i="73"/>
  <c r="B209" i="73"/>
  <c r="A209" i="73"/>
  <c r="B208" i="73"/>
  <c r="A208" i="73"/>
  <c r="B207" i="73"/>
  <c r="A207" i="73"/>
  <c r="B206" i="73"/>
  <c r="A206" i="73"/>
  <c r="B205" i="73"/>
  <c r="A205" i="73"/>
  <c r="B204" i="73"/>
  <c r="A204" i="73"/>
  <c r="B203" i="73"/>
  <c r="A203" i="73"/>
  <c r="B202" i="73"/>
  <c r="A202" i="73"/>
  <c r="B201" i="73"/>
  <c r="A201" i="73"/>
  <c r="B200" i="73"/>
  <c r="A200" i="73"/>
  <c r="B199" i="73"/>
  <c r="A199" i="73"/>
  <c r="B198" i="73"/>
  <c r="A198" i="73"/>
  <c r="B197" i="73"/>
  <c r="A197" i="73"/>
  <c r="B196" i="73"/>
  <c r="A196" i="73"/>
  <c r="B195" i="73"/>
  <c r="A195" i="73"/>
  <c r="B194" i="73"/>
  <c r="A194" i="73"/>
  <c r="B193" i="73"/>
  <c r="A193" i="73"/>
  <c r="B192" i="73"/>
  <c r="A192" i="73"/>
  <c r="C191" i="73"/>
  <c r="B191" i="73"/>
  <c r="A191" i="73"/>
  <c r="B190" i="73"/>
  <c r="A190" i="73"/>
  <c r="B189" i="73"/>
  <c r="A189" i="73"/>
  <c r="B188" i="73"/>
  <c r="A188" i="73"/>
  <c r="C187" i="73"/>
  <c r="B187" i="73"/>
  <c r="A187" i="73"/>
  <c r="B186" i="73"/>
  <c r="A186" i="73"/>
  <c r="B185" i="73"/>
  <c r="A185" i="73"/>
  <c r="B184" i="73"/>
  <c r="A184" i="73"/>
  <c r="B183" i="73"/>
  <c r="A183" i="73"/>
  <c r="B182" i="73"/>
  <c r="A182" i="73"/>
  <c r="B181" i="73"/>
  <c r="A181" i="73"/>
  <c r="B180" i="73"/>
  <c r="A180" i="73"/>
  <c r="B179" i="73"/>
  <c r="A179" i="73"/>
  <c r="B178" i="73"/>
  <c r="A178" i="73"/>
  <c r="B177" i="73"/>
  <c r="A177" i="73"/>
  <c r="B176" i="73"/>
  <c r="A176" i="73"/>
  <c r="B175" i="73"/>
  <c r="A175" i="73"/>
  <c r="B174" i="73"/>
  <c r="A174" i="73"/>
  <c r="B173" i="73"/>
  <c r="A173" i="73"/>
  <c r="B172" i="73"/>
  <c r="A172" i="73"/>
  <c r="B171" i="73"/>
  <c r="A171" i="73"/>
  <c r="B170" i="73"/>
  <c r="A170" i="73"/>
  <c r="B169" i="73"/>
  <c r="A169" i="73"/>
  <c r="B168" i="73"/>
  <c r="A168" i="73"/>
  <c r="B167" i="73"/>
  <c r="A167" i="73"/>
  <c r="B166" i="73"/>
  <c r="A166" i="73"/>
  <c r="B165" i="73"/>
  <c r="A165" i="73"/>
  <c r="B164" i="73"/>
  <c r="A164" i="73"/>
  <c r="B163" i="73"/>
  <c r="A163" i="73"/>
  <c r="B162" i="73"/>
  <c r="A162" i="73"/>
  <c r="B161" i="73"/>
  <c r="A161" i="73"/>
  <c r="B160" i="73"/>
  <c r="A160" i="73"/>
  <c r="B159" i="73"/>
  <c r="A159" i="73"/>
  <c r="B158" i="73"/>
  <c r="A158" i="73"/>
  <c r="B157" i="73"/>
  <c r="A157" i="73"/>
  <c r="B156" i="73"/>
  <c r="A156" i="73"/>
  <c r="B155" i="73"/>
  <c r="A155" i="73"/>
  <c r="B154" i="73"/>
  <c r="A154" i="73"/>
  <c r="B153" i="73"/>
  <c r="A153" i="73"/>
  <c r="B152" i="73"/>
  <c r="A152" i="73"/>
  <c r="B151" i="73"/>
  <c r="A151" i="73"/>
  <c r="B150" i="73"/>
  <c r="A150" i="73"/>
  <c r="B149" i="73"/>
  <c r="A149" i="73"/>
  <c r="B148" i="73"/>
  <c r="A148" i="73"/>
  <c r="B147" i="73"/>
  <c r="A147" i="73"/>
  <c r="B146" i="73"/>
  <c r="A146" i="73"/>
  <c r="B145" i="73"/>
  <c r="A145" i="73"/>
  <c r="B144" i="73"/>
  <c r="A144" i="73"/>
  <c r="B143" i="73"/>
  <c r="A143" i="73"/>
  <c r="B142" i="73"/>
  <c r="A142" i="73"/>
  <c r="B141" i="73"/>
  <c r="A141" i="73"/>
  <c r="B140" i="73"/>
  <c r="A140" i="73"/>
  <c r="B139" i="73"/>
  <c r="A139" i="73"/>
  <c r="B138" i="73"/>
  <c r="A138" i="73"/>
  <c r="B137" i="73"/>
  <c r="A137" i="73"/>
  <c r="B136" i="73"/>
  <c r="A136" i="73"/>
  <c r="B135" i="73"/>
  <c r="A135" i="73"/>
  <c r="B134" i="73"/>
  <c r="A134" i="73"/>
  <c r="B133" i="73"/>
  <c r="A133" i="73"/>
  <c r="C132" i="73"/>
  <c r="B132" i="73"/>
  <c r="A132" i="73"/>
  <c r="C131" i="73"/>
  <c r="B131" i="73"/>
  <c r="A131" i="73"/>
  <c r="C130" i="73"/>
  <c r="B130" i="73"/>
  <c r="A130" i="73"/>
  <c r="C129" i="73"/>
  <c r="B129" i="73"/>
  <c r="A129" i="73"/>
  <c r="C128" i="73"/>
  <c r="B128" i="73"/>
  <c r="A128" i="73"/>
  <c r="C127" i="73"/>
  <c r="B127" i="73"/>
  <c r="A127" i="73"/>
  <c r="B126" i="73"/>
  <c r="A126" i="73"/>
  <c r="C125" i="73"/>
  <c r="B125" i="73"/>
  <c r="A125" i="73"/>
  <c r="C124" i="73"/>
  <c r="B124" i="73"/>
  <c r="A124" i="73"/>
  <c r="C123" i="73"/>
  <c r="B123" i="73"/>
  <c r="A123" i="73"/>
  <c r="B122" i="73"/>
  <c r="A122" i="73"/>
  <c r="B121" i="73"/>
  <c r="A121" i="73"/>
  <c r="B120" i="73"/>
  <c r="A120" i="73"/>
  <c r="B119" i="73"/>
  <c r="A119" i="73"/>
  <c r="B118" i="73"/>
  <c r="A118" i="73"/>
  <c r="B117" i="73"/>
  <c r="A117" i="73"/>
  <c r="B116" i="73"/>
  <c r="A116" i="73"/>
  <c r="B115" i="73"/>
  <c r="A115" i="73"/>
  <c r="B114" i="73"/>
  <c r="A114" i="73"/>
  <c r="B113" i="73"/>
  <c r="A113" i="73"/>
  <c r="B112" i="73"/>
  <c r="A112" i="73"/>
  <c r="B111" i="73"/>
  <c r="A111" i="73"/>
  <c r="B110" i="73"/>
  <c r="A110" i="73"/>
  <c r="B109" i="73"/>
  <c r="A109" i="73"/>
  <c r="C108" i="73"/>
  <c r="B108" i="73"/>
  <c r="A108" i="73"/>
  <c r="C107" i="73"/>
  <c r="B107" i="73"/>
  <c r="A107" i="73"/>
  <c r="C106" i="73"/>
  <c r="B106" i="73"/>
  <c r="A106" i="73"/>
  <c r="C105" i="73"/>
  <c r="B105" i="73"/>
  <c r="A105" i="73"/>
  <c r="C104" i="73"/>
  <c r="B104" i="73"/>
  <c r="A104" i="73"/>
  <c r="C103" i="73"/>
  <c r="B103" i="73"/>
  <c r="A103" i="73"/>
  <c r="C102" i="73"/>
  <c r="B102" i="73"/>
  <c r="A102" i="73"/>
  <c r="B101" i="73"/>
  <c r="A101" i="73"/>
  <c r="B100" i="73"/>
  <c r="A100" i="73"/>
  <c r="C99" i="73"/>
  <c r="B99" i="73"/>
  <c r="A99" i="73"/>
  <c r="C98" i="73"/>
  <c r="B98" i="73"/>
  <c r="A98" i="73"/>
  <c r="C97" i="73"/>
  <c r="B97" i="73"/>
  <c r="A97" i="73"/>
  <c r="C96" i="73"/>
  <c r="B96" i="73"/>
  <c r="A96" i="73"/>
  <c r="C95" i="73"/>
  <c r="B95" i="73"/>
  <c r="A95" i="73"/>
  <c r="B94" i="73"/>
  <c r="A94" i="73"/>
  <c r="B93" i="73"/>
  <c r="A93" i="73"/>
  <c r="C92" i="73"/>
  <c r="B92" i="73"/>
  <c r="A92" i="73"/>
  <c r="C91" i="73"/>
  <c r="B91" i="73"/>
  <c r="A91" i="73"/>
  <c r="C90" i="73"/>
  <c r="B90" i="73"/>
  <c r="A90" i="73"/>
  <c r="C89" i="73"/>
  <c r="B89" i="73"/>
  <c r="A89" i="73"/>
  <c r="C88" i="73"/>
  <c r="B88" i="73"/>
  <c r="A88" i="73"/>
  <c r="C87" i="73"/>
  <c r="B87" i="73"/>
  <c r="A87" i="73"/>
  <c r="C86" i="73"/>
  <c r="B86" i="73"/>
  <c r="A86" i="73"/>
  <c r="B85" i="73"/>
  <c r="A85" i="73"/>
  <c r="B84" i="73"/>
  <c r="A84" i="73"/>
  <c r="C83" i="73"/>
  <c r="B83" i="73"/>
  <c r="A83" i="73"/>
  <c r="C82" i="73"/>
  <c r="B82" i="73"/>
  <c r="A82" i="73"/>
  <c r="C81" i="73"/>
  <c r="B81" i="73"/>
  <c r="A81" i="73"/>
  <c r="C80" i="73"/>
  <c r="B80" i="73"/>
  <c r="A80" i="73"/>
  <c r="C79" i="73"/>
  <c r="B79" i="73"/>
  <c r="A79" i="73"/>
  <c r="B78" i="73"/>
  <c r="A78" i="73"/>
  <c r="C77" i="73"/>
  <c r="B77" i="73"/>
  <c r="A77" i="73"/>
  <c r="C76" i="73"/>
  <c r="B76" i="73"/>
  <c r="A76" i="73"/>
  <c r="B75" i="73"/>
  <c r="A75" i="73"/>
  <c r="B74" i="73"/>
  <c r="A74" i="73"/>
  <c r="B73" i="73"/>
  <c r="A73" i="73"/>
  <c r="C72" i="73"/>
  <c r="B72" i="73"/>
  <c r="A72" i="73"/>
  <c r="C71" i="73"/>
  <c r="B71" i="73"/>
  <c r="A71" i="73"/>
  <c r="C70" i="73"/>
  <c r="B70" i="73"/>
  <c r="A70" i="73"/>
  <c r="C69" i="73"/>
  <c r="B69" i="73"/>
  <c r="A69" i="73"/>
  <c r="C68" i="73"/>
  <c r="B68" i="73"/>
  <c r="A68" i="73"/>
  <c r="C67" i="73"/>
  <c r="B67" i="73"/>
  <c r="A67" i="73"/>
  <c r="B66" i="73"/>
  <c r="A66" i="73"/>
  <c r="C65" i="73"/>
  <c r="B65" i="73"/>
  <c r="A65" i="73"/>
  <c r="B64" i="73"/>
  <c r="A64" i="73"/>
  <c r="B63" i="73"/>
  <c r="A63" i="73"/>
  <c r="B62" i="73"/>
  <c r="A62" i="73"/>
  <c r="B61" i="73"/>
  <c r="A61" i="73"/>
  <c r="B60" i="73"/>
  <c r="A60" i="73"/>
  <c r="B59" i="73"/>
  <c r="A59" i="73"/>
  <c r="B58" i="73"/>
  <c r="A58" i="73"/>
  <c r="B57" i="73"/>
  <c r="A57" i="73"/>
  <c r="B56" i="73"/>
  <c r="A56" i="73"/>
  <c r="B55" i="73"/>
  <c r="A55" i="73"/>
  <c r="B54" i="73"/>
  <c r="A54" i="73"/>
  <c r="B53" i="73"/>
  <c r="A53" i="73"/>
  <c r="B52" i="73"/>
  <c r="A52" i="73"/>
  <c r="B51" i="73"/>
  <c r="A51" i="73"/>
  <c r="B50" i="73"/>
  <c r="A50" i="73"/>
  <c r="B49" i="73"/>
  <c r="A49" i="73"/>
  <c r="B48" i="73"/>
  <c r="A48" i="73"/>
  <c r="B47" i="73"/>
  <c r="A47" i="73"/>
  <c r="B46" i="73"/>
  <c r="A46" i="73"/>
  <c r="B45" i="73"/>
  <c r="A45" i="73"/>
  <c r="B44" i="73"/>
  <c r="A44" i="73"/>
  <c r="B43" i="73"/>
  <c r="A43" i="73"/>
  <c r="B42" i="73"/>
  <c r="A42" i="73"/>
  <c r="B41" i="73"/>
  <c r="A41" i="73"/>
  <c r="B40" i="73"/>
  <c r="A40" i="73"/>
  <c r="B39" i="73"/>
  <c r="A39" i="73"/>
  <c r="B38" i="73"/>
  <c r="A38" i="73"/>
  <c r="B37" i="73"/>
  <c r="A37" i="73"/>
  <c r="B36" i="73"/>
  <c r="A36" i="73"/>
  <c r="B35" i="73"/>
  <c r="A35" i="73"/>
  <c r="B34" i="73"/>
  <c r="A34" i="73"/>
  <c r="B33" i="73"/>
  <c r="A33" i="73"/>
  <c r="B32" i="73"/>
  <c r="A32" i="73"/>
  <c r="B31" i="73"/>
  <c r="A31" i="73"/>
  <c r="B30" i="73"/>
  <c r="A30" i="73"/>
  <c r="B29" i="73"/>
  <c r="A29" i="73"/>
  <c r="B28" i="73"/>
  <c r="A28" i="73"/>
  <c r="B27" i="73"/>
  <c r="A27" i="73"/>
  <c r="B26" i="73"/>
  <c r="A26" i="73"/>
  <c r="B25" i="73"/>
  <c r="A25" i="73"/>
  <c r="B24" i="73"/>
  <c r="A24" i="73"/>
  <c r="B23" i="73"/>
  <c r="A23" i="73"/>
  <c r="B22" i="73"/>
  <c r="A22" i="73"/>
  <c r="B21" i="73"/>
  <c r="A21" i="73"/>
  <c r="B20" i="73"/>
  <c r="A20" i="73"/>
  <c r="B19" i="73"/>
  <c r="A19" i="73"/>
  <c r="B18" i="73"/>
  <c r="A18" i="73"/>
  <c r="B17" i="73"/>
  <c r="A17" i="73"/>
  <c r="B16" i="73"/>
  <c r="A16" i="73"/>
  <c r="B15" i="73"/>
  <c r="A15" i="73"/>
  <c r="B14" i="73"/>
  <c r="A14" i="73"/>
  <c r="B13" i="73"/>
  <c r="A13" i="73"/>
  <c r="B12" i="73"/>
  <c r="A12" i="73"/>
  <c r="B11" i="73"/>
  <c r="A11" i="73"/>
  <c r="B10" i="73"/>
  <c r="A10" i="73"/>
  <c r="B9" i="73"/>
  <c r="A9" i="73"/>
  <c r="B8" i="73"/>
  <c r="A8" i="73"/>
  <c r="B7" i="73"/>
  <c r="A7" i="73"/>
  <c r="B6" i="73"/>
  <c r="A6" i="73"/>
  <c r="B5" i="73"/>
  <c r="A5" i="73"/>
  <c r="B4" i="73"/>
  <c r="A4" i="73"/>
  <c r="B3" i="73"/>
  <c r="A3" i="73"/>
  <c r="C2" i="73"/>
  <c r="B2" i="73"/>
  <c r="A2" i="73"/>
  <c r="C235" i="72"/>
  <c r="B235" i="72"/>
  <c r="A235" i="72"/>
  <c r="B234" i="72"/>
  <c r="A234" i="72"/>
  <c r="B41" i="72"/>
  <c r="A41" i="72"/>
  <c r="C233" i="72"/>
  <c r="B233" i="72"/>
  <c r="A233" i="72"/>
  <c r="B232" i="72"/>
  <c r="A232" i="72"/>
  <c r="B231" i="72"/>
  <c r="A231" i="72"/>
  <c r="B78" i="72"/>
  <c r="A78" i="72"/>
  <c r="B230" i="72"/>
  <c r="A230" i="72"/>
  <c r="B229" i="72"/>
  <c r="A229" i="72"/>
  <c r="B228" i="72"/>
  <c r="A228" i="72"/>
  <c r="B227" i="72"/>
  <c r="A227" i="72"/>
  <c r="B226" i="72"/>
  <c r="A226" i="72"/>
  <c r="B225" i="72"/>
  <c r="A225" i="72"/>
  <c r="B224" i="72"/>
  <c r="A224" i="72"/>
  <c r="B223" i="72"/>
  <c r="A223" i="72"/>
  <c r="C222" i="72"/>
  <c r="B222" i="72"/>
  <c r="A222" i="72"/>
  <c r="B221" i="72"/>
  <c r="A221" i="72"/>
  <c r="C220" i="72"/>
  <c r="B220" i="72"/>
  <c r="A220" i="72"/>
  <c r="B219" i="72"/>
  <c r="A219" i="72"/>
  <c r="B218" i="72"/>
  <c r="A218" i="72"/>
  <c r="B217" i="72"/>
  <c r="A217" i="72"/>
  <c r="B216" i="72"/>
  <c r="A216" i="72"/>
  <c r="B215" i="72"/>
  <c r="A215" i="72"/>
  <c r="B214" i="72"/>
  <c r="A214" i="72"/>
  <c r="B213" i="72"/>
  <c r="A213" i="72"/>
  <c r="B212" i="72"/>
  <c r="A212" i="72"/>
  <c r="B211" i="72"/>
  <c r="A211" i="72"/>
  <c r="B210" i="72"/>
  <c r="A210" i="72"/>
  <c r="B209" i="72"/>
  <c r="A209" i="72"/>
  <c r="B208" i="72"/>
  <c r="A208" i="72"/>
  <c r="B207" i="72"/>
  <c r="A207" i="72"/>
  <c r="B206" i="72"/>
  <c r="A206" i="72"/>
  <c r="B205" i="72"/>
  <c r="A205" i="72"/>
  <c r="B204" i="72"/>
  <c r="A204" i="72"/>
  <c r="B203" i="72"/>
  <c r="A203" i="72"/>
  <c r="B202" i="72"/>
  <c r="A202" i="72"/>
  <c r="B201" i="72"/>
  <c r="A201" i="72"/>
  <c r="B200" i="72"/>
  <c r="A200" i="72"/>
  <c r="C199" i="72"/>
  <c r="B199" i="72"/>
  <c r="A199" i="72"/>
  <c r="C198" i="72"/>
  <c r="B198" i="72"/>
  <c r="A198" i="72"/>
  <c r="C197" i="72"/>
  <c r="B197" i="72"/>
  <c r="A197" i="72"/>
  <c r="C196" i="72"/>
  <c r="B196" i="72"/>
  <c r="A196" i="72"/>
  <c r="C195" i="72"/>
  <c r="B195" i="72"/>
  <c r="A195" i="72"/>
  <c r="C194" i="72"/>
  <c r="B194" i="72"/>
  <c r="A194" i="72"/>
  <c r="C193" i="72"/>
  <c r="B193" i="72"/>
  <c r="A193" i="72"/>
  <c r="C192" i="72"/>
  <c r="B192" i="72"/>
  <c r="A192" i="72"/>
  <c r="C191" i="72"/>
  <c r="B191" i="72"/>
  <c r="A191" i="72"/>
  <c r="B88" i="72"/>
  <c r="A88" i="72"/>
  <c r="B64" i="72"/>
  <c r="A64" i="72"/>
  <c r="B76" i="72"/>
  <c r="A76" i="72"/>
  <c r="B190" i="72"/>
  <c r="A190" i="72"/>
  <c r="C189" i="72"/>
  <c r="B189" i="72"/>
  <c r="A189" i="72"/>
  <c r="C188" i="72"/>
  <c r="B188" i="72"/>
  <c r="A188" i="72"/>
  <c r="C187" i="72"/>
  <c r="B187" i="72"/>
  <c r="A187" i="72"/>
  <c r="C186" i="72"/>
  <c r="B186" i="72"/>
  <c r="A186" i="72"/>
  <c r="C185" i="72"/>
  <c r="B185" i="72"/>
  <c r="A185" i="72"/>
  <c r="C184" i="72"/>
  <c r="B184" i="72"/>
  <c r="A184" i="72"/>
  <c r="C183" i="72"/>
  <c r="B183" i="72"/>
  <c r="A183" i="72"/>
  <c r="C182" i="72"/>
  <c r="B182" i="72"/>
  <c r="A182" i="72"/>
  <c r="C181" i="72"/>
  <c r="B181" i="72"/>
  <c r="A181" i="72"/>
  <c r="C180" i="72"/>
  <c r="B180" i="72"/>
  <c r="A180" i="72"/>
  <c r="C179" i="72"/>
  <c r="B179" i="72"/>
  <c r="A179" i="72"/>
  <c r="C178" i="72"/>
  <c r="B178" i="72"/>
  <c r="A178" i="72"/>
  <c r="B177" i="72"/>
  <c r="A177" i="72"/>
  <c r="B176" i="72"/>
  <c r="A176" i="72"/>
  <c r="C175" i="72"/>
  <c r="B175" i="72"/>
  <c r="A175" i="72"/>
  <c r="C174" i="72"/>
  <c r="B174" i="72"/>
  <c r="A174" i="72"/>
  <c r="C173" i="72"/>
  <c r="B173" i="72"/>
  <c r="A173" i="72"/>
  <c r="C172" i="72"/>
  <c r="B172" i="72"/>
  <c r="A172" i="72"/>
  <c r="C171" i="72"/>
  <c r="B171" i="72"/>
  <c r="A171" i="72"/>
  <c r="C170" i="72"/>
  <c r="B170" i="72"/>
  <c r="A170" i="72"/>
  <c r="C169" i="72"/>
  <c r="B169" i="72"/>
  <c r="A169" i="72"/>
  <c r="B168" i="72"/>
  <c r="A168" i="72"/>
  <c r="B167" i="72"/>
  <c r="A167" i="72"/>
  <c r="C166" i="72"/>
  <c r="B166" i="72"/>
  <c r="A166" i="72"/>
  <c r="C165" i="72"/>
  <c r="B165" i="72"/>
  <c r="A165" i="72"/>
  <c r="C164" i="72"/>
  <c r="B164" i="72"/>
  <c r="A164" i="72"/>
  <c r="C163" i="72"/>
  <c r="B163" i="72"/>
  <c r="A163" i="72"/>
  <c r="C162" i="72"/>
  <c r="B162" i="72"/>
  <c r="A162" i="72"/>
  <c r="B161" i="72"/>
  <c r="A161" i="72"/>
  <c r="C160" i="72"/>
  <c r="B160" i="72"/>
  <c r="A160" i="72"/>
  <c r="C159" i="72"/>
  <c r="B159" i="72"/>
  <c r="A159" i="72"/>
  <c r="B49" i="72"/>
  <c r="A49" i="72"/>
  <c r="B158" i="72"/>
  <c r="A158" i="72"/>
  <c r="C157" i="72"/>
  <c r="B157" i="72"/>
  <c r="A157" i="72"/>
  <c r="C156" i="72"/>
  <c r="B156" i="72"/>
  <c r="A156" i="72"/>
  <c r="C155" i="72"/>
  <c r="B155" i="72"/>
  <c r="A155" i="72"/>
  <c r="C154" i="72"/>
  <c r="B154" i="72"/>
  <c r="A154" i="72"/>
  <c r="C153" i="72"/>
  <c r="B153" i="72"/>
  <c r="A153" i="72"/>
  <c r="C152" i="72"/>
  <c r="B152" i="72"/>
  <c r="A152" i="72"/>
  <c r="B151" i="72"/>
  <c r="A151" i="72"/>
  <c r="C150" i="72"/>
  <c r="B150" i="72"/>
  <c r="A150" i="72"/>
  <c r="B55" i="72"/>
  <c r="A55" i="72"/>
  <c r="B149" i="72"/>
  <c r="A149" i="72"/>
  <c r="B148" i="72"/>
  <c r="A148" i="72"/>
  <c r="B147" i="72"/>
  <c r="A147" i="72"/>
  <c r="B146" i="72"/>
  <c r="A146" i="72"/>
  <c r="B145" i="72"/>
  <c r="A145" i="72"/>
  <c r="B144" i="72"/>
  <c r="A144" i="72"/>
  <c r="B143" i="72"/>
  <c r="A143" i="72"/>
  <c r="B142" i="72"/>
  <c r="A142" i="72"/>
  <c r="B141" i="72"/>
  <c r="A141" i="72"/>
  <c r="B140" i="72"/>
  <c r="A140" i="72"/>
  <c r="B139" i="72"/>
  <c r="A139" i="72"/>
  <c r="B138" i="72"/>
  <c r="A138" i="72"/>
  <c r="B137" i="72"/>
  <c r="A137" i="72"/>
  <c r="B136" i="72"/>
  <c r="A136" i="72"/>
  <c r="B135" i="72"/>
  <c r="A135" i="72"/>
  <c r="B134" i="72"/>
  <c r="A134" i="72"/>
  <c r="B133" i="72"/>
  <c r="A133" i="72"/>
  <c r="B132" i="72"/>
  <c r="A132" i="72"/>
  <c r="B131" i="72"/>
  <c r="A131" i="72"/>
  <c r="B130" i="72"/>
  <c r="A130" i="72"/>
  <c r="B129" i="72"/>
  <c r="A129" i="72"/>
  <c r="B128" i="72"/>
  <c r="A128" i="72"/>
  <c r="B127" i="72"/>
  <c r="A127" i="72"/>
  <c r="B126" i="72"/>
  <c r="A126" i="72"/>
  <c r="B125" i="72"/>
  <c r="A125" i="72"/>
  <c r="B124" i="72"/>
  <c r="A124" i="72"/>
  <c r="B123" i="72"/>
  <c r="A123" i="72"/>
  <c r="B122" i="72"/>
  <c r="A122" i="72"/>
  <c r="B121" i="72"/>
  <c r="A121" i="72"/>
  <c r="B120" i="72"/>
  <c r="A120" i="72"/>
  <c r="B119" i="72"/>
  <c r="A119" i="72"/>
  <c r="B118" i="72"/>
  <c r="A118" i="72"/>
  <c r="B117" i="72"/>
  <c r="A117" i="72"/>
  <c r="B116" i="72"/>
  <c r="A116" i="72"/>
  <c r="B115" i="72"/>
  <c r="A115" i="72"/>
  <c r="B20" i="72"/>
  <c r="A20" i="72"/>
  <c r="B114" i="72"/>
  <c r="A114" i="72"/>
  <c r="B113" i="72"/>
  <c r="A113" i="72"/>
  <c r="B112" i="72"/>
  <c r="A112" i="72"/>
  <c r="B111" i="72"/>
  <c r="A111" i="72"/>
  <c r="B110" i="72"/>
  <c r="A110" i="72"/>
  <c r="B109" i="72"/>
  <c r="A109" i="72"/>
  <c r="B108" i="72"/>
  <c r="A108" i="72"/>
  <c r="B107" i="72"/>
  <c r="A107" i="72"/>
  <c r="B106" i="72"/>
  <c r="A106" i="72"/>
  <c r="B105" i="72"/>
  <c r="A105" i="72"/>
  <c r="B104" i="72"/>
  <c r="A104" i="72"/>
  <c r="B95" i="72"/>
  <c r="A95" i="72"/>
  <c r="B54" i="72"/>
  <c r="A54" i="72"/>
  <c r="B93" i="72"/>
  <c r="A93" i="72"/>
  <c r="B90" i="72"/>
  <c r="A90" i="72"/>
  <c r="B91" i="72"/>
  <c r="A91" i="72"/>
  <c r="B87" i="72"/>
  <c r="A87" i="72"/>
  <c r="B86" i="72"/>
  <c r="A86" i="72"/>
  <c r="B85" i="72"/>
  <c r="A85" i="72"/>
  <c r="B92" i="72"/>
  <c r="A92" i="72"/>
  <c r="B102" i="72"/>
  <c r="A102" i="72"/>
  <c r="B94" i="72"/>
  <c r="A94" i="72"/>
  <c r="B83" i="72"/>
  <c r="A83" i="72"/>
  <c r="B89" i="72"/>
  <c r="A89" i="72"/>
  <c r="B80" i="72"/>
  <c r="A80" i="72"/>
  <c r="B84" i="72"/>
  <c r="A84" i="72"/>
  <c r="B79" i="72"/>
  <c r="A79" i="72"/>
  <c r="B72" i="72"/>
  <c r="A72" i="72"/>
  <c r="B82" i="72"/>
  <c r="A82" i="72"/>
  <c r="B75" i="72"/>
  <c r="A75" i="72"/>
  <c r="B81" i="72"/>
  <c r="A81" i="72"/>
  <c r="B96" i="72"/>
  <c r="A96" i="72"/>
  <c r="B53" i="72"/>
  <c r="A53" i="72"/>
  <c r="B74" i="72"/>
  <c r="A74" i="72"/>
  <c r="B44" i="72"/>
  <c r="A44" i="72"/>
  <c r="B71" i="72"/>
  <c r="A71" i="72"/>
  <c r="B35" i="72"/>
  <c r="A35" i="72"/>
  <c r="B40" i="72"/>
  <c r="A40" i="72"/>
  <c r="B58" i="72"/>
  <c r="A58" i="72"/>
  <c r="B67" i="72"/>
  <c r="A67" i="72"/>
  <c r="B39" i="72"/>
  <c r="A39" i="72"/>
  <c r="B70" i="72"/>
  <c r="A70" i="72"/>
  <c r="B65" i="72"/>
  <c r="A65" i="72"/>
  <c r="B101" i="72"/>
  <c r="A101" i="72"/>
  <c r="B46" i="72"/>
  <c r="A46" i="72"/>
  <c r="B62" i="72"/>
  <c r="A62" i="72"/>
  <c r="B18" i="72"/>
  <c r="A18" i="72"/>
  <c r="B51" i="72"/>
  <c r="A51" i="72"/>
  <c r="B47" i="72"/>
  <c r="A47" i="72"/>
  <c r="B61" i="72"/>
  <c r="A61" i="72"/>
  <c r="B36" i="72"/>
  <c r="A36" i="72"/>
  <c r="B69" i="72"/>
  <c r="A69" i="72"/>
  <c r="B66" i="72"/>
  <c r="A66" i="72"/>
  <c r="B45" i="72"/>
  <c r="A45" i="72"/>
  <c r="B50" i="72"/>
  <c r="A50" i="72"/>
  <c r="B57" i="72"/>
  <c r="A57" i="72"/>
  <c r="B68" i="72"/>
  <c r="A68" i="72"/>
  <c r="B100" i="72"/>
  <c r="A100" i="72"/>
  <c r="B56" i="72"/>
  <c r="A56" i="72"/>
  <c r="B99" i="72"/>
  <c r="A99" i="72"/>
  <c r="B98" i="72"/>
  <c r="A98" i="72"/>
  <c r="B23" i="72"/>
  <c r="A23" i="72"/>
  <c r="B48" i="72"/>
  <c r="A48" i="72"/>
  <c r="B37" i="72"/>
  <c r="A37" i="72"/>
  <c r="B43" i="72"/>
  <c r="A43" i="72"/>
  <c r="B28" i="72"/>
  <c r="A28" i="72"/>
  <c r="B97" i="72"/>
  <c r="A97" i="72"/>
  <c r="B38" i="72"/>
  <c r="A38" i="72"/>
  <c r="B34" i="72"/>
  <c r="A34" i="72"/>
  <c r="B32" i="72"/>
  <c r="A32" i="72"/>
  <c r="B27" i="72"/>
  <c r="A27" i="72"/>
  <c r="B17" i="72"/>
  <c r="A17" i="72"/>
  <c r="B10" i="72"/>
  <c r="A10" i="72"/>
  <c r="B77" i="72"/>
  <c r="A77" i="72"/>
  <c r="B30" i="72"/>
  <c r="A30" i="72"/>
  <c r="B33" i="72"/>
  <c r="A33" i="72"/>
  <c r="B25" i="72"/>
  <c r="A25" i="72"/>
  <c r="B13" i="72"/>
  <c r="A13" i="72"/>
  <c r="B22" i="72"/>
  <c r="A22" i="72"/>
  <c r="B16" i="72"/>
  <c r="A16" i="72"/>
  <c r="B63" i="72"/>
  <c r="A63" i="72"/>
  <c r="B29" i="72"/>
  <c r="A29" i="72"/>
  <c r="B52" i="72"/>
  <c r="A52" i="72"/>
  <c r="B14" i="72"/>
  <c r="A14" i="72"/>
  <c r="B8" i="72"/>
  <c r="A8" i="72"/>
  <c r="B12" i="72"/>
  <c r="A12" i="72"/>
  <c r="B31" i="72"/>
  <c r="A31" i="72"/>
  <c r="B42" i="72"/>
  <c r="A42" i="72"/>
  <c r="B26" i="72"/>
  <c r="A26" i="72"/>
  <c r="B9" i="72"/>
  <c r="A9" i="72"/>
  <c r="B7" i="72"/>
  <c r="A7" i="72"/>
  <c r="B21" i="72"/>
  <c r="A21" i="72"/>
  <c r="B24" i="72"/>
  <c r="A24" i="72"/>
  <c r="B15" i="72"/>
  <c r="A15" i="72"/>
  <c r="B6" i="72"/>
  <c r="A6" i="72"/>
  <c r="B3" i="72"/>
  <c r="A3" i="72"/>
  <c r="B5" i="72"/>
  <c r="A5" i="72"/>
  <c r="C2" i="72"/>
  <c r="B2" i="72"/>
  <c r="A2" i="72"/>
  <c r="B238" i="73"/>
  <c r="A238" i="73"/>
  <c r="B237" i="73"/>
  <c r="A237" i="73"/>
  <c r="B236" i="73"/>
  <c r="A236" i="73"/>
  <c r="B235" i="73"/>
  <c r="A235" i="73"/>
  <c r="B234" i="73"/>
  <c r="A234" i="73"/>
  <c r="B233" i="73"/>
  <c r="A233" i="73"/>
  <c r="B232" i="73"/>
  <c r="A232" i="73"/>
  <c r="B231" i="73"/>
  <c r="A231" i="73"/>
  <c r="B230" i="73"/>
  <c r="A230" i="73"/>
  <c r="B229" i="73"/>
  <c r="A229" i="73"/>
  <c r="B238" i="72"/>
  <c r="A238" i="72"/>
  <c r="B237" i="72"/>
  <c r="A237" i="72"/>
  <c r="B236" i="72"/>
  <c r="A236" i="72"/>
  <c r="B103" i="72"/>
  <c r="A103" i="72"/>
  <c r="B73" i="72"/>
  <c r="A73" i="72"/>
  <c r="B60" i="72"/>
  <c r="A60" i="72"/>
  <c r="B59" i="72"/>
  <c r="A59" i="72"/>
  <c r="B11" i="72"/>
  <c r="A11" i="72"/>
  <c r="B19" i="72"/>
  <c r="A19" i="72"/>
  <c r="B4" i="72"/>
  <c r="A4" i="72"/>
  <c r="D228" i="73"/>
  <c r="D221" i="73"/>
  <c r="D191" i="73"/>
  <c r="D187" i="73"/>
  <c r="D132" i="73"/>
  <c r="D131" i="73"/>
  <c r="D130" i="73"/>
  <c r="D129" i="73"/>
  <c r="D128" i="73"/>
  <c r="D127" i="73"/>
  <c r="D125" i="73"/>
  <c r="D124" i="73"/>
  <c r="D123" i="73"/>
  <c r="D108" i="73"/>
  <c r="D107" i="73"/>
  <c r="D106" i="73"/>
  <c r="D105" i="73"/>
  <c r="D104" i="73"/>
  <c r="D103" i="73"/>
  <c r="D102" i="73"/>
  <c r="D99" i="73"/>
  <c r="D98" i="73"/>
  <c r="D97" i="73"/>
  <c r="D96" i="73"/>
  <c r="D95" i="73"/>
  <c r="D92" i="73"/>
  <c r="D91" i="73"/>
  <c r="D90" i="73"/>
  <c r="D89" i="73"/>
  <c r="D88" i="73"/>
  <c r="D87" i="73"/>
  <c r="D86" i="73"/>
  <c r="D83" i="73"/>
  <c r="D82" i="73"/>
  <c r="D81" i="73"/>
  <c r="D80" i="73"/>
  <c r="D79" i="73"/>
  <c r="D77" i="73"/>
  <c r="D76" i="73"/>
  <c r="D72" i="73"/>
  <c r="D71" i="73"/>
  <c r="D70" i="73"/>
  <c r="D69" i="73"/>
  <c r="D68" i="73"/>
  <c r="D67" i="73"/>
  <c r="D65" i="73"/>
  <c r="D2" i="73"/>
  <c r="D235" i="72"/>
  <c r="D233" i="72"/>
  <c r="D222" i="72"/>
  <c r="D220" i="72"/>
  <c r="D199" i="72"/>
  <c r="D198" i="72"/>
  <c r="D197" i="72"/>
  <c r="D196" i="72"/>
  <c r="D195" i="72"/>
  <c r="D194" i="72"/>
  <c r="D193" i="72"/>
  <c r="D192" i="72"/>
  <c r="D191" i="72"/>
  <c r="D189" i="72"/>
  <c r="D188" i="72"/>
  <c r="D187" i="72"/>
  <c r="D186" i="72"/>
  <c r="D185" i="72"/>
  <c r="D184" i="72"/>
  <c r="D183" i="72"/>
  <c r="D182" i="72"/>
  <c r="D181" i="72"/>
  <c r="D180" i="72"/>
  <c r="D179" i="72"/>
  <c r="D178" i="72"/>
  <c r="D175" i="72"/>
  <c r="D174" i="72"/>
  <c r="D173" i="72"/>
  <c r="D172" i="72"/>
  <c r="D171" i="72"/>
  <c r="D170" i="72"/>
  <c r="D169" i="72"/>
  <c r="D166" i="72"/>
  <c r="D165" i="72"/>
  <c r="D164" i="72"/>
  <c r="D163" i="72"/>
  <c r="D162" i="72"/>
  <c r="D160" i="72"/>
  <c r="D159" i="72"/>
  <c r="D157" i="72"/>
  <c r="D156" i="72"/>
  <c r="D155" i="72"/>
  <c r="D154" i="72"/>
  <c r="D153" i="72"/>
  <c r="D152" i="72"/>
  <c r="D150" i="72"/>
  <c r="D2" i="72"/>
  <c r="C65" i="67" l="1"/>
  <c r="B65" i="67"/>
  <c r="A65" i="67"/>
  <c r="C64" i="67"/>
  <c r="B64" i="67"/>
  <c r="A64" i="67"/>
  <c r="A63" i="67"/>
  <c r="C61" i="67"/>
  <c r="B61" i="67"/>
  <c r="A61" i="67"/>
  <c r="C60" i="67"/>
  <c r="B60" i="67"/>
  <c r="A60" i="67"/>
  <c r="C59" i="67"/>
  <c r="B59" i="67"/>
  <c r="A59" i="67"/>
  <c r="C58" i="67"/>
  <c r="B58" i="67"/>
  <c r="A58" i="67"/>
  <c r="C57" i="67"/>
  <c r="B57" i="67"/>
  <c r="A57" i="67"/>
  <c r="C55" i="67"/>
  <c r="B55" i="67"/>
  <c r="A55" i="67"/>
  <c r="AF54" i="67"/>
  <c r="AE54" i="67"/>
  <c r="AD54" i="67"/>
  <c r="AC54" i="67"/>
  <c r="AB54" i="67"/>
  <c r="AA54" i="67"/>
  <c r="Z54" i="67"/>
  <c r="Y54" i="67"/>
  <c r="X54" i="67"/>
  <c r="W54" i="67"/>
  <c r="V54" i="67"/>
  <c r="U54" i="67"/>
  <c r="T54" i="67"/>
  <c r="S54" i="67"/>
  <c r="R54" i="67"/>
  <c r="Q54" i="67"/>
  <c r="P54" i="67"/>
  <c r="O54" i="67"/>
  <c r="N54" i="67"/>
  <c r="M54" i="67"/>
  <c r="L54" i="67"/>
  <c r="K54" i="67"/>
  <c r="J54" i="67"/>
  <c r="I54" i="67"/>
  <c r="H54" i="67"/>
  <c r="G54" i="67"/>
  <c r="F54" i="67"/>
  <c r="E54" i="67"/>
  <c r="D54" i="67"/>
  <c r="C54" i="67"/>
  <c r="B54" i="67"/>
  <c r="A54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53" i="67"/>
  <c r="C91" i="67" l="1"/>
  <c r="C92" i="67"/>
  <c r="C93" i="67"/>
  <c r="C94" i="67"/>
  <c r="C95" i="67"/>
  <c r="C96" i="67"/>
  <c r="C97" i="67"/>
  <c r="C98" i="67"/>
  <c r="C90" i="67"/>
  <c r="G25" i="68"/>
  <c r="G25" i="66"/>
  <c r="B61" i="69"/>
  <c r="A61" i="69"/>
  <c r="B60" i="69"/>
  <c r="A60" i="69"/>
  <c r="B59" i="69"/>
  <c r="A59" i="69"/>
  <c r="B58" i="69"/>
  <c r="A58" i="69"/>
  <c r="B57" i="69"/>
  <c r="A57" i="69"/>
  <c r="C56" i="69"/>
  <c r="B56" i="69"/>
  <c r="A56" i="69"/>
  <c r="C55" i="69"/>
  <c r="B55" i="69"/>
  <c r="A55" i="69"/>
  <c r="AF54" i="69"/>
  <c r="AE54" i="69"/>
  <c r="AD54" i="69"/>
  <c r="AC54" i="69"/>
  <c r="AB54" i="69"/>
  <c r="AA54" i="69"/>
  <c r="Z54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A54" i="69"/>
  <c r="AF53" i="69"/>
  <c r="AE53" i="69"/>
  <c r="AD53" i="69"/>
  <c r="AC53" i="69"/>
  <c r="AB53" i="69"/>
  <c r="AA53" i="69"/>
  <c r="Z53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A53" i="69"/>
  <c r="AF32" i="69"/>
  <c r="AE32" i="69"/>
  <c r="AD32" i="69"/>
  <c r="AC32" i="69"/>
  <c r="AB32" i="69"/>
  <c r="AA32" i="69"/>
  <c r="Z32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AF29" i="69"/>
  <c r="AE29" i="69"/>
  <c r="AD29" i="69"/>
  <c r="AC29" i="69"/>
  <c r="AB29" i="69"/>
  <c r="AA29" i="69"/>
  <c r="Z29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1" i="69"/>
  <c r="B1" i="69"/>
  <c r="K29" i="68"/>
  <c r="J29" i="68"/>
  <c r="I29" i="68"/>
  <c r="H29" i="68"/>
  <c r="G29" i="68"/>
  <c r="F29" i="68"/>
  <c r="E29" i="68"/>
  <c r="D29" i="68"/>
  <c r="J24" i="68"/>
  <c r="I24" i="68"/>
  <c r="H24" i="68"/>
  <c r="E24" i="68"/>
  <c r="J18" i="68"/>
  <c r="I18" i="68"/>
  <c r="H18" i="68"/>
  <c r="E18" i="68"/>
  <c r="J11" i="68"/>
  <c r="I11" i="68"/>
  <c r="H11" i="68"/>
  <c r="E11" i="68"/>
  <c r="J7" i="68"/>
  <c r="I7" i="68"/>
  <c r="H7" i="68"/>
  <c r="E7" i="68"/>
  <c r="J6" i="68"/>
  <c r="I6" i="68"/>
  <c r="H6" i="68"/>
  <c r="G6" i="68"/>
  <c r="F6" i="68"/>
  <c r="E6" i="68"/>
  <c r="D6" i="68"/>
  <c r="H5" i="68"/>
  <c r="C1" i="68"/>
  <c r="B1" i="68"/>
  <c r="C1" i="67"/>
  <c r="B1" i="67"/>
  <c r="R37" i="66"/>
  <c r="S37" i="66" s="1"/>
  <c r="J32" i="66"/>
  <c r="I32" i="66"/>
  <c r="H32" i="66"/>
  <c r="E29" i="66"/>
  <c r="R30" i="66"/>
  <c r="S30" i="66" s="1"/>
  <c r="J24" i="66"/>
  <c r="I24" i="66"/>
  <c r="H24" i="66"/>
  <c r="E24" i="66"/>
  <c r="J18" i="66"/>
  <c r="I18" i="66"/>
  <c r="H18" i="66"/>
  <c r="E18" i="66"/>
  <c r="J11" i="66"/>
  <c r="I11" i="66"/>
  <c r="I7" i="66" s="1"/>
  <c r="H11" i="66"/>
  <c r="E11" i="66"/>
  <c r="E7" i="66" s="1"/>
  <c r="J7" i="66"/>
  <c r="H7" i="66"/>
  <c r="J6" i="66"/>
  <c r="I6" i="66"/>
  <c r="H6" i="66"/>
  <c r="G6" i="66"/>
  <c r="F6" i="66"/>
  <c r="E6" i="66"/>
  <c r="D6" i="66"/>
  <c r="G26" i="68"/>
  <c r="F26" i="66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C192" i="73" l="1"/>
  <c r="D192" i="73" s="1"/>
  <c r="C223" i="72"/>
  <c r="D223" i="72" s="1"/>
  <c r="C234" i="73"/>
  <c r="D234" i="73" s="1"/>
  <c r="C60" i="72"/>
  <c r="C238" i="72"/>
  <c r="C238" i="73"/>
  <c r="D238" i="73" s="1"/>
  <c r="C229" i="73"/>
  <c r="C11" i="72"/>
  <c r="C231" i="73"/>
  <c r="D231" i="73" s="1"/>
  <c r="C4" i="72"/>
  <c r="C235" i="73"/>
  <c r="D235" i="73" s="1"/>
  <c r="C237" i="72"/>
  <c r="C233" i="73"/>
  <c r="D233" i="73" s="1"/>
  <c r="C236" i="72"/>
  <c r="R25" i="66"/>
  <c r="S25" i="66" s="1"/>
  <c r="C236" i="73"/>
  <c r="D236" i="73" s="1"/>
  <c r="C103" i="72"/>
  <c r="C19" i="72"/>
  <c r="C230" i="73"/>
  <c r="D230" i="73" s="1"/>
  <c r="C73" i="72"/>
  <c r="C237" i="73"/>
  <c r="D237" i="73" s="1"/>
  <c r="J5" i="68"/>
  <c r="E5" i="68"/>
  <c r="I5" i="68"/>
  <c r="F26" i="68"/>
  <c r="K26" i="68" s="1"/>
  <c r="G26" i="66"/>
  <c r="K39" i="66"/>
  <c r="K43" i="66"/>
  <c r="N11" i="66" s="1"/>
  <c r="K43" i="68"/>
  <c r="N9" i="68" s="1"/>
  <c r="Z90" i="67"/>
  <c r="J90" i="67"/>
  <c r="AF90" i="67"/>
  <c r="AB90" i="67"/>
  <c r="X90" i="67"/>
  <c r="T90" i="67"/>
  <c r="P90" i="67"/>
  <c r="L90" i="67"/>
  <c r="H90" i="67"/>
  <c r="D90" i="67"/>
  <c r="Y39" i="67"/>
  <c r="I39" i="67"/>
  <c r="AE90" i="67"/>
  <c r="AA90" i="67"/>
  <c r="W90" i="67"/>
  <c r="S90" i="67"/>
  <c r="O90" i="67"/>
  <c r="K90" i="67"/>
  <c r="G90" i="67"/>
  <c r="Y90" i="67"/>
  <c r="Q90" i="67"/>
  <c r="I90" i="67"/>
  <c r="P43" i="67"/>
  <c r="P65" i="67" s="1"/>
  <c r="T39" i="67"/>
  <c r="L39" i="67"/>
  <c r="AD90" i="67"/>
  <c r="V90" i="67"/>
  <c r="N90" i="67"/>
  <c r="F90" i="67"/>
  <c r="O43" i="67"/>
  <c r="O65" i="67" s="1"/>
  <c r="K39" i="67"/>
  <c r="AC90" i="67"/>
  <c r="U90" i="67"/>
  <c r="M90" i="67"/>
  <c r="E90" i="67"/>
  <c r="R90" i="67"/>
  <c r="N39" i="69"/>
  <c r="AD39" i="69"/>
  <c r="Y39" i="69"/>
  <c r="Q39" i="69"/>
  <c r="AA39" i="69"/>
  <c r="K39" i="69"/>
  <c r="G39" i="69"/>
  <c r="F39" i="69"/>
  <c r="V39" i="69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I39" i="69" l="1"/>
  <c r="I35" i="69" s="1"/>
  <c r="I35" i="67"/>
  <c r="I64" i="67" s="1"/>
  <c r="K35" i="66"/>
  <c r="N10" i="66" s="1"/>
  <c r="C232" i="73"/>
  <c r="D232" i="73" s="1"/>
  <c r="C59" i="72"/>
  <c r="D103" i="72"/>
  <c r="D73" i="72"/>
  <c r="D237" i="72"/>
  <c r="D238" i="72"/>
  <c r="D11" i="72"/>
  <c r="D60" i="72"/>
  <c r="D19" i="72"/>
  <c r="D236" i="72"/>
  <c r="D4" i="72"/>
  <c r="D229" i="73"/>
  <c r="K39" i="68"/>
  <c r="K35" i="68" s="1"/>
  <c r="D43" i="67"/>
  <c r="D65" i="67" s="1"/>
  <c r="D39" i="67"/>
  <c r="AC43" i="67"/>
  <c r="AC65" i="67" s="1"/>
  <c r="AE39" i="69"/>
  <c r="AE35" i="69" s="1"/>
  <c r="AD43" i="69"/>
  <c r="AD61" i="69" s="1"/>
  <c r="D39" i="69"/>
  <c r="T39" i="69"/>
  <c r="T35" i="69" s="1"/>
  <c r="O39" i="69"/>
  <c r="O35" i="69" s="1"/>
  <c r="AE39" i="67"/>
  <c r="AE35" i="67" s="1"/>
  <c r="AE64" i="67" s="1"/>
  <c r="R39" i="69"/>
  <c r="V43" i="69"/>
  <c r="V61" i="69" s="1"/>
  <c r="S43" i="69"/>
  <c r="S61" i="69" s="1"/>
  <c r="D43" i="69"/>
  <c r="D61" i="69" s="1"/>
  <c r="T43" i="69"/>
  <c r="T61" i="69" s="1"/>
  <c r="E43" i="69"/>
  <c r="E61" i="69" s="1"/>
  <c r="U43" i="69"/>
  <c r="U61" i="69" s="1"/>
  <c r="K26" i="66"/>
  <c r="AB39" i="67"/>
  <c r="Q39" i="67"/>
  <c r="Q35" i="67" s="1"/>
  <c r="Q64" i="67" s="1"/>
  <c r="S39" i="69"/>
  <c r="S35" i="69" s="1"/>
  <c r="R43" i="69"/>
  <c r="R61" i="69" s="1"/>
  <c r="Z39" i="69"/>
  <c r="Z35" i="69" s="1"/>
  <c r="H39" i="69"/>
  <c r="H35" i="69" s="1"/>
  <c r="X39" i="69"/>
  <c r="X35" i="69" s="1"/>
  <c r="M39" i="69"/>
  <c r="M35" i="69" s="1"/>
  <c r="M60" i="69" s="1"/>
  <c r="S39" i="67"/>
  <c r="S35" i="67" s="1"/>
  <c r="S64" i="67" s="1"/>
  <c r="H43" i="67"/>
  <c r="H65" i="67" s="1"/>
  <c r="AA43" i="67"/>
  <c r="AA65" i="67" s="1"/>
  <c r="I43" i="67"/>
  <c r="I65" i="67" s="1"/>
  <c r="N43" i="69"/>
  <c r="N61" i="69" s="1"/>
  <c r="AA39" i="67"/>
  <c r="G43" i="67"/>
  <c r="G65" i="67" s="1"/>
  <c r="W39" i="67"/>
  <c r="W35" i="67" s="1"/>
  <c r="W64" i="67" s="1"/>
  <c r="E39" i="67"/>
  <c r="E35" i="67" s="1"/>
  <c r="E64" i="67" s="1"/>
  <c r="U39" i="67"/>
  <c r="U35" i="67" s="1"/>
  <c r="U64" i="67" s="1"/>
  <c r="M43" i="67"/>
  <c r="M65" i="67" s="1"/>
  <c r="J39" i="67"/>
  <c r="J35" i="67" s="1"/>
  <c r="J64" i="67" s="1"/>
  <c r="AB43" i="67"/>
  <c r="AB65" i="67" s="1"/>
  <c r="T43" i="67"/>
  <c r="T65" i="67" s="1"/>
  <c r="K43" i="67"/>
  <c r="K65" i="67" s="1"/>
  <c r="V43" i="67"/>
  <c r="V65" i="67" s="1"/>
  <c r="AF39" i="67"/>
  <c r="AF35" i="67" s="1"/>
  <c r="AF64" i="67" s="1"/>
  <c r="AA35" i="67"/>
  <c r="AA64" i="67" s="1"/>
  <c r="Z39" i="67"/>
  <c r="Z35" i="67" s="1"/>
  <c r="Z64" i="67" s="1"/>
  <c r="AC39" i="69"/>
  <c r="AC35" i="69" s="1"/>
  <c r="J43" i="69"/>
  <c r="J61" i="69" s="1"/>
  <c r="Q35" i="69"/>
  <c r="G43" i="69"/>
  <c r="G61" i="69" s="1"/>
  <c r="W43" i="69"/>
  <c r="W61" i="69" s="1"/>
  <c r="V35" i="69"/>
  <c r="H43" i="69"/>
  <c r="H61" i="69" s="1"/>
  <c r="X43" i="69"/>
  <c r="X61" i="69" s="1"/>
  <c r="I43" i="69"/>
  <c r="I61" i="69" s="1"/>
  <c r="Y43" i="69"/>
  <c r="Y61" i="69" s="1"/>
  <c r="D35" i="69"/>
  <c r="X43" i="67"/>
  <c r="X65" i="67" s="1"/>
  <c r="Q43" i="67"/>
  <c r="Q65" i="67" s="1"/>
  <c r="N39" i="67"/>
  <c r="N35" i="67" s="1"/>
  <c r="N64" i="67" s="1"/>
  <c r="AD39" i="67"/>
  <c r="AD35" i="67" s="1"/>
  <c r="AD64" i="67" s="1"/>
  <c r="D35" i="67"/>
  <c r="D64" i="67" s="1"/>
  <c r="T35" i="67"/>
  <c r="T64" i="67" s="1"/>
  <c r="F43" i="67"/>
  <c r="F65" i="67" s="1"/>
  <c r="K35" i="67"/>
  <c r="K64" i="67" s="1"/>
  <c r="K35" i="69"/>
  <c r="W39" i="69"/>
  <c r="W35" i="69" s="1"/>
  <c r="L39" i="69"/>
  <c r="L35" i="69" s="1"/>
  <c r="AB39" i="69"/>
  <c r="AB35" i="69" s="1"/>
  <c r="G35" i="69"/>
  <c r="Z43" i="69"/>
  <c r="Z61" i="69" s="1"/>
  <c r="K43" i="69"/>
  <c r="K61" i="69" s="1"/>
  <c r="AA43" i="69"/>
  <c r="AA61" i="69" s="1"/>
  <c r="L43" i="69"/>
  <c r="L61" i="69" s="1"/>
  <c r="AB43" i="69"/>
  <c r="AB61" i="69" s="1"/>
  <c r="AA35" i="69"/>
  <c r="M43" i="69"/>
  <c r="M61" i="69" s="1"/>
  <c r="AC43" i="69"/>
  <c r="AC61" i="69" s="1"/>
  <c r="W43" i="67"/>
  <c r="W65" i="67" s="1"/>
  <c r="AF43" i="67"/>
  <c r="AF65" i="67" s="1"/>
  <c r="G39" i="67"/>
  <c r="G35" i="67" s="1"/>
  <c r="G64" i="67" s="1"/>
  <c r="S43" i="67"/>
  <c r="S65" i="67" s="1"/>
  <c r="M39" i="67"/>
  <c r="M35" i="67" s="1"/>
  <c r="M64" i="67" s="1"/>
  <c r="AC39" i="67"/>
  <c r="AC35" i="67" s="1"/>
  <c r="AC64" i="67" s="1"/>
  <c r="E43" i="67"/>
  <c r="E65" i="67" s="1"/>
  <c r="U43" i="67"/>
  <c r="U65" i="67" s="1"/>
  <c r="R39" i="67"/>
  <c r="R35" i="67" s="1"/>
  <c r="R64" i="67" s="1"/>
  <c r="J43" i="67"/>
  <c r="J65" i="67" s="1"/>
  <c r="Z43" i="67"/>
  <c r="Z65" i="67" s="1"/>
  <c r="R35" i="69"/>
  <c r="R43" i="67"/>
  <c r="R65" i="67" s="1"/>
  <c r="J39" i="69"/>
  <c r="J35" i="69" s="1"/>
  <c r="P39" i="69"/>
  <c r="P35" i="69" s="1"/>
  <c r="AF39" i="69"/>
  <c r="AF35" i="69" s="1"/>
  <c r="F35" i="69"/>
  <c r="F43" i="69"/>
  <c r="F61" i="69" s="1"/>
  <c r="E39" i="69"/>
  <c r="E35" i="69" s="1"/>
  <c r="U39" i="69"/>
  <c r="U35" i="69" s="1"/>
  <c r="Y35" i="69"/>
  <c r="O43" i="69"/>
  <c r="O61" i="69" s="1"/>
  <c r="AE43" i="69"/>
  <c r="AE61" i="69" s="1"/>
  <c r="N35" i="69"/>
  <c r="AD35" i="69"/>
  <c r="P43" i="69"/>
  <c r="P61" i="69" s="1"/>
  <c r="AF43" i="69"/>
  <c r="AF61" i="69" s="1"/>
  <c r="Q43" i="69"/>
  <c r="Q61" i="69" s="1"/>
  <c r="X39" i="67"/>
  <c r="X35" i="67" s="1"/>
  <c r="X64" i="67" s="1"/>
  <c r="Y35" i="67"/>
  <c r="Y64" i="67" s="1"/>
  <c r="AE43" i="67"/>
  <c r="AE65" i="67" s="1"/>
  <c r="O39" i="67"/>
  <c r="O35" i="67" s="1"/>
  <c r="O64" i="67" s="1"/>
  <c r="Y43" i="67"/>
  <c r="Y65" i="67" s="1"/>
  <c r="F39" i="67"/>
  <c r="F35" i="67" s="1"/>
  <c r="F64" i="67" s="1"/>
  <c r="V39" i="67"/>
  <c r="V35" i="67" s="1"/>
  <c r="V64" i="67" s="1"/>
  <c r="L35" i="67"/>
  <c r="L64" i="67" s="1"/>
  <c r="AB35" i="67"/>
  <c r="AB64" i="67" s="1"/>
  <c r="N43" i="67"/>
  <c r="N65" i="67" s="1"/>
  <c r="AD43" i="67"/>
  <c r="AD65" i="67" s="1"/>
  <c r="P39" i="67"/>
  <c r="P35" i="67" s="1"/>
  <c r="P64" i="67" s="1"/>
  <c r="H39" i="67"/>
  <c r="H35" i="67" s="1"/>
  <c r="H64" i="67" s="1"/>
  <c r="L43" i="67"/>
  <c r="L65" i="67" s="1"/>
  <c r="G13" i="66"/>
  <c r="F13" i="66"/>
  <c r="D13" i="66"/>
  <c r="K6" i="66" l="1"/>
  <c r="R18" i="66"/>
  <c r="S18" i="66" s="1"/>
  <c r="D59" i="72"/>
  <c r="K13" i="66"/>
  <c r="I6" i="67"/>
  <c r="I57" i="67" s="1"/>
  <c r="S6" i="69"/>
  <c r="S56" i="69" s="1"/>
  <c r="S60" i="69"/>
  <c r="D22" i="68"/>
  <c r="D22" i="66"/>
  <c r="D20" i="66"/>
  <c r="D20" i="68"/>
  <c r="D9" i="66"/>
  <c r="D9" i="68"/>
  <c r="F20" i="68"/>
  <c r="F20" i="66"/>
  <c r="F9" i="68"/>
  <c r="F9" i="66"/>
  <c r="G22" i="66"/>
  <c r="G22" i="68"/>
  <c r="G23" i="68"/>
  <c r="G23" i="66"/>
  <c r="D8" i="68"/>
  <c r="D8" i="66"/>
  <c r="F22" i="66"/>
  <c r="F22" i="68"/>
  <c r="F8" i="66"/>
  <c r="F8" i="68"/>
  <c r="G20" i="68"/>
  <c r="G20" i="66"/>
  <c r="G9" i="68"/>
  <c r="G9" i="66"/>
  <c r="G8" i="66"/>
  <c r="G8" i="68"/>
  <c r="D23" i="68"/>
  <c r="D23" i="66"/>
  <c r="F23" i="68"/>
  <c r="F23" i="66"/>
  <c r="J6" i="67"/>
  <c r="J57" i="67" s="1"/>
  <c r="M6" i="69"/>
  <c r="M56" i="69" s="1"/>
  <c r="P6" i="67"/>
  <c r="P57" i="67" s="1"/>
  <c r="AD6" i="67"/>
  <c r="AD57" i="67" s="1"/>
  <c r="V6" i="67"/>
  <c r="V57" i="67" s="1"/>
  <c r="X6" i="67"/>
  <c r="X57" i="67" s="1"/>
  <c r="U60" i="69"/>
  <c r="U6" i="69"/>
  <c r="U56" i="69" s="1"/>
  <c r="AF60" i="69"/>
  <c r="AF6" i="69"/>
  <c r="AF56" i="69" s="1"/>
  <c r="R6" i="67"/>
  <c r="R57" i="67" s="1"/>
  <c r="AC6" i="67"/>
  <c r="AC57" i="67" s="1"/>
  <c r="F6" i="67"/>
  <c r="F57" i="67" s="1"/>
  <c r="P60" i="69"/>
  <c r="P6" i="69"/>
  <c r="P56" i="69" s="1"/>
  <c r="AB6" i="69"/>
  <c r="AB56" i="69" s="1"/>
  <c r="AB60" i="69"/>
  <c r="J60" i="69"/>
  <c r="J6" i="69"/>
  <c r="J56" i="69" s="1"/>
  <c r="H6" i="67"/>
  <c r="H57" i="67" s="1"/>
  <c r="O6" i="67"/>
  <c r="O57" i="67" s="1"/>
  <c r="L6" i="69"/>
  <c r="L56" i="69" s="1"/>
  <c r="L60" i="69"/>
  <c r="Z6" i="67"/>
  <c r="Z57" i="67" s="1"/>
  <c r="G6" i="67"/>
  <c r="G57" i="67" s="1"/>
  <c r="Q6" i="67"/>
  <c r="Q57" i="67" s="1"/>
  <c r="G60" i="69"/>
  <c r="G6" i="69"/>
  <c r="G56" i="69" s="1"/>
  <c r="AC60" i="69"/>
  <c r="AC6" i="69"/>
  <c r="AC56" i="69" s="1"/>
  <c r="V60" i="69"/>
  <c r="V6" i="69"/>
  <c r="V56" i="69" s="1"/>
  <c r="U6" i="67"/>
  <c r="U57" i="67" s="1"/>
  <c r="AD60" i="69"/>
  <c r="AD6" i="69"/>
  <c r="AD56" i="69" s="1"/>
  <c r="Y60" i="69"/>
  <c r="Y6" i="69"/>
  <c r="Y56" i="69" s="1"/>
  <c r="W60" i="69"/>
  <c r="W6" i="69"/>
  <c r="W56" i="69" s="1"/>
  <c r="N6" i="67"/>
  <c r="N57" i="67" s="1"/>
  <c r="D6" i="67"/>
  <c r="D57" i="67" s="1"/>
  <c r="AE6" i="67"/>
  <c r="AE57" i="67" s="1"/>
  <c r="AA6" i="67"/>
  <c r="AA57" i="67" s="1"/>
  <c r="Y6" i="67"/>
  <c r="Y57" i="67" s="1"/>
  <c r="E60" i="69"/>
  <c r="E6" i="69"/>
  <c r="E56" i="69" s="1"/>
  <c r="H60" i="69"/>
  <c r="H6" i="69"/>
  <c r="H56" i="69" s="1"/>
  <c r="T60" i="69"/>
  <c r="T6" i="69"/>
  <c r="T56" i="69" s="1"/>
  <c r="T6" i="67"/>
  <c r="T57" i="67" s="1"/>
  <c r="AB6" i="67"/>
  <c r="AB57" i="67" s="1"/>
  <c r="AE60" i="69"/>
  <c r="AE6" i="69"/>
  <c r="AE56" i="69" s="1"/>
  <c r="N60" i="69"/>
  <c r="N6" i="69"/>
  <c r="N56" i="69" s="1"/>
  <c r="I60" i="69"/>
  <c r="I6" i="69"/>
  <c r="I56" i="69" s="1"/>
  <c r="X6" i="69"/>
  <c r="X56" i="69" s="1"/>
  <c r="X60" i="69"/>
  <c r="Z60" i="69"/>
  <c r="Z6" i="69"/>
  <c r="Z56" i="69" s="1"/>
  <c r="K60" i="69"/>
  <c r="K6" i="69"/>
  <c r="K56" i="69" s="1"/>
  <c r="K6" i="67"/>
  <c r="K57" i="67" s="1"/>
  <c r="R60" i="69"/>
  <c r="R6" i="69"/>
  <c r="R56" i="69" s="1"/>
  <c r="L6" i="67"/>
  <c r="L57" i="67" s="1"/>
  <c r="W6" i="67"/>
  <c r="W57" i="67" s="1"/>
  <c r="O60" i="69"/>
  <c r="O6" i="69"/>
  <c r="O56" i="69" s="1"/>
  <c r="F60" i="69"/>
  <c r="F6" i="69"/>
  <c r="F56" i="69" s="1"/>
  <c r="S6" i="67"/>
  <c r="S57" i="67" s="1"/>
  <c r="M6" i="67"/>
  <c r="M57" i="67" s="1"/>
  <c r="AA60" i="69"/>
  <c r="AA6" i="69"/>
  <c r="AA56" i="69" s="1"/>
  <c r="N8" i="68"/>
  <c r="K6" i="68"/>
  <c r="E6" i="67"/>
  <c r="E57" i="67" s="1"/>
  <c r="D60" i="69"/>
  <c r="D6" i="69"/>
  <c r="D56" i="69" s="1"/>
  <c r="Q60" i="69"/>
  <c r="Q6" i="69"/>
  <c r="Q56" i="69" s="1"/>
  <c r="AF6" i="67"/>
  <c r="AF57" i="67" s="1"/>
  <c r="AD348" i="3"/>
  <c r="Z348" i="3"/>
  <c r="W348" i="3"/>
  <c r="V348" i="3"/>
  <c r="R348" i="3"/>
  <c r="N348" i="3"/>
  <c r="J348" i="3"/>
  <c r="G348" i="3"/>
  <c r="F348" i="3"/>
  <c r="AE347" i="3"/>
  <c r="AA347" i="3"/>
  <c r="W347" i="3"/>
  <c r="T347" i="3"/>
  <c r="S347" i="3"/>
  <c r="O347" i="3"/>
  <c r="K347" i="3"/>
  <c r="G347" i="3"/>
  <c r="D347" i="3"/>
  <c r="C347" i="3"/>
  <c r="AB346" i="3"/>
  <c r="X346" i="3"/>
  <c r="W346" i="3"/>
  <c r="U346" i="3"/>
  <c r="T346" i="3"/>
  <c r="S346" i="3"/>
  <c r="P346" i="3"/>
  <c r="O346" i="3"/>
  <c r="M346" i="3"/>
  <c r="L346" i="3"/>
  <c r="K346" i="3"/>
  <c r="H346" i="3"/>
  <c r="G346" i="3"/>
  <c r="D346" i="3"/>
  <c r="C346" i="3"/>
  <c r="AC345" i="3"/>
  <c r="AB345" i="3"/>
  <c r="Z345" i="3"/>
  <c r="Y345" i="3"/>
  <c r="X345" i="3"/>
  <c r="V345" i="3"/>
  <c r="U345" i="3"/>
  <c r="T345" i="3"/>
  <c r="Q345" i="3"/>
  <c r="P345" i="3"/>
  <c r="N345" i="3"/>
  <c r="M345" i="3"/>
  <c r="L345" i="3"/>
  <c r="J345" i="3"/>
  <c r="I345" i="3"/>
  <c r="H345" i="3"/>
  <c r="E345" i="3"/>
  <c r="D345" i="3"/>
  <c r="AD344" i="3"/>
  <c r="AC344" i="3"/>
  <c r="Z344" i="3"/>
  <c r="Y344" i="3"/>
  <c r="W344" i="3"/>
  <c r="V344" i="3"/>
  <c r="U344" i="3"/>
  <c r="R344" i="3"/>
  <c r="Q344" i="3"/>
  <c r="O344" i="3"/>
  <c r="N344" i="3"/>
  <c r="M344" i="3"/>
  <c r="J344" i="3"/>
  <c r="I344" i="3"/>
  <c r="G344" i="3"/>
  <c r="F344" i="3"/>
  <c r="E344" i="3"/>
  <c r="AE343" i="3"/>
  <c r="AD343" i="3"/>
  <c r="AA343" i="3"/>
  <c r="Z343" i="3"/>
  <c r="W343" i="3"/>
  <c r="V343" i="3"/>
  <c r="T343" i="3"/>
  <c r="S343" i="3"/>
  <c r="R343" i="3"/>
  <c r="P343" i="3"/>
  <c r="O343" i="3"/>
  <c r="N343" i="3"/>
  <c r="K343" i="3"/>
  <c r="J343" i="3"/>
  <c r="H343" i="3"/>
  <c r="G343" i="3"/>
  <c r="F343" i="3"/>
  <c r="D343" i="3"/>
  <c r="C343" i="3"/>
  <c r="AE342" i="3"/>
  <c r="AB342" i="3"/>
  <c r="AA342" i="3"/>
  <c r="X342" i="3"/>
  <c r="W342" i="3"/>
  <c r="T342" i="3"/>
  <c r="S342" i="3"/>
  <c r="Q342" i="3"/>
  <c r="P342" i="3"/>
  <c r="O342" i="3"/>
  <c r="L342" i="3"/>
  <c r="K342" i="3"/>
  <c r="I342" i="3"/>
  <c r="H342" i="3"/>
  <c r="G342" i="3"/>
  <c r="D342" i="3"/>
  <c r="C342" i="3"/>
  <c r="AD340" i="3"/>
  <c r="AC340" i="3"/>
  <c r="AB340" i="3"/>
  <c r="Y340" i="3"/>
  <c r="X340" i="3"/>
  <c r="U340" i="3"/>
  <c r="T340" i="3"/>
  <c r="Q340" i="3"/>
  <c r="P340" i="3"/>
  <c r="N340" i="3"/>
  <c r="M340" i="3"/>
  <c r="L340" i="3"/>
  <c r="J340" i="3"/>
  <c r="I340" i="3"/>
  <c r="H340" i="3"/>
  <c r="F340" i="3"/>
  <c r="E340" i="3"/>
  <c r="D340" i="3"/>
  <c r="AD339" i="3"/>
  <c r="AC339" i="3"/>
  <c r="AA339" i="3"/>
  <c r="Z339" i="3"/>
  <c r="Y339" i="3"/>
  <c r="W339" i="3"/>
  <c r="V339" i="3"/>
  <c r="U339" i="3"/>
  <c r="R339" i="3"/>
  <c r="Q339" i="3"/>
  <c r="N339" i="3"/>
  <c r="M339" i="3"/>
  <c r="K339" i="3"/>
  <c r="J339" i="3"/>
  <c r="I339" i="3"/>
  <c r="G339" i="3"/>
  <c r="F339" i="3"/>
  <c r="E339" i="3"/>
  <c r="C339" i="3"/>
  <c r="AD338" i="3"/>
  <c r="AB338" i="3"/>
  <c r="AA338" i="3"/>
  <c r="Z338" i="3"/>
  <c r="X338" i="3"/>
  <c r="W338" i="3"/>
  <c r="V338" i="3"/>
  <c r="T338" i="3"/>
  <c r="S338" i="3"/>
  <c r="R338" i="3"/>
  <c r="P338" i="3"/>
  <c r="O338" i="3"/>
  <c r="N338" i="3"/>
  <c r="K338" i="3"/>
  <c r="J338" i="3"/>
  <c r="H338" i="3"/>
  <c r="G338" i="3"/>
  <c r="F338" i="3"/>
  <c r="C338" i="3"/>
  <c r="AE337" i="3"/>
  <c r="AC337" i="3"/>
  <c r="AB337" i="3"/>
  <c r="AA337" i="3"/>
  <c r="Y337" i="3"/>
  <c r="X337" i="3"/>
  <c r="W337" i="3"/>
  <c r="U337" i="3"/>
  <c r="T337" i="3"/>
  <c r="S337" i="3"/>
  <c r="Q337" i="3"/>
  <c r="P337" i="3"/>
  <c r="O337" i="3"/>
  <c r="M337" i="3"/>
  <c r="L337" i="3"/>
  <c r="K337" i="3"/>
  <c r="H337" i="3"/>
  <c r="G337" i="3"/>
  <c r="E337" i="3"/>
  <c r="D337" i="3"/>
  <c r="C337" i="3"/>
  <c r="AC336" i="3"/>
  <c r="AB336" i="3"/>
  <c r="Z336" i="3"/>
  <c r="Y336" i="3"/>
  <c r="X336" i="3"/>
  <c r="V336" i="3"/>
  <c r="U336" i="3"/>
  <c r="T336" i="3"/>
  <c r="R336" i="3"/>
  <c r="Q336" i="3"/>
  <c r="P336" i="3"/>
  <c r="N336" i="3"/>
  <c r="M336" i="3"/>
  <c r="L336" i="3"/>
  <c r="J336" i="3"/>
  <c r="I336" i="3"/>
  <c r="H336" i="3"/>
  <c r="E336" i="3"/>
  <c r="D336" i="3"/>
  <c r="AE335" i="3"/>
  <c r="AD335" i="3"/>
  <c r="AC335" i="3"/>
  <c r="Z335" i="3"/>
  <c r="Y335" i="3"/>
  <c r="W335" i="3"/>
  <c r="V335" i="3"/>
  <c r="U335" i="3"/>
  <c r="S335" i="3"/>
  <c r="R335" i="3"/>
  <c r="Q335" i="3"/>
  <c r="O335" i="3"/>
  <c r="N335" i="3"/>
  <c r="M335" i="3"/>
  <c r="K335" i="3"/>
  <c r="J335" i="3"/>
  <c r="I335" i="3"/>
  <c r="G335" i="3"/>
  <c r="F335" i="3"/>
  <c r="E335" i="3"/>
  <c r="AE334" i="3"/>
  <c r="AD334" i="3"/>
  <c r="AB334" i="3"/>
  <c r="AA334" i="3"/>
  <c r="Z334" i="3"/>
  <c r="W334" i="3"/>
  <c r="V334" i="3"/>
  <c r="T334" i="3"/>
  <c r="S334" i="3"/>
  <c r="R334" i="3"/>
  <c r="P334" i="3"/>
  <c r="O334" i="3"/>
  <c r="N334" i="3"/>
  <c r="L334" i="3"/>
  <c r="K334" i="3"/>
  <c r="J334" i="3"/>
  <c r="H334" i="3"/>
  <c r="G334" i="3"/>
  <c r="F334" i="3"/>
  <c r="C334" i="3"/>
  <c r="AE333" i="3"/>
  <c r="AB333" i="3"/>
  <c r="AA333" i="3"/>
  <c r="Y333" i="3"/>
  <c r="X333" i="3"/>
  <c r="W333" i="3"/>
  <c r="U333" i="3"/>
  <c r="T333" i="3"/>
  <c r="S333" i="3"/>
  <c r="Q333" i="3"/>
  <c r="P333" i="3"/>
  <c r="O333" i="3"/>
  <c r="M333" i="3"/>
  <c r="L333" i="3"/>
  <c r="K333" i="3"/>
  <c r="I333" i="3"/>
  <c r="H333" i="3"/>
  <c r="G333" i="3"/>
  <c r="E333" i="3"/>
  <c r="D333" i="3"/>
  <c r="C333" i="3"/>
  <c r="AC332" i="3"/>
  <c r="AB332" i="3"/>
  <c r="Z332" i="3"/>
  <c r="Y332" i="3"/>
  <c r="X332" i="3"/>
  <c r="V332" i="3"/>
  <c r="U332" i="3"/>
  <c r="T332" i="3"/>
  <c r="Q332" i="3"/>
  <c r="P332" i="3"/>
  <c r="N332" i="3"/>
  <c r="M332" i="3"/>
  <c r="L332" i="3"/>
  <c r="J332" i="3"/>
  <c r="I332" i="3"/>
  <c r="H332" i="3"/>
  <c r="F332" i="3"/>
  <c r="E332" i="3"/>
  <c r="D332" i="3"/>
  <c r="AE331" i="3"/>
  <c r="AD331" i="3"/>
  <c r="AC331" i="3"/>
  <c r="Z331" i="3"/>
  <c r="Y331" i="3"/>
  <c r="W331" i="3"/>
  <c r="V331" i="3"/>
  <c r="U331" i="3"/>
  <c r="S331" i="3"/>
  <c r="R331" i="3"/>
  <c r="Q331" i="3"/>
  <c r="N331" i="3"/>
  <c r="M331" i="3"/>
  <c r="K331" i="3"/>
  <c r="J331" i="3"/>
  <c r="I331" i="3"/>
  <c r="G331" i="3"/>
  <c r="F331" i="3"/>
  <c r="E331" i="3"/>
  <c r="C331" i="3"/>
  <c r="AE330" i="3"/>
  <c r="AD330" i="3"/>
  <c r="AB330" i="3"/>
  <c r="AA330" i="3"/>
  <c r="Z330" i="3"/>
  <c r="X330" i="3"/>
  <c r="W330" i="3"/>
  <c r="V330" i="3"/>
  <c r="S330" i="3"/>
  <c r="R330" i="3"/>
  <c r="P330" i="3"/>
  <c r="O330" i="3"/>
  <c r="N330" i="3"/>
  <c r="K330" i="3"/>
  <c r="J330" i="3"/>
  <c r="H330" i="3"/>
  <c r="G330" i="3"/>
  <c r="F330" i="3"/>
  <c r="D330" i="3"/>
  <c r="C330" i="3"/>
  <c r="AE329" i="3"/>
  <c r="AC329" i="3"/>
  <c r="AB329" i="3"/>
  <c r="AA329" i="3"/>
  <c r="Y329" i="3"/>
  <c r="X329" i="3"/>
  <c r="W329" i="3"/>
  <c r="T329" i="3"/>
  <c r="S329" i="3"/>
  <c r="Q329" i="3"/>
  <c r="P329" i="3"/>
  <c r="O329" i="3"/>
  <c r="M329" i="3"/>
  <c r="L329" i="3"/>
  <c r="K329" i="3"/>
  <c r="I329" i="3"/>
  <c r="H329" i="3"/>
  <c r="G329" i="3"/>
  <c r="E329" i="3"/>
  <c r="D329" i="3"/>
  <c r="C329" i="3"/>
  <c r="AD327" i="3"/>
  <c r="AC327" i="3"/>
  <c r="AB327" i="3"/>
  <c r="Z327" i="3"/>
  <c r="Y327" i="3"/>
  <c r="X327" i="3"/>
  <c r="V327" i="3"/>
  <c r="U327" i="3"/>
  <c r="T327" i="3"/>
  <c r="R327" i="3"/>
  <c r="Q327" i="3"/>
  <c r="P327" i="3"/>
  <c r="N327" i="3"/>
  <c r="M327" i="3"/>
  <c r="L327" i="3"/>
  <c r="J327" i="3"/>
  <c r="I327" i="3"/>
  <c r="H327" i="3"/>
  <c r="F327" i="3"/>
  <c r="E327" i="3"/>
  <c r="D327" i="3"/>
  <c r="AE326" i="3"/>
  <c r="AD326" i="3"/>
  <c r="AC326" i="3"/>
  <c r="AA326" i="3"/>
  <c r="Z326" i="3"/>
  <c r="Y326" i="3"/>
  <c r="W326" i="3"/>
  <c r="V326" i="3"/>
  <c r="U326" i="3"/>
  <c r="S326" i="3"/>
  <c r="R326" i="3"/>
  <c r="Q326" i="3"/>
  <c r="O326" i="3"/>
  <c r="N326" i="3"/>
  <c r="M326" i="3"/>
  <c r="K326" i="3"/>
  <c r="J326" i="3"/>
  <c r="I326" i="3"/>
  <c r="G326" i="3"/>
  <c r="F326" i="3"/>
  <c r="E326" i="3"/>
  <c r="C326" i="3"/>
  <c r="AE325" i="3"/>
  <c r="AD325" i="3"/>
  <c r="AB325" i="3"/>
  <c r="AA325" i="3"/>
  <c r="Z325" i="3"/>
  <c r="X325" i="3"/>
  <c r="W325" i="3"/>
  <c r="V325" i="3"/>
  <c r="T325" i="3"/>
  <c r="S325" i="3"/>
  <c r="R325" i="3"/>
  <c r="P325" i="3"/>
  <c r="O325" i="3"/>
  <c r="N325" i="3"/>
  <c r="L325" i="3"/>
  <c r="K325" i="3"/>
  <c r="J325" i="3"/>
  <c r="H325" i="3"/>
  <c r="G325" i="3"/>
  <c r="F325" i="3"/>
  <c r="D325" i="3"/>
  <c r="C325" i="3"/>
  <c r="AE324" i="3"/>
  <c r="AC324" i="3"/>
  <c r="AB324" i="3"/>
  <c r="AA324" i="3"/>
  <c r="Y324" i="3"/>
  <c r="X324" i="3"/>
  <c r="W324" i="3"/>
  <c r="U324" i="3"/>
  <c r="T324" i="3"/>
  <c r="S324" i="3"/>
  <c r="Q324" i="3"/>
  <c r="P324" i="3"/>
  <c r="O324" i="3"/>
  <c r="M324" i="3"/>
  <c r="L324" i="3"/>
  <c r="K324" i="3"/>
  <c r="I324" i="3"/>
  <c r="H324" i="3"/>
  <c r="G324" i="3"/>
  <c r="E324" i="3"/>
  <c r="D324" i="3"/>
  <c r="C324" i="3"/>
  <c r="AD323" i="3"/>
  <c r="AC323" i="3"/>
  <c r="AB323" i="3"/>
  <c r="Z323" i="3"/>
  <c r="Y323" i="3"/>
  <c r="X323" i="3"/>
  <c r="V323" i="3"/>
  <c r="U323" i="3"/>
  <c r="T323" i="3"/>
  <c r="R323" i="3"/>
  <c r="Q323" i="3"/>
  <c r="P323" i="3"/>
  <c r="N323" i="3"/>
  <c r="M323" i="3"/>
  <c r="L323" i="3"/>
  <c r="J323" i="3"/>
  <c r="I323" i="3"/>
  <c r="H323" i="3"/>
  <c r="F323" i="3"/>
  <c r="E323" i="3"/>
  <c r="D323" i="3"/>
  <c r="AE322" i="3"/>
  <c r="AD322" i="3"/>
  <c r="AC322" i="3"/>
  <c r="AA322" i="3"/>
  <c r="Z322" i="3"/>
  <c r="Y322" i="3"/>
  <c r="W322" i="3"/>
  <c r="V322" i="3"/>
  <c r="U322" i="3"/>
  <c r="S322" i="3"/>
  <c r="R322" i="3"/>
  <c r="Q322" i="3"/>
  <c r="O322" i="3"/>
  <c r="N322" i="3"/>
  <c r="M322" i="3"/>
  <c r="K322" i="3"/>
  <c r="J322" i="3"/>
  <c r="I322" i="3"/>
  <c r="G322" i="3"/>
  <c r="F322" i="3"/>
  <c r="E322" i="3"/>
  <c r="C322" i="3"/>
  <c r="AE321" i="3"/>
  <c r="AD321" i="3"/>
  <c r="AB321" i="3"/>
  <c r="AA321" i="3"/>
  <c r="Z321" i="3"/>
  <c r="X321" i="3"/>
  <c r="W321" i="3"/>
  <c r="V321" i="3"/>
  <c r="T321" i="3"/>
  <c r="S321" i="3"/>
  <c r="R321" i="3"/>
  <c r="P321" i="3"/>
  <c r="O321" i="3"/>
  <c r="N321" i="3"/>
  <c r="L321" i="3"/>
  <c r="K321" i="3"/>
  <c r="J321" i="3"/>
  <c r="H321" i="3"/>
  <c r="G321" i="3"/>
  <c r="F321" i="3"/>
  <c r="D321" i="3"/>
  <c r="C321" i="3"/>
  <c r="AE320" i="3"/>
  <c r="AC320" i="3"/>
  <c r="AB320" i="3"/>
  <c r="AA320" i="3"/>
  <c r="Y320" i="3"/>
  <c r="X320" i="3"/>
  <c r="W320" i="3"/>
  <c r="U320" i="3"/>
  <c r="T320" i="3"/>
  <c r="S320" i="3"/>
  <c r="Q320" i="3"/>
  <c r="P320" i="3"/>
  <c r="O320" i="3"/>
  <c r="M320" i="3"/>
  <c r="L320" i="3"/>
  <c r="K320" i="3"/>
  <c r="I320" i="3"/>
  <c r="H320" i="3"/>
  <c r="G320" i="3"/>
  <c r="E320" i="3"/>
  <c r="D320" i="3"/>
  <c r="C320" i="3"/>
  <c r="AD319" i="3"/>
  <c r="AC319" i="3"/>
  <c r="AB319" i="3"/>
  <c r="Z319" i="3"/>
  <c r="Y319" i="3"/>
  <c r="X319" i="3"/>
  <c r="V319" i="3"/>
  <c r="U319" i="3"/>
  <c r="T319" i="3"/>
  <c r="R319" i="3"/>
  <c r="Q319" i="3"/>
  <c r="P319" i="3"/>
  <c r="N319" i="3"/>
  <c r="M319" i="3"/>
  <c r="L319" i="3"/>
  <c r="J319" i="3"/>
  <c r="I319" i="3"/>
  <c r="H319" i="3"/>
  <c r="F319" i="3"/>
  <c r="E319" i="3"/>
  <c r="D319" i="3"/>
  <c r="AE318" i="3"/>
  <c r="AD318" i="3"/>
  <c r="AC318" i="3"/>
  <c r="AA318" i="3"/>
  <c r="Z318" i="3"/>
  <c r="Y318" i="3"/>
  <c r="W318" i="3"/>
  <c r="V318" i="3"/>
  <c r="U318" i="3"/>
  <c r="S318" i="3"/>
  <c r="R318" i="3"/>
  <c r="Q318" i="3"/>
  <c r="O318" i="3"/>
  <c r="N318" i="3"/>
  <c r="M318" i="3"/>
  <c r="K318" i="3"/>
  <c r="J318" i="3"/>
  <c r="I318" i="3"/>
  <c r="G318" i="3"/>
  <c r="F318" i="3"/>
  <c r="E318" i="3"/>
  <c r="C318" i="3"/>
  <c r="AE317" i="3"/>
  <c r="AD317" i="3"/>
  <c r="AB317" i="3"/>
  <c r="AA317" i="3"/>
  <c r="Z317" i="3"/>
  <c r="X317" i="3"/>
  <c r="W317" i="3"/>
  <c r="V317" i="3"/>
  <c r="T317" i="3"/>
  <c r="S317" i="3"/>
  <c r="R317" i="3"/>
  <c r="P317" i="3"/>
  <c r="O317" i="3"/>
  <c r="N317" i="3"/>
  <c r="L317" i="3"/>
  <c r="K317" i="3"/>
  <c r="J317" i="3"/>
  <c r="H317" i="3"/>
  <c r="G317" i="3"/>
  <c r="F317" i="3"/>
  <c r="D317" i="3"/>
  <c r="C317" i="3"/>
  <c r="AE316" i="3"/>
  <c r="AC316" i="3"/>
  <c r="AB316" i="3"/>
  <c r="AA316" i="3"/>
  <c r="Y316" i="3"/>
  <c r="X316" i="3"/>
  <c r="W316" i="3"/>
  <c r="U316" i="3"/>
  <c r="T316" i="3"/>
  <c r="S316" i="3"/>
  <c r="Q316" i="3"/>
  <c r="P316" i="3"/>
  <c r="O316" i="3"/>
  <c r="M316" i="3"/>
  <c r="L316" i="3"/>
  <c r="K316" i="3"/>
  <c r="I316" i="3"/>
  <c r="H316" i="3"/>
  <c r="G316" i="3"/>
  <c r="E316" i="3"/>
  <c r="D316" i="3"/>
  <c r="C316" i="3"/>
  <c r="AC314" i="3"/>
  <c r="AB314" i="3"/>
  <c r="Z314" i="3"/>
  <c r="Y314" i="3"/>
  <c r="X314" i="3"/>
  <c r="U314" i="3"/>
  <c r="T314" i="3"/>
  <c r="Q314" i="3"/>
  <c r="P314" i="3"/>
  <c r="N314" i="3"/>
  <c r="M314" i="3"/>
  <c r="L314" i="3"/>
  <c r="I314" i="3"/>
  <c r="H314" i="3"/>
  <c r="F314" i="3"/>
  <c r="E314" i="3"/>
  <c r="D314" i="3"/>
  <c r="AD313" i="3"/>
  <c r="Z313" i="3"/>
  <c r="V313" i="3"/>
  <c r="R313" i="3"/>
  <c r="O313" i="3"/>
  <c r="N313" i="3"/>
  <c r="J313" i="3"/>
  <c r="F313" i="3"/>
  <c r="C313" i="3"/>
  <c r="AB312" i="3"/>
  <c r="X312" i="3"/>
  <c r="T312" i="3"/>
  <c r="P312" i="3"/>
  <c r="L312" i="3"/>
  <c r="H312" i="3"/>
  <c r="D312" i="3"/>
  <c r="C312" i="3"/>
  <c r="AE311" i="3"/>
  <c r="AC311" i="3"/>
  <c r="AB311" i="3"/>
  <c r="AA311" i="3"/>
  <c r="Y311" i="3"/>
  <c r="X311" i="3"/>
  <c r="W311" i="3"/>
  <c r="U311" i="3"/>
  <c r="T311" i="3"/>
  <c r="S311" i="3"/>
  <c r="Q311" i="3"/>
  <c r="P311" i="3"/>
  <c r="O311" i="3"/>
  <c r="M311" i="3"/>
  <c r="L311" i="3"/>
  <c r="K311" i="3"/>
  <c r="I311" i="3"/>
  <c r="H311" i="3"/>
  <c r="G311" i="3"/>
  <c r="E311" i="3"/>
  <c r="D311" i="3"/>
  <c r="C311" i="3"/>
  <c r="AC310" i="3"/>
  <c r="AB310" i="3"/>
  <c r="Y310" i="3"/>
  <c r="X310" i="3"/>
  <c r="U310" i="3"/>
  <c r="T310" i="3"/>
  <c r="Q310" i="3"/>
  <c r="P310" i="3"/>
  <c r="N310" i="3"/>
  <c r="M310" i="3"/>
  <c r="L310" i="3"/>
  <c r="I310" i="3"/>
  <c r="H310" i="3"/>
  <c r="F310" i="3"/>
  <c r="E310" i="3"/>
  <c r="D310" i="3"/>
  <c r="AD309" i="3"/>
  <c r="Z309" i="3"/>
  <c r="V309" i="3"/>
  <c r="R309" i="3"/>
  <c r="N309" i="3"/>
  <c r="K309" i="3"/>
  <c r="J309" i="3"/>
  <c r="F309" i="3"/>
  <c r="AB308" i="3"/>
  <c r="X308" i="3"/>
  <c r="T308" i="3"/>
  <c r="P308" i="3"/>
  <c r="L308" i="3"/>
  <c r="K308" i="3"/>
  <c r="H308" i="3"/>
  <c r="D308" i="3"/>
  <c r="C308" i="3"/>
  <c r="AE307" i="3"/>
  <c r="AC307" i="3"/>
  <c r="AB307" i="3"/>
  <c r="AA307" i="3"/>
  <c r="Y307" i="3"/>
  <c r="X307" i="3"/>
  <c r="W307" i="3"/>
  <c r="U307" i="3"/>
  <c r="T307" i="3"/>
  <c r="S307" i="3"/>
  <c r="Q307" i="3"/>
  <c r="P307" i="3"/>
  <c r="O307" i="3"/>
  <c r="M307" i="3"/>
  <c r="L307" i="3"/>
  <c r="K307" i="3"/>
  <c r="I307" i="3"/>
  <c r="H307" i="3"/>
  <c r="G307" i="3"/>
  <c r="E307" i="3"/>
  <c r="D307" i="3"/>
  <c r="C307" i="3"/>
  <c r="AC306" i="3"/>
  <c r="AB306" i="3"/>
  <c r="Y306" i="3"/>
  <c r="X306" i="3"/>
  <c r="U306" i="3"/>
  <c r="T306" i="3"/>
  <c r="Q306" i="3"/>
  <c r="P306" i="3"/>
  <c r="M306" i="3"/>
  <c r="L306" i="3"/>
  <c r="J306" i="3"/>
  <c r="I306" i="3"/>
  <c r="H306" i="3"/>
  <c r="E306" i="3"/>
  <c r="D306" i="3"/>
  <c r="AD305" i="3"/>
  <c r="AC305" i="3"/>
  <c r="Z305" i="3"/>
  <c r="Y305" i="3"/>
  <c r="W305" i="3"/>
  <c r="V305" i="3"/>
  <c r="U305" i="3"/>
  <c r="R305" i="3"/>
  <c r="Q305" i="3"/>
  <c r="N305" i="3"/>
  <c r="M305" i="3"/>
  <c r="J305" i="3"/>
  <c r="I305" i="3"/>
  <c r="G305" i="3"/>
  <c r="F305" i="3"/>
  <c r="E305" i="3"/>
  <c r="AB304" i="3"/>
  <c r="X304" i="3"/>
  <c r="T304" i="3"/>
  <c r="P304" i="3"/>
  <c r="L304" i="3"/>
  <c r="H304" i="3"/>
  <c r="D304" i="3"/>
  <c r="C304" i="3"/>
  <c r="C303" i="3"/>
  <c r="E303" i="3"/>
  <c r="F303" i="3"/>
  <c r="G303" i="3"/>
  <c r="I303" i="3"/>
  <c r="J303" i="3"/>
  <c r="K303" i="3"/>
  <c r="M303" i="3"/>
  <c r="N303" i="3"/>
  <c r="O303" i="3"/>
  <c r="Q303" i="3"/>
  <c r="R303" i="3"/>
  <c r="S303" i="3"/>
  <c r="V303" i="3"/>
  <c r="W303" i="3"/>
  <c r="Y303" i="3"/>
  <c r="Z303" i="3"/>
  <c r="AA303" i="3"/>
  <c r="AC303" i="3"/>
  <c r="AD303" i="3"/>
  <c r="AE303" i="3"/>
  <c r="D303" i="3"/>
  <c r="H303" i="3"/>
  <c r="L303" i="3"/>
  <c r="P303" i="3"/>
  <c r="T303" i="3"/>
  <c r="U303" i="3"/>
  <c r="X303" i="3"/>
  <c r="AB303" i="3"/>
  <c r="D305" i="3"/>
  <c r="H305" i="3"/>
  <c r="L305" i="3"/>
  <c r="P305" i="3"/>
  <c r="T305" i="3"/>
  <c r="X305" i="3"/>
  <c r="AB305" i="3"/>
  <c r="AA306" i="3"/>
  <c r="D309" i="3"/>
  <c r="H309" i="3"/>
  <c r="L309" i="3"/>
  <c r="P309" i="3"/>
  <c r="T309" i="3"/>
  <c r="X309" i="3"/>
  <c r="AB309" i="3"/>
  <c r="D313" i="3"/>
  <c r="H313" i="3"/>
  <c r="L313" i="3"/>
  <c r="P313" i="3"/>
  <c r="T313" i="3"/>
  <c r="X313" i="3"/>
  <c r="AB313" i="3"/>
  <c r="F316" i="3"/>
  <c r="J316" i="3"/>
  <c r="N316" i="3"/>
  <c r="R316" i="3"/>
  <c r="V316" i="3"/>
  <c r="Z316" i="3"/>
  <c r="AD316" i="3"/>
  <c r="E317" i="3"/>
  <c r="I317" i="3"/>
  <c r="M317" i="3"/>
  <c r="Q317" i="3"/>
  <c r="U317" i="3"/>
  <c r="Y317" i="3"/>
  <c r="AC317" i="3"/>
  <c r="D318" i="3"/>
  <c r="H318" i="3"/>
  <c r="L318" i="3"/>
  <c r="P318" i="3"/>
  <c r="T318" i="3"/>
  <c r="X318" i="3"/>
  <c r="AB318" i="3"/>
  <c r="C319" i="3"/>
  <c r="G319" i="3"/>
  <c r="K319" i="3"/>
  <c r="O319" i="3"/>
  <c r="S319" i="3"/>
  <c r="W319" i="3"/>
  <c r="AA319" i="3"/>
  <c r="AE319" i="3"/>
  <c r="F320" i="3"/>
  <c r="J320" i="3"/>
  <c r="N320" i="3"/>
  <c r="R320" i="3"/>
  <c r="V320" i="3"/>
  <c r="Z320" i="3"/>
  <c r="AD320" i="3"/>
  <c r="E321" i="3"/>
  <c r="I321" i="3"/>
  <c r="M321" i="3"/>
  <c r="Q321" i="3"/>
  <c r="U321" i="3"/>
  <c r="Y321" i="3"/>
  <c r="AC321" i="3"/>
  <c r="D322" i="3"/>
  <c r="H322" i="3"/>
  <c r="L322" i="3"/>
  <c r="P322" i="3"/>
  <c r="T322" i="3"/>
  <c r="X322" i="3"/>
  <c r="AB322" i="3"/>
  <c r="C323" i="3"/>
  <c r="G323" i="3"/>
  <c r="K323" i="3"/>
  <c r="O323" i="3"/>
  <c r="S323" i="3"/>
  <c r="W323" i="3"/>
  <c r="AA323" i="3"/>
  <c r="AE323" i="3"/>
  <c r="F324" i="3"/>
  <c r="J324" i="3"/>
  <c r="N324" i="3"/>
  <c r="R324" i="3"/>
  <c r="V324" i="3"/>
  <c r="Z324" i="3"/>
  <c r="AD324" i="3"/>
  <c r="E325" i="3"/>
  <c r="I325" i="3"/>
  <c r="M325" i="3"/>
  <c r="Q325" i="3"/>
  <c r="U325" i="3"/>
  <c r="Y325" i="3"/>
  <c r="AC325" i="3"/>
  <c r="D326" i="3"/>
  <c r="H326" i="3"/>
  <c r="L326" i="3"/>
  <c r="P326" i="3"/>
  <c r="T326" i="3"/>
  <c r="X326" i="3"/>
  <c r="AB326" i="3"/>
  <c r="C327" i="3"/>
  <c r="G327" i="3"/>
  <c r="K327" i="3"/>
  <c r="O327" i="3"/>
  <c r="S327" i="3"/>
  <c r="W327" i="3"/>
  <c r="AA327" i="3"/>
  <c r="AE327" i="3"/>
  <c r="F329" i="3"/>
  <c r="J329" i="3"/>
  <c r="N329" i="3"/>
  <c r="R329" i="3"/>
  <c r="U329" i="3"/>
  <c r="V329" i="3"/>
  <c r="Z329" i="3"/>
  <c r="AD329" i="3"/>
  <c r="E330" i="3"/>
  <c r="I330" i="3"/>
  <c r="L330" i="3"/>
  <c r="M330" i="3"/>
  <c r="Q330" i="3"/>
  <c r="T330" i="3"/>
  <c r="U330" i="3"/>
  <c r="Y330" i="3"/>
  <c r="AC330" i="3"/>
  <c r="D331" i="3"/>
  <c r="H331" i="3"/>
  <c r="L331" i="3"/>
  <c r="O331" i="3"/>
  <c r="P331" i="3"/>
  <c r="T331" i="3"/>
  <c r="X331" i="3"/>
  <c r="AA331" i="3"/>
  <c r="AB331" i="3"/>
  <c r="C332" i="3"/>
  <c r="G332" i="3"/>
  <c r="K332" i="3"/>
  <c r="O332" i="3"/>
  <c r="R332" i="3"/>
  <c r="S332" i="3"/>
  <c r="W332" i="3"/>
  <c r="AA332" i="3"/>
  <c r="AD332" i="3"/>
  <c r="AE332" i="3"/>
  <c r="F333" i="3"/>
  <c r="J333" i="3"/>
  <c r="N333" i="3"/>
  <c r="R333" i="3"/>
  <c r="V333" i="3"/>
  <c r="Z333" i="3"/>
  <c r="AC333" i="3"/>
  <c r="AD333" i="3"/>
  <c r="D334" i="3"/>
  <c r="E334" i="3"/>
  <c r="I334" i="3"/>
  <c r="M334" i="3"/>
  <c r="Q334" i="3"/>
  <c r="U334" i="3"/>
  <c r="X334" i="3"/>
  <c r="Y334" i="3"/>
  <c r="AC334" i="3"/>
  <c r="C335" i="3"/>
  <c r="D335" i="3"/>
  <c r="H335" i="3"/>
  <c r="L335" i="3"/>
  <c r="P335" i="3"/>
  <c r="T335" i="3"/>
  <c r="X335" i="3"/>
  <c r="AA335" i="3"/>
  <c r="AB335" i="3"/>
  <c r="C336" i="3"/>
  <c r="F336" i="3"/>
  <c r="G336" i="3"/>
  <c r="K336" i="3"/>
  <c r="O336" i="3"/>
  <c r="S336" i="3"/>
  <c r="W336" i="3"/>
  <c r="AA336" i="3"/>
  <c r="AD336" i="3"/>
  <c r="AE336" i="3"/>
  <c r="F337" i="3"/>
  <c r="I337" i="3"/>
  <c r="J337" i="3"/>
  <c r="N337" i="3"/>
  <c r="R337" i="3"/>
  <c r="V337" i="3"/>
  <c r="Z337" i="3"/>
  <c r="AD337" i="3"/>
  <c r="D338" i="3"/>
  <c r="E338" i="3"/>
  <c r="I338" i="3"/>
  <c r="L338" i="3"/>
  <c r="M338" i="3"/>
  <c r="Q338" i="3"/>
  <c r="U338" i="3"/>
  <c r="Y338" i="3"/>
  <c r="AC338" i="3"/>
  <c r="AE338" i="3"/>
  <c r="D339" i="3"/>
  <c r="H339" i="3"/>
  <c r="L339" i="3"/>
  <c r="O339" i="3"/>
  <c r="P339" i="3"/>
  <c r="S339" i="3"/>
  <c r="T339" i="3"/>
  <c r="X339" i="3"/>
  <c r="AB339" i="3"/>
  <c r="AE339" i="3"/>
  <c r="C340" i="3"/>
  <c r="G340" i="3"/>
  <c r="K340" i="3"/>
  <c r="O340" i="3"/>
  <c r="R340" i="3"/>
  <c r="S340" i="3"/>
  <c r="V340" i="3"/>
  <c r="W340" i="3"/>
  <c r="Z340" i="3"/>
  <c r="AA340" i="3"/>
  <c r="AE340" i="3"/>
  <c r="E342" i="3"/>
  <c r="F342" i="3"/>
  <c r="J342" i="3"/>
  <c r="M342" i="3"/>
  <c r="N342" i="3"/>
  <c r="R342" i="3"/>
  <c r="U342" i="3"/>
  <c r="V342" i="3"/>
  <c r="Y342" i="3"/>
  <c r="Z342" i="3"/>
  <c r="AC342" i="3"/>
  <c r="AD342" i="3"/>
  <c r="E343" i="3"/>
  <c r="I343" i="3"/>
  <c r="L343" i="3"/>
  <c r="M343" i="3"/>
  <c r="Q343" i="3"/>
  <c r="U343" i="3"/>
  <c r="X343" i="3"/>
  <c r="Y343" i="3"/>
  <c r="AB343" i="3"/>
  <c r="AC343" i="3"/>
  <c r="C344" i="3"/>
  <c r="D344" i="3"/>
  <c r="H344" i="3"/>
  <c r="K344" i="3"/>
  <c r="L344" i="3"/>
  <c r="P344" i="3"/>
  <c r="S344" i="3"/>
  <c r="T344" i="3"/>
  <c r="X344" i="3"/>
  <c r="AA344" i="3"/>
  <c r="AB344" i="3"/>
  <c r="AE344" i="3"/>
  <c r="C345" i="3"/>
  <c r="F345" i="3"/>
  <c r="G345" i="3"/>
  <c r="K345" i="3"/>
  <c r="O345" i="3"/>
  <c r="R345" i="3"/>
  <c r="S345" i="3"/>
  <c r="W345" i="3"/>
  <c r="AA345" i="3"/>
  <c r="AD345" i="3"/>
  <c r="AE345" i="3"/>
  <c r="E346" i="3"/>
  <c r="F346" i="3"/>
  <c r="I346" i="3"/>
  <c r="J346" i="3"/>
  <c r="N346" i="3"/>
  <c r="Q346" i="3"/>
  <c r="R346" i="3"/>
  <c r="V346" i="3"/>
  <c r="Y346" i="3"/>
  <c r="Z346" i="3"/>
  <c r="AA346" i="3"/>
  <c r="AC346" i="3"/>
  <c r="AD346" i="3"/>
  <c r="AE346" i="3"/>
  <c r="E347" i="3"/>
  <c r="F347" i="3"/>
  <c r="H347" i="3"/>
  <c r="I347" i="3"/>
  <c r="J347" i="3"/>
  <c r="L347" i="3"/>
  <c r="M347" i="3"/>
  <c r="N347" i="3"/>
  <c r="P347" i="3"/>
  <c r="Q347" i="3"/>
  <c r="R347" i="3"/>
  <c r="U347" i="3"/>
  <c r="V347" i="3"/>
  <c r="X347" i="3"/>
  <c r="Y347" i="3"/>
  <c r="Z347" i="3"/>
  <c r="AB347" i="3"/>
  <c r="AC347" i="3"/>
  <c r="AD347" i="3"/>
  <c r="C348" i="3"/>
  <c r="D348" i="3"/>
  <c r="E348" i="3"/>
  <c r="H348" i="3"/>
  <c r="I348" i="3"/>
  <c r="K348" i="3"/>
  <c r="L348" i="3"/>
  <c r="M348" i="3"/>
  <c r="O348" i="3"/>
  <c r="P348" i="3"/>
  <c r="Q348" i="3"/>
  <c r="S348" i="3"/>
  <c r="T348" i="3"/>
  <c r="U348" i="3"/>
  <c r="X348" i="3"/>
  <c r="Y348" i="3"/>
  <c r="AA348" i="3"/>
  <c r="AB348" i="3"/>
  <c r="AC348" i="3"/>
  <c r="AE348" i="3"/>
  <c r="K23" i="66" l="1"/>
  <c r="K8" i="66"/>
  <c r="K20" i="68"/>
  <c r="K23" i="68"/>
  <c r="K8" i="68"/>
  <c r="K20" i="66"/>
  <c r="K9" i="68"/>
  <c r="K22" i="66"/>
  <c r="K9" i="66"/>
  <c r="K22" i="68"/>
  <c r="V306" i="3"/>
  <c r="R306" i="3"/>
  <c r="C305" i="3"/>
  <c r="Z306" i="3"/>
  <c r="V314" i="3"/>
  <c r="F306" i="3"/>
  <c r="AD306" i="3"/>
  <c r="C309" i="3"/>
  <c r="R310" i="3"/>
  <c r="Z310" i="3"/>
  <c r="J314" i="3"/>
  <c r="AD314" i="3"/>
  <c r="N306" i="3"/>
  <c r="J310" i="3"/>
  <c r="V310" i="3"/>
  <c r="AD310" i="3"/>
  <c r="R314" i="3"/>
  <c r="F304" i="3"/>
  <c r="J304" i="3"/>
  <c r="N304" i="3"/>
  <c r="R304" i="3"/>
  <c r="V304" i="3"/>
  <c r="Z304" i="3"/>
  <c r="AD304" i="3"/>
  <c r="F308" i="3"/>
  <c r="J308" i="3"/>
  <c r="N308" i="3"/>
  <c r="R308" i="3"/>
  <c r="V308" i="3"/>
  <c r="Z308" i="3"/>
  <c r="AD308" i="3"/>
  <c r="E309" i="3"/>
  <c r="I309" i="3"/>
  <c r="M309" i="3"/>
  <c r="Q309" i="3"/>
  <c r="U309" i="3"/>
  <c r="Y309" i="3"/>
  <c r="AC309" i="3"/>
  <c r="F312" i="3"/>
  <c r="J312" i="3"/>
  <c r="N312" i="3"/>
  <c r="R312" i="3"/>
  <c r="V312" i="3"/>
  <c r="Z312" i="3"/>
  <c r="AD312" i="3"/>
  <c r="E313" i="3"/>
  <c r="I313" i="3"/>
  <c r="M313" i="3"/>
  <c r="Q313" i="3"/>
  <c r="U313" i="3"/>
  <c r="Y313" i="3"/>
  <c r="AC313" i="3"/>
  <c r="E304" i="3"/>
  <c r="I304" i="3"/>
  <c r="M304" i="3"/>
  <c r="Q304" i="3"/>
  <c r="U304" i="3"/>
  <c r="Y304" i="3"/>
  <c r="AC304" i="3"/>
  <c r="F307" i="3"/>
  <c r="J307" i="3"/>
  <c r="N307" i="3"/>
  <c r="R307" i="3"/>
  <c r="V307" i="3"/>
  <c r="Z307" i="3"/>
  <c r="AD307" i="3"/>
  <c r="E308" i="3"/>
  <c r="I308" i="3"/>
  <c r="M308" i="3"/>
  <c r="Q308" i="3"/>
  <c r="U308" i="3"/>
  <c r="Y308" i="3"/>
  <c r="AC308" i="3"/>
  <c r="F311" i="3"/>
  <c r="J311" i="3"/>
  <c r="N311" i="3"/>
  <c r="R311" i="3"/>
  <c r="V311" i="3"/>
  <c r="Z311" i="3"/>
  <c r="AD311" i="3"/>
  <c r="E312" i="3"/>
  <c r="I312" i="3"/>
  <c r="M312" i="3"/>
  <c r="Q312" i="3"/>
  <c r="U312" i="3"/>
  <c r="Y312" i="3"/>
  <c r="AC312" i="3"/>
  <c r="C314" i="3"/>
  <c r="C310" i="3"/>
  <c r="C306" i="3"/>
  <c r="AE314" i="3"/>
  <c r="AA314" i="3"/>
  <c r="W314" i="3"/>
  <c r="S314" i="3"/>
  <c r="O314" i="3"/>
  <c r="K314" i="3"/>
  <c r="G314" i="3"/>
  <c r="AE313" i="3"/>
  <c r="AA313" i="3"/>
  <c r="W313" i="3"/>
  <c r="S313" i="3"/>
  <c r="K313" i="3"/>
  <c r="G313" i="3"/>
  <c r="AE312" i="3"/>
  <c r="AA312" i="3"/>
  <c r="W312" i="3"/>
  <c r="S312" i="3"/>
  <c r="O312" i="3"/>
  <c r="K312" i="3"/>
  <c r="G312" i="3"/>
  <c r="AE310" i="3"/>
  <c r="AA310" i="3"/>
  <c r="W310" i="3"/>
  <c r="S310" i="3"/>
  <c r="O310" i="3"/>
  <c r="K310" i="3"/>
  <c r="G310" i="3"/>
  <c r="AE309" i="3"/>
  <c r="AA309" i="3"/>
  <c r="W309" i="3"/>
  <c r="S309" i="3"/>
  <c r="O309" i="3"/>
  <c r="G309" i="3"/>
  <c r="AE308" i="3"/>
  <c r="AA308" i="3"/>
  <c r="W308" i="3"/>
  <c r="S308" i="3"/>
  <c r="O308" i="3"/>
  <c r="G308" i="3"/>
  <c r="AE306" i="3"/>
  <c r="W306" i="3"/>
  <c r="S306" i="3"/>
  <c r="O306" i="3"/>
  <c r="K306" i="3"/>
  <c r="G306" i="3"/>
  <c r="AE305" i="3"/>
  <c r="AA305" i="3"/>
  <c r="S305" i="3"/>
  <c r="O305" i="3"/>
  <c r="K305" i="3"/>
  <c r="AE304" i="3"/>
  <c r="AA304" i="3"/>
  <c r="W304" i="3"/>
  <c r="S304" i="3"/>
  <c r="O304" i="3"/>
  <c r="K304" i="3"/>
  <c r="G304" i="3"/>
  <c r="R32" i="66" l="1"/>
  <c r="S32" i="66" s="1"/>
  <c r="R21" i="66"/>
  <c r="S21" i="66" s="1"/>
  <c r="R17" i="66"/>
  <c r="S17" i="66" s="1"/>
  <c r="R16" i="66"/>
  <c r="S16" i="66" s="1"/>
  <c r="C141" i="2"/>
  <c r="C116" i="2"/>
  <c r="C130" i="2"/>
  <c r="C122" i="2" s="1"/>
  <c r="AE437" i="3" l="1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E611" i="65"/>
  <c r="AD611" i="65"/>
  <c r="AC611" i="65"/>
  <c r="AB611" i="65"/>
  <c r="AA611" i="65"/>
  <c r="Z611" i="65"/>
  <c r="Y611" i="65"/>
  <c r="X611" i="65"/>
  <c r="W611" i="65"/>
  <c r="V611" i="65"/>
  <c r="U611" i="65"/>
  <c r="T611" i="65"/>
  <c r="S611" i="65"/>
  <c r="R611" i="65"/>
  <c r="Q611" i="65"/>
  <c r="P611" i="65"/>
  <c r="O611" i="65"/>
  <c r="N611" i="65"/>
  <c r="M611" i="65"/>
  <c r="L611" i="65"/>
  <c r="K611" i="65"/>
  <c r="J611" i="65"/>
  <c r="I611" i="65"/>
  <c r="H611" i="65"/>
  <c r="G611" i="65"/>
  <c r="F611" i="65"/>
  <c r="E611" i="65"/>
  <c r="D611" i="65"/>
  <c r="C611" i="65"/>
  <c r="AE609" i="65"/>
  <c r="AD609" i="65"/>
  <c r="AC609" i="65"/>
  <c r="AB609" i="65"/>
  <c r="AA609" i="65"/>
  <c r="Z609" i="65"/>
  <c r="Y609" i="65"/>
  <c r="X609" i="65"/>
  <c r="W609" i="65"/>
  <c r="V609" i="65"/>
  <c r="U609" i="65"/>
  <c r="T609" i="65"/>
  <c r="S609" i="65"/>
  <c r="R609" i="65"/>
  <c r="Q609" i="65"/>
  <c r="P609" i="65"/>
  <c r="O609" i="65"/>
  <c r="N609" i="65"/>
  <c r="M609" i="65"/>
  <c r="L609" i="65"/>
  <c r="K609" i="65"/>
  <c r="J609" i="65"/>
  <c r="I609" i="65"/>
  <c r="H609" i="65"/>
  <c r="G609" i="65"/>
  <c r="F609" i="65"/>
  <c r="E609" i="65"/>
  <c r="D609" i="65"/>
  <c r="C609" i="65"/>
  <c r="AE545" i="65"/>
  <c r="AD545" i="65"/>
  <c r="AC545" i="65"/>
  <c r="AB545" i="65"/>
  <c r="AA545" i="65"/>
  <c r="Z545" i="65"/>
  <c r="Y545" i="65"/>
  <c r="X545" i="65"/>
  <c r="W545" i="65"/>
  <c r="V545" i="65"/>
  <c r="U545" i="65"/>
  <c r="T545" i="65"/>
  <c r="S545" i="65"/>
  <c r="R545" i="65"/>
  <c r="Q545" i="65"/>
  <c r="P545" i="65"/>
  <c r="O545" i="65"/>
  <c r="N545" i="65"/>
  <c r="M545" i="65"/>
  <c r="L545" i="65"/>
  <c r="K545" i="65"/>
  <c r="J545" i="65"/>
  <c r="I545" i="65"/>
  <c r="H545" i="65"/>
  <c r="G545" i="65"/>
  <c r="F545" i="65"/>
  <c r="E545" i="65"/>
  <c r="D545" i="65"/>
  <c r="C545" i="65"/>
  <c r="AE541" i="65"/>
  <c r="AD541" i="65"/>
  <c r="AC541" i="65"/>
  <c r="AB541" i="65"/>
  <c r="AA541" i="65"/>
  <c r="Z541" i="65"/>
  <c r="Y541" i="65"/>
  <c r="X541" i="65"/>
  <c r="W541" i="65"/>
  <c r="V541" i="65"/>
  <c r="U541" i="65"/>
  <c r="T541" i="65"/>
  <c r="S541" i="65"/>
  <c r="R541" i="65"/>
  <c r="Q541" i="65"/>
  <c r="P541" i="65"/>
  <c r="O541" i="65"/>
  <c r="N541" i="65"/>
  <c r="M541" i="65"/>
  <c r="L541" i="65"/>
  <c r="K541" i="65"/>
  <c r="J541" i="65"/>
  <c r="I541" i="65"/>
  <c r="H541" i="65"/>
  <c r="G541" i="65"/>
  <c r="F541" i="65"/>
  <c r="E541" i="65"/>
  <c r="D541" i="65"/>
  <c r="C541" i="65"/>
  <c r="AE536" i="65"/>
  <c r="AD536" i="65"/>
  <c r="AC536" i="65"/>
  <c r="AB536" i="65"/>
  <c r="AA536" i="65"/>
  <c r="Z536" i="65"/>
  <c r="Y536" i="65"/>
  <c r="X536" i="65"/>
  <c r="W536" i="65"/>
  <c r="V536" i="65"/>
  <c r="U536" i="65"/>
  <c r="T536" i="65"/>
  <c r="S536" i="65"/>
  <c r="R536" i="65"/>
  <c r="Q536" i="65"/>
  <c r="P536" i="65"/>
  <c r="O536" i="65"/>
  <c r="N536" i="65"/>
  <c r="M536" i="65"/>
  <c r="L536" i="65"/>
  <c r="K536" i="65"/>
  <c r="J536" i="65"/>
  <c r="I536" i="65"/>
  <c r="H536" i="65"/>
  <c r="G536" i="65"/>
  <c r="F536" i="65"/>
  <c r="E536" i="65"/>
  <c r="D536" i="65"/>
  <c r="C536" i="65"/>
  <c r="AE530" i="65"/>
  <c r="AD530" i="65"/>
  <c r="AC530" i="65"/>
  <c r="AB530" i="65"/>
  <c r="AA530" i="65"/>
  <c r="Z530" i="65"/>
  <c r="Y530" i="65"/>
  <c r="X530" i="65"/>
  <c r="W530" i="65"/>
  <c r="V530" i="65"/>
  <c r="U530" i="65"/>
  <c r="T530" i="65"/>
  <c r="S530" i="65"/>
  <c r="R530" i="65"/>
  <c r="Q530" i="65"/>
  <c r="P530" i="65"/>
  <c r="O530" i="65"/>
  <c r="N530" i="65"/>
  <c r="M530" i="65"/>
  <c r="L530" i="65"/>
  <c r="K530" i="65"/>
  <c r="J530" i="65"/>
  <c r="I530" i="65"/>
  <c r="H530" i="65"/>
  <c r="G530" i="65"/>
  <c r="F530" i="65"/>
  <c r="E530" i="65"/>
  <c r="D530" i="65"/>
  <c r="C530" i="65"/>
  <c r="AE525" i="65"/>
  <c r="AD525" i="65"/>
  <c r="AC525" i="65"/>
  <c r="AB525" i="65"/>
  <c r="AA525" i="65"/>
  <c r="Z525" i="65"/>
  <c r="Y525" i="65"/>
  <c r="X525" i="65"/>
  <c r="W525" i="65"/>
  <c r="V525" i="65"/>
  <c r="U525" i="65"/>
  <c r="T525" i="65"/>
  <c r="S525" i="65"/>
  <c r="R525" i="65"/>
  <c r="Q525" i="65"/>
  <c r="P525" i="65"/>
  <c r="O525" i="65"/>
  <c r="N525" i="65"/>
  <c r="M525" i="65"/>
  <c r="L525" i="65"/>
  <c r="K525" i="65"/>
  <c r="J525" i="65"/>
  <c r="I525" i="65"/>
  <c r="H525" i="65"/>
  <c r="G525" i="65"/>
  <c r="F525" i="65"/>
  <c r="E525" i="65"/>
  <c r="D525" i="65"/>
  <c r="C525" i="65"/>
  <c r="AE520" i="65"/>
  <c r="AE612" i="65" s="1"/>
  <c r="AD520" i="65"/>
  <c r="AD612" i="65" s="1"/>
  <c r="AC520" i="65"/>
  <c r="AC612" i="65" s="1"/>
  <c r="AB520" i="65"/>
  <c r="AB612" i="65" s="1"/>
  <c r="AA520" i="65"/>
  <c r="AA612" i="65" s="1"/>
  <c r="Z520" i="65"/>
  <c r="Z612" i="65" s="1"/>
  <c r="Y520" i="65"/>
  <c r="Y612" i="65" s="1"/>
  <c r="X520" i="65"/>
  <c r="X612" i="65" s="1"/>
  <c r="W520" i="65"/>
  <c r="W612" i="65" s="1"/>
  <c r="V520" i="65"/>
  <c r="V612" i="65" s="1"/>
  <c r="U520" i="65"/>
  <c r="U612" i="65" s="1"/>
  <c r="T520" i="65"/>
  <c r="T612" i="65" s="1"/>
  <c r="S520" i="65"/>
  <c r="S612" i="65" s="1"/>
  <c r="R520" i="65"/>
  <c r="R612" i="65" s="1"/>
  <c r="Q520" i="65"/>
  <c r="Q612" i="65" s="1"/>
  <c r="P520" i="65"/>
  <c r="P612" i="65" s="1"/>
  <c r="O520" i="65"/>
  <c r="O612" i="65" s="1"/>
  <c r="N520" i="65"/>
  <c r="N612" i="65" s="1"/>
  <c r="M520" i="65"/>
  <c r="M612" i="65" s="1"/>
  <c r="L520" i="65"/>
  <c r="L612" i="65" s="1"/>
  <c r="K520" i="65"/>
  <c r="K612" i="65" s="1"/>
  <c r="J520" i="65"/>
  <c r="J612" i="65" s="1"/>
  <c r="I520" i="65"/>
  <c r="I612" i="65" s="1"/>
  <c r="H520" i="65"/>
  <c r="H612" i="65" s="1"/>
  <c r="G520" i="65"/>
  <c r="G612" i="65" s="1"/>
  <c r="F520" i="65"/>
  <c r="F612" i="65" s="1"/>
  <c r="E520" i="65"/>
  <c r="E612" i="65" s="1"/>
  <c r="D520" i="65"/>
  <c r="D612" i="65" s="1"/>
  <c r="C520" i="65"/>
  <c r="C612" i="65" s="1"/>
  <c r="AE426" i="65"/>
  <c r="AD426" i="65"/>
  <c r="AC426" i="65"/>
  <c r="AB426" i="65"/>
  <c r="AA426" i="65"/>
  <c r="Z426" i="65"/>
  <c r="Y426" i="65"/>
  <c r="X426" i="65"/>
  <c r="W426" i="65"/>
  <c r="V426" i="65"/>
  <c r="U426" i="65"/>
  <c r="T426" i="65"/>
  <c r="S426" i="65"/>
  <c r="R426" i="65"/>
  <c r="Q426" i="65"/>
  <c r="P426" i="65"/>
  <c r="O426" i="65"/>
  <c r="N426" i="65"/>
  <c r="M426" i="65"/>
  <c r="L426" i="65"/>
  <c r="K426" i="65"/>
  <c r="J426" i="65"/>
  <c r="I426" i="65"/>
  <c r="H426" i="65"/>
  <c r="G426" i="65"/>
  <c r="F426" i="65"/>
  <c r="E426" i="65"/>
  <c r="D426" i="65"/>
  <c r="C426" i="65"/>
  <c r="AE279" i="65"/>
  <c r="AD279" i="65"/>
  <c r="AD277" i="65" s="1"/>
  <c r="AC279" i="65"/>
  <c r="AB279" i="65"/>
  <c r="AB277" i="65" s="1"/>
  <c r="AA279" i="65"/>
  <c r="AA277" i="65" s="1"/>
  <c r="Z279" i="65"/>
  <c r="Z277" i="65" s="1"/>
  <c r="Y279" i="65"/>
  <c r="X279" i="65"/>
  <c r="X277" i="65" s="1"/>
  <c r="W279" i="65"/>
  <c r="V279" i="65"/>
  <c r="V277" i="65" s="1"/>
  <c r="U279" i="65"/>
  <c r="T279" i="65"/>
  <c r="T277" i="65" s="1"/>
  <c r="S279" i="65"/>
  <c r="S277" i="65" s="1"/>
  <c r="R279" i="65"/>
  <c r="R277" i="65" s="1"/>
  <c r="Q279" i="65"/>
  <c r="P279" i="65"/>
  <c r="P277" i="65" s="1"/>
  <c r="O279" i="65"/>
  <c r="N279" i="65"/>
  <c r="N277" i="65" s="1"/>
  <c r="M279" i="65"/>
  <c r="L279" i="65"/>
  <c r="L277" i="65" s="1"/>
  <c r="K279" i="65"/>
  <c r="K277" i="65" s="1"/>
  <c r="J279" i="65"/>
  <c r="J277" i="65" s="1"/>
  <c r="I279" i="65"/>
  <c r="H279" i="65"/>
  <c r="H277" i="65" s="1"/>
  <c r="G279" i="65"/>
  <c r="F279" i="65"/>
  <c r="F277" i="65" s="1"/>
  <c r="E279" i="65"/>
  <c r="D279" i="65"/>
  <c r="D277" i="65" s="1"/>
  <c r="C279" i="65"/>
  <c r="C277" i="65" s="1"/>
  <c r="AE277" i="65"/>
  <c r="AC277" i="65"/>
  <c r="Y277" i="65"/>
  <c r="W277" i="65"/>
  <c r="U277" i="65"/>
  <c r="Q277" i="65"/>
  <c r="O277" i="65"/>
  <c r="M277" i="65"/>
  <c r="I277" i="65"/>
  <c r="G277" i="65"/>
  <c r="E277" i="65"/>
  <c r="AE272" i="65"/>
  <c r="AD272" i="65"/>
  <c r="AD270" i="65" s="1"/>
  <c r="AD269" i="65" s="1"/>
  <c r="AC272" i="65"/>
  <c r="AB272" i="65"/>
  <c r="AB270" i="65" s="1"/>
  <c r="AB269" i="65" s="1"/>
  <c r="AA272" i="65"/>
  <c r="AA270" i="65" s="1"/>
  <c r="AA269" i="65" s="1"/>
  <c r="Z272" i="65"/>
  <c r="Z270" i="65" s="1"/>
  <c r="Z269" i="65" s="1"/>
  <c r="Y272" i="65"/>
  <c r="X272" i="65"/>
  <c r="X270" i="65" s="1"/>
  <c r="X269" i="65" s="1"/>
  <c r="W272" i="65"/>
  <c r="V272" i="65"/>
  <c r="V270" i="65" s="1"/>
  <c r="U272" i="65"/>
  <c r="T272" i="65"/>
  <c r="T270" i="65" s="1"/>
  <c r="T269" i="65" s="1"/>
  <c r="S272" i="65"/>
  <c r="S270" i="65" s="1"/>
  <c r="S269" i="65" s="1"/>
  <c r="R272" i="65"/>
  <c r="R270" i="65" s="1"/>
  <c r="R269" i="65" s="1"/>
  <c r="Q272" i="65"/>
  <c r="P272" i="65"/>
  <c r="P270" i="65" s="1"/>
  <c r="P269" i="65" s="1"/>
  <c r="O272" i="65"/>
  <c r="N272" i="65"/>
  <c r="N270" i="65" s="1"/>
  <c r="N269" i="65" s="1"/>
  <c r="M272" i="65"/>
  <c r="L272" i="65"/>
  <c r="L270" i="65" s="1"/>
  <c r="L269" i="65" s="1"/>
  <c r="K272" i="65"/>
  <c r="K270" i="65" s="1"/>
  <c r="K269" i="65" s="1"/>
  <c r="J272" i="65"/>
  <c r="J270" i="65" s="1"/>
  <c r="J269" i="65" s="1"/>
  <c r="I272" i="65"/>
  <c r="H272" i="65"/>
  <c r="H270" i="65" s="1"/>
  <c r="H269" i="65" s="1"/>
  <c r="G272" i="65"/>
  <c r="F272" i="65"/>
  <c r="F270" i="65" s="1"/>
  <c r="F269" i="65" s="1"/>
  <c r="E272" i="65"/>
  <c r="D272" i="65"/>
  <c r="D270" i="65" s="1"/>
  <c r="D269" i="65" s="1"/>
  <c r="C272" i="65"/>
  <c r="C270" i="65" s="1"/>
  <c r="C269" i="65" s="1"/>
  <c r="AE270" i="65"/>
  <c r="AE269" i="65" s="1"/>
  <c r="AC270" i="65"/>
  <c r="AC269" i="65" s="1"/>
  <c r="Y270" i="65"/>
  <c r="Y269" i="65" s="1"/>
  <c r="W270" i="65"/>
  <c r="W269" i="65" s="1"/>
  <c r="U270" i="65"/>
  <c r="U269" i="65" s="1"/>
  <c r="Q270" i="65"/>
  <c r="Q269" i="65" s="1"/>
  <c r="O270" i="65"/>
  <c r="O269" i="65" s="1"/>
  <c r="M270" i="65"/>
  <c r="M269" i="65" s="1"/>
  <c r="I270" i="65"/>
  <c r="I269" i="65" s="1"/>
  <c r="G270" i="65"/>
  <c r="G269" i="65" s="1"/>
  <c r="E270" i="65"/>
  <c r="E269" i="65" s="1"/>
  <c r="V269" i="65"/>
  <c r="AE260" i="65"/>
  <c r="AE258" i="65" s="1"/>
  <c r="AE257" i="65" s="1"/>
  <c r="AD260" i="65"/>
  <c r="AC260" i="65"/>
  <c r="AC258" i="65" s="1"/>
  <c r="AB260" i="65"/>
  <c r="AB258" i="65" s="1"/>
  <c r="AA260" i="65"/>
  <c r="AA258" i="65" s="1"/>
  <c r="Z260" i="65"/>
  <c r="Y260" i="65"/>
  <c r="Y258" i="65" s="1"/>
  <c r="X260" i="65"/>
  <c r="W260" i="65"/>
  <c r="W258" i="65" s="1"/>
  <c r="W257" i="65" s="1"/>
  <c r="V260" i="65"/>
  <c r="U260" i="65"/>
  <c r="U258" i="65" s="1"/>
  <c r="U257" i="65" s="1"/>
  <c r="T260" i="65"/>
  <c r="T258" i="65" s="1"/>
  <c r="S260" i="65"/>
  <c r="S258" i="65" s="1"/>
  <c r="R260" i="65"/>
  <c r="Q260" i="65"/>
  <c r="Q258" i="65" s="1"/>
  <c r="Q257" i="65" s="1"/>
  <c r="P260" i="65"/>
  <c r="O260" i="65"/>
  <c r="O258" i="65" s="1"/>
  <c r="O257" i="65" s="1"/>
  <c r="N260" i="65"/>
  <c r="M260" i="65"/>
  <c r="M258" i="65" s="1"/>
  <c r="L260" i="65"/>
  <c r="L258" i="65" s="1"/>
  <c r="K260" i="65"/>
  <c r="K258" i="65" s="1"/>
  <c r="J260" i="65"/>
  <c r="I260" i="65"/>
  <c r="I258" i="65" s="1"/>
  <c r="H260" i="65"/>
  <c r="G260" i="65"/>
  <c r="G258" i="65" s="1"/>
  <c r="G257" i="65" s="1"/>
  <c r="F260" i="65"/>
  <c r="E260" i="65"/>
  <c r="E258" i="65" s="1"/>
  <c r="E257" i="65" s="1"/>
  <c r="D260" i="65"/>
  <c r="D258" i="65" s="1"/>
  <c r="C260" i="65"/>
  <c r="C258" i="65" s="1"/>
  <c r="AD258" i="65"/>
  <c r="Z258" i="65"/>
  <c r="X258" i="65"/>
  <c r="X257" i="65" s="1"/>
  <c r="V258" i="65"/>
  <c r="R258" i="65"/>
  <c r="P258" i="65"/>
  <c r="P257" i="65" s="1"/>
  <c r="N258" i="65"/>
  <c r="J258" i="65"/>
  <c r="H258" i="65"/>
  <c r="H257" i="65" s="1"/>
  <c r="F258" i="65"/>
  <c r="AC257" i="65"/>
  <c r="Y257" i="65"/>
  <c r="M257" i="65"/>
  <c r="I257" i="65"/>
  <c r="AE252" i="65"/>
  <c r="AD252" i="65"/>
  <c r="AC252" i="65"/>
  <c r="AB252" i="65"/>
  <c r="AA252" i="65"/>
  <c r="Z252" i="65"/>
  <c r="Y252" i="65"/>
  <c r="X252" i="65"/>
  <c r="W252" i="65"/>
  <c r="V252" i="65"/>
  <c r="U252" i="65"/>
  <c r="T252" i="65"/>
  <c r="S252" i="65"/>
  <c r="R252" i="65"/>
  <c r="Q252" i="65"/>
  <c r="P252" i="65"/>
  <c r="O252" i="65"/>
  <c r="N252" i="65"/>
  <c r="M252" i="65"/>
  <c r="L252" i="65"/>
  <c r="K252" i="65"/>
  <c r="J252" i="65"/>
  <c r="I252" i="65"/>
  <c r="H252" i="65"/>
  <c r="G252" i="65"/>
  <c r="F252" i="65"/>
  <c r="E252" i="65"/>
  <c r="D252" i="65"/>
  <c r="C252" i="65"/>
  <c r="AE244" i="65"/>
  <c r="AE240" i="65" s="1"/>
  <c r="AD244" i="65"/>
  <c r="AC244" i="65"/>
  <c r="AC240" i="65" s="1"/>
  <c r="AB244" i="65"/>
  <c r="AB240" i="65" s="1"/>
  <c r="AA244" i="65"/>
  <c r="AA240" i="65" s="1"/>
  <c r="Z244" i="65"/>
  <c r="Y244" i="65"/>
  <c r="Y240" i="65" s="1"/>
  <c r="X244" i="65"/>
  <c r="X240" i="65" s="1"/>
  <c r="W244" i="65"/>
  <c r="W240" i="65" s="1"/>
  <c r="V244" i="65"/>
  <c r="U244" i="65"/>
  <c r="U240" i="65" s="1"/>
  <c r="T244" i="65"/>
  <c r="T240" i="65" s="1"/>
  <c r="S244" i="65"/>
  <c r="S240" i="65" s="1"/>
  <c r="R244" i="65"/>
  <c r="Q244" i="65"/>
  <c r="Q240" i="65" s="1"/>
  <c r="P244" i="65"/>
  <c r="P240" i="65" s="1"/>
  <c r="O244" i="65"/>
  <c r="O240" i="65" s="1"/>
  <c r="N244" i="65"/>
  <c r="M244" i="65"/>
  <c r="M240" i="65" s="1"/>
  <c r="L244" i="65"/>
  <c r="L240" i="65" s="1"/>
  <c r="K244" i="65"/>
  <c r="K240" i="65" s="1"/>
  <c r="J244" i="65"/>
  <c r="I244" i="65"/>
  <c r="I240" i="65" s="1"/>
  <c r="H244" i="65"/>
  <c r="H240" i="65" s="1"/>
  <c r="G244" i="65"/>
  <c r="G240" i="65" s="1"/>
  <c r="F244" i="65"/>
  <c r="E244" i="65"/>
  <c r="E240" i="65" s="1"/>
  <c r="D244" i="65"/>
  <c r="D240" i="65" s="1"/>
  <c r="C244" i="65"/>
  <c r="C240" i="65" s="1"/>
  <c r="AD240" i="65"/>
  <c r="Z240" i="65"/>
  <c r="V240" i="65"/>
  <c r="R240" i="65"/>
  <c r="N240" i="65"/>
  <c r="J240" i="65"/>
  <c r="F240" i="65"/>
  <c r="AE237" i="65"/>
  <c r="AE230" i="65" s="1"/>
  <c r="AD237" i="65"/>
  <c r="AC237" i="65"/>
  <c r="AC230" i="65" s="1"/>
  <c r="AB237" i="65"/>
  <c r="AB230" i="65" s="1"/>
  <c r="AA237" i="65"/>
  <c r="AA230" i="65" s="1"/>
  <c r="Z237" i="65"/>
  <c r="Y237" i="65"/>
  <c r="Y230" i="65" s="1"/>
  <c r="X237" i="65"/>
  <c r="W237" i="65"/>
  <c r="W230" i="65" s="1"/>
  <c r="V237" i="65"/>
  <c r="U237" i="65"/>
  <c r="U230" i="65" s="1"/>
  <c r="T237" i="65"/>
  <c r="T230" i="65" s="1"/>
  <c r="S237" i="65"/>
  <c r="S230" i="65" s="1"/>
  <c r="R237" i="65"/>
  <c r="Q237" i="65"/>
  <c r="Q230" i="65" s="1"/>
  <c r="P237" i="65"/>
  <c r="O237" i="65"/>
  <c r="O230" i="65" s="1"/>
  <c r="N237" i="65"/>
  <c r="M237" i="65"/>
  <c r="M230" i="65" s="1"/>
  <c r="L237" i="65"/>
  <c r="L230" i="65" s="1"/>
  <c r="K237" i="65"/>
  <c r="K230" i="65" s="1"/>
  <c r="J237" i="65"/>
  <c r="I237" i="65"/>
  <c r="I230" i="65" s="1"/>
  <c r="H237" i="65"/>
  <c r="G237" i="65"/>
  <c r="G230" i="65" s="1"/>
  <c r="F237" i="65"/>
  <c r="E237" i="65"/>
  <c r="E230" i="65" s="1"/>
  <c r="D237" i="65"/>
  <c r="D230" i="65" s="1"/>
  <c r="C237" i="65"/>
  <c r="C230" i="65" s="1"/>
  <c r="AD230" i="65"/>
  <c r="Z230" i="65"/>
  <c r="X230" i="65"/>
  <c r="V230" i="65"/>
  <c r="R230" i="65"/>
  <c r="P230" i="65"/>
  <c r="N230" i="65"/>
  <c r="J230" i="65"/>
  <c r="H230" i="65"/>
  <c r="F230" i="65"/>
  <c r="AE226" i="65"/>
  <c r="AD226" i="65"/>
  <c r="AC226" i="65"/>
  <c r="AB226" i="65"/>
  <c r="AA226" i="65"/>
  <c r="Z226" i="65"/>
  <c r="Y226" i="65"/>
  <c r="X226" i="65"/>
  <c r="W226" i="65"/>
  <c r="V226" i="65"/>
  <c r="V216" i="65" s="1"/>
  <c r="U226" i="65"/>
  <c r="T226" i="65"/>
  <c r="S226" i="65"/>
  <c r="R226" i="65"/>
  <c r="Q226" i="65"/>
  <c r="P226" i="65"/>
  <c r="O226" i="65"/>
  <c r="N226" i="65"/>
  <c r="M226" i="65"/>
  <c r="L226" i="65"/>
  <c r="K226" i="65"/>
  <c r="J226" i="65"/>
  <c r="J216" i="65" s="1"/>
  <c r="I226" i="65"/>
  <c r="H226" i="65"/>
  <c r="G226" i="65"/>
  <c r="F226" i="65"/>
  <c r="F216" i="65" s="1"/>
  <c r="E226" i="65"/>
  <c r="D226" i="65"/>
  <c r="C226" i="65"/>
  <c r="AE219" i="65"/>
  <c r="AE217" i="65" s="1"/>
  <c r="AE216" i="65" s="1"/>
  <c r="AD219" i="65"/>
  <c r="AD217" i="65" s="1"/>
  <c r="AC219" i="65"/>
  <c r="AB219" i="65"/>
  <c r="AB217" i="65" s="1"/>
  <c r="AA219" i="65"/>
  <c r="AA217" i="65" s="1"/>
  <c r="Z219" i="65"/>
  <c r="Z217" i="65" s="1"/>
  <c r="Y219" i="65"/>
  <c r="X219" i="65"/>
  <c r="X217" i="65" s="1"/>
  <c r="W219" i="65"/>
  <c r="W217" i="65" s="1"/>
  <c r="W216" i="65" s="1"/>
  <c r="V219" i="65"/>
  <c r="V217" i="65" s="1"/>
  <c r="U219" i="65"/>
  <c r="T219" i="65"/>
  <c r="T217" i="65" s="1"/>
  <c r="S219" i="65"/>
  <c r="S217" i="65" s="1"/>
  <c r="R219" i="65"/>
  <c r="R217" i="65" s="1"/>
  <c r="Q219" i="65"/>
  <c r="P219" i="65"/>
  <c r="P217" i="65" s="1"/>
  <c r="O219" i="65"/>
  <c r="O217" i="65" s="1"/>
  <c r="O216" i="65" s="1"/>
  <c r="N219" i="65"/>
  <c r="N217" i="65" s="1"/>
  <c r="M219" i="65"/>
  <c r="L219" i="65"/>
  <c r="L217" i="65" s="1"/>
  <c r="K219" i="65"/>
  <c r="K217" i="65" s="1"/>
  <c r="J219" i="65"/>
  <c r="J217" i="65" s="1"/>
  <c r="I219" i="65"/>
  <c r="H219" i="65"/>
  <c r="H217" i="65" s="1"/>
  <c r="G219" i="65"/>
  <c r="G217" i="65" s="1"/>
  <c r="G216" i="65" s="1"/>
  <c r="F219" i="65"/>
  <c r="F217" i="65" s="1"/>
  <c r="E219" i="65"/>
  <c r="D219" i="65"/>
  <c r="D217" i="65" s="1"/>
  <c r="C219" i="65"/>
  <c r="C217" i="65" s="1"/>
  <c r="AC217" i="65"/>
  <c r="Y217" i="65"/>
  <c r="U217" i="65"/>
  <c r="Q217" i="65"/>
  <c r="M217" i="65"/>
  <c r="I217" i="65"/>
  <c r="E217" i="65"/>
  <c r="Z216" i="65"/>
  <c r="AE213" i="65"/>
  <c r="AE206" i="65" s="1"/>
  <c r="AD213" i="65"/>
  <c r="AC213" i="65"/>
  <c r="AC206" i="65" s="1"/>
  <c r="AB213" i="65"/>
  <c r="AB206" i="65" s="1"/>
  <c r="AA213" i="65"/>
  <c r="AA206" i="65" s="1"/>
  <c r="Z213" i="65"/>
  <c r="Y213" i="65"/>
  <c r="Y206" i="65" s="1"/>
  <c r="X213" i="65"/>
  <c r="W213" i="65"/>
  <c r="W206" i="65" s="1"/>
  <c r="V213" i="65"/>
  <c r="U213" i="65"/>
  <c r="U206" i="65" s="1"/>
  <c r="T213" i="65"/>
  <c r="T206" i="65" s="1"/>
  <c r="S213" i="65"/>
  <c r="S206" i="65" s="1"/>
  <c r="R213" i="65"/>
  <c r="Q213" i="65"/>
  <c r="Q206" i="65" s="1"/>
  <c r="P213" i="65"/>
  <c r="O213" i="65"/>
  <c r="O206" i="65" s="1"/>
  <c r="N213" i="65"/>
  <c r="M213" i="65"/>
  <c r="M206" i="65" s="1"/>
  <c r="L213" i="65"/>
  <c r="L206" i="65" s="1"/>
  <c r="K213" i="65"/>
  <c r="K206" i="65" s="1"/>
  <c r="J213" i="65"/>
  <c r="I213" i="65"/>
  <c r="I206" i="65" s="1"/>
  <c r="H213" i="65"/>
  <c r="G213" i="65"/>
  <c r="G206" i="65" s="1"/>
  <c r="F213" i="65"/>
  <c r="E213" i="65"/>
  <c r="E206" i="65" s="1"/>
  <c r="D213" i="65"/>
  <c r="D206" i="65" s="1"/>
  <c r="C213" i="65"/>
  <c r="C206" i="65" s="1"/>
  <c r="AD206" i="65"/>
  <c r="Z206" i="65"/>
  <c r="X206" i="65"/>
  <c r="V206" i="65"/>
  <c r="R206" i="65"/>
  <c r="P206" i="65"/>
  <c r="N206" i="65"/>
  <c r="J206" i="65"/>
  <c r="H206" i="65"/>
  <c r="F206" i="65"/>
  <c r="AE202" i="65"/>
  <c r="AD202" i="65"/>
  <c r="AC202" i="65"/>
  <c r="AB202" i="65"/>
  <c r="AA202" i="65"/>
  <c r="Z202" i="65"/>
  <c r="Y202" i="65"/>
  <c r="X202" i="65"/>
  <c r="W202" i="65"/>
  <c r="V202" i="65"/>
  <c r="U202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G202" i="65"/>
  <c r="F202" i="65"/>
  <c r="E202" i="65"/>
  <c r="D202" i="65"/>
  <c r="C202" i="65"/>
  <c r="AE195" i="65"/>
  <c r="AE193" i="65" s="1"/>
  <c r="AE192" i="65" s="1"/>
  <c r="AD195" i="65"/>
  <c r="AD193" i="65" s="1"/>
  <c r="AC195" i="65"/>
  <c r="AB195" i="65"/>
  <c r="AB193" i="65" s="1"/>
  <c r="AA195" i="65"/>
  <c r="AA193" i="65" s="1"/>
  <c r="AA192" i="65" s="1"/>
  <c r="Z195" i="65"/>
  <c r="Z193" i="65" s="1"/>
  <c r="Y195" i="65"/>
  <c r="X195" i="65"/>
  <c r="X193" i="65" s="1"/>
  <c r="W195" i="65"/>
  <c r="W193" i="65" s="1"/>
  <c r="W192" i="65" s="1"/>
  <c r="V195" i="65"/>
  <c r="V193" i="65" s="1"/>
  <c r="U195" i="65"/>
  <c r="T195" i="65"/>
  <c r="T193" i="65" s="1"/>
  <c r="S195" i="65"/>
  <c r="S193" i="65" s="1"/>
  <c r="S192" i="65" s="1"/>
  <c r="R195" i="65"/>
  <c r="R193" i="65" s="1"/>
  <c r="Q195" i="65"/>
  <c r="P195" i="65"/>
  <c r="P193" i="65" s="1"/>
  <c r="O195" i="65"/>
  <c r="O193" i="65" s="1"/>
  <c r="O192" i="65" s="1"/>
  <c r="N195" i="65"/>
  <c r="N193" i="65" s="1"/>
  <c r="M195" i="65"/>
  <c r="L195" i="65"/>
  <c r="L193" i="65" s="1"/>
  <c r="K195" i="65"/>
  <c r="K193" i="65" s="1"/>
  <c r="K192" i="65" s="1"/>
  <c r="J195" i="65"/>
  <c r="J193" i="65" s="1"/>
  <c r="I195" i="65"/>
  <c r="H195" i="65"/>
  <c r="H193" i="65" s="1"/>
  <c r="G195" i="65"/>
  <c r="G193" i="65" s="1"/>
  <c r="G192" i="65" s="1"/>
  <c r="F195" i="65"/>
  <c r="F193" i="65" s="1"/>
  <c r="E195" i="65"/>
  <c r="D195" i="65"/>
  <c r="D193" i="65" s="1"/>
  <c r="C195" i="65"/>
  <c r="C193" i="65" s="1"/>
  <c r="C192" i="65" s="1"/>
  <c r="AC193" i="65"/>
  <c r="AC192" i="65" s="1"/>
  <c r="Y193" i="65"/>
  <c r="U193" i="65"/>
  <c r="U192" i="65" s="1"/>
  <c r="Q193" i="65"/>
  <c r="M193" i="65"/>
  <c r="M192" i="65" s="1"/>
  <c r="I193" i="65"/>
  <c r="E193" i="65"/>
  <c r="E192" i="65" s="1"/>
  <c r="P192" i="65"/>
  <c r="AE187" i="65"/>
  <c r="AD187" i="65"/>
  <c r="AC187" i="65"/>
  <c r="AB187" i="65"/>
  <c r="AA187" i="65"/>
  <c r="Z187" i="65"/>
  <c r="Y187" i="65"/>
  <c r="X187" i="65"/>
  <c r="W187" i="65"/>
  <c r="V187" i="65"/>
  <c r="U187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G187" i="65"/>
  <c r="F187" i="65"/>
  <c r="E187" i="65"/>
  <c r="D187" i="65"/>
  <c r="C187" i="65"/>
  <c r="AE182" i="65"/>
  <c r="AD182" i="65" s="1"/>
  <c r="AC182" i="65" s="1"/>
  <c r="AB182" i="65" s="1"/>
  <c r="AA182" i="65" s="1"/>
  <c r="Z182" i="65" s="1"/>
  <c r="Y182" i="65" s="1"/>
  <c r="X182" i="65" s="1"/>
  <c r="W182" i="65" s="1"/>
  <c r="V182" i="65" s="1"/>
  <c r="U182" i="65" s="1"/>
  <c r="T182" i="65" s="1"/>
  <c r="S182" i="65" s="1"/>
  <c r="R182" i="65" s="1"/>
  <c r="Q182" i="65" s="1"/>
  <c r="P182" i="65" s="1"/>
  <c r="O182" i="65" s="1"/>
  <c r="N182" i="65" s="1"/>
  <c r="M182" i="65" s="1"/>
  <c r="L182" i="65" s="1"/>
  <c r="K182" i="65" s="1"/>
  <c r="J182" i="65" s="1"/>
  <c r="I182" i="65" s="1"/>
  <c r="H182" i="65" s="1"/>
  <c r="G182" i="65" s="1"/>
  <c r="F182" i="65" s="1"/>
  <c r="E182" i="65" s="1"/>
  <c r="D182" i="65" s="1"/>
  <c r="C182" i="65" s="1"/>
  <c r="AE178" i="65"/>
  <c r="AD178" i="65"/>
  <c r="AC178" i="65" s="1"/>
  <c r="AB178" i="65" s="1"/>
  <c r="AA178" i="65" s="1"/>
  <c r="Z178" i="65" s="1"/>
  <c r="Y178" i="65" s="1"/>
  <c r="X178" i="65" s="1"/>
  <c r="W178" i="65" s="1"/>
  <c r="V178" i="65" s="1"/>
  <c r="U178" i="65" s="1"/>
  <c r="T178" i="65" s="1"/>
  <c r="S178" i="65" s="1"/>
  <c r="R178" i="65" s="1"/>
  <c r="Q178" i="65" s="1"/>
  <c r="P178" i="65" s="1"/>
  <c r="O178" i="65" s="1"/>
  <c r="N178" i="65" s="1"/>
  <c r="M178" i="65" s="1"/>
  <c r="L178" i="65" s="1"/>
  <c r="K178" i="65" s="1"/>
  <c r="J178" i="65" s="1"/>
  <c r="I178" i="65" s="1"/>
  <c r="H178" i="65" s="1"/>
  <c r="G178" i="65" s="1"/>
  <c r="F178" i="65" s="1"/>
  <c r="E178" i="65" s="1"/>
  <c r="D178" i="65" s="1"/>
  <c r="C178" i="65" s="1"/>
  <c r="AE174" i="65"/>
  <c r="AD174" i="65" s="1"/>
  <c r="AC174" i="65" s="1"/>
  <c r="AB174" i="65" s="1"/>
  <c r="AA174" i="65" s="1"/>
  <c r="Z174" i="65" s="1"/>
  <c r="Y174" i="65" s="1"/>
  <c r="X174" i="65" s="1"/>
  <c r="W174" i="65" s="1"/>
  <c r="V174" i="65" s="1"/>
  <c r="U174" i="65" s="1"/>
  <c r="T174" i="65" s="1"/>
  <c r="S174" i="65" s="1"/>
  <c r="R174" i="65" s="1"/>
  <c r="Q174" i="65" s="1"/>
  <c r="P174" i="65" s="1"/>
  <c r="O174" i="65" s="1"/>
  <c r="N174" i="65" s="1"/>
  <c r="M174" i="65" s="1"/>
  <c r="L174" i="65" s="1"/>
  <c r="K174" i="65" s="1"/>
  <c r="J174" i="65" s="1"/>
  <c r="I174" i="65" s="1"/>
  <c r="H174" i="65" s="1"/>
  <c r="G174" i="65" s="1"/>
  <c r="F174" i="65" s="1"/>
  <c r="E174" i="65" s="1"/>
  <c r="D174" i="65" s="1"/>
  <c r="C174" i="65" s="1"/>
  <c r="AE173" i="65"/>
  <c r="AD173" i="65"/>
  <c r="AC173" i="65" s="1"/>
  <c r="AB173" i="65" s="1"/>
  <c r="AA173" i="65" s="1"/>
  <c r="Z173" i="65"/>
  <c r="Y173" i="65" s="1"/>
  <c r="X173" i="65" s="1"/>
  <c r="W173" i="65" s="1"/>
  <c r="V173" i="65"/>
  <c r="U173" i="65" s="1"/>
  <c r="T173" i="65" s="1"/>
  <c r="S173" i="65" s="1"/>
  <c r="R173" i="65" s="1"/>
  <c r="Q173" i="65" s="1"/>
  <c r="P173" i="65" s="1"/>
  <c r="O173" i="65" s="1"/>
  <c r="N173" i="65" s="1"/>
  <c r="M173" i="65" s="1"/>
  <c r="L173" i="65" s="1"/>
  <c r="K173" i="65" s="1"/>
  <c r="J173" i="65" s="1"/>
  <c r="I173" i="65" s="1"/>
  <c r="H173" i="65" s="1"/>
  <c r="G173" i="65" s="1"/>
  <c r="F173" i="65" s="1"/>
  <c r="E173" i="65" s="1"/>
  <c r="D173" i="65" s="1"/>
  <c r="C173" i="65" s="1"/>
  <c r="AE161" i="65"/>
  <c r="AD161" i="65" s="1"/>
  <c r="AC161" i="65" s="1"/>
  <c r="AB161" i="65" s="1"/>
  <c r="AA161" i="65"/>
  <c r="Z161" i="65" s="1"/>
  <c r="Y161" i="65" s="1"/>
  <c r="X161" i="65" s="1"/>
  <c r="W161" i="65"/>
  <c r="V161" i="65" s="1"/>
  <c r="U161" i="65" s="1"/>
  <c r="T161" i="65" s="1"/>
  <c r="S161" i="65"/>
  <c r="R161" i="65" s="1"/>
  <c r="Q161" i="65" s="1"/>
  <c r="P161" i="65" s="1"/>
  <c r="O161" i="65" s="1"/>
  <c r="N161" i="65" s="1"/>
  <c r="M161" i="65" s="1"/>
  <c r="L161" i="65" s="1"/>
  <c r="K161" i="65" s="1"/>
  <c r="J161" i="65" s="1"/>
  <c r="I161" i="65" s="1"/>
  <c r="H161" i="65" s="1"/>
  <c r="G161" i="65" s="1"/>
  <c r="F161" i="65" s="1"/>
  <c r="E161" i="65" s="1"/>
  <c r="D161" i="65" s="1"/>
  <c r="C161" i="65" s="1"/>
  <c r="AE160" i="65"/>
  <c r="AD160" i="65"/>
  <c r="AC160" i="65" s="1"/>
  <c r="AB160" i="65"/>
  <c r="AA160" i="65" s="1"/>
  <c r="Z160" i="65" s="1"/>
  <c r="Y160" i="65" s="1"/>
  <c r="X160" i="65" s="1"/>
  <c r="W160" i="65" s="1"/>
  <c r="V160" i="65" s="1"/>
  <c r="U160" i="65" s="1"/>
  <c r="T160" i="65" s="1"/>
  <c r="S160" i="65" s="1"/>
  <c r="R160" i="65" s="1"/>
  <c r="Q160" i="65" s="1"/>
  <c r="P160" i="65" s="1"/>
  <c r="O160" i="65" s="1"/>
  <c r="N160" i="65" s="1"/>
  <c r="M160" i="65" s="1"/>
  <c r="L160" i="65" s="1"/>
  <c r="K160" i="65" s="1"/>
  <c r="J160" i="65" s="1"/>
  <c r="I160" i="65" s="1"/>
  <c r="H160" i="65" s="1"/>
  <c r="G160" i="65" s="1"/>
  <c r="F160" i="65" s="1"/>
  <c r="E160" i="65" s="1"/>
  <c r="D160" i="65" s="1"/>
  <c r="C160" i="65" s="1"/>
  <c r="C119" i="72" l="1"/>
  <c r="C27" i="73"/>
  <c r="D27" i="73" s="1"/>
  <c r="C56" i="73"/>
  <c r="D56" i="73" s="1"/>
  <c r="C142" i="72"/>
  <c r="C66" i="73"/>
  <c r="D66" i="73" s="1"/>
  <c r="C151" i="72"/>
  <c r="C48" i="73"/>
  <c r="D48" i="73" s="1"/>
  <c r="C134" i="72"/>
  <c r="C57" i="73"/>
  <c r="D57" i="73" s="1"/>
  <c r="C143" i="72"/>
  <c r="C49" i="73"/>
  <c r="D49" i="73" s="1"/>
  <c r="C135" i="72"/>
  <c r="C60" i="73"/>
  <c r="D60" i="73" s="1"/>
  <c r="C146" i="72"/>
  <c r="C52" i="73"/>
  <c r="D52" i="73" s="1"/>
  <c r="C138" i="72"/>
  <c r="L192" i="65"/>
  <c r="X192" i="65"/>
  <c r="E216" i="65"/>
  <c r="M216" i="65"/>
  <c r="U216" i="65"/>
  <c r="AC216" i="65"/>
  <c r="H192" i="65"/>
  <c r="AB192" i="65"/>
  <c r="D216" i="65"/>
  <c r="L216" i="65"/>
  <c r="AB216" i="65"/>
  <c r="F192" i="65"/>
  <c r="J192" i="65"/>
  <c r="N192" i="65"/>
  <c r="R192" i="65"/>
  <c r="V192" i="65"/>
  <c r="Z192" i="65"/>
  <c r="AD192" i="65"/>
  <c r="N216" i="65"/>
  <c r="R216" i="65"/>
  <c r="AD216" i="65"/>
  <c r="D192" i="65"/>
  <c r="T192" i="65"/>
  <c r="T216" i="65"/>
  <c r="J257" i="65"/>
  <c r="Z257" i="65"/>
  <c r="F10" i="3"/>
  <c r="G13" i="67" s="1"/>
  <c r="J10" i="3"/>
  <c r="K13" i="67" s="1"/>
  <c r="N10" i="3"/>
  <c r="O13" i="67" s="1"/>
  <c r="R10" i="3"/>
  <c r="S13" i="67" s="1"/>
  <c r="V10" i="3"/>
  <c r="W13" i="67" s="1"/>
  <c r="Z10" i="3"/>
  <c r="AA13" i="67" s="1"/>
  <c r="AD10" i="3"/>
  <c r="AE13" i="67" s="1"/>
  <c r="E11" i="3"/>
  <c r="I11" i="3"/>
  <c r="M11" i="3"/>
  <c r="Q11" i="3"/>
  <c r="U11" i="3"/>
  <c r="Y11" i="3"/>
  <c r="AC11" i="3"/>
  <c r="D12" i="3"/>
  <c r="H12" i="3"/>
  <c r="L12" i="3"/>
  <c r="P12" i="3"/>
  <c r="T12" i="3"/>
  <c r="X12" i="3"/>
  <c r="AB12" i="3"/>
  <c r="C13" i="3"/>
  <c r="G13" i="3"/>
  <c r="K13" i="3"/>
  <c r="O13" i="3"/>
  <c r="S13" i="3"/>
  <c r="W13" i="3"/>
  <c r="AA13" i="3"/>
  <c r="AE13" i="3"/>
  <c r="E15" i="3"/>
  <c r="I15" i="3"/>
  <c r="M15" i="3"/>
  <c r="Q15" i="3"/>
  <c r="U15" i="3"/>
  <c r="Y15" i="3"/>
  <c r="AC15" i="3"/>
  <c r="D16" i="3"/>
  <c r="H16" i="3"/>
  <c r="L16" i="3"/>
  <c r="P16" i="3"/>
  <c r="T16" i="3"/>
  <c r="X16" i="3"/>
  <c r="AB16" i="3"/>
  <c r="F18" i="3"/>
  <c r="J18" i="3"/>
  <c r="N18" i="3"/>
  <c r="R18" i="3"/>
  <c r="V18" i="3"/>
  <c r="Z18" i="3"/>
  <c r="AD18" i="3"/>
  <c r="E19" i="3"/>
  <c r="I19" i="3"/>
  <c r="M19" i="3"/>
  <c r="Q19" i="3"/>
  <c r="U19" i="3"/>
  <c r="Y19" i="3"/>
  <c r="AC19" i="3"/>
  <c r="D20" i="3"/>
  <c r="H20" i="3"/>
  <c r="L20" i="3"/>
  <c r="P20" i="3"/>
  <c r="T20" i="3"/>
  <c r="X20" i="3"/>
  <c r="AB20" i="3"/>
  <c r="C21" i="3"/>
  <c r="G21" i="3"/>
  <c r="K21" i="3"/>
  <c r="O21" i="3"/>
  <c r="S21" i="3"/>
  <c r="W21" i="3"/>
  <c r="AA21" i="3"/>
  <c r="AE21" i="3"/>
  <c r="F22" i="3"/>
  <c r="J22" i="3"/>
  <c r="N22" i="3"/>
  <c r="R22" i="3"/>
  <c r="V22" i="3"/>
  <c r="Z22" i="3"/>
  <c r="AD22" i="3"/>
  <c r="E23" i="3"/>
  <c r="I23" i="3"/>
  <c r="M23" i="3"/>
  <c r="Q23" i="3"/>
  <c r="U23" i="3"/>
  <c r="Y23" i="3"/>
  <c r="AC23" i="3"/>
  <c r="D24" i="3"/>
  <c r="H24" i="3"/>
  <c r="L24" i="3"/>
  <c r="P24" i="3"/>
  <c r="T24" i="3"/>
  <c r="X24" i="3"/>
  <c r="AB24" i="3"/>
  <c r="C25" i="3"/>
  <c r="G25" i="3"/>
  <c r="K25" i="3"/>
  <c r="O25" i="3"/>
  <c r="S25" i="3"/>
  <c r="W25" i="3"/>
  <c r="AA25" i="3"/>
  <c r="AE25" i="3"/>
  <c r="F26" i="3"/>
  <c r="J26" i="3"/>
  <c r="N26" i="3"/>
  <c r="R26" i="3"/>
  <c r="V26" i="3"/>
  <c r="Z26" i="3"/>
  <c r="AD26" i="3"/>
  <c r="E27" i="3"/>
  <c r="I27" i="3"/>
  <c r="M27" i="3"/>
  <c r="Q27" i="3"/>
  <c r="U27" i="3"/>
  <c r="Y27" i="3"/>
  <c r="AC27" i="3"/>
  <c r="D28" i="3"/>
  <c r="H28" i="3"/>
  <c r="L28" i="3"/>
  <c r="P28" i="3"/>
  <c r="T28" i="3"/>
  <c r="X28" i="3"/>
  <c r="AB28" i="3"/>
  <c r="C29" i="3"/>
  <c r="G29" i="3"/>
  <c r="K29" i="3"/>
  <c r="O29" i="3"/>
  <c r="S29" i="3"/>
  <c r="W29" i="3"/>
  <c r="AA29" i="3"/>
  <c r="AE29" i="3"/>
  <c r="F30" i="3"/>
  <c r="J30" i="3"/>
  <c r="N30" i="3"/>
  <c r="R30" i="3"/>
  <c r="V30" i="3"/>
  <c r="Z30" i="3"/>
  <c r="AD30" i="3"/>
  <c r="C34" i="3"/>
  <c r="G34" i="3"/>
  <c r="K34" i="3"/>
  <c r="O34" i="3"/>
  <c r="S34" i="3"/>
  <c r="W34" i="3"/>
  <c r="AA34" i="3"/>
  <c r="AE34" i="3"/>
  <c r="D37" i="3"/>
  <c r="H37" i="3"/>
  <c r="L37" i="3"/>
  <c r="P37" i="3"/>
  <c r="T37" i="3"/>
  <c r="X37" i="3"/>
  <c r="AB37" i="3"/>
  <c r="C38" i="3"/>
  <c r="G38" i="3"/>
  <c r="K38" i="3"/>
  <c r="O38" i="3"/>
  <c r="S38" i="3"/>
  <c r="W38" i="3"/>
  <c r="AA38" i="3"/>
  <c r="AE38" i="3"/>
  <c r="E40" i="3"/>
  <c r="I40" i="3"/>
  <c r="M40" i="3"/>
  <c r="Q40" i="3"/>
  <c r="U40" i="3"/>
  <c r="Y40" i="3"/>
  <c r="AC40" i="3"/>
  <c r="D41" i="3"/>
  <c r="H41" i="3"/>
  <c r="L41" i="3"/>
  <c r="P41" i="3"/>
  <c r="T41" i="3"/>
  <c r="X41" i="3"/>
  <c r="AB41" i="3"/>
  <c r="C42" i="3"/>
  <c r="G42" i="3"/>
  <c r="K42" i="3"/>
  <c r="O42" i="3"/>
  <c r="S42" i="3"/>
  <c r="W42" i="3"/>
  <c r="AA42" i="3"/>
  <c r="AE42" i="3"/>
  <c r="F43" i="3"/>
  <c r="J43" i="3"/>
  <c r="N43" i="3"/>
  <c r="R43" i="3"/>
  <c r="V43" i="3"/>
  <c r="Z43" i="3"/>
  <c r="AD43" i="3"/>
  <c r="E45" i="3"/>
  <c r="I45" i="3"/>
  <c r="M45" i="3"/>
  <c r="Q45" i="3"/>
  <c r="U45" i="3"/>
  <c r="Y45" i="3"/>
  <c r="AC45" i="3"/>
  <c r="D46" i="3"/>
  <c r="H46" i="3"/>
  <c r="L46" i="3"/>
  <c r="P46" i="3"/>
  <c r="T46" i="3"/>
  <c r="X46" i="3"/>
  <c r="AB46" i="3"/>
  <c r="F49" i="3"/>
  <c r="J49" i="3"/>
  <c r="N49" i="3"/>
  <c r="R49" i="3"/>
  <c r="V49" i="3"/>
  <c r="Z49" i="3"/>
  <c r="AD49" i="3"/>
  <c r="D51" i="3"/>
  <c r="H51" i="3"/>
  <c r="L51" i="3"/>
  <c r="P51" i="3"/>
  <c r="T51" i="3"/>
  <c r="X51" i="3"/>
  <c r="AB51" i="3"/>
  <c r="C52" i="3"/>
  <c r="G52" i="3"/>
  <c r="K52" i="3"/>
  <c r="O52" i="3"/>
  <c r="S52" i="3"/>
  <c r="W52" i="3"/>
  <c r="AA52" i="3"/>
  <c r="AE52" i="3"/>
  <c r="E54" i="3"/>
  <c r="I54" i="3"/>
  <c r="M54" i="3"/>
  <c r="Q54" i="3"/>
  <c r="U54" i="3"/>
  <c r="Y54" i="3"/>
  <c r="AC54" i="3"/>
  <c r="D55" i="3"/>
  <c r="H55" i="3"/>
  <c r="L55" i="3"/>
  <c r="P55" i="3"/>
  <c r="T55" i="3"/>
  <c r="X55" i="3"/>
  <c r="AB55" i="3"/>
  <c r="F57" i="3"/>
  <c r="J57" i="3"/>
  <c r="N57" i="3"/>
  <c r="R57" i="3"/>
  <c r="V57" i="3"/>
  <c r="Z57" i="3"/>
  <c r="AD57" i="3"/>
  <c r="E58" i="3"/>
  <c r="I58" i="3"/>
  <c r="M58" i="3"/>
  <c r="Q58" i="3"/>
  <c r="U58" i="3"/>
  <c r="Y58" i="3"/>
  <c r="AC58" i="3"/>
  <c r="D59" i="3"/>
  <c r="H59" i="3"/>
  <c r="L59" i="3"/>
  <c r="P59" i="3"/>
  <c r="T59" i="3"/>
  <c r="X59" i="3"/>
  <c r="AB59" i="3"/>
  <c r="H61" i="3"/>
  <c r="M61" i="3"/>
  <c r="R61" i="3"/>
  <c r="X61" i="3"/>
  <c r="AC61" i="3"/>
  <c r="C63" i="3"/>
  <c r="J63" i="3"/>
  <c r="R63" i="3"/>
  <c r="Z63" i="3"/>
  <c r="E64" i="3"/>
  <c r="M64" i="3"/>
  <c r="U64" i="3"/>
  <c r="AC64" i="3"/>
  <c r="J65" i="3"/>
  <c r="AC65" i="3"/>
  <c r="L71" i="3"/>
  <c r="D72" i="3"/>
  <c r="C10" i="3"/>
  <c r="D13" i="67" s="1"/>
  <c r="G10" i="3"/>
  <c r="H13" i="67" s="1"/>
  <c r="K10" i="3"/>
  <c r="L13" i="67" s="1"/>
  <c r="O10" i="3"/>
  <c r="P13" i="67" s="1"/>
  <c r="S10" i="3"/>
  <c r="T13" i="67" s="1"/>
  <c r="W10" i="3"/>
  <c r="X13" i="67" s="1"/>
  <c r="AA10" i="3"/>
  <c r="AB13" i="67" s="1"/>
  <c r="AE10" i="3"/>
  <c r="F11" i="3"/>
  <c r="J11" i="3"/>
  <c r="N11" i="3"/>
  <c r="R11" i="3"/>
  <c r="V11" i="3"/>
  <c r="Z11" i="3"/>
  <c r="AD11" i="3"/>
  <c r="E12" i="3"/>
  <c r="I12" i="3"/>
  <c r="M12" i="3"/>
  <c r="Q12" i="3"/>
  <c r="U12" i="3"/>
  <c r="Y12" i="3"/>
  <c r="AC12" i="3"/>
  <c r="D13" i="3"/>
  <c r="H13" i="3"/>
  <c r="L13" i="3"/>
  <c r="P13" i="3"/>
  <c r="T13" i="3"/>
  <c r="X13" i="3"/>
  <c r="AB13" i="3"/>
  <c r="F15" i="3"/>
  <c r="J15" i="3"/>
  <c r="N15" i="3"/>
  <c r="R15" i="3"/>
  <c r="V15" i="3"/>
  <c r="Z15" i="3"/>
  <c r="AD15" i="3"/>
  <c r="E16" i="3"/>
  <c r="I16" i="3"/>
  <c r="M16" i="3"/>
  <c r="Q16" i="3"/>
  <c r="U16" i="3"/>
  <c r="Y16" i="3"/>
  <c r="AC16" i="3"/>
  <c r="C18" i="3"/>
  <c r="G18" i="3"/>
  <c r="K18" i="3"/>
  <c r="O18" i="3"/>
  <c r="S18" i="3"/>
  <c r="W18" i="3"/>
  <c r="AA18" i="3"/>
  <c r="AE18" i="3"/>
  <c r="F19" i="3"/>
  <c r="J19" i="3"/>
  <c r="N19" i="3"/>
  <c r="R19" i="3"/>
  <c r="V19" i="3"/>
  <c r="Z19" i="3"/>
  <c r="AD19" i="3"/>
  <c r="E20" i="3"/>
  <c r="I20" i="3"/>
  <c r="M20" i="3"/>
  <c r="Q20" i="3"/>
  <c r="U20" i="3"/>
  <c r="Y20" i="3"/>
  <c r="AC20" i="3"/>
  <c r="D21" i="3"/>
  <c r="H21" i="3"/>
  <c r="L21" i="3"/>
  <c r="P21" i="3"/>
  <c r="T21" i="3"/>
  <c r="X21" i="3"/>
  <c r="AB21" i="3"/>
  <c r="C22" i="3"/>
  <c r="G22" i="3"/>
  <c r="K22" i="3"/>
  <c r="O22" i="3"/>
  <c r="S22" i="3"/>
  <c r="W22" i="3"/>
  <c r="AA22" i="3"/>
  <c r="AE22" i="3"/>
  <c r="F23" i="3"/>
  <c r="J23" i="3"/>
  <c r="N23" i="3"/>
  <c r="R23" i="3"/>
  <c r="V23" i="3"/>
  <c r="Z23" i="3"/>
  <c r="AD23" i="3"/>
  <c r="E24" i="3"/>
  <c r="I24" i="3"/>
  <c r="M24" i="3"/>
  <c r="Q24" i="3"/>
  <c r="U24" i="3"/>
  <c r="Y24" i="3"/>
  <c r="AC24" i="3"/>
  <c r="D25" i="3"/>
  <c r="H25" i="3"/>
  <c r="L25" i="3"/>
  <c r="P25" i="3"/>
  <c r="T25" i="3"/>
  <c r="X25" i="3"/>
  <c r="AB25" i="3"/>
  <c r="C26" i="3"/>
  <c r="G26" i="3"/>
  <c r="K26" i="3"/>
  <c r="O26" i="3"/>
  <c r="S26" i="3"/>
  <c r="W26" i="3"/>
  <c r="AA26" i="3"/>
  <c r="AE26" i="3"/>
  <c r="F27" i="3"/>
  <c r="J27" i="3"/>
  <c r="N27" i="3"/>
  <c r="R27" i="3"/>
  <c r="V27" i="3"/>
  <c r="Z27" i="3"/>
  <c r="AD27" i="3"/>
  <c r="E28" i="3"/>
  <c r="I28" i="3"/>
  <c r="M28" i="3"/>
  <c r="Q28" i="3"/>
  <c r="U28" i="3"/>
  <c r="Y28" i="3"/>
  <c r="AC28" i="3"/>
  <c r="D29" i="3"/>
  <c r="H29" i="3"/>
  <c r="L29" i="3"/>
  <c r="P29" i="3"/>
  <c r="T29" i="3"/>
  <c r="X29" i="3"/>
  <c r="AB29" i="3"/>
  <c r="C30" i="3"/>
  <c r="G30" i="3"/>
  <c r="K30" i="3"/>
  <c r="O30" i="3"/>
  <c r="S30" i="3"/>
  <c r="W30" i="3"/>
  <c r="AA30" i="3"/>
  <c r="AE30" i="3"/>
  <c r="D34" i="3"/>
  <c r="H34" i="3"/>
  <c r="L34" i="3"/>
  <c r="P34" i="3"/>
  <c r="T34" i="3"/>
  <c r="X34" i="3"/>
  <c r="AB34" i="3"/>
  <c r="E37" i="3"/>
  <c r="I37" i="3"/>
  <c r="M37" i="3"/>
  <c r="Q37" i="3"/>
  <c r="U37" i="3"/>
  <c r="Y37" i="3"/>
  <c r="AC37" i="3"/>
  <c r="D38" i="3"/>
  <c r="H38" i="3"/>
  <c r="L38" i="3"/>
  <c r="P38" i="3"/>
  <c r="T38" i="3"/>
  <c r="X38" i="3"/>
  <c r="AB38" i="3"/>
  <c r="F40" i="3"/>
  <c r="J40" i="3"/>
  <c r="N40" i="3"/>
  <c r="R40" i="3"/>
  <c r="V40" i="3"/>
  <c r="Z40" i="3"/>
  <c r="AD40" i="3"/>
  <c r="E41" i="3"/>
  <c r="I41" i="3"/>
  <c r="M41" i="3"/>
  <c r="Q41" i="3"/>
  <c r="U41" i="3"/>
  <c r="Y41" i="3"/>
  <c r="AC41" i="3"/>
  <c r="D42" i="3"/>
  <c r="H42" i="3"/>
  <c r="L42" i="3"/>
  <c r="P42" i="3"/>
  <c r="T42" i="3"/>
  <c r="X42" i="3"/>
  <c r="AB42" i="3"/>
  <c r="C43" i="3"/>
  <c r="G43" i="3"/>
  <c r="K43" i="3"/>
  <c r="O43" i="3"/>
  <c r="S43" i="3"/>
  <c r="W43" i="3"/>
  <c r="AA43" i="3"/>
  <c r="AE43" i="3"/>
  <c r="F45" i="3"/>
  <c r="J45" i="3"/>
  <c r="N45" i="3"/>
  <c r="R45" i="3"/>
  <c r="V45" i="3"/>
  <c r="Z45" i="3"/>
  <c r="AD45" i="3"/>
  <c r="E46" i="3"/>
  <c r="I46" i="3"/>
  <c r="M46" i="3"/>
  <c r="Q46" i="3"/>
  <c r="U46" i="3"/>
  <c r="Y46" i="3"/>
  <c r="AC46" i="3"/>
  <c r="C49" i="3"/>
  <c r="G49" i="3"/>
  <c r="K49" i="3"/>
  <c r="O49" i="3"/>
  <c r="S49" i="3"/>
  <c r="W49" i="3"/>
  <c r="AA49" i="3"/>
  <c r="AE49" i="3"/>
  <c r="E51" i="3"/>
  <c r="I51" i="3"/>
  <c r="M51" i="3"/>
  <c r="Q51" i="3"/>
  <c r="U51" i="3"/>
  <c r="Y51" i="3"/>
  <c r="AC51" i="3"/>
  <c r="D52" i="3"/>
  <c r="H52" i="3"/>
  <c r="L52" i="3"/>
  <c r="P52" i="3"/>
  <c r="T52" i="3"/>
  <c r="X52" i="3"/>
  <c r="AB52" i="3"/>
  <c r="F54" i="3"/>
  <c r="J54" i="3"/>
  <c r="N54" i="3"/>
  <c r="R54" i="3"/>
  <c r="V54" i="3"/>
  <c r="Z54" i="3"/>
  <c r="AD54" i="3"/>
  <c r="E55" i="3"/>
  <c r="I55" i="3"/>
  <c r="M55" i="3"/>
  <c r="Q55" i="3"/>
  <c r="U55" i="3"/>
  <c r="Y55" i="3"/>
  <c r="AC55" i="3"/>
  <c r="C57" i="3"/>
  <c r="G57" i="3"/>
  <c r="K57" i="3"/>
  <c r="O57" i="3"/>
  <c r="S57" i="3"/>
  <c r="W57" i="3"/>
  <c r="AA57" i="3"/>
  <c r="AE57" i="3"/>
  <c r="F58" i="3"/>
  <c r="J58" i="3"/>
  <c r="N58" i="3"/>
  <c r="R58" i="3"/>
  <c r="V58" i="3"/>
  <c r="Z58" i="3"/>
  <c r="AD58" i="3"/>
  <c r="E59" i="3"/>
  <c r="I59" i="3"/>
  <c r="M59" i="3"/>
  <c r="Q59" i="3"/>
  <c r="U59" i="3"/>
  <c r="Y59" i="3"/>
  <c r="AD59" i="3"/>
  <c r="D61" i="3"/>
  <c r="I61" i="3"/>
  <c r="N61" i="3"/>
  <c r="T61" i="3"/>
  <c r="Y61" i="3"/>
  <c r="AD61" i="3"/>
  <c r="D63" i="3"/>
  <c r="L63" i="3"/>
  <c r="T63" i="3"/>
  <c r="AB63" i="3"/>
  <c r="G64" i="3"/>
  <c r="O64" i="3"/>
  <c r="W64" i="3"/>
  <c r="AE64" i="3"/>
  <c r="M65" i="3"/>
  <c r="Q71" i="3"/>
  <c r="I72" i="3"/>
  <c r="D10" i="3"/>
  <c r="E13" i="67" s="1"/>
  <c r="H10" i="3"/>
  <c r="I13" i="67" s="1"/>
  <c r="L10" i="3"/>
  <c r="M13" i="67" s="1"/>
  <c r="P10" i="3"/>
  <c r="Q13" i="67" s="1"/>
  <c r="T10" i="3"/>
  <c r="U13" i="67" s="1"/>
  <c r="X10" i="3"/>
  <c r="Y13" i="67" s="1"/>
  <c r="AB10" i="3"/>
  <c r="AC13" i="67" s="1"/>
  <c r="C11" i="3"/>
  <c r="G11" i="3"/>
  <c r="K11" i="3"/>
  <c r="O11" i="3"/>
  <c r="S11" i="3"/>
  <c r="W11" i="3"/>
  <c r="AA11" i="3"/>
  <c r="AE11" i="3"/>
  <c r="F12" i="3"/>
  <c r="J12" i="3"/>
  <c r="N12" i="3"/>
  <c r="R12" i="3"/>
  <c r="V12" i="3"/>
  <c r="Z12" i="3"/>
  <c r="AD12" i="3"/>
  <c r="E13" i="3"/>
  <c r="I13" i="3"/>
  <c r="M13" i="3"/>
  <c r="Q13" i="3"/>
  <c r="U13" i="3"/>
  <c r="Y13" i="3"/>
  <c r="AC13" i="3"/>
  <c r="C15" i="3"/>
  <c r="G15" i="3"/>
  <c r="K15" i="3"/>
  <c r="O15" i="3"/>
  <c r="S15" i="3"/>
  <c r="W15" i="3"/>
  <c r="AA15" i="3"/>
  <c r="AE15" i="3"/>
  <c r="F16" i="3"/>
  <c r="J16" i="3"/>
  <c r="N16" i="3"/>
  <c r="R16" i="3"/>
  <c r="V16" i="3"/>
  <c r="Z16" i="3"/>
  <c r="AD16" i="3"/>
  <c r="D18" i="3"/>
  <c r="H18" i="3"/>
  <c r="L18" i="3"/>
  <c r="P18" i="3"/>
  <c r="T18" i="3"/>
  <c r="X18" i="3"/>
  <c r="AB18" i="3"/>
  <c r="C19" i="3"/>
  <c r="G19" i="3"/>
  <c r="K19" i="3"/>
  <c r="O19" i="3"/>
  <c r="S19" i="3"/>
  <c r="W19" i="3"/>
  <c r="AA19" i="3"/>
  <c r="AE19" i="3"/>
  <c r="F20" i="3"/>
  <c r="J20" i="3"/>
  <c r="N20" i="3"/>
  <c r="R20" i="3"/>
  <c r="V20" i="3"/>
  <c r="Z20" i="3"/>
  <c r="AD20" i="3"/>
  <c r="E21" i="3"/>
  <c r="I21" i="3"/>
  <c r="M21" i="3"/>
  <c r="Q21" i="3"/>
  <c r="U21" i="3"/>
  <c r="Y21" i="3"/>
  <c r="AC21" i="3"/>
  <c r="D22" i="3"/>
  <c r="H22" i="3"/>
  <c r="L22" i="3"/>
  <c r="P22" i="3"/>
  <c r="T22" i="3"/>
  <c r="X22" i="3"/>
  <c r="AB22" i="3"/>
  <c r="C23" i="3"/>
  <c r="G23" i="3"/>
  <c r="K23" i="3"/>
  <c r="O23" i="3"/>
  <c r="S23" i="3"/>
  <c r="W23" i="3"/>
  <c r="AA23" i="3"/>
  <c r="AE23" i="3"/>
  <c r="F24" i="3"/>
  <c r="J24" i="3"/>
  <c r="N24" i="3"/>
  <c r="R24" i="3"/>
  <c r="V24" i="3"/>
  <c r="Z24" i="3"/>
  <c r="AD24" i="3"/>
  <c r="E25" i="3"/>
  <c r="I25" i="3"/>
  <c r="M25" i="3"/>
  <c r="Q25" i="3"/>
  <c r="U25" i="3"/>
  <c r="Y25" i="3"/>
  <c r="AC25" i="3"/>
  <c r="D26" i="3"/>
  <c r="H26" i="3"/>
  <c r="L26" i="3"/>
  <c r="P26" i="3"/>
  <c r="T26" i="3"/>
  <c r="X26" i="3"/>
  <c r="AB26" i="3"/>
  <c r="C27" i="3"/>
  <c r="G27" i="3"/>
  <c r="K27" i="3"/>
  <c r="O27" i="3"/>
  <c r="S27" i="3"/>
  <c r="W27" i="3"/>
  <c r="AA27" i="3"/>
  <c r="AE27" i="3"/>
  <c r="F28" i="3"/>
  <c r="J28" i="3"/>
  <c r="N28" i="3"/>
  <c r="R28" i="3"/>
  <c r="V28" i="3"/>
  <c r="Z28" i="3"/>
  <c r="AD28" i="3"/>
  <c r="E29" i="3"/>
  <c r="I29" i="3"/>
  <c r="M29" i="3"/>
  <c r="Q29" i="3"/>
  <c r="U29" i="3"/>
  <c r="Y29" i="3"/>
  <c r="AC29" i="3"/>
  <c r="D30" i="3"/>
  <c r="H30" i="3"/>
  <c r="L30" i="3"/>
  <c r="P30" i="3"/>
  <c r="T30" i="3"/>
  <c r="X30" i="3"/>
  <c r="AB30" i="3"/>
  <c r="E34" i="3"/>
  <c r="I34" i="3"/>
  <c r="M34" i="3"/>
  <c r="Q34" i="3"/>
  <c r="U34" i="3"/>
  <c r="Y34" i="3"/>
  <c r="AC34" i="3"/>
  <c r="F37" i="3"/>
  <c r="J37" i="3"/>
  <c r="N37" i="3"/>
  <c r="R37" i="3"/>
  <c r="V37" i="3"/>
  <c r="Z37" i="3"/>
  <c r="AD37" i="3"/>
  <c r="E38" i="3"/>
  <c r="I38" i="3"/>
  <c r="M38" i="3"/>
  <c r="Q38" i="3"/>
  <c r="U38" i="3"/>
  <c r="Y38" i="3"/>
  <c r="AC38" i="3"/>
  <c r="C40" i="3"/>
  <c r="G40" i="3"/>
  <c r="K40" i="3"/>
  <c r="O40" i="3"/>
  <c r="S40" i="3"/>
  <c r="W40" i="3"/>
  <c r="AA40" i="3"/>
  <c r="AE40" i="3"/>
  <c r="F41" i="3"/>
  <c r="J41" i="3"/>
  <c r="N41" i="3"/>
  <c r="R41" i="3"/>
  <c r="V41" i="3"/>
  <c r="Z41" i="3"/>
  <c r="AD41" i="3"/>
  <c r="E42" i="3"/>
  <c r="I42" i="3"/>
  <c r="M42" i="3"/>
  <c r="Q42" i="3"/>
  <c r="U42" i="3"/>
  <c r="Y42" i="3"/>
  <c r="AC42" i="3"/>
  <c r="D43" i="3"/>
  <c r="H43" i="3"/>
  <c r="L43" i="3"/>
  <c r="P43" i="3"/>
  <c r="T43" i="3"/>
  <c r="X43" i="3"/>
  <c r="AB43" i="3"/>
  <c r="C45" i="3"/>
  <c r="G45" i="3"/>
  <c r="K45" i="3"/>
  <c r="O45" i="3"/>
  <c r="S45" i="3"/>
  <c r="W45" i="3"/>
  <c r="AA45" i="3"/>
  <c r="AE45" i="3"/>
  <c r="F46" i="3"/>
  <c r="J46" i="3"/>
  <c r="N46" i="3"/>
  <c r="R46" i="3"/>
  <c r="V46" i="3"/>
  <c r="Z46" i="3"/>
  <c r="AD46" i="3"/>
  <c r="D49" i="3"/>
  <c r="H49" i="3"/>
  <c r="L49" i="3"/>
  <c r="P49" i="3"/>
  <c r="T49" i="3"/>
  <c r="X49" i="3"/>
  <c r="AB49" i="3"/>
  <c r="F51" i="3"/>
  <c r="J51" i="3"/>
  <c r="N51" i="3"/>
  <c r="R51" i="3"/>
  <c r="V51" i="3"/>
  <c r="Z51" i="3"/>
  <c r="AD51" i="3"/>
  <c r="E52" i="3"/>
  <c r="I52" i="3"/>
  <c r="M52" i="3"/>
  <c r="Q52" i="3"/>
  <c r="U52" i="3"/>
  <c r="Y52" i="3"/>
  <c r="AC52" i="3"/>
  <c r="C54" i="3"/>
  <c r="G54" i="3"/>
  <c r="K54" i="3"/>
  <c r="O54" i="3"/>
  <c r="S54" i="3"/>
  <c r="W54" i="3"/>
  <c r="AA54" i="3"/>
  <c r="AE54" i="3"/>
  <c r="F55" i="3"/>
  <c r="J55" i="3"/>
  <c r="N55" i="3"/>
  <c r="R55" i="3"/>
  <c r="V55" i="3"/>
  <c r="Z55" i="3"/>
  <c r="AD55" i="3"/>
  <c r="D57" i="3"/>
  <c r="H57" i="3"/>
  <c r="L57" i="3"/>
  <c r="P57" i="3"/>
  <c r="T57" i="3"/>
  <c r="X57" i="3"/>
  <c r="AB57" i="3"/>
  <c r="C58" i="3"/>
  <c r="G58" i="3"/>
  <c r="K58" i="3"/>
  <c r="O58" i="3"/>
  <c r="S58" i="3"/>
  <c r="W58" i="3"/>
  <c r="AA58" i="3"/>
  <c r="AE58" i="3"/>
  <c r="F59" i="3"/>
  <c r="J59" i="3"/>
  <c r="N59" i="3"/>
  <c r="R59" i="3"/>
  <c r="V59" i="3"/>
  <c r="Z59" i="3"/>
  <c r="AE59" i="3"/>
  <c r="E61" i="3"/>
  <c r="J61" i="3"/>
  <c r="P61" i="3"/>
  <c r="U61" i="3"/>
  <c r="Z61" i="3"/>
  <c r="F63" i="3"/>
  <c r="N63" i="3"/>
  <c r="V63" i="3"/>
  <c r="AD63" i="3"/>
  <c r="I64" i="3"/>
  <c r="Q64" i="3"/>
  <c r="Y64" i="3"/>
  <c r="E65" i="3"/>
  <c r="R65" i="3"/>
  <c r="V71" i="3"/>
  <c r="O72" i="3"/>
  <c r="E10" i="3"/>
  <c r="F13" i="67" s="1"/>
  <c r="I10" i="3"/>
  <c r="J13" i="67" s="1"/>
  <c r="M10" i="3"/>
  <c r="N13" i="67" s="1"/>
  <c r="Q10" i="3"/>
  <c r="R13" i="67" s="1"/>
  <c r="U10" i="3"/>
  <c r="V13" i="67" s="1"/>
  <c r="Y10" i="3"/>
  <c r="Z13" i="67" s="1"/>
  <c r="AC10" i="3"/>
  <c r="AD13" i="67" s="1"/>
  <c r="D11" i="3"/>
  <c r="H11" i="3"/>
  <c r="L11" i="3"/>
  <c r="P11" i="3"/>
  <c r="T11" i="3"/>
  <c r="X11" i="3"/>
  <c r="AB11" i="3"/>
  <c r="C12" i="3"/>
  <c r="G12" i="3"/>
  <c r="K12" i="3"/>
  <c r="O12" i="3"/>
  <c r="S12" i="3"/>
  <c r="W12" i="3"/>
  <c r="AA12" i="3"/>
  <c r="AE12" i="3"/>
  <c r="F13" i="3"/>
  <c r="J13" i="3"/>
  <c r="N13" i="3"/>
  <c r="R13" i="3"/>
  <c r="V13" i="3"/>
  <c r="Z13" i="3"/>
  <c r="AD13" i="3"/>
  <c r="D15" i="3"/>
  <c r="H15" i="3"/>
  <c r="L15" i="3"/>
  <c r="P15" i="3"/>
  <c r="T15" i="3"/>
  <c r="X15" i="3"/>
  <c r="AB15" i="3"/>
  <c r="C16" i="3"/>
  <c r="G16" i="3"/>
  <c r="K16" i="3"/>
  <c r="O16" i="3"/>
  <c r="S16" i="3"/>
  <c r="W16" i="3"/>
  <c r="AA16" i="3"/>
  <c r="AE16" i="3"/>
  <c r="E18" i="3"/>
  <c r="I18" i="3"/>
  <c r="M18" i="3"/>
  <c r="Q18" i="3"/>
  <c r="U18" i="3"/>
  <c r="Y18" i="3"/>
  <c r="AC18" i="3"/>
  <c r="D19" i="3"/>
  <c r="H19" i="3"/>
  <c r="L19" i="3"/>
  <c r="P19" i="3"/>
  <c r="T19" i="3"/>
  <c r="X19" i="3"/>
  <c r="AB19" i="3"/>
  <c r="C20" i="3"/>
  <c r="G20" i="3"/>
  <c r="K20" i="3"/>
  <c r="O20" i="3"/>
  <c r="S20" i="3"/>
  <c r="W20" i="3"/>
  <c r="AA20" i="3"/>
  <c r="AE20" i="3"/>
  <c r="F21" i="3"/>
  <c r="J21" i="3"/>
  <c r="N21" i="3"/>
  <c r="R21" i="3"/>
  <c r="V21" i="3"/>
  <c r="Z21" i="3"/>
  <c r="AD21" i="3"/>
  <c r="E22" i="3"/>
  <c r="I22" i="3"/>
  <c r="M22" i="3"/>
  <c r="Q22" i="3"/>
  <c r="U22" i="3"/>
  <c r="Y22" i="3"/>
  <c r="AC22" i="3"/>
  <c r="D23" i="3"/>
  <c r="H23" i="3"/>
  <c r="L23" i="3"/>
  <c r="P23" i="3"/>
  <c r="T23" i="3"/>
  <c r="X23" i="3"/>
  <c r="AB23" i="3"/>
  <c r="C24" i="3"/>
  <c r="G24" i="3"/>
  <c r="K24" i="3"/>
  <c r="O24" i="3"/>
  <c r="S24" i="3"/>
  <c r="W24" i="3"/>
  <c r="AA24" i="3"/>
  <c r="AE24" i="3"/>
  <c r="F25" i="3"/>
  <c r="J25" i="3"/>
  <c r="N25" i="3"/>
  <c r="R25" i="3"/>
  <c r="V25" i="3"/>
  <c r="Z25" i="3"/>
  <c r="AD25" i="3"/>
  <c r="E26" i="3"/>
  <c r="I26" i="3"/>
  <c r="M26" i="3"/>
  <c r="Q26" i="3"/>
  <c r="U26" i="3"/>
  <c r="Y26" i="3"/>
  <c r="AC26" i="3"/>
  <c r="D27" i="3"/>
  <c r="H27" i="3"/>
  <c r="L27" i="3"/>
  <c r="P27" i="3"/>
  <c r="T27" i="3"/>
  <c r="X27" i="3"/>
  <c r="AB27" i="3"/>
  <c r="C28" i="3"/>
  <c r="G28" i="3"/>
  <c r="K28" i="3"/>
  <c r="O28" i="3"/>
  <c r="S28" i="3"/>
  <c r="W28" i="3"/>
  <c r="AA28" i="3"/>
  <c r="AE28" i="3"/>
  <c r="F29" i="3"/>
  <c r="J29" i="3"/>
  <c r="N29" i="3"/>
  <c r="R29" i="3"/>
  <c r="V29" i="3"/>
  <c r="Z29" i="3"/>
  <c r="AD29" i="3"/>
  <c r="E30" i="3"/>
  <c r="I30" i="3"/>
  <c r="M30" i="3"/>
  <c r="Q30" i="3"/>
  <c r="U30" i="3"/>
  <c r="Y30" i="3"/>
  <c r="AC30" i="3"/>
  <c r="F34" i="3"/>
  <c r="J34" i="3"/>
  <c r="N34" i="3"/>
  <c r="R34" i="3"/>
  <c r="V34" i="3"/>
  <c r="Z34" i="3"/>
  <c r="AD34" i="3"/>
  <c r="C37" i="3"/>
  <c r="G37" i="3"/>
  <c r="K37" i="3"/>
  <c r="O37" i="3"/>
  <c r="S37" i="3"/>
  <c r="W37" i="3"/>
  <c r="AA37" i="3"/>
  <c r="AE37" i="3"/>
  <c r="F38" i="3"/>
  <c r="J38" i="3"/>
  <c r="N38" i="3"/>
  <c r="R38" i="3"/>
  <c r="V38" i="3"/>
  <c r="Z38" i="3"/>
  <c r="AD38" i="3"/>
  <c r="D40" i="3"/>
  <c r="H40" i="3"/>
  <c r="L40" i="3"/>
  <c r="P40" i="3"/>
  <c r="T40" i="3"/>
  <c r="X40" i="3"/>
  <c r="AB40" i="3"/>
  <c r="C41" i="3"/>
  <c r="G41" i="3"/>
  <c r="K41" i="3"/>
  <c r="O41" i="3"/>
  <c r="S41" i="3"/>
  <c r="W41" i="3"/>
  <c r="AA41" i="3"/>
  <c r="AE41" i="3"/>
  <c r="F42" i="3"/>
  <c r="J42" i="3"/>
  <c r="N42" i="3"/>
  <c r="R42" i="3"/>
  <c r="V42" i="3"/>
  <c r="Z42" i="3"/>
  <c r="AD42" i="3"/>
  <c r="E43" i="3"/>
  <c r="I43" i="3"/>
  <c r="M43" i="3"/>
  <c r="Q43" i="3"/>
  <c r="U43" i="3"/>
  <c r="Y43" i="3"/>
  <c r="AC43" i="3"/>
  <c r="D45" i="3"/>
  <c r="H45" i="3"/>
  <c r="L45" i="3"/>
  <c r="P45" i="3"/>
  <c r="T45" i="3"/>
  <c r="X45" i="3"/>
  <c r="AB45" i="3"/>
  <c r="C46" i="3"/>
  <c r="G46" i="3"/>
  <c r="K46" i="3"/>
  <c r="O46" i="3"/>
  <c r="S46" i="3"/>
  <c r="W46" i="3"/>
  <c r="AA46" i="3"/>
  <c r="AE46" i="3"/>
  <c r="E49" i="3"/>
  <c r="I49" i="3"/>
  <c r="M49" i="3"/>
  <c r="Q49" i="3"/>
  <c r="U49" i="3"/>
  <c r="Y49" i="3"/>
  <c r="AC49" i="3"/>
  <c r="C51" i="3"/>
  <c r="G51" i="3"/>
  <c r="K51" i="3"/>
  <c r="O51" i="3"/>
  <c r="S51" i="3"/>
  <c r="W51" i="3"/>
  <c r="AA51" i="3"/>
  <c r="AE51" i="3"/>
  <c r="F52" i="3"/>
  <c r="J52" i="3"/>
  <c r="N52" i="3"/>
  <c r="R52" i="3"/>
  <c r="V52" i="3"/>
  <c r="Z52" i="3"/>
  <c r="AD52" i="3"/>
  <c r="D54" i="3"/>
  <c r="H54" i="3"/>
  <c r="L54" i="3"/>
  <c r="P54" i="3"/>
  <c r="T54" i="3"/>
  <c r="X54" i="3"/>
  <c r="AB54" i="3"/>
  <c r="C55" i="3"/>
  <c r="G55" i="3"/>
  <c r="K55" i="3"/>
  <c r="O55" i="3"/>
  <c r="S55" i="3"/>
  <c r="W55" i="3"/>
  <c r="AA55" i="3"/>
  <c r="AE55" i="3"/>
  <c r="E57" i="3"/>
  <c r="I57" i="3"/>
  <c r="M57" i="3"/>
  <c r="Q57" i="3"/>
  <c r="U57" i="3"/>
  <c r="Y57" i="3"/>
  <c r="AC57" i="3"/>
  <c r="D58" i="3"/>
  <c r="H58" i="3"/>
  <c r="L58" i="3"/>
  <c r="P58" i="3"/>
  <c r="T58" i="3"/>
  <c r="X58" i="3"/>
  <c r="AB58" i="3"/>
  <c r="C59" i="3"/>
  <c r="G59" i="3"/>
  <c r="K59" i="3"/>
  <c r="O59" i="3"/>
  <c r="S59" i="3"/>
  <c r="W59" i="3"/>
  <c r="AA59" i="3"/>
  <c r="F61" i="3"/>
  <c r="L61" i="3"/>
  <c r="Q61" i="3"/>
  <c r="V61" i="3"/>
  <c r="AB61" i="3"/>
  <c r="H63" i="3"/>
  <c r="P63" i="3"/>
  <c r="X63" i="3"/>
  <c r="C64" i="3"/>
  <c r="K64" i="3"/>
  <c r="S64" i="3"/>
  <c r="AA64" i="3"/>
  <c r="G65" i="3"/>
  <c r="W65" i="3"/>
  <c r="F71" i="3"/>
  <c r="AB71" i="3"/>
  <c r="T72" i="3"/>
  <c r="O65" i="3"/>
  <c r="U65" i="3"/>
  <c r="Z65" i="3"/>
  <c r="AE65" i="3"/>
  <c r="D71" i="3"/>
  <c r="I71" i="3"/>
  <c r="N71" i="3"/>
  <c r="T71" i="3"/>
  <c r="Y71" i="3"/>
  <c r="AD71" i="3"/>
  <c r="G72" i="3"/>
  <c r="L72" i="3"/>
  <c r="Q72" i="3"/>
  <c r="W72" i="3"/>
  <c r="AB72" i="3"/>
  <c r="D73" i="3"/>
  <c r="J73" i="3"/>
  <c r="O73" i="3"/>
  <c r="T73" i="3"/>
  <c r="Z73" i="3"/>
  <c r="AE73" i="3"/>
  <c r="G74" i="3"/>
  <c r="M74" i="3"/>
  <c r="R74" i="3"/>
  <c r="W74" i="3"/>
  <c r="AC74" i="3"/>
  <c r="C76" i="3"/>
  <c r="H76" i="3"/>
  <c r="M76" i="3"/>
  <c r="S76" i="3"/>
  <c r="X76" i="3"/>
  <c r="AC76" i="3"/>
  <c r="F77" i="3"/>
  <c r="K77" i="3"/>
  <c r="P77" i="3"/>
  <c r="V77" i="3"/>
  <c r="AA77" i="3"/>
  <c r="D82" i="3"/>
  <c r="I82" i="3"/>
  <c r="O82" i="3"/>
  <c r="T82" i="3"/>
  <c r="Y82" i="3"/>
  <c r="AE82" i="3"/>
  <c r="G83" i="3"/>
  <c r="L83" i="3"/>
  <c r="R83" i="3"/>
  <c r="W83" i="3"/>
  <c r="AB83" i="3"/>
  <c r="H86" i="3"/>
  <c r="M86" i="3"/>
  <c r="R86" i="3"/>
  <c r="X86" i="3"/>
  <c r="AC86" i="3"/>
  <c r="E87" i="3"/>
  <c r="M87" i="3"/>
  <c r="U87" i="3"/>
  <c r="AC87" i="3"/>
  <c r="H88" i="3"/>
  <c r="P88" i="3"/>
  <c r="X88" i="3"/>
  <c r="F92" i="3"/>
  <c r="N92" i="3"/>
  <c r="V92" i="3"/>
  <c r="AD92" i="3"/>
  <c r="I93" i="3"/>
  <c r="Q93" i="3"/>
  <c r="Y93" i="3"/>
  <c r="G96" i="3"/>
  <c r="O96" i="3"/>
  <c r="W96" i="3"/>
  <c r="AE96" i="3"/>
  <c r="J97" i="3"/>
  <c r="R97" i="3"/>
  <c r="Z97" i="3"/>
  <c r="E98" i="3"/>
  <c r="M98" i="3"/>
  <c r="U98" i="3"/>
  <c r="AC98" i="3"/>
  <c r="H99" i="3"/>
  <c r="P99" i="3"/>
  <c r="X99" i="3"/>
  <c r="G63" i="3"/>
  <c r="K63" i="3"/>
  <c r="O63" i="3"/>
  <c r="S63" i="3"/>
  <c r="W63" i="3"/>
  <c r="AA63" i="3"/>
  <c r="AE63" i="3"/>
  <c r="F64" i="3"/>
  <c r="J64" i="3"/>
  <c r="N64" i="3"/>
  <c r="R64" i="3"/>
  <c r="V64" i="3"/>
  <c r="Z64" i="3"/>
  <c r="AD64" i="3"/>
  <c r="F65" i="3"/>
  <c r="K65" i="3"/>
  <c r="Q65" i="3"/>
  <c r="V65" i="3"/>
  <c r="AA65" i="3"/>
  <c r="E71" i="3"/>
  <c r="J71" i="3"/>
  <c r="P71" i="3"/>
  <c r="U71" i="3"/>
  <c r="Z71" i="3"/>
  <c r="C72" i="3"/>
  <c r="H72" i="3"/>
  <c r="M72" i="3"/>
  <c r="S72" i="3"/>
  <c r="X72" i="3"/>
  <c r="AC72" i="3"/>
  <c r="F73" i="3"/>
  <c r="K73" i="3"/>
  <c r="P73" i="3"/>
  <c r="V73" i="3"/>
  <c r="AA73" i="3"/>
  <c r="C74" i="3"/>
  <c r="I74" i="3"/>
  <c r="N74" i="3"/>
  <c r="S74" i="3"/>
  <c r="Y74" i="3"/>
  <c r="AD74" i="3"/>
  <c r="D76" i="3"/>
  <c r="I76" i="3"/>
  <c r="O76" i="3"/>
  <c r="T76" i="3"/>
  <c r="Y76" i="3"/>
  <c r="AE76" i="3"/>
  <c r="G77" i="3"/>
  <c r="L77" i="3"/>
  <c r="R77" i="3"/>
  <c r="W77" i="3"/>
  <c r="AB77" i="3"/>
  <c r="E82" i="3"/>
  <c r="K82" i="3"/>
  <c r="P82" i="3"/>
  <c r="U82" i="3"/>
  <c r="AA82" i="3"/>
  <c r="C83" i="3"/>
  <c r="H83" i="3"/>
  <c r="N83" i="3"/>
  <c r="S83" i="3"/>
  <c r="X83" i="3"/>
  <c r="AD83" i="3"/>
  <c r="D86" i="3"/>
  <c r="I86" i="3"/>
  <c r="N86" i="3"/>
  <c r="T86" i="3"/>
  <c r="Y86" i="3"/>
  <c r="AD86" i="3"/>
  <c r="G87" i="3"/>
  <c r="O87" i="3"/>
  <c r="W87" i="3"/>
  <c r="AE87" i="3"/>
  <c r="J88" i="3"/>
  <c r="R88" i="3"/>
  <c r="Z88" i="3"/>
  <c r="H92" i="3"/>
  <c r="P92" i="3"/>
  <c r="X92" i="3"/>
  <c r="C93" i="3"/>
  <c r="K93" i="3"/>
  <c r="S93" i="3"/>
  <c r="AA93" i="3"/>
  <c r="I96" i="3"/>
  <c r="Q96" i="3"/>
  <c r="Y96" i="3"/>
  <c r="D97" i="3"/>
  <c r="L97" i="3"/>
  <c r="T97" i="3"/>
  <c r="AB97" i="3"/>
  <c r="G98" i="3"/>
  <c r="O98" i="3"/>
  <c r="W98" i="3"/>
  <c r="AE98" i="3"/>
  <c r="J99" i="3"/>
  <c r="R99" i="3"/>
  <c r="Z99" i="3"/>
  <c r="Y72" i="3"/>
  <c r="AE72" i="3"/>
  <c r="G73" i="3"/>
  <c r="L73" i="3"/>
  <c r="R73" i="3"/>
  <c r="W73" i="3"/>
  <c r="AB73" i="3"/>
  <c r="E74" i="3"/>
  <c r="J74" i="3"/>
  <c r="O74" i="3"/>
  <c r="U74" i="3"/>
  <c r="Z74" i="3"/>
  <c r="AE74" i="3"/>
  <c r="E76" i="3"/>
  <c r="K76" i="3"/>
  <c r="P76" i="3"/>
  <c r="U76" i="3"/>
  <c r="AA76" i="3"/>
  <c r="C77" i="3"/>
  <c r="H77" i="3"/>
  <c r="N77" i="3"/>
  <c r="S77" i="3"/>
  <c r="X77" i="3"/>
  <c r="AD77" i="3"/>
  <c r="G82" i="3"/>
  <c r="L82" i="3"/>
  <c r="Q82" i="3"/>
  <c r="W82" i="3"/>
  <c r="AB82" i="3"/>
  <c r="D83" i="3"/>
  <c r="J83" i="3"/>
  <c r="O83" i="3"/>
  <c r="T83" i="3"/>
  <c r="Z83" i="3"/>
  <c r="AE83" i="3"/>
  <c r="E86" i="3"/>
  <c r="J86" i="3"/>
  <c r="P86" i="3"/>
  <c r="U86" i="3"/>
  <c r="Z86" i="3"/>
  <c r="C87" i="3"/>
  <c r="I87" i="3"/>
  <c r="Q87" i="3"/>
  <c r="Y87" i="3"/>
  <c r="D88" i="3"/>
  <c r="L88" i="3"/>
  <c r="T88" i="3"/>
  <c r="AB88" i="3"/>
  <c r="J92" i="3"/>
  <c r="R92" i="3"/>
  <c r="Z92" i="3"/>
  <c r="E93" i="3"/>
  <c r="M93" i="3"/>
  <c r="U93" i="3"/>
  <c r="AC93" i="3"/>
  <c r="C96" i="3"/>
  <c r="K96" i="3"/>
  <c r="S96" i="3"/>
  <c r="AA96" i="3"/>
  <c r="F97" i="3"/>
  <c r="N97" i="3"/>
  <c r="V97" i="3"/>
  <c r="AD97" i="3"/>
  <c r="I98" i="3"/>
  <c r="Q98" i="3"/>
  <c r="Y98" i="3"/>
  <c r="D99" i="3"/>
  <c r="L99" i="3"/>
  <c r="T99" i="3"/>
  <c r="AB99" i="3"/>
  <c r="AC59" i="3"/>
  <c r="C61" i="3"/>
  <c r="G61" i="3"/>
  <c r="K61" i="3"/>
  <c r="O61" i="3"/>
  <c r="S61" i="3"/>
  <c r="W61" i="3"/>
  <c r="AA61" i="3"/>
  <c r="AE61" i="3"/>
  <c r="E63" i="3"/>
  <c r="I63" i="3"/>
  <c r="M63" i="3"/>
  <c r="Q63" i="3"/>
  <c r="U63" i="3"/>
  <c r="Y63" i="3"/>
  <c r="AC63" i="3"/>
  <c r="D64" i="3"/>
  <c r="H64" i="3"/>
  <c r="L64" i="3"/>
  <c r="P64" i="3"/>
  <c r="T64" i="3"/>
  <c r="X64" i="3"/>
  <c r="AB64" i="3"/>
  <c r="C65" i="3"/>
  <c r="I65" i="3"/>
  <c r="N65" i="3"/>
  <c r="S65" i="3"/>
  <c r="Y65" i="3"/>
  <c r="AD65" i="3"/>
  <c r="H71" i="3"/>
  <c r="M71" i="3"/>
  <c r="R71" i="3"/>
  <c r="X71" i="3"/>
  <c r="AC71" i="3"/>
  <c r="E72" i="3"/>
  <c r="K72" i="3"/>
  <c r="P72" i="3"/>
  <c r="U72" i="3"/>
  <c r="AA72" i="3"/>
  <c r="C73" i="3"/>
  <c r="H73" i="3"/>
  <c r="N73" i="3"/>
  <c r="S73" i="3"/>
  <c r="X73" i="3"/>
  <c r="AD73" i="3"/>
  <c r="F74" i="3"/>
  <c r="K74" i="3"/>
  <c r="Q74" i="3"/>
  <c r="V74" i="3"/>
  <c r="AA74" i="3"/>
  <c r="G76" i="3"/>
  <c r="L76" i="3"/>
  <c r="Q76" i="3"/>
  <c r="W76" i="3"/>
  <c r="AB76" i="3"/>
  <c r="D77" i="3"/>
  <c r="J77" i="3"/>
  <c r="O77" i="3"/>
  <c r="T77" i="3"/>
  <c r="Z77" i="3"/>
  <c r="AE77" i="3"/>
  <c r="C82" i="3"/>
  <c r="H82" i="3"/>
  <c r="M82" i="3"/>
  <c r="S82" i="3"/>
  <c r="X82" i="3"/>
  <c r="AC82" i="3"/>
  <c r="F83" i="3"/>
  <c r="K83" i="3"/>
  <c r="P83" i="3"/>
  <c r="V83" i="3"/>
  <c r="AA83" i="3"/>
  <c r="F86" i="3"/>
  <c r="L86" i="3"/>
  <c r="Q86" i="3"/>
  <c r="V86" i="3"/>
  <c r="AB86" i="3"/>
  <c r="D87" i="3"/>
  <c r="K87" i="3"/>
  <c r="S87" i="3"/>
  <c r="AA87" i="3"/>
  <c r="F88" i="3"/>
  <c r="N88" i="3"/>
  <c r="V88" i="3"/>
  <c r="AD88" i="3"/>
  <c r="D92" i="3"/>
  <c r="L92" i="3"/>
  <c r="T92" i="3"/>
  <c r="AB92" i="3"/>
  <c r="G93" i="3"/>
  <c r="O93" i="3"/>
  <c r="W93" i="3"/>
  <c r="AE93" i="3"/>
  <c r="E96" i="3"/>
  <c r="M96" i="3"/>
  <c r="U96" i="3"/>
  <c r="AC96" i="3"/>
  <c r="H97" i="3"/>
  <c r="P97" i="3"/>
  <c r="X97" i="3"/>
  <c r="C98" i="3"/>
  <c r="K98" i="3"/>
  <c r="S98" i="3"/>
  <c r="AA98" i="3"/>
  <c r="F99" i="3"/>
  <c r="N99" i="3"/>
  <c r="V99" i="3"/>
  <c r="AD99" i="3"/>
  <c r="H87" i="3"/>
  <c r="L87" i="3"/>
  <c r="P87" i="3"/>
  <c r="T87" i="3"/>
  <c r="X87" i="3"/>
  <c r="AB87" i="3"/>
  <c r="C88" i="3"/>
  <c r="G88" i="3"/>
  <c r="K88" i="3"/>
  <c r="O88" i="3"/>
  <c r="S88" i="3"/>
  <c r="W88" i="3"/>
  <c r="AA88" i="3"/>
  <c r="AE88" i="3"/>
  <c r="E92" i="3"/>
  <c r="I92" i="3"/>
  <c r="M92" i="3"/>
  <c r="Q92" i="3"/>
  <c r="U92" i="3"/>
  <c r="Y92" i="3"/>
  <c r="AC92" i="3"/>
  <c r="D93" i="3"/>
  <c r="H93" i="3"/>
  <c r="L93" i="3"/>
  <c r="P93" i="3"/>
  <c r="T93" i="3"/>
  <c r="X93" i="3"/>
  <c r="AB93" i="3"/>
  <c r="F96" i="3"/>
  <c r="J96" i="3"/>
  <c r="N96" i="3"/>
  <c r="R96" i="3"/>
  <c r="V96" i="3"/>
  <c r="Z96" i="3"/>
  <c r="AD96" i="3"/>
  <c r="E97" i="3"/>
  <c r="I97" i="3"/>
  <c r="M97" i="3"/>
  <c r="Q97" i="3"/>
  <c r="U97" i="3"/>
  <c r="Y97" i="3"/>
  <c r="AC97" i="3"/>
  <c r="D98" i="3"/>
  <c r="H98" i="3"/>
  <c r="L98" i="3"/>
  <c r="P98" i="3"/>
  <c r="T98" i="3"/>
  <c r="X98" i="3"/>
  <c r="AB98" i="3"/>
  <c r="C99" i="3"/>
  <c r="G99" i="3"/>
  <c r="K99" i="3"/>
  <c r="O99" i="3"/>
  <c r="S99" i="3"/>
  <c r="W99" i="3"/>
  <c r="AA99" i="3"/>
  <c r="AE99" i="3"/>
  <c r="D65" i="3"/>
  <c r="H65" i="3"/>
  <c r="L65" i="3"/>
  <c r="P65" i="3"/>
  <c r="T65" i="3"/>
  <c r="X65" i="3"/>
  <c r="AB65" i="3"/>
  <c r="C71" i="3"/>
  <c r="G71" i="3"/>
  <c r="K71" i="3"/>
  <c r="O71" i="3"/>
  <c r="S71" i="3"/>
  <c r="W71" i="3"/>
  <c r="AA71" i="3"/>
  <c r="AE71" i="3"/>
  <c r="F72" i="3"/>
  <c r="J72" i="3"/>
  <c r="N72" i="3"/>
  <c r="R72" i="3"/>
  <c r="V72" i="3"/>
  <c r="Z72" i="3"/>
  <c r="AD72" i="3"/>
  <c r="E73" i="3"/>
  <c r="I73" i="3"/>
  <c r="M73" i="3"/>
  <c r="Q73" i="3"/>
  <c r="U73" i="3"/>
  <c r="Y73" i="3"/>
  <c r="AC73" i="3"/>
  <c r="D74" i="3"/>
  <c r="H74" i="3"/>
  <c r="L74" i="3"/>
  <c r="P74" i="3"/>
  <c r="T74" i="3"/>
  <c r="X74" i="3"/>
  <c r="AB74" i="3"/>
  <c r="F76" i="3"/>
  <c r="J76" i="3"/>
  <c r="N76" i="3"/>
  <c r="R76" i="3"/>
  <c r="V76" i="3"/>
  <c r="Z76" i="3"/>
  <c r="AD76" i="3"/>
  <c r="E77" i="3"/>
  <c r="I77" i="3"/>
  <c r="M77" i="3"/>
  <c r="Q77" i="3"/>
  <c r="U77" i="3"/>
  <c r="Y77" i="3"/>
  <c r="AC77" i="3"/>
  <c r="F82" i="3"/>
  <c r="J82" i="3"/>
  <c r="N82" i="3"/>
  <c r="R82" i="3"/>
  <c r="V82" i="3"/>
  <c r="Z82" i="3"/>
  <c r="AD82" i="3"/>
  <c r="E83" i="3"/>
  <c r="I83" i="3"/>
  <c r="M83" i="3"/>
  <c r="Q83" i="3"/>
  <c r="U83" i="3"/>
  <c r="Y83" i="3"/>
  <c r="AC83" i="3"/>
  <c r="C86" i="3"/>
  <c r="G86" i="3"/>
  <c r="K86" i="3"/>
  <c r="O86" i="3"/>
  <c r="S86" i="3"/>
  <c r="W86" i="3"/>
  <c r="AA86" i="3"/>
  <c r="AE86" i="3"/>
  <c r="F87" i="3"/>
  <c r="J87" i="3"/>
  <c r="N87" i="3"/>
  <c r="R87" i="3"/>
  <c r="V87" i="3"/>
  <c r="Z87" i="3"/>
  <c r="AD87" i="3"/>
  <c r="E88" i="3"/>
  <c r="I88" i="3"/>
  <c r="M88" i="3"/>
  <c r="Q88" i="3"/>
  <c r="U88" i="3"/>
  <c r="Y88" i="3"/>
  <c r="AC88" i="3"/>
  <c r="C92" i="3"/>
  <c r="G92" i="3"/>
  <c r="K92" i="3"/>
  <c r="O92" i="3"/>
  <c r="S92" i="3"/>
  <c r="W92" i="3"/>
  <c r="AA92" i="3"/>
  <c r="AE92" i="3"/>
  <c r="F93" i="3"/>
  <c r="J93" i="3"/>
  <c r="N93" i="3"/>
  <c r="R93" i="3"/>
  <c r="V93" i="3"/>
  <c r="Z93" i="3"/>
  <c r="AD93" i="3"/>
  <c r="D96" i="3"/>
  <c r="H96" i="3"/>
  <c r="L96" i="3"/>
  <c r="P96" i="3"/>
  <c r="T96" i="3"/>
  <c r="X96" i="3"/>
  <c r="AB96" i="3"/>
  <c r="C97" i="3"/>
  <c r="G97" i="3"/>
  <c r="K97" i="3"/>
  <c r="O97" i="3"/>
  <c r="S97" i="3"/>
  <c r="W97" i="3"/>
  <c r="AA97" i="3"/>
  <c r="AE97" i="3"/>
  <c r="F98" i="3"/>
  <c r="J98" i="3"/>
  <c r="N98" i="3"/>
  <c r="R98" i="3"/>
  <c r="V98" i="3"/>
  <c r="Z98" i="3"/>
  <c r="AD98" i="3"/>
  <c r="E99" i="3"/>
  <c r="I99" i="3"/>
  <c r="M99" i="3"/>
  <c r="Q99" i="3"/>
  <c r="U99" i="3"/>
  <c r="Y99" i="3"/>
  <c r="AC99" i="3"/>
  <c r="F9" i="65"/>
  <c r="J9" i="65"/>
  <c r="N9" i="65"/>
  <c r="R9" i="65"/>
  <c r="V9" i="65"/>
  <c r="Z9" i="65"/>
  <c r="AD9" i="65"/>
  <c r="E14" i="65"/>
  <c r="I14" i="65"/>
  <c r="M14" i="65"/>
  <c r="Q14" i="65"/>
  <c r="U14" i="65"/>
  <c r="Y14" i="65"/>
  <c r="AC14" i="65"/>
  <c r="F17" i="65"/>
  <c r="F459" i="65" s="1"/>
  <c r="J17" i="65"/>
  <c r="J459" i="65" s="1"/>
  <c r="N17" i="65"/>
  <c r="N459" i="65" s="1"/>
  <c r="R17" i="65"/>
  <c r="R459" i="65" s="1"/>
  <c r="V17" i="65"/>
  <c r="V459" i="65" s="1"/>
  <c r="Z17" i="65"/>
  <c r="Z459" i="65" s="1"/>
  <c r="AD17" i="65"/>
  <c r="AD459" i="65" s="1"/>
  <c r="C32" i="65"/>
  <c r="G32" i="65"/>
  <c r="K32" i="65"/>
  <c r="O32" i="65"/>
  <c r="S32" i="65"/>
  <c r="W32" i="65"/>
  <c r="AA32" i="65"/>
  <c r="AE32" i="65"/>
  <c r="D36" i="65"/>
  <c r="H36" i="65"/>
  <c r="L36" i="65"/>
  <c r="P36" i="65"/>
  <c r="T36" i="65"/>
  <c r="X36" i="65"/>
  <c r="AB36" i="65"/>
  <c r="E39" i="65"/>
  <c r="I39" i="65"/>
  <c r="M39" i="65"/>
  <c r="Q39" i="65"/>
  <c r="U39" i="65"/>
  <c r="Y39" i="65"/>
  <c r="AC39" i="65"/>
  <c r="F47" i="65"/>
  <c r="J47" i="65"/>
  <c r="N47" i="65"/>
  <c r="R47" i="65"/>
  <c r="V47" i="65"/>
  <c r="Z47" i="65"/>
  <c r="AD47" i="65"/>
  <c r="D50" i="65"/>
  <c r="H50" i="65"/>
  <c r="L50" i="65"/>
  <c r="P50" i="65"/>
  <c r="T50" i="65"/>
  <c r="X50" i="65"/>
  <c r="AB50" i="65"/>
  <c r="F56" i="65"/>
  <c r="J56" i="65"/>
  <c r="N56" i="65"/>
  <c r="N53" i="65" s="1"/>
  <c r="N461" i="65" s="1"/>
  <c r="R56" i="65"/>
  <c r="R53" i="65" s="1"/>
  <c r="R461" i="65" s="1"/>
  <c r="V56" i="65"/>
  <c r="Z56" i="65"/>
  <c r="AD56" i="65"/>
  <c r="AD53" i="65" s="1"/>
  <c r="AD461" i="65" s="1"/>
  <c r="C62" i="65"/>
  <c r="C60" i="65" s="1"/>
  <c r="C462" i="65" s="1"/>
  <c r="J62" i="65"/>
  <c r="R62" i="65"/>
  <c r="R60" i="65" s="1"/>
  <c r="R462" i="65" s="1"/>
  <c r="Z62" i="65"/>
  <c r="Z60" i="65" s="1"/>
  <c r="Z462" i="65" s="1"/>
  <c r="L70" i="65"/>
  <c r="C9" i="65"/>
  <c r="G9" i="65"/>
  <c r="K9" i="65"/>
  <c r="O9" i="65"/>
  <c r="S9" i="65"/>
  <c r="W9" i="65"/>
  <c r="AA9" i="65"/>
  <c r="AE9" i="65"/>
  <c r="F14" i="65"/>
  <c r="J14" i="65"/>
  <c r="N14" i="65"/>
  <c r="R14" i="65"/>
  <c r="V14" i="65"/>
  <c r="Z14" i="65"/>
  <c r="AD14" i="65"/>
  <c r="C17" i="65"/>
  <c r="C459" i="65" s="1"/>
  <c r="G17" i="65"/>
  <c r="G459" i="65" s="1"/>
  <c r="K17" i="65"/>
  <c r="K459" i="65" s="1"/>
  <c r="O17" i="65"/>
  <c r="O459" i="65" s="1"/>
  <c r="S17" i="65"/>
  <c r="S459" i="65" s="1"/>
  <c r="W17" i="65"/>
  <c r="W459" i="65" s="1"/>
  <c r="AA17" i="65"/>
  <c r="AA459" i="65" s="1"/>
  <c r="AE17" i="65"/>
  <c r="AE459" i="65" s="1"/>
  <c r="D32" i="65"/>
  <c r="H32" i="65"/>
  <c r="L32" i="65"/>
  <c r="P32" i="65"/>
  <c r="T32" i="65"/>
  <c r="X32" i="65"/>
  <c r="AB32" i="65"/>
  <c r="E36" i="65"/>
  <c r="I36" i="65"/>
  <c r="I35" i="65" s="1"/>
  <c r="M36" i="65"/>
  <c r="M35" i="65" s="1"/>
  <c r="Q36" i="65"/>
  <c r="U36" i="65"/>
  <c r="Y36" i="65"/>
  <c r="Y35" i="65" s="1"/>
  <c r="AC36" i="65"/>
  <c r="AC35" i="65" s="1"/>
  <c r="F39" i="65"/>
  <c r="J39" i="65"/>
  <c r="N39" i="65"/>
  <c r="R39" i="65"/>
  <c r="V39" i="65"/>
  <c r="Z39" i="65"/>
  <c r="AD39" i="65"/>
  <c r="C47" i="65"/>
  <c r="G47" i="65"/>
  <c r="K47" i="65"/>
  <c r="O47" i="65"/>
  <c r="S47" i="65"/>
  <c r="W47" i="65"/>
  <c r="AA47" i="65"/>
  <c r="AE47" i="65"/>
  <c r="E50" i="65"/>
  <c r="I50" i="65"/>
  <c r="M50" i="65"/>
  <c r="Q50" i="65"/>
  <c r="U50" i="65"/>
  <c r="Y50" i="65"/>
  <c r="AC50" i="65"/>
  <c r="F53" i="65"/>
  <c r="F461" i="65" s="1"/>
  <c r="J53" i="65"/>
  <c r="J461" i="65" s="1"/>
  <c r="V53" i="65"/>
  <c r="V461" i="65" s="1"/>
  <c r="Z53" i="65"/>
  <c r="Z461" i="65" s="1"/>
  <c r="C56" i="65"/>
  <c r="C53" i="65" s="1"/>
  <c r="C461" i="65" s="1"/>
  <c r="G56" i="65"/>
  <c r="G53" i="65" s="1"/>
  <c r="G461" i="65" s="1"/>
  <c r="K56" i="65"/>
  <c r="O56" i="65"/>
  <c r="S56" i="65"/>
  <c r="S53" i="65" s="1"/>
  <c r="S461" i="65" s="1"/>
  <c r="W56" i="65"/>
  <c r="W53" i="65" s="1"/>
  <c r="W461" i="65" s="1"/>
  <c r="AA56" i="65"/>
  <c r="AE56" i="65"/>
  <c r="AE53" i="65" s="1"/>
  <c r="AE461" i="65" s="1"/>
  <c r="D62" i="65"/>
  <c r="D60" i="65" s="1"/>
  <c r="D462" i="65" s="1"/>
  <c r="L62" i="65"/>
  <c r="L60" i="65" s="1"/>
  <c r="L462" i="65" s="1"/>
  <c r="T62" i="65"/>
  <c r="T60" i="65" s="1"/>
  <c r="T462" i="65" s="1"/>
  <c r="AB62" i="65"/>
  <c r="Q70" i="65"/>
  <c r="D9" i="65"/>
  <c r="H9" i="65"/>
  <c r="L9" i="65"/>
  <c r="P9" i="65"/>
  <c r="T9" i="65"/>
  <c r="X9" i="65"/>
  <c r="AB9" i="65"/>
  <c r="C14" i="65"/>
  <c r="G14" i="65"/>
  <c r="K14" i="65"/>
  <c r="O14" i="65"/>
  <c r="S14" i="65"/>
  <c r="W14" i="65"/>
  <c r="AA14" i="65"/>
  <c r="AE14" i="65"/>
  <c r="D17" i="65"/>
  <c r="D459" i="65" s="1"/>
  <c r="H17" i="65"/>
  <c r="H459" i="65" s="1"/>
  <c r="L17" i="65"/>
  <c r="L459" i="65" s="1"/>
  <c r="P17" i="65"/>
  <c r="P459" i="65" s="1"/>
  <c r="T17" i="65"/>
  <c r="T459" i="65" s="1"/>
  <c r="X17" i="65"/>
  <c r="X459" i="65" s="1"/>
  <c r="AB17" i="65"/>
  <c r="AB459" i="65" s="1"/>
  <c r="E32" i="65"/>
  <c r="I32" i="65"/>
  <c r="M32" i="65"/>
  <c r="Q32" i="65"/>
  <c r="U32" i="65"/>
  <c r="Y32" i="65"/>
  <c r="AC32" i="65"/>
  <c r="F36" i="65"/>
  <c r="F35" i="65" s="1"/>
  <c r="J36" i="65"/>
  <c r="N36" i="65"/>
  <c r="R36" i="65"/>
  <c r="R35" i="65" s="1"/>
  <c r="V36" i="65"/>
  <c r="V35" i="65" s="1"/>
  <c r="Z36" i="65"/>
  <c r="AD36" i="65"/>
  <c r="C39" i="65"/>
  <c r="G39" i="65"/>
  <c r="K39" i="65"/>
  <c r="O39" i="65"/>
  <c r="S39" i="65"/>
  <c r="W39" i="65"/>
  <c r="AA39" i="65"/>
  <c r="AE39" i="65"/>
  <c r="D47" i="65"/>
  <c r="H47" i="65"/>
  <c r="L47" i="65"/>
  <c r="P47" i="65"/>
  <c r="T47" i="65"/>
  <c r="X47" i="65"/>
  <c r="AB47" i="65"/>
  <c r="F50" i="65"/>
  <c r="J50" i="65"/>
  <c r="N50" i="65"/>
  <c r="R50" i="65"/>
  <c r="V50" i="65"/>
  <c r="Z50" i="65"/>
  <c r="AD50" i="65"/>
  <c r="K53" i="65"/>
  <c r="K461" i="65" s="1"/>
  <c r="O53" i="65"/>
  <c r="O461" i="65" s="1"/>
  <c r="AA53" i="65"/>
  <c r="AA461" i="65" s="1"/>
  <c r="D56" i="65"/>
  <c r="D53" i="65" s="1"/>
  <c r="D461" i="65" s="1"/>
  <c r="H56" i="65"/>
  <c r="L56" i="65"/>
  <c r="P56" i="65"/>
  <c r="T56" i="65"/>
  <c r="T53" i="65" s="1"/>
  <c r="T461" i="65" s="1"/>
  <c r="X56" i="65"/>
  <c r="AB56" i="65"/>
  <c r="J60" i="65"/>
  <c r="J462" i="65" s="1"/>
  <c r="F62" i="65"/>
  <c r="N62" i="65"/>
  <c r="N60" i="65" s="1"/>
  <c r="N462" i="65" s="1"/>
  <c r="V62" i="65"/>
  <c r="AD62" i="65"/>
  <c r="AD60" i="65" s="1"/>
  <c r="AD462" i="65" s="1"/>
  <c r="V70" i="65"/>
  <c r="E9" i="65"/>
  <c r="E8" i="65" s="1"/>
  <c r="I9" i="65"/>
  <c r="I8" i="65" s="1"/>
  <c r="M9" i="65"/>
  <c r="M8" i="65" s="1"/>
  <c r="Q9" i="65"/>
  <c r="Q8" i="65" s="1"/>
  <c r="U9" i="65"/>
  <c r="U8" i="65" s="1"/>
  <c r="Y9" i="65"/>
  <c r="Y8" i="65" s="1"/>
  <c r="AC9" i="65"/>
  <c r="AC8" i="65" s="1"/>
  <c r="D14" i="65"/>
  <c r="H14" i="65"/>
  <c r="L14" i="65"/>
  <c r="P14" i="65"/>
  <c r="T14" i="65"/>
  <c r="X14" i="65"/>
  <c r="AB14" i="65"/>
  <c r="E17" i="65"/>
  <c r="E459" i="65" s="1"/>
  <c r="I17" i="65"/>
  <c r="I459" i="65" s="1"/>
  <c r="M17" i="65"/>
  <c r="M459" i="65" s="1"/>
  <c r="Q17" i="65"/>
  <c r="Q459" i="65" s="1"/>
  <c r="U17" i="65"/>
  <c r="U459" i="65" s="1"/>
  <c r="Y17" i="65"/>
  <c r="Y459" i="65" s="1"/>
  <c r="AC17" i="65"/>
  <c r="AC459" i="65" s="1"/>
  <c r="F32" i="65"/>
  <c r="J32" i="65"/>
  <c r="N32" i="65"/>
  <c r="R32" i="65"/>
  <c r="R31" i="65" s="1"/>
  <c r="R460" i="65" s="1"/>
  <c r="V32" i="65"/>
  <c r="Z32" i="65"/>
  <c r="AD32" i="65"/>
  <c r="C36" i="65"/>
  <c r="C35" i="65" s="1"/>
  <c r="G36" i="65"/>
  <c r="G35" i="65" s="1"/>
  <c r="K36" i="65"/>
  <c r="O36" i="65"/>
  <c r="O35" i="65" s="1"/>
  <c r="S36" i="65"/>
  <c r="S35" i="65" s="1"/>
  <c r="W36" i="65"/>
  <c r="W35" i="65" s="1"/>
  <c r="AA36" i="65"/>
  <c r="AE36" i="65"/>
  <c r="AE35" i="65" s="1"/>
  <c r="D39" i="65"/>
  <c r="H39" i="65"/>
  <c r="L39" i="65"/>
  <c r="P39" i="65"/>
  <c r="T39" i="65"/>
  <c r="X39" i="65"/>
  <c r="AB39" i="65"/>
  <c r="E47" i="65"/>
  <c r="I47" i="65"/>
  <c r="M47" i="65"/>
  <c r="Q47" i="65"/>
  <c r="U47" i="65"/>
  <c r="Y47" i="65"/>
  <c r="AC47" i="65"/>
  <c r="C50" i="65"/>
  <c r="G50" i="65"/>
  <c r="K50" i="65"/>
  <c r="O50" i="65"/>
  <c r="S50" i="65"/>
  <c r="W50" i="65"/>
  <c r="AA50" i="65"/>
  <c r="AE50" i="65"/>
  <c r="H53" i="65"/>
  <c r="H461" i="65" s="1"/>
  <c r="L53" i="65"/>
  <c r="L461" i="65" s="1"/>
  <c r="P53" i="65"/>
  <c r="P461" i="65" s="1"/>
  <c r="X53" i="65"/>
  <c r="X461" i="65" s="1"/>
  <c r="AB53" i="65"/>
  <c r="AB461" i="65" s="1"/>
  <c r="E56" i="65"/>
  <c r="E53" i="65" s="1"/>
  <c r="E461" i="65" s="1"/>
  <c r="I56" i="65"/>
  <c r="I53" i="65" s="1"/>
  <c r="I461" i="65" s="1"/>
  <c r="M56" i="65"/>
  <c r="M53" i="65" s="1"/>
  <c r="M461" i="65" s="1"/>
  <c r="Q56" i="65"/>
  <c r="Q53" i="65" s="1"/>
  <c r="Q461" i="65" s="1"/>
  <c r="U56" i="65"/>
  <c r="U53" i="65" s="1"/>
  <c r="U461" i="65" s="1"/>
  <c r="Y56" i="65"/>
  <c r="Y53" i="65" s="1"/>
  <c r="Y461" i="65" s="1"/>
  <c r="AC56" i="65"/>
  <c r="AC53" i="65" s="1"/>
  <c r="AC461" i="65" s="1"/>
  <c r="F60" i="65"/>
  <c r="F462" i="65" s="1"/>
  <c r="V60" i="65"/>
  <c r="V462" i="65" s="1"/>
  <c r="AB60" i="65"/>
  <c r="AB462" i="65" s="1"/>
  <c r="H62" i="65"/>
  <c r="H60" i="65" s="1"/>
  <c r="H462" i="65" s="1"/>
  <c r="P62" i="65"/>
  <c r="P60" i="65" s="1"/>
  <c r="P462" i="65" s="1"/>
  <c r="X62" i="65"/>
  <c r="X60" i="65" s="1"/>
  <c r="X462" i="65" s="1"/>
  <c r="F70" i="65"/>
  <c r="AB70" i="65"/>
  <c r="D70" i="65"/>
  <c r="I70" i="65"/>
  <c r="N70" i="65"/>
  <c r="T70" i="65"/>
  <c r="Y70" i="65"/>
  <c r="AD70" i="65"/>
  <c r="C75" i="65"/>
  <c r="H75" i="65"/>
  <c r="M75" i="65"/>
  <c r="S75" i="65"/>
  <c r="X75" i="65"/>
  <c r="AC75" i="65"/>
  <c r="H84" i="65"/>
  <c r="M84" i="65"/>
  <c r="R84" i="65"/>
  <c r="X84" i="65"/>
  <c r="X81" i="65" s="1"/>
  <c r="AC84" i="65"/>
  <c r="AC81" i="65" s="1"/>
  <c r="G94" i="65"/>
  <c r="O94" i="65"/>
  <c r="W94" i="65"/>
  <c r="AE94" i="65"/>
  <c r="I103" i="65"/>
  <c r="Q103" i="65"/>
  <c r="Y103" i="65"/>
  <c r="E107" i="65"/>
  <c r="E469" i="65" s="1"/>
  <c r="M107" i="65"/>
  <c r="M469" i="65" s="1"/>
  <c r="U107" i="65"/>
  <c r="U469" i="65" s="1"/>
  <c r="AC107" i="65"/>
  <c r="AC469" i="65" s="1"/>
  <c r="C470" i="65"/>
  <c r="Q470" i="65"/>
  <c r="J473" i="65"/>
  <c r="Z473" i="65"/>
  <c r="M474" i="65"/>
  <c r="AC474" i="65"/>
  <c r="P475" i="65"/>
  <c r="F116" i="65"/>
  <c r="F476" i="65" s="1"/>
  <c r="V116" i="65"/>
  <c r="V476" i="65" s="1"/>
  <c r="R477" i="65"/>
  <c r="C483" i="65"/>
  <c r="F484" i="65"/>
  <c r="I485" i="65"/>
  <c r="O130" i="65"/>
  <c r="O486" i="65" s="1"/>
  <c r="G490" i="65"/>
  <c r="G141" i="65"/>
  <c r="J491" i="65"/>
  <c r="M492" i="65"/>
  <c r="P493" i="65"/>
  <c r="S494" i="65"/>
  <c r="V495" i="65"/>
  <c r="U499" i="65"/>
  <c r="Z551" i="65"/>
  <c r="C554" i="65"/>
  <c r="C623" i="65" s="1"/>
  <c r="G62" i="65"/>
  <c r="K62" i="65"/>
  <c r="O62" i="65"/>
  <c r="S62" i="65"/>
  <c r="S60" i="65" s="1"/>
  <c r="S462" i="65" s="1"/>
  <c r="W62" i="65"/>
  <c r="AA62" i="65"/>
  <c r="AE62" i="65"/>
  <c r="E70" i="65"/>
  <c r="J70" i="65"/>
  <c r="P70" i="65"/>
  <c r="U70" i="65"/>
  <c r="Z70" i="65"/>
  <c r="D75" i="65"/>
  <c r="I75" i="65"/>
  <c r="O75" i="65"/>
  <c r="T75" i="65"/>
  <c r="Y75" i="65"/>
  <c r="AE75" i="65"/>
  <c r="D84" i="65"/>
  <c r="D81" i="65" s="1"/>
  <c r="I84" i="65"/>
  <c r="I81" i="65" s="1"/>
  <c r="N84" i="65"/>
  <c r="T84" i="65"/>
  <c r="T81" i="65" s="1"/>
  <c r="Y84" i="65"/>
  <c r="Y81" i="65" s="1"/>
  <c r="AD84" i="65"/>
  <c r="AD81" i="65" s="1"/>
  <c r="I94" i="65"/>
  <c r="I91" i="65" s="1"/>
  <c r="Q94" i="65"/>
  <c r="Y94" i="65"/>
  <c r="C103" i="65"/>
  <c r="K103" i="65"/>
  <c r="S103" i="65"/>
  <c r="AA103" i="65"/>
  <c r="G107" i="65"/>
  <c r="G469" i="65" s="1"/>
  <c r="O107" i="65"/>
  <c r="O469" i="65" s="1"/>
  <c r="W107" i="65"/>
  <c r="W469" i="65" s="1"/>
  <c r="AE107" i="65"/>
  <c r="AE469" i="65" s="1"/>
  <c r="E470" i="65"/>
  <c r="U470" i="65"/>
  <c r="N473" i="65"/>
  <c r="AD473" i="65"/>
  <c r="Q474" i="65"/>
  <c r="D475" i="65"/>
  <c r="T475" i="65"/>
  <c r="J116" i="65"/>
  <c r="J476" i="65" s="1"/>
  <c r="Z116" i="65"/>
  <c r="Z476" i="65" s="1"/>
  <c r="F477" i="65"/>
  <c r="V477" i="65"/>
  <c r="H479" i="65"/>
  <c r="K483" i="65"/>
  <c r="N484" i="65"/>
  <c r="Q485" i="65"/>
  <c r="W130" i="65"/>
  <c r="W486" i="65" s="1"/>
  <c r="I488" i="65"/>
  <c r="O490" i="65"/>
  <c r="O141" i="65"/>
  <c r="R491" i="65"/>
  <c r="U492" i="65"/>
  <c r="X493" i="65"/>
  <c r="AA494" i="65"/>
  <c r="AD495" i="65"/>
  <c r="D498" i="65"/>
  <c r="D149" i="65"/>
  <c r="G550" i="65"/>
  <c r="G291" i="65"/>
  <c r="M552" i="65"/>
  <c r="M621" i="65" s="1"/>
  <c r="S554" i="65"/>
  <c r="S623" i="65" s="1"/>
  <c r="E75" i="65"/>
  <c r="K75" i="65"/>
  <c r="P75" i="65"/>
  <c r="U75" i="65"/>
  <c r="AA75" i="65"/>
  <c r="E84" i="65"/>
  <c r="E81" i="65" s="1"/>
  <c r="J84" i="65"/>
  <c r="J81" i="65" s="1"/>
  <c r="P84" i="65"/>
  <c r="P81" i="65" s="1"/>
  <c r="U84" i="65"/>
  <c r="U81" i="65" s="1"/>
  <c r="Z84" i="65"/>
  <c r="C94" i="65"/>
  <c r="K94" i="65"/>
  <c r="S94" i="65"/>
  <c r="AA94" i="65"/>
  <c r="E103" i="65"/>
  <c r="M103" i="65"/>
  <c r="U103" i="65"/>
  <c r="AC103" i="65"/>
  <c r="I107" i="65"/>
  <c r="I469" i="65" s="1"/>
  <c r="Q107" i="65"/>
  <c r="Q469" i="65" s="1"/>
  <c r="Y107" i="65"/>
  <c r="Y469" i="65" s="1"/>
  <c r="I470" i="65"/>
  <c r="Y470" i="65"/>
  <c r="R473" i="65"/>
  <c r="E474" i="65"/>
  <c r="U474" i="65"/>
  <c r="H475" i="65"/>
  <c r="X475" i="65"/>
  <c r="N116" i="65"/>
  <c r="N476" i="65" s="1"/>
  <c r="AD116" i="65"/>
  <c r="AD476" i="65" s="1"/>
  <c r="J477" i="65"/>
  <c r="Z477" i="65"/>
  <c r="P479" i="65"/>
  <c r="S483" i="65"/>
  <c r="V484" i="65"/>
  <c r="Y485" i="65"/>
  <c r="AE130" i="65"/>
  <c r="AE486" i="65" s="1"/>
  <c r="Q488" i="65"/>
  <c r="W490" i="65"/>
  <c r="W141" i="65"/>
  <c r="Z491" i="65"/>
  <c r="AC492" i="65"/>
  <c r="C494" i="65"/>
  <c r="F495" i="65"/>
  <c r="R498" i="65"/>
  <c r="R149" i="65"/>
  <c r="E544" i="65"/>
  <c r="E618" i="65" s="1"/>
  <c r="K287" i="65"/>
  <c r="W550" i="65"/>
  <c r="W291" i="65"/>
  <c r="AC552" i="65"/>
  <c r="AC621" i="65" s="1"/>
  <c r="G60" i="65"/>
  <c r="G462" i="65" s="1"/>
  <c r="K60" i="65"/>
  <c r="K462" i="65" s="1"/>
  <c r="O60" i="65"/>
  <c r="O462" i="65" s="1"/>
  <c r="W60" i="65"/>
  <c r="W462" i="65" s="1"/>
  <c r="AA60" i="65"/>
  <c r="AA462" i="65" s="1"/>
  <c r="AE60" i="65"/>
  <c r="AE462" i="65" s="1"/>
  <c r="E62" i="65"/>
  <c r="E60" i="65" s="1"/>
  <c r="E462" i="65" s="1"/>
  <c r="I62" i="65"/>
  <c r="I60" i="65" s="1"/>
  <c r="I462" i="65" s="1"/>
  <c r="M62" i="65"/>
  <c r="M60" i="65" s="1"/>
  <c r="M462" i="65" s="1"/>
  <c r="Q62" i="65"/>
  <c r="Q60" i="65" s="1"/>
  <c r="Q462" i="65" s="1"/>
  <c r="U62" i="65"/>
  <c r="U60" i="65" s="1"/>
  <c r="U462" i="65" s="1"/>
  <c r="Y62" i="65"/>
  <c r="Y60" i="65" s="1"/>
  <c r="Y462" i="65" s="1"/>
  <c r="AC62" i="65"/>
  <c r="AC60" i="65" s="1"/>
  <c r="AC462" i="65" s="1"/>
  <c r="H70" i="65"/>
  <c r="M70" i="65"/>
  <c r="R70" i="65"/>
  <c r="X70" i="65"/>
  <c r="X69" i="65" s="1"/>
  <c r="X68" i="65" s="1"/>
  <c r="AC70" i="65"/>
  <c r="G75" i="65"/>
  <c r="L75" i="65"/>
  <c r="Q75" i="65"/>
  <c r="W75" i="65"/>
  <c r="AB75" i="65"/>
  <c r="H81" i="65"/>
  <c r="M81" i="65"/>
  <c r="F84" i="65"/>
  <c r="L84" i="65"/>
  <c r="L81" i="65" s="1"/>
  <c r="Q84" i="65"/>
  <c r="Q81" i="65" s="1"/>
  <c r="V84" i="65"/>
  <c r="AB84" i="65"/>
  <c r="AB81" i="65" s="1"/>
  <c r="E94" i="65"/>
  <c r="E91" i="65" s="1"/>
  <c r="M94" i="65"/>
  <c r="M91" i="65" s="1"/>
  <c r="U94" i="65"/>
  <c r="AC94" i="65"/>
  <c r="AC91" i="65" s="1"/>
  <c r="G103" i="65"/>
  <c r="O103" i="65"/>
  <c r="W103" i="65"/>
  <c r="AE103" i="65"/>
  <c r="C107" i="65"/>
  <c r="C469" i="65" s="1"/>
  <c r="K107" i="65"/>
  <c r="K469" i="65" s="1"/>
  <c r="S107" i="65"/>
  <c r="S469" i="65" s="1"/>
  <c r="AA107" i="65"/>
  <c r="AA469" i="65" s="1"/>
  <c r="M470" i="65"/>
  <c r="AC470" i="65"/>
  <c r="F473" i="65"/>
  <c r="V473" i="65"/>
  <c r="V112" i="65"/>
  <c r="I474" i="65"/>
  <c r="Y474" i="65"/>
  <c r="L475" i="65"/>
  <c r="AB475" i="65"/>
  <c r="R116" i="65"/>
  <c r="R476" i="65" s="1"/>
  <c r="N477" i="65"/>
  <c r="AD477" i="65"/>
  <c r="X479" i="65"/>
  <c r="AA483" i="65"/>
  <c r="AD484" i="65"/>
  <c r="G130" i="65"/>
  <c r="G486" i="65" s="1"/>
  <c r="Y488" i="65"/>
  <c r="AE490" i="65"/>
  <c r="AE141" i="65"/>
  <c r="E492" i="65"/>
  <c r="H493" i="65"/>
  <c r="K494" i="65"/>
  <c r="N495" i="65"/>
  <c r="E499" i="65"/>
  <c r="U544" i="65"/>
  <c r="U618" i="65" s="1"/>
  <c r="AA287" i="65"/>
  <c r="J551" i="65"/>
  <c r="P553" i="65"/>
  <c r="P622" i="65" s="1"/>
  <c r="H302" i="65"/>
  <c r="X302" i="65"/>
  <c r="O315" i="65"/>
  <c r="AE315" i="65"/>
  <c r="F328" i="65"/>
  <c r="V328" i="65"/>
  <c r="M341" i="65"/>
  <c r="AC341" i="65"/>
  <c r="C350" i="65"/>
  <c r="X350" i="65"/>
  <c r="Z355" i="65"/>
  <c r="U359" i="65"/>
  <c r="U358" i="65" s="1"/>
  <c r="D364" i="65"/>
  <c r="P368" i="65"/>
  <c r="L377" i="65"/>
  <c r="K380" i="65"/>
  <c r="I560" i="65"/>
  <c r="Q91" i="65"/>
  <c r="U91" i="65"/>
  <c r="Y91" i="65"/>
  <c r="F94" i="65"/>
  <c r="F91" i="65" s="1"/>
  <c r="J94" i="65"/>
  <c r="J91" i="65" s="1"/>
  <c r="N94" i="65"/>
  <c r="N91" i="65" s="1"/>
  <c r="R94" i="65"/>
  <c r="R91" i="65" s="1"/>
  <c r="V94" i="65"/>
  <c r="V91" i="65" s="1"/>
  <c r="Z94" i="65"/>
  <c r="Z91" i="65" s="1"/>
  <c r="AD94" i="65"/>
  <c r="AD91" i="65" s="1"/>
  <c r="D103" i="65"/>
  <c r="H103" i="65"/>
  <c r="L103" i="65"/>
  <c r="P103" i="65"/>
  <c r="T103" i="65"/>
  <c r="X103" i="65"/>
  <c r="AB103" i="65"/>
  <c r="D107" i="65"/>
  <c r="D469" i="65" s="1"/>
  <c r="H107" i="65"/>
  <c r="H469" i="65" s="1"/>
  <c r="L107" i="65"/>
  <c r="L469" i="65" s="1"/>
  <c r="P107" i="65"/>
  <c r="P469" i="65" s="1"/>
  <c r="T107" i="65"/>
  <c r="T469" i="65" s="1"/>
  <c r="X107" i="65"/>
  <c r="X469" i="65" s="1"/>
  <c r="AB107" i="65"/>
  <c r="AB469" i="65" s="1"/>
  <c r="F470" i="65"/>
  <c r="J470" i="65"/>
  <c r="N470" i="65"/>
  <c r="R470" i="65"/>
  <c r="V470" i="65"/>
  <c r="Z470" i="65"/>
  <c r="AD470" i="65"/>
  <c r="C473" i="65"/>
  <c r="G473" i="65"/>
  <c r="K473" i="65"/>
  <c r="O473" i="65"/>
  <c r="S473" i="65"/>
  <c r="W473" i="65"/>
  <c r="AA473" i="65"/>
  <c r="AE473" i="65"/>
  <c r="F474" i="65"/>
  <c r="J474" i="65"/>
  <c r="N474" i="65"/>
  <c r="R474" i="65"/>
  <c r="V474" i="65"/>
  <c r="Z474" i="65"/>
  <c r="AD474" i="65"/>
  <c r="E475" i="65"/>
  <c r="I475" i="65"/>
  <c r="M475" i="65"/>
  <c r="Q475" i="65"/>
  <c r="U475" i="65"/>
  <c r="Y475" i="65"/>
  <c r="AC475" i="65"/>
  <c r="C116" i="65"/>
  <c r="C476" i="65" s="1"/>
  <c r="G116" i="65"/>
  <c r="G476" i="65" s="1"/>
  <c r="K116" i="65"/>
  <c r="K476" i="65" s="1"/>
  <c r="O116" i="65"/>
  <c r="O476" i="65" s="1"/>
  <c r="S116" i="65"/>
  <c r="S476" i="65" s="1"/>
  <c r="W116" i="65"/>
  <c r="W476" i="65" s="1"/>
  <c r="AA116" i="65"/>
  <c r="AA476" i="65" s="1"/>
  <c r="AE116" i="65"/>
  <c r="AE476" i="65" s="1"/>
  <c r="C477" i="65"/>
  <c r="G477" i="65"/>
  <c r="K477" i="65"/>
  <c r="O477" i="65"/>
  <c r="S477" i="65"/>
  <c r="W477" i="65"/>
  <c r="AA477" i="65"/>
  <c r="AE477" i="65"/>
  <c r="J479" i="65"/>
  <c r="R479" i="65"/>
  <c r="Z479" i="65"/>
  <c r="E483" i="65"/>
  <c r="M483" i="65"/>
  <c r="U483" i="65"/>
  <c r="AC483" i="65"/>
  <c r="H484" i="65"/>
  <c r="P484" i="65"/>
  <c r="X484" i="65"/>
  <c r="C485" i="65"/>
  <c r="K485" i="65"/>
  <c r="S485" i="65"/>
  <c r="AA485" i="65"/>
  <c r="I130" i="65"/>
  <c r="I486" i="65" s="1"/>
  <c r="Q130" i="65"/>
  <c r="Q486" i="65" s="1"/>
  <c r="Y130" i="65"/>
  <c r="Y486" i="65" s="1"/>
  <c r="C488" i="65"/>
  <c r="K488" i="65"/>
  <c r="S488" i="65"/>
  <c r="AA488" i="65"/>
  <c r="I490" i="65"/>
  <c r="I141" i="65"/>
  <c r="Q490" i="65"/>
  <c r="Q141" i="65"/>
  <c r="Y490" i="65"/>
  <c r="Y141" i="65"/>
  <c r="D491" i="65"/>
  <c r="L491" i="65"/>
  <c r="T491" i="65"/>
  <c r="AB491" i="65"/>
  <c r="G492" i="65"/>
  <c r="O492" i="65"/>
  <c r="W492" i="65"/>
  <c r="AE492" i="65"/>
  <c r="J493" i="65"/>
  <c r="R493" i="65"/>
  <c r="Z493" i="65"/>
  <c r="E494" i="65"/>
  <c r="M494" i="65"/>
  <c r="U494" i="65"/>
  <c r="AC494" i="65"/>
  <c r="H495" i="65"/>
  <c r="P495" i="65"/>
  <c r="X495" i="65"/>
  <c r="F498" i="65"/>
  <c r="F149" i="65"/>
  <c r="V498" i="65"/>
  <c r="V149" i="65"/>
  <c r="I499" i="65"/>
  <c r="Y499" i="65"/>
  <c r="I544" i="65"/>
  <c r="I618" i="65" s="1"/>
  <c r="Y544" i="65"/>
  <c r="Y618" i="65" s="1"/>
  <c r="O287" i="65"/>
  <c r="AE287" i="65"/>
  <c r="K550" i="65"/>
  <c r="K291" i="65"/>
  <c r="AA550" i="65"/>
  <c r="AA291" i="65"/>
  <c r="N551" i="65"/>
  <c r="AD551" i="65"/>
  <c r="Q552" i="65"/>
  <c r="Q621" i="65" s="1"/>
  <c r="D553" i="65"/>
  <c r="D622" i="65" s="1"/>
  <c r="T553" i="65"/>
  <c r="T622" i="65" s="1"/>
  <c r="G554" i="65"/>
  <c r="G623" i="65" s="1"/>
  <c r="W554" i="65"/>
  <c r="W623" i="65" s="1"/>
  <c r="L302" i="65"/>
  <c r="AB302" i="65"/>
  <c r="C315" i="65"/>
  <c r="S315" i="65"/>
  <c r="J328" i="65"/>
  <c r="Z328" i="65"/>
  <c r="Q341" i="65"/>
  <c r="H350" i="65"/>
  <c r="AD350" i="65"/>
  <c r="T364" i="65"/>
  <c r="I371" i="65"/>
  <c r="AD560" i="65"/>
  <c r="G401" i="65"/>
  <c r="G567" i="65" s="1"/>
  <c r="M572" i="65"/>
  <c r="G470" i="65"/>
  <c r="K470" i="65"/>
  <c r="O470" i="65"/>
  <c r="S470" i="65"/>
  <c r="W470" i="65"/>
  <c r="AA470" i="65"/>
  <c r="AE470" i="65"/>
  <c r="D473" i="65"/>
  <c r="H473" i="65"/>
  <c r="L473" i="65"/>
  <c r="P473" i="65"/>
  <c r="T473" i="65"/>
  <c r="X473" i="65"/>
  <c r="AB473" i="65"/>
  <c r="C474" i="65"/>
  <c r="G474" i="65"/>
  <c r="K474" i="65"/>
  <c r="O474" i="65"/>
  <c r="S474" i="65"/>
  <c r="W474" i="65"/>
  <c r="AA474" i="65"/>
  <c r="AE474" i="65"/>
  <c r="F475" i="65"/>
  <c r="J475" i="65"/>
  <c r="N475" i="65"/>
  <c r="R475" i="65"/>
  <c r="V475" i="65"/>
  <c r="Z475" i="65"/>
  <c r="AD475" i="65"/>
  <c r="D116" i="65"/>
  <c r="D476" i="65" s="1"/>
  <c r="H116" i="65"/>
  <c r="H476" i="65" s="1"/>
  <c r="L116" i="65"/>
  <c r="L476" i="65" s="1"/>
  <c r="P116" i="65"/>
  <c r="P476" i="65" s="1"/>
  <c r="T116" i="65"/>
  <c r="T476" i="65" s="1"/>
  <c r="X116" i="65"/>
  <c r="X476" i="65" s="1"/>
  <c r="AB116" i="65"/>
  <c r="AB476" i="65" s="1"/>
  <c r="D477" i="65"/>
  <c r="H477" i="65"/>
  <c r="L477" i="65"/>
  <c r="P477" i="65"/>
  <c r="T477" i="65"/>
  <c r="X477" i="65"/>
  <c r="AB477" i="65"/>
  <c r="D479" i="65"/>
  <c r="L479" i="65"/>
  <c r="T479" i="65"/>
  <c r="AB479" i="65"/>
  <c r="G483" i="65"/>
  <c r="O483" i="65"/>
  <c r="W483" i="65"/>
  <c r="AE483" i="65"/>
  <c r="J484" i="65"/>
  <c r="R484" i="65"/>
  <c r="Z484" i="65"/>
  <c r="E485" i="65"/>
  <c r="M485" i="65"/>
  <c r="U485" i="65"/>
  <c r="AC485" i="65"/>
  <c r="C130" i="65"/>
  <c r="C486" i="65" s="1"/>
  <c r="K130" i="65"/>
  <c r="K486" i="65" s="1"/>
  <c r="S130" i="65"/>
  <c r="S486" i="65" s="1"/>
  <c r="AA130" i="65"/>
  <c r="AA486" i="65" s="1"/>
  <c r="E488" i="65"/>
  <c r="M488" i="65"/>
  <c r="U488" i="65"/>
  <c r="AC488" i="65"/>
  <c r="C141" i="65"/>
  <c r="C490" i="65"/>
  <c r="K490" i="65"/>
  <c r="K141" i="65"/>
  <c r="S490" i="65"/>
  <c r="S141" i="65"/>
  <c r="AA490" i="65"/>
  <c r="AA141" i="65"/>
  <c r="F491" i="65"/>
  <c r="N491" i="65"/>
  <c r="V491" i="65"/>
  <c r="AD491" i="65"/>
  <c r="I492" i="65"/>
  <c r="Q492" i="65"/>
  <c r="Y492" i="65"/>
  <c r="D493" i="65"/>
  <c r="L493" i="65"/>
  <c r="T493" i="65"/>
  <c r="AB493" i="65"/>
  <c r="G494" i="65"/>
  <c r="O494" i="65"/>
  <c r="W494" i="65"/>
  <c r="AE494" i="65"/>
  <c r="J495" i="65"/>
  <c r="R495" i="65"/>
  <c r="Z495" i="65"/>
  <c r="J149" i="65"/>
  <c r="J498" i="65"/>
  <c r="Z498" i="65"/>
  <c r="Z149" i="65"/>
  <c r="M499" i="65"/>
  <c r="AC499" i="65"/>
  <c r="M544" i="65"/>
  <c r="M618" i="65" s="1"/>
  <c r="AC544" i="65"/>
  <c r="AC618" i="65" s="1"/>
  <c r="C287" i="65"/>
  <c r="S287" i="65"/>
  <c r="O291" i="65"/>
  <c r="O550" i="65"/>
  <c r="AE550" i="65"/>
  <c r="AE291" i="65"/>
  <c r="R551" i="65"/>
  <c r="E552" i="65"/>
  <c r="E621" i="65" s="1"/>
  <c r="U552" i="65"/>
  <c r="U621" i="65" s="1"/>
  <c r="H553" i="65"/>
  <c r="H622" i="65" s="1"/>
  <c r="X553" i="65"/>
  <c r="X622" i="65" s="1"/>
  <c r="K554" i="65"/>
  <c r="K623" i="65" s="1"/>
  <c r="AA554" i="65"/>
  <c r="AA623" i="65" s="1"/>
  <c r="P302" i="65"/>
  <c r="G315" i="65"/>
  <c r="W315" i="65"/>
  <c r="N328" i="65"/>
  <c r="AD328" i="65"/>
  <c r="E341" i="65"/>
  <c r="U341" i="65"/>
  <c r="N350" i="65"/>
  <c r="J355" i="65"/>
  <c r="Y371" i="65"/>
  <c r="R393" i="65"/>
  <c r="R564" i="65" s="1"/>
  <c r="S417" i="65"/>
  <c r="S573" i="65" s="1"/>
  <c r="Q585" i="65"/>
  <c r="Q440" i="65"/>
  <c r="C70" i="65"/>
  <c r="C69" i="65" s="1"/>
  <c r="C68" i="65" s="1"/>
  <c r="G70" i="65"/>
  <c r="G69" i="65" s="1"/>
  <c r="G68" i="65" s="1"/>
  <c r="K70" i="65"/>
  <c r="K69" i="65" s="1"/>
  <c r="K68" i="65" s="1"/>
  <c r="O70" i="65"/>
  <c r="O69" i="65" s="1"/>
  <c r="O68" i="65" s="1"/>
  <c r="S70" i="65"/>
  <c r="S69" i="65" s="1"/>
  <c r="S68" i="65" s="1"/>
  <c r="W70" i="65"/>
  <c r="AA70" i="65"/>
  <c r="AA69" i="65" s="1"/>
  <c r="AA68" i="65" s="1"/>
  <c r="AE70" i="65"/>
  <c r="AE69" i="65" s="1"/>
  <c r="AE68" i="65" s="1"/>
  <c r="F75" i="65"/>
  <c r="J75" i="65"/>
  <c r="N75" i="65"/>
  <c r="R75" i="65"/>
  <c r="V75" i="65"/>
  <c r="Z75" i="65"/>
  <c r="AD75" i="65"/>
  <c r="F81" i="65"/>
  <c r="N81" i="65"/>
  <c r="R81" i="65"/>
  <c r="V81" i="65"/>
  <c r="Z81" i="65"/>
  <c r="C84" i="65"/>
  <c r="C81" i="65" s="1"/>
  <c r="G84" i="65"/>
  <c r="G81" i="65" s="1"/>
  <c r="K84" i="65"/>
  <c r="K81" i="65" s="1"/>
  <c r="O84" i="65"/>
  <c r="O81" i="65" s="1"/>
  <c r="S84" i="65"/>
  <c r="S81" i="65" s="1"/>
  <c r="W84" i="65"/>
  <c r="W81" i="65" s="1"/>
  <c r="AA84" i="65"/>
  <c r="AA81" i="65" s="1"/>
  <c r="AE84" i="65"/>
  <c r="AE81" i="65" s="1"/>
  <c r="C91" i="65"/>
  <c r="G91" i="65"/>
  <c r="K91" i="65"/>
  <c r="O91" i="65"/>
  <c r="S91" i="65"/>
  <c r="W91" i="65"/>
  <c r="AA91" i="65"/>
  <c r="AE91" i="65"/>
  <c r="D94" i="65"/>
  <c r="D91" i="65" s="1"/>
  <c r="H94" i="65"/>
  <c r="H91" i="65" s="1"/>
  <c r="L94" i="65"/>
  <c r="L91" i="65" s="1"/>
  <c r="P94" i="65"/>
  <c r="P91" i="65" s="1"/>
  <c r="T94" i="65"/>
  <c r="T91" i="65" s="1"/>
  <c r="X94" i="65"/>
  <c r="X91" i="65" s="1"/>
  <c r="AB94" i="65"/>
  <c r="AB91" i="65" s="1"/>
  <c r="F103" i="65"/>
  <c r="J103" i="65"/>
  <c r="N103" i="65"/>
  <c r="R103" i="65"/>
  <c r="V103" i="65"/>
  <c r="Z103" i="65"/>
  <c r="AD103" i="65"/>
  <c r="F107" i="65"/>
  <c r="F469" i="65" s="1"/>
  <c r="J107" i="65"/>
  <c r="J469" i="65" s="1"/>
  <c r="N107" i="65"/>
  <c r="N469" i="65" s="1"/>
  <c r="R107" i="65"/>
  <c r="R469" i="65" s="1"/>
  <c r="V107" i="65"/>
  <c r="V469" i="65" s="1"/>
  <c r="Z107" i="65"/>
  <c r="Z469" i="65" s="1"/>
  <c r="AD107" i="65"/>
  <c r="AD469" i="65" s="1"/>
  <c r="D470" i="65"/>
  <c r="H470" i="65"/>
  <c r="L470" i="65"/>
  <c r="P470" i="65"/>
  <c r="T470" i="65"/>
  <c r="X470" i="65"/>
  <c r="AB470" i="65"/>
  <c r="E473" i="65"/>
  <c r="I473" i="65"/>
  <c r="M473" i="65"/>
  <c r="Q473" i="65"/>
  <c r="U473" i="65"/>
  <c r="Y473" i="65"/>
  <c r="AC473" i="65"/>
  <c r="D474" i="65"/>
  <c r="H474" i="65"/>
  <c r="L474" i="65"/>
  <c r="P474" i="65"/>
  <c r="T474" i="65"/>
  <c r="X474" i="65"/>
  <c r="AB474" i="65"/>
  <c r="C475" i="65"/>
  <c r="G475" i="65"/>
  <c r="K475" i="65"/>
  <c r="O475" i="65"/>
  <c r="S475" i="65"/>
  <c r="W475" i="65"/>
  <c r="AA475" i="65"/>
  <c r="AE475" i="65"/>
  <c r="E116" i="65"/>
  <c r="E476" i="65" s="1"/>
  <c r="I116" i="65"/>
  <c r="I476" i="65" s="1"/>
  <c r="M116" i="65"/>
  <c r="M476" i="65" s="1"/>
  <c r="Q116" i="65"/>
  <c r="Q476" i="65" s="1"/>
  <c r="U116" i="65"/>
  <c r="U476" i="65" s="1"/>
  <c r="Y116" i="65"/>
  <c r="Y476" i="65" s="1"/>
  <c r="AC116" i="65"/>
  <c r="AC476" i="65" s="1"/>
  <c r="E477" i="65"/>
  <c r="I477" i="65"/>
  <c r="M477" i="65"/>
  <c r="Q477" i="65"/>
  <c r="U477" i="65"/>
  <c r="Y477" i="65"/>
  <c r="AC477" i="65"/>
  <c r="F479" i="65"/>
  <c r="N479" i="65"/>
  <c r="V479" i="65"/>
  <c r="AD479" i="65"/>
  <c r="I483" i="65"/>
  <c r="Q483" i="65"/>
  <c r="Y483" i="65"/>
  <c r="D484" i="65"/>
  <c r="L484" i="65"/>
  <c r="T484" i="65"/>
  <c r="AB484" i="65"/>
  <c r="G485" i="65"/>
  <c r="O485" i="65"/>
  <c r="W485" i="65"/>
  <c r="AE485" i="65"/>
  <c r="E130" i="65"/>
  <c r="E486" i="65" s="1"/>
  <c r="M130" i="65"/>
  <c r="M486" i="65" s="1"/>
  <c r="U130" i="65"/>
  <c r="U486" i="65" s="1"/>
  <c r="AC130" i="65"/>
  <c r="AC486" i="65" s="1"/>
  <c r="G488" i="65"/>
  <c r="O488" i="65"/>
  <c r="W488" i="65"/>
  <c r="AE488" i="65"/>
  <c r="E490" i="65"/>
  <c r="E141" i="65"/>
  <c r="M490" i="65"/>
  <c r="M141" i="65"/>
  <c r="U490" i="65"/>
  <c r="U141" i="65"/>
  <c r="AC490" i="65"/>
  <c r="AC141" i="65"/>
  <c r="H491" i="65"/>
  <c r="P491" i="65"/>
  <c r="X491" i="65"/>
  <c r="C492" i="65"/>
  <c r="K492" i="65"/>
  <c r="S492" i="65"/>
  <c r="AA492" i="65"/>
  <c r="F493" i="65"/>
  <c r="N493" i="65"/>
  <c r="V493" i="65"/>
  <c r="AD493" i="65"/>
  <c r="I494" i="65"/>
  <c r="Q494" i="65"/>
  <c r="Y494" i="65"/>
  <c r="D495" i="65"/>
  <c r="L495" i="65"/>
  <c r="T495" i="65"/>
  <c r="AB495" i="65"/>
  <c r="N498" i="65"/>
  <c r="N149" i="65"/>
  <c r="AD498" i="65"/>
  <c r="AD149" i="65"/>
  <c r="Q499" i="65"/>
  <c r="Q544" i="65"/>
  <c r="Q618" i="65" s="1"/>
  <c r="G287" i="65"/>
  <c r="W287" i="65"/>
  <c r="C550" i="65"/>
  <c r="C291" i="65"/>
  <c r="S550" i="65"/>
  <c r="S291" i="65"/>
  <c r="F551" i="65"/>
  <c r="V551" i="65"/>
  <c r="I552" i="65"/>
  <c r="I621" i="65" s="1"/>
  <c r="Y552" i="65"/>
  <c r="Y621" i="65" s="1"/>
  <c r="L553" i="65"/>
  <c r="L622" i="65" s="1"/>
  <c r="AB553" i="65"/>
  <c r="AB622" i="65" s="1"/>
  <c r="O554" i="65"/>
  <c r="O623" i="65" s="1"/>
  <c r="AE554" i="65"/>
  <c r="AE623" i="65" s="1"/>
  <c r="D302" i="65"/>
  <c r="T302" i="65"/>
  <c r="K315" i="65"/>
  <c r="AA315" i="65"/>
  <c r="R328" i="65"/>
  <c r="I341" i="65"/>
  <c r="Y341" i="65"/>
  <c r="S350" i="65"/>
  <c r="R355" i="65"/>
  <c r="E359" i="65"/>
  <c r="E358" i="65" s="1"/>
  <c r="R374" i="65"/>
  <c r="O385" i="65"/>
  <c r="O561" i="65" s="1"/>
  <c r="L563" i="65"/>
  <c r="C479" i="65"/>
  <c r="G479" i="65"/>
  <c r="G122" i="65"/>
  <c r="K479" i="65"/>
  <c r="O479" i="65"/>
  <c r="O122" i="65"/>
  <c r="S479" i="65"/>
  <c r="W479" i="65"/>
  <c r="W122" i="65"/>
  <c r="AA479" i="65"/>
  <c r="AA122" i="65"/>
  <c r="AE479" i="65"/>
  <c r="AE122" i="65"/>
  <c r="F483" i="65"/>
  <c r="J483" i="65"/>
  <c r="N483" i="65"/>
  <c r="R483" i="65"/>
  <c r="V483" i="65"/>
  <c r="Z483" i="65"/>
  <c r="AD483" i="65"/>
  <c r="E484" i="65"/>
  <c r="I484" i="65"/>
  <c r="M484" i="65"/>
  <c r="Q484" i="65"/>
  <c r="U484" i="65"/>
  <c r="Y484" i="65"/>
  <c r="AC484" i="65"/>
  <c r="D485" i="65"/>
  <c r="H485" i="65"/>
  <c r="L485" i="65"/>
  <c r="P485" i="65"/>
  <c r="T485" i="65"/>
  <c r="X485" i="65"/>
  <c r="AB485" i="65"/>
  <c r="F130" i="65"/>
  <c r="F486" i="65" s="1"/>
  <c r="J130" i="65"/>
  <c r="J486" i="65" s="1"/>
  <c r="N130" i="65"/>
  <c r="N486" i="65" s="1"/>
  <c r="R130" i="65"/>
  <c r="R486" i="65" s="1"/>
  <c r="V130" i="65"/>
  <c r="V486" i="65" s="1"/>
  <c r="Z130" i="65"/>
  <c r="Z486" i="65" s="1"/>
  <c r="AD130" i="65"/>
  <c r="AD486" i="65" s="1"/>
  <c r="D488" i="65"/>
  <c r="H488" i="65"/>
  <c r="L488" i="65"/>
  <c r="P488" i="65"/>
  <c r="T488" i="65"/>
  <c r="X488" i="65"/>
  <c r="AB488" i="65"/>
  <c r="F490" i="65"/>
  <c r="F141" i="65"/>
  <c r="J490" i="65"/>
  <c r="J141" i="65"/>
  <c r="N490" i="65"/>
  <c r="N141" i="65"/>
  <c r="R490" i="65"/>
  <c r="R141" i="65"/>
  <c r="V490" i="65"/>
  <c r="V141" i="65"/>
  <c r="Z490" i="65"/>
  <c r="Z141" i="65"/>
  <c r="AD490" i="65"/>
  <c r="AD141" i="65"/>
  <c r="E491" i="65"/>
  <c r="I491" i="65"/>
  <c r="M491" i="65"/>
  <c r="Q491" i="65"/>
  <c r="U491" i="65"/>
  <c r="Y491" i="65"/>
  <c r="AC491" i="65"/>
  <c r="D492" i="65"/>
  <c r="H492" i="65"/>
  <c r="L492" i="65"/>
  <c r="P492" i="65"/>
  <c r="T492" i="65"/>
  <c r="X492" i="65"/>
  <c r="AB492" i="65"/>
  <c r="C493" i="65"/>
  <c r="G493" i="65"/>
  <c r="K493" i="65"/>
  <c r="O493" i="65"/>
  <c r="S493" i="65"/>
  <c r="W493" i="65"/>
  <c r="AA493" i="65"/>
  <c r="AE493" i="65"/>
  <c r="F494" i="65"/>
  <c r="J494" i="65"/>
  <c r="N494" i="65"/>
  <c r="R494" i="65"/>
  <c r="V494" i="65"/>
  <c r="Z494" i="65"/>
  <c r="AD494" i="65"/>
  <c r="E495" i="65"/>
  <c r="I495" i="65"/>
  <c r="M495" i="65"/>
  <c r="Q495" i="65"/>
  <c r="U495" i="65"/>
  <c r="Y495" i="65"/>
  <c r="AC495" i="65"/>
  <c r="C498" i="65"/>
  <c r="C149" i="65"/>
  <c r="G498" i="65"/>
  <c r="G149" i="65"/>
  <c r="K498" i="65"/>
  <c r="K149" i="65"/>
  <c r="O498" i="65"/>
  <c r="O149" i="65"/>
  <c r="S498" i="65"/>
  <c r="S149" i="65"/>
  <c r="W498" i="65"/>
  <c r="W149" i="65"/>
  <c r="AA498" i="65"/>
  <c r="AA149" i="65"/>
  <c r="AE498" i="65"/>
  <c r="AE149" i="65"/>
  <c r="F499" i="65"/>
  <c r="J499" i="65"/>
  <c r="N499" i="65"/>
  <c r="R499" i="65"/>
  <c r="V499" i="65"/>
  <c r="Z499" i="65"/>
  <c r="AD499" i="65"/>
  <c r="F544" i="65"/>
  <c r="F618" i="65" s="1"/>
  <c r="J544" i="65"/>
  <c r="J618" i="65" s="1"/>
  <c r="N544" i="65"/>
  <c r="N618" i="65" s="1"/>
  <c r="R544" i="65"/>
  <c r="R618" i="65" s="1"/>
  <c r="V544" i="65"/>
  <c r="V618" i="65" s="1"/>
  <c r="Z544" i="65"/>
  <c r="Z618" i="65" s="1"/>
  <c r="AD544" i="65"/>
  <c r="AD618" i="65" s="1"/>
  <c r="D287" i="65"/>
  <c r="H287" i="65"/>
  <c r="L287" i="65"/>
  <c r="P287" i="65"/>
  <c r="T287" i="65"/>
  <c r="X287" i="65"/>
  <c r="AB287" i="65"/>
  <c r="D550" i="65"/>
  <c r="D291" i="65"/>
  <c r="H550" i="65"/>
  <c r="H291" i="65"/>
  <c r="L550" i="65"/>
  <c r="L291" i="65"/>
  <c r="P550" i="65"/>
  <c r="P291" i="65"/>
  <c r="T550" i="65"/>
  <c r="T291" i="65"/>
  <c r="X550" i="65"/>
  <c r="X291" i="65"/>
  <c r="AB550" i="65"/>
  <c r="AB291" i="65"/>
  <c r="C551" i="65"/>
  <c r="G551" i="65"/>
  <c r="K551" i="65"/>
  <c r="O551" i="65"/>
  <c r="S551" i="65"/>
  <c r="W551" i="65"/>
  <c r="AA551" i="65"/>
  <c r="AE551" i="65"/>
  <c r="F552" i="65"/>
  <c r="F621" i="65" s="1"/>
  <c r="J552" i="65"/>
  <c r="J621" i="65" s="1"/>
  <c r="N552" i="65"/>
  <c r="N621" i="65" s="1"/>
  <c r="R552" i="65"/>
  <c r="R621" i="65" s="1"/>
  <c r="V552" i="65"/>
  <c r="V621" i="65" s="1"/>
  <c r="Z552" i="65"/>
  <c r="Z621" i="65" s="1"/>
  <c r="AD552" i="65"/>
  <c r="AD621" i="65" s="1"/>
  <c r="E553" i="65"/>
  <c r="E622" i="65" s="1"/>
  <c r="I553" i="65"/>
  <c r="I622" i="65" s="1"/>
  <c r="M553" i="65"/>
  <c r="M622" i="65" s="1"/>
  <c r="Q553" i="65"/>
  <c r="Q622" i="65" s="1"/>
  <c r="U553" i="65"/>
  <c r="U622" i="65" s="1"/>
  <c r="Y553" i="65"/>
  <c r="Y622" i="65" s="1"/>
  <c r="AC553" i="65"/>
  <c r="AC622" i="65" s="1"/>
  <c r="D554" i="65"/>
  <c r="D623" i="65" s="1"/>
  <c r="H554" i="65"/>
  <c r="H623" i="65" s="1"/>
  <c r="L554" i="65"/>
  <c r="L623" i="65" s="1"/>
  <c r="P554" i="65"/>
  <c r="P623" i="65" s="1"/>
  <c r="T554" i="65"/>
  <c r="T623" i="65" s="1"/>
  <c r="X554" i="65"/>
  <c r="X623" i="65" s="1"/>
  <c r="AB554" i="65"/>
  <c r="AB623" i="65" s="1"/>
  <c r="E302" i="65"/>
  <c r="I302" i="65"/>
  <c r="M302" i="65"/>
  <c r="Q302" i="65"/>
  <c r="U302" i="65"/>
  <c r="Y302" i="65"/>
  <c r="AC302" i="65"/>
  <c r="D315" i="65"/>
  <c r="H315" i="65"/>
  <c r="L315" i="65"/>
  <c r="P315" i="65"/>
  <c r="T315" i="65"/>
  <c r="X315" i="65"/>
  <c r="AB315" i="65"/>
  <c r="C328" i="65"/>
  <c r="G328" i="65"/>
  <c r="K328" i="65"/>
  <c r="O328" i="65"/>
  <c r="S328" i="65"/>
  <c r="W328" i="65"/>
  <c r="AA328" i="65"/>
  <c r="AE328" i="65"/>
  <c r="F341" i="65"/>
  <c r="J341" i="65"/>
  <c r="N341" i="65"/>
  <c r="R341" i="65"/>
  <c r="V341" i="65"/>
  <c r="Z341" i="65"/>
  <c r="AE341" i="65"/>
  <c r="D350" i="65"/>
  <c r="J350" i="65"/>
  <c r="O350" i="65"/>
  <c r="T350" i="65"/>
  <c r="Z350" i="65"/>
  <c r="AE350" i="65"/>
  <c r="E355" i="65"/>
  <c r="M355" i="65"/>
  <c r="U355" i="65"/>
  <c r="AC355" i="65"/>
  <c r="I359" i="65"/>
  <c r="I358" i="65" s="1"/>
  <c r="Y359" i="65"/>
  <c r="Y358" i="65" s="1"/>
  <c r="H364" i="65"/>
  <c r="X364" i="65"/>
  <c r="D368" i="65"/>
  <c r="T368" i="65"/>
  <c r="M371" i="65"/>
  <c r="AC371" i="65"/>
  <c r="F374" i="65"/>
  <c r="V374" i="65"/>
  <c r="R377" i="65"/>
  <c r="P380" i="65"/>
  <c r="N560" i="65"/>
  <c r="T385" i="65"/>
  <c r="T561" i="65" s="1"/>
  <c r="Q563" i="65"/>
  <c r="W393" i="65"/>
  <c r="W564" i="65" s="1"/>
  <c r="I566" i="65"/>
  <c r="O401" i="65"/>
  <c r="O567" i="65" s="1"/>
  <c r="E569" i="65"/>
  <c r="K409" i="65"/>
  <c r="K570" i="65" s="1"/>
  <c r="AC572" i="65"/>
  <c r="R574" i="65"/>
  <c r="R631" i="65" s="1"/>
  <c r="C578" i="65"/>
  <c r="W587" i="65"/>
  <c r="W644" i="65" s="1"/>
  <c r="H498" i="65"/>
  <c r="H149" i="65"/>
  <c r="L498" i="65"/>
  <c r="L149" i="65"/>
  <c r="P498" i="65"/>
  <c r="P149" i="65"/>
  <c r="T498" i="65"/>
  <c r="T149" i="65"/>
  <c r="X498" i="65"/>
  <c r="X149" i="65"/>
  <c r="AB498" i="65"/>
  <c r="AB149" i="65"/>
  <c r="C499" i="65"/>
  <c r="G499" i="65"/>
  <c r="K499" i="65"/>
  <c r="O499" i="65"/>
  <c r="S499" i="65"/>
  <c r="W499" i="65"/>
  <c r="AA499" i="65"/>
  <c r="AE499" i="65"/>
  <c r="C544" i="65"/>
  <c r="C618" i="65" s="1"/>
  <c r="G544" i="65"/>
  <c r="G618" i="65" s="1"/>
  <c r="K544" i="65"/>
  <c r="O544" i="65"/>
  <c r="S544" i="65"/>
  <c r="W544" i="65"/>
  <c r="AA544" i="65"/>
  <c r="AE544" i="65"/>
  <c r="E287" i="65"/>
  <c r="I287" i="65"/>
  <c r="M287" i="65"/>
  <c r="Q287" i="65"/>
  <c r="U287" i="65"/>
  <c r="Y287" i="65"/>
  <c r="AC287" i="65"/>
  <c r="E550" i="65"/>
  <c r="E291" i="65"/>
  <c r="I550" i="65"/>
  <c r="I291" i="65"/>
  <c r="M550" i="65"/>
  <c r="M291" i="65"/>
  <c r="Q550" i="65"/>
  <c r="Q291" i="65"/>
  <c r="U550" i="65"/>
  <c r="U291" i="65"/>
  <c r="Y550" i="65"/>
  <c r="Y291" i="65"/>
  <c r="AC550" i="65"/>
  <c r="AC291" i="65"/>
  <c r="D551" i="65"/>
  <c r="H551" i="65"/>
  <c r="L551" i="65"/>
  <c r="P551" i="65"/>
  <c r="T551" i="65"/>
  <c r="X551" i="65"/>
  <c r="AB551" i="65"/>
  <c r="C552" i="65"/>
  <c r="C621" i="65" s="1"/>
  <c r="G552" i="65"/>
  <c r="G621" i="65" s="1"/>
  <c r="K552" i="65"/>
  <c r="K621" i="65" s="1"/>
  <c r="O552" i="65"/>
  <c r="O621" i="65" s="1"/>
  <c r="S552" i="65"/>
  <c r="S621" i="65" s="1"/>
  <c r="W552" i="65"/>
  <c r="W621" i="65" s="1"/>
  <c r="AA552" i="65"/>
  <c r="AA621" i="65" s="1"/>
  <c r="AE552" i="65"/>
  <c r="AE621" i="65" s="1"/>
  <c r="F553" i="65"/>
  <c r="F622" i="65" s="1"/>
  <c r="J553" i="65"/>
  <c r="J622" i="65" s="1"/>
  <c r="N553" i="65"/>
  <c r="N622" i="65" s="1"/>
  <c r="R553" i="65"/>
  <c r="R622" i="65" s="1"/>
  <c r="V553" i="65"/>
  <c r="V622" i="65" s="1"/>
  <c r="Z553" i="65"/>
  <c r="Z622" i="65" s="1"/>
  <c r="AD553" i="65"/>
  <c r="AD622" i="65" s="1"/>
  <c r="E554" i="65"/>
  <c r="E623" i="65" s="1"/>
  <c r="I554" i="65"/>
  <c r="I623" i="65" s="1"/>
  <c r="M554" i="65"/>
  <c r="M623" i="65" s="1"/>
  <c r="Q554" i="65"/>
  <c r="Q623" i="65" s="1"/>
  <c r="U554" i="65"/>
  <c r="U623" i="65" s="1"/>
  <c r="Y554" i="65"/>
  <c r="Y623" i="65" s="1"/>
  <c r="AC554" i="65"/>
  <c r="AC623" i="65" s="1"/>
  <c r="F302" i="65"/>
  <c r="J302" i="65"/>
  <c r="N302" i="65"/>
  <c r="R302" i="65"/>
  <c r="V302" i="65"/>
  <c r="Z302" i="65"/>
  <c r="AD302" i="65"/>
  <c r="E315" i="65"/>
  <c r="I315" i="65"/>
  <c r="M315" i="65"/>
  <c r="Q315" i="65"/>
  <c r="U315" i="65"/>
  <c r="Y315" i="65"/>
  <c r="AC315" i="65"/>
  <c r="D328" i="65"/>
  <c r="H328" i="65"/>
  <c r="L328" i="65"/>
  <c r="P328" i="65"/>
  <c r="T328" i="65"/>
  <c r="X328" i="65"/>
  <c r="AB328" i="65"/>
  <c r="C341" i="65"/>
  <c r="G341" i="65"/>
  <c r="K341" i="65"/>
  <c r="O341" i="65"/>
  <c r="S341" i="65"/>
  <c r="W341" i="65"/>
  <c r="AA341" i="65"/>
  <c r="F350" i="65"/>
  <c r="K350" i="65"/>
  <c r="P350" i="65"/>
  <c r="V350" i="65"/>
  <c r="AA350" i="65"/>
  <c r="F355" i="65"/>
  <c r="N355" i="65"/>
  <c r="V355" i="65"/>
  <c r="AD355" i="65"/>
  <c r="M359" i="65"/>
  <c r="M358" i="65" s="1"/>
  <c r="AC359" i="65"/>
  <c r="AC358" i="65" s="1"/>
  <c r="L364" i="65"/>
  <c r="AB364" i="65"/>
  <c r="H368" i="65"/>
  <c r="X368" i="65"/>
  <c r="Q371" i="65"/>
  <c r="J374" i="65"/>
  <c r="Z374" i="65"/>
  <c r="C377" i="65"/>
  <c r="W377" i="65"/>
  <c r="U380" i="65"/>
  <c r="T560" i="65"/>
  <c r="D385" i="65"/>
  <c r="D561" i="65" s="1"/>
  <c r="Z385" i="65"/>
  <c r="Z561" i="65" s="1"/>
  <c r="V563" i="65"/>
  <c r="G393" i="65"/>
  <c r="G564" i="65" s="1"/>
  <c r="AE393" i="65"/>
  <c r="AE564" i="65" s="1"/>
  <c r="Q566" i="65"/>
  <c r="W401" i="65"/>
  <c r="W567" i="65" s="1"/>
  <c r="U569" i="65"/>
  <c r="AA409" i="65"/>
  <c r="AA570" i="65" s="1"/>
  <c r="E479" i="65"/>
  <c r="E122" i="65"/>
  <c r="I479" i="65"/>
  <c r="I478" i="65" s="1"/>
  <c r="I606" i="65" s="1"/>
  <c r="I122" i="65"/>
  <c r="M479" i="65"/>
  <c r="M478" i="65" s="1"/>
  <c r="M606" i="65" s="1"/>
  <c r="M122" i="65"/>
  <c r="Q479" i="65"/>
  <c r="Q122" i="65"/>
  <c r="U479" i="65"/>
  <c r="U122" i="65"/>
  <c r="Y479" i="65"/>
  <c r="Y478" i="65" s="1"/>
  <c r="Y606" i="65" s="1"/>
  <c r="Y122" i="65"/>
  <c r="AC479" i="65"/>
  <c r="AC478" i="65" s="1"/>
  <c r="AC606" i="65" s="1"/>
  <c r="AC122" i="65"/>
  <c r="D483" i="65"/>
  <c r="H483" i="65"/>
  <c r="L483" i="65"/>
  <c r="P483" i="65"/>
  <c r="T483" i="65"/>
  <c r="X483" i="65"/>
  <c r="AB483" i="65"/>
  <c r="C484" i="65"/>
  <c r="G484" i="65"/>
  <c r="K484" i="65"/>
  <c r="O484" i="65"/>
  <c r="S484" i="65"/>
  <c r="W484" i="65"/>
  <c r="AA484" i="65"/>
  <c r="AE484" i="65"/>
  <c r="F485" i="65"/>
  <c r="J485" i="65"/>
  <c r="N485" i="65"/>
  <c r="R485" i="65"/>
  <c r="V485" i="65"/>
  <c r="Z485" i="65"/>
  <c r="AD485" i="65"/>
  <c r="D130" i="65"/>
  <c r="D486" i="65" s="1"/>
  <c r="H130" i="65"/>
  <c r="H486" i="65" s="1"/>
  <c r="L130" i="65"/>
  <c r="L486" i="65" s="1"/>
  <c r="P130" i="65"/>
  <c r="P486" i="65" s="1"/>
  <c r="T130" i="65"/>
  <c r="T486" i="65" s="1"/>
  <c r="X130" i="65"/>
  <c r="X486" i="65" s="1"/>
  <c r="AB130" i="65"/>
  <c r="AB486" i="65" s="1"/>
  <c r="F488" i="65"/>
  <c r="J488" i="65"/>
  <c r="N488" i="65"/>
  <c r="R488" i="65"/>
  <c r="V488" i="65"/>
  <c r="Z488" i="65"/>
  <c r="AD488" i="65"/>
  <c r="D490" i="65"/>
  <c r="D141" i="65"/>
  <c r="H490" i="65"/>
  <c r="H141" i="65"/>
  <c r="L490" i="65"/>
  <c r="L141" i="65"/>
  <c r="P490" i="65"/>
  <c r="P141" i="65"/>
  <c r="T490" i="65"/>
  <c r="T141" i="65"/>
  <c r="X490" i="65"/>
  <c r="X141" i="65"/>
  <c r="AB490" i="65"/>
  <c r="AB141" i="65"/>
  <c r="C491" i="65"/>
  <c r="G491" i="65"/>
  <c r="K491" i="65"/>
  <c r="O491" i="65"/>
  <c r="S491" i="65"/>
  <c r="W491" i="65"/>
  <c r="AA491" i="65"/>
  <c r="AE491" i="65"/>
  <c r="F492" i="65"/>
  <c r="J492" i="65"/>
  <c r="N492" i="65"/>
  <c r="R492" i="65"/>
  <c r="V492" i="65"/>
  <c r="Z492" i="65"/>
  <c r="AD492" i="65"/>
  <c r="E493" i="65"/>
  <c r="I493" i="65"/>
  <c r="M493" i="65"/>
  <c r="Q493" i="65"/>
  <c r="U493" i="65"/>
  <c r="Y493" i="65"/>
  <c r="AC493" i="65"/>
  <c r="D494" i="65"/>
  <c r="H494" i="65"/>
  <c r="L494" i="65"/>
  <c r="P494" i="65"/>
  <c r="T494" i="65"/>
  <c r="X494" i="65"/>
  <c r="AB494" i="65"/>
  <c r="C495" i="65"/>
  <c r="G495" i="65"/>
  <c r="K495" i="65"/>
  <c r="O495" i="65"/>
  <c r="S495" i="65"/>
  <c r="W495" i="65"/>
  <c r="AA495" i="65"/>
  <c r="AE495" i="65"/>
  <c r="E498" i="65"/>
  <c r="E497" i="65" s="1"/>
  <c r="E608" i="65" s="1"/>
  <c r="E149" i="65"/>
  <c r="I498" i="65"/>
  <c r="I497" i="65" s="1"/>
  <c r="I608" i="65" s="1"/>
  <c r="I149" i="65"/>
  <c r="M498" i="65"/>
  <c r="M497" i="65" s="1"/>
  <c r="M608" i="65" s="1"/>
  <c r="M149" i="65"/>
  <c r="Q498" i="65"/>
  <c r="Q149" i="65"/>
  <c r="U498" i="65"/>
  <c r="U497" i="65" s="1"/>
  <c r="U608" i="65" s="1"/>
  <c r="U149" i="65"/>
  <c r="Y498" i="65"/>
  <c r="Y497" i="65" s="1"/>
  <c r="Y608" i="65" s="1"/>
  <c r="Y149" i="65"/>
  <c r="AC498" i="65"/>
  <c r="AC497" i="65" s="1"/>
  <c r="AC608" i="65" s="1"/>
  <c r="AC149" i="65"/>
  <c r="D499" i="65"/>
  <c r="H499" i="65"/>
  <c r="L499" i="65"/>
  <c r="P499" i="65"/>
  <c r="T499" i="65"/>
  <c r="X499" i="65"/>
  <c r="AB499" i="65"/>
  <c r="D544" i="65"/>
  <c r="D618" i="65" s="1"/>
  <c r="H544" i="65"/>
  <c r="H618" i="65" s="1"/>
  <c r="L544" i="65"/>
  <c r="L618" i="65" s="1"/>
  <c r="P544" i="65"/>
  <c r="P618" i="65" s="1"/>
  <c r="T544" i="65"/>
  <c r="T618" i="65" s="1"/>
  <c r="X544" i="65"/>
  <c r="X618" i="65" s="1"/>
  <c r="AB544" i="65"/>
  <c r="AB618" i="65" s="1"/>
  <c r="F287" i="65"/>
  <c r="J287" i="65"/>
  <c r="N287" i="65"/>
  <c r="R287" i="65"/>
  <c r="V287" i="65"/>
  <c r="Z287" i="65"/>
  <c r="AD287" i="65"/>
  <c r="F550" i="65"/>
  <c r="F549" i="65" s="1"/>
  <c r="F620" i="65" s="1"/>
  <c r="F291" i="65"/>
  <c r="J550" i="65"/>
  <c r="J549" i="65" s="1"/>
  <c r="J620" i="65" s="1"/>
  <c r="J291" i="65"/>
  <c r="N550" i="65"/>
  <c r="N549" i="65" s="1"/>
  <c r="N620" i="65" s="1"/>
  <c r="N291" i="65"/>
  <c r="R550" i="65"/>
  <c r="R549" i="65" s="1"/>
  <c r="R620" i="65" s="1"/>
  <c r="R291" i="65"/>
  <c r="V550" i="65"/>
  <c r="V549" i="65" s="1"/>
  <c r="V620" i="65" s="1"/>
  <c r="V291" i="65"/>
  <c r="Z550" i="65"/>
  <c r="Z549" i="65" s="1"/>
  <c r="Z620" i="65" s="1"/>
  <c r="Z291" i="65"/>
  <c r="AD550" i="65"/>
  <c r="AD549" i="65" s="1"/>
  <c r="AD620" i="65" s="1"/>
  <c r="AD291" i="65"/>
  <c r="E551" i="65"/>
  <c r="I551" i="65"/>
  <c r="M551" i="65"/>
  <c r="Q551" i="65"/>
  <c r="U551" i="65"/>
  <c r="Y551" i="65"/>
  <c r="AC551" i="65"/>
  <c r="D552" i="65"/>
  <c r="D621" i="65" s="1"/>
  <c r="H552" i="65"/>
  <c r="H621" i="65" s="1"/>
  <c r="L552" i="65"/>
  <c r="L621" i="65" s="1"/>
  <c r="P552" i="65"/>
  <c r="P621" i="65" s="1"/>
  <c r="T552" i="65"/>
  <c r="T621" i="65" s="1"/>
  <c r="X552" i="65"/>
  <c r="X621" i="65" s="1"/>
  <c r="AB552" i="65"/>
  <c r="AB621" i="65" s="1"/>
  <c r="C553" i="65"/>
  <c r="C622" i="65" s="1"/>
  <c r="G553" i="65"/>
  <c r="G622" i="65" s="1"/>
  <c r="K553" i="65"/>
  <c r="K622" i="65" s="1"/>
  <c r="O553" i="65"/>
  <c r="O622" i="65" s="1"/>
  <c r="S553" i="65"/>
  <c r="S622" i="65" s="1"/>
  <c r="W553" i="65"/>
  <c r="W622" i="65" s="1"/>
  <c r="AA553" i="65"/>
  <c r="AA622" i="65" s="1"/>
  <c r="AE553" i="65"/>
  <c r="AE622" i="65" s="1"/>
  <c r="F554" i="65"/>
  <c r="F623" i="65" s="1"/>
  <c r="J554" i="65"/>
  <c r="J623" i="65" s="1"/>
  <c r="N554" i="65"/>
  <c r="N623" i="65" s="1"/>
  <c r="R554" i="65"/>
  <c r="R623" i="65" s="1"/>
  <c r="V554" i="65"/>
  <c r="V623" i="65" s="1"/>
  <c r="Z554" i="65"/>
  <c r="Z623" i="65" s="1"/>
  <c r="AD554" i="65"/>
  <c r="AD623" i="65" s="1"/>
  <c r="C302" i="65"/>
  <c r="G302" i="65"/>
  <c r="K302" i="65"/>
  <c r="O302" i="65"/>
  <c r="S302" i="65"/>
  <c r="W302" i="65"/>
  <c r="AA302" i="65"/>
  <c r="AE302" i="65"/>
  <c r="F315" i="65"/>
  <c r="J315" i="65"/>
  <c r="N315" i="65"/>
  <c r="R315" i="65"/>
  <c r="V315" i="65"/>
  <c r="Z315" i="65"/>
  <c r="AD315" i="65"/>
  <c r="E328" i="65"/>
  <c r="I328" i="65"/>
  <c r="M328" i="65"/>
  <c r="Q328" i="65"/>
  <c r="U328" i="65"/>
  <c r="Y328" i="65"/>
  <c r="AC328" i="65"/>
  <c r="D341" i="65"/>
  <c r="H341" i="65"/>
  <c r="L341" i="65"/>
  <c r="P341" i="65"/>
  <c r="T341" i="65"/>
  <c r="X341" i="65"/>
  <c r="AB341" i="65"/>
  <c r="G350" i="65"/>
  <c r="L350" i="65"/>
  <c r="R350" i="65"/>
  <c r="W350" i="65"/>
  <c r="AB350" i="65"/>
  <c r="I355" i="65"/>
  <c r="Q355" i="65"/>
  <c r="Y355" i="65"/>
  <c r="Q359" i="65"/>
  <c r="Q358" i="65" s="1"/>
  <c r="P364" i="65"/>
  <c r="L368" i="65"/>
  <c r="AB368" i="65"/>
  <c r="E371" i="65"/>
  <c r="U371" i="65"/>
  <c r="N374" i="65"/>
  <c r="AD374" i="65"/>
  <c r="G377" i="65"/>
  <c r="AB377" i="65"/>
  <c r="E380" i="65"/>
  <c r="AA380" i="65"/>
  <c r="D560" i="65"/>
  <c r="Y560" i="65"/>
  <c r="J385" i="65"/>
  <c r="J561" i="65" s="1"/>
  <c r="AE385" i="65"/>
  <c r="AE561" i="65" s="1"/>
  <c r="F563" i="65"/>
  <c r="AB563" i="65"/>
  <c r="L393" i="65"/>
  <c r="L564" i="65" s="1"/>
  <c r="Y566" i="65"/>
  <c r="AE401" i="65"/>
  <c r="AE567" i="65" s="1"/>
  <c r="C417" i="65"/>
  <c r="C573" i="65" s="1"/>
  <c r="F359" i="65"/>
  <c r="F358" i="65" s="1"/>
  <c r="J359" i="65"/>
  <c r="J358" i="65" s="1"/>
  <c r="N359" i="65"/>
  <c r="N358" i="65" s="1"/>
  <c r="R359" i="65"/>
  <c r="R358" i="65" s="1"/>
  <c r="V359" i="65"/>
  <c r="V358" i="65" s="1"/>
  <c r="Z359" i="65"/>
  <c r="Z358" i="65" s="1"/>
  <c r="AD359" i="65"/>
  <c r="AD358" i="65" s="1"/>
  <c r="E364" i="65"/>
  <c r="I364" i="65"/>
  <c r="M364" i="65"/>
  <c r="Q364" i="65"/>
  <c r="U364" i="65"/>
  <c r="Y364" i="65"/>
  <c r="AC364" i="65"/>
  <c r="E368" i="65"/>
  <c r="I368" i="65"/>
  <c r="M368" i="65"/>
  <c r="Q368" i="65"/>
  <c r="U368" i="65"/>
  <c r="Y368" i="65"/>
  <c r="AC368" i="65"/>
  <c r="F371" i="65"/>
  <c r="J371" i="65"/>
  <c r="N371" i="65"/>
  <c r="R371" i="65"/>
  <c r="V371" i="65"/>
  <c r="Z371" i="65"/>
  <c r="AD371" i="65"/>
  <c r="C374" i="65"/>
  <c r="G374" i="65"/>
  <c r="K374" i="65"/>
  <c r="O374" i="65"/>
  <c r="S374" i="65"/>
  <c r="W374" i="65"/>
  <c r="AA374" i="65"/>
  <c r="AE374" i="65"/>
  <c r="D377" i="65"/>
  <c r="H377" i="65"/>
  <c r="N377" i="65"/>
  <c r="S377" i="65"/>
  <c r="X377" i="65"/>
  <c r="AD377" i="65"/>
  <c r="G380" i="65"/>
  <c r="L380" i="65"/>
  <c r="Q380" i="65"/>
  <c r="W380" i="65"/>
  <c r="AB380" i="65"/>
  <c r="E560" i="65"/>
  <c r="J560" i="65"/>
  <c r="J559" i="65" s="1"/>
  <c r="J626" i="65" s="1"/>
  <c r="P560" i="65"/>
  <c r="U560" i="65"/>
  <c r="Z560" i="65"/>
  <c r="F385" i="65"/>
  <c r="F561" i="65" s="1"/>
  <c r="K385" i="65"/>
  <c r="K561" i="65" s="1"/>
  <c r="P385" i="65"/>
  <c r="P561" i="65" s="1"/>
  <c r="V385" i="65"/>
  <c r="V561" i="65" s="1"/>
  <c r="AA385" i="65"/>
  <c r="AA561" i="65" s="1"/>
  <c r="H563" i="65"/>
  <c r="M563" i="65"/>
  <c r="R563" i="65"/>
  <c r="X563" i="65"/>
  <c r="AC563" i="65"/>
  <c r="C393" i="65"/>
  <c r="C564" i="65" s="1"/>
  <c r="H393" i="65"/>
  <c r="H564" i="65" s="1"/>
  <c r="N393" i="65"/>
  <c r="N564" i="65" s="1"/>
  <c r="S393" i="65"/>
  <c r="S564" i="65" s="1"/>
  <c r="Z393" i="65"/>
  <c r="Z564" i="65" s="1"/>
  <c r="D566" i="65"/>
  <c r="L566" i="65"/>
  <c r="T566" i="65"/>
  <c r="AB566" i="65"/>
  <c r="J401" i="65"/>
  <c r="J567" i="65" s="1"/>
  <c r="R401" i="65"/>
  <c r="R567" i="65" s="1"/>
  <c r="Z401" i="65"/>
  <c r="Z567" i="65" s="1"/>
  <c r="I569" i="65"/>
  <c r="Y569" i="65"/>
  <c r="O409" i="65"/>
  <c r="O570" i="65" s="1"/>
  <c r="AE409" i="65"/>
  <c r="AE570" i="65" s="1"/>
  <c r="Q572" i="65"/>
  <c r="G417" i="65"/>
  <c r="G573" i="65" s="1"/>
  <c r="W417" i="65"/>
  <c r="W573" i="65" s="1"/>
  <c r="F574" i="65"/>
  <c r="F631" i="65" s="1"/>
  <c r="V574" i="65"/>
  <c r="V631" i="65" s="1"/>
  <c r="H578" i="65"/>
  <c r="D586" i="65"/>
  <c r="D643" i="65" s="1"/>
  <c r="J588" i="65"/>
  <c r="J645" i="65" s="1"/>
  <c r="C355" i="65"/>
  <c r="G355" i="65"/>
  <c r="K355" i="65"/>
  <c r="O355" i="65"/>
  <c r="S355" i="65"/>
  <c r="W355" i="65"/>
  <c r="AA355" i="65"/>
  <c r="AE355" i="65"/>
  <c r="C359" i="65"/>
  <c r="C358" i="65" s="1"/>
  <c r="G359" i="65"/>
  <c r="G358" i="65" s="1"/>
  <c r="K359" i="65"/>
  <c r="K358" i="65" s="1"/>
  <c r="O359" i="65"/>
  <c r="O358" i="65" s="1"/>
  <c r="S359" i="65"/>
  <c r="S358" i="65" s="1"/>
  <c r="W359" i="65"/>
  <c r="W358" i="65" s="1"/>
  <c r="AA359" i="65"/>
  <c r="AA358" i="65" s="1"/>
  <c r="AE359" i="65"/>
  <c r="AE358" i="65" s="1"/>
  <c r="F364" i="65"/>
  <c r="J364" i="65"/>
  <c r="N364" i="65"/>
  <c r="R364" i="65"/>
  <c r="V364" i="65"/>
  <c r="Z364" i="65"/>
  <c r="AD364" i="65"/>
  <c r="F368" i="65"/>
  <c r="J368" i="65"/>
  <c r="N368" i="65"/>
  <c r="R368" i="65"/>
  <c r="V368" i="65"/>
  <c r="Z368" i="65"/>
  <c r="AD368" i="65"/>
  <c r="C371" i="65"/>
  <c r="G371" i="65"/>
  <c r="K371" i="65"/>
  <c r="O371" i="65"/>
  <c r="S371" i="65"/>
  <c r="W371" i="65"/>
  <c r="AA371" i="65"/>
  <c r="AE371" i="65"/>
  <c r="D374" i="65"/>
  <c r="H374" i="65"/>
  <c r="L374" i="65"/>
  <c r="P374" i="65"/>
  <c r="T374" i="65"/>
  <c r="X374" i="65"/>
  <c r="AB374" i="65"/>
  <c r="E377" i="65"/>
  <c r="J377" i="65"/>
  <c r="O377" i="65"/>
  <c r="T377" i="65"/>
  <c r="Z377" i="65"/>
  <c r="AE377" i="65"/>
  <c r="C380" i="65"/>
  <c r="H380" i="65"/>
  <c r="M380" i="65"/>
  <c r="S380" i="65"/>
  <c r="X380" i="65"/>
  <c r="AC380" i="65"/>
  <c r="F560" i="65"/>
  <c r="L560" i="65"/>
  <c r="Q560" i="65"/>
  <c r="V560" i="65"/>
  <c r="AB560" i="65"/>
  <c r="G385" i="65"/>
  <c r="G561" i="65" s="1"/>
  <c r="L385" i="65"/>
  <c r="L561" i="65" s="1"/>
  <c r="R385" i="65"/>
  <c r="R561" i="65" s="1"/>
  <c r="W385" i="65"/>
  <c r="W561" i="65" s="1"/>
  <c r="AB385" i="65"/>
  <c r="AB561" i="65" s="1"/>
  <c r="D563" i="65"/>
  <c r="I563" i="65"/>
  <c r="N563" i="65"/>
  <c r="N391" i="65"/>
  <c r="T563" i="65"/>
  <c r="Y563" i="65"/>
  <c r="AD563" i="65"/>
  <c r="D393" i="65"/>
  <c r="D564" i="65" s="1"/>
  <c r="J393" i="65"/>
  <c r="J564" i="65" s="1"/>
  <c r="O393" i="65"/>
  <c r="O564" i="65" s="1"/>
  <c r="T393" i="65"/>
  <c r="T564" i="65" s="1"/>
  <c r="AA393" i="65"/>
  <c r="AA564" i="65" s="1"/>
  <c r="E566" i="65"/>
  <c r="M566" i="65"/>
  <c r="U566" i="65"/>
  <c r="AC566" i="65"/>
  <c r="C401" i="65"/>
  <c r="C567" i="65" s="1"/>
  <c r="K401" i="65"/>
  <c r="K567" i="65" s="1"/>
  <c r="S401" i="65"/>
  <c r="S567" i="65" s="1"/>
  <c r="AA401" i="65"/>
  <c r="AA567" i="65" s="1"/>
  <c r="M569" i="65"/>
  <c r="AC569" i="65"/>
  <c r="C409" i="65"/>
  <c r="C570" i="65" s="1"/>
  <c r="S409" i="65"/>
  <c r="S570" i="65" s="1"/>
  <c r="E572" i="65"/>
  <c r="U572" i="65"/>
  <c r="K417" i="65"/>
  <c r="K573" i="65" s="1"/>
  <c r="AA417" i="65"/>
  <c r="AA573" i="65" s="1"/>
  <c r="J574" i="65"/>
  <c r="J631" i="65" s="1"/>
  <c r="Z574" i="65"/>
  <c r="Z631" i="65" s="1"/>
  <c r="N578" i="65"/>
  <c r="H431" i="65"/>
  <c r="H579" i="65" s="1"/>
  <c r="H636" i="65" s="1"/>
  <c r="T586" i="65"/>
  <c r="T643" i="65" s="1"/>
  <c r="Z588" i="65"/>
  <c r="Z645" i="65" s="1"/>
  <c r="AD341" i="65"/>
  <c r="E350" i="65"/>
  <c r="I350" i="65"/>
  <c r="M350" i="65"/>
  <c r="Q350" i="65"/>
  <c r="U350" i="65"/>
  <c r="Y350" i="65"/>
  <c r="AC350" i="65"/>
  <c r="D355" i="65"/>
  <c r="H355" i="65"/>
  <c r="L355" i="65"/>
  <c r="P355" i="65"/>
  <c r="T355" i="65"/>
  <c r="X355" i="65"/>
  <c r="AB355" i="65"/>
  <c r="D359" i="65"/>
  <c r="D358" i="65" s="1"/>
  <c r="H359" i="65"/>
  <c r="H358" i="65" s="1"/>
  <c r="L359" i="65"/>
  <c r="L358" i="65" s="1"/>
  <c r="P359" i="65"/>
  <c r="P358" i="65" s="1"/>
  <c r="T359" i="65"/>
  <c r="T358" i="65" s="1"/>
  <c r="X359" i="65"/>
  <c r="X358" i="65" s="1"/>
  <c r="AB359" i="65"/>
  <c r="AB358" i="65" s="1"/>
  <c r="C364" i="65"/>
  <c r="G364" i="65"/>
  <c r="K364" i="65"/>
  <c r="O364" i="65"/>
  <c r="S364" i="65"/>
  <c r="W364" i="65"/>
  <c r="AA364" i="65"/>
  <c r="AE364" i="65"/>
  <c r="C368" i="65"/>
  <c r="G368" i="65"/>
  <c r="K368" i="65"/>
  <c r="O368" i="65"/>
  <c r="S368" i="65"/>
  <c r="W368" i="65"/>
  <c r="AA368" i="65"/>
  <c r="AE368" i="65"/>
  <c r="D371" i="65"/>
  <c r="H371" i="65"/>
  <c r="L371" i="65"/>
  <c r="P371" i="65"/>
  <c r="T371" i="65"/>
  <c r="X371" i="65"/>
  <c r="AB371" i="65"/>
  <c r="E374" i="65"/>
  <c r="I374" i="65"/>
  <c r="M374" i="65"/>
  <c r="Q374" i="65"/>
  <c r="U374" i="65"/>
  <c r="Y374" i="65"/>
  <c r="AC374" i="65"/>
  <c r="F377" i="65"/>
  <c r="K377" i="65"/>
  <c r="P377" i="65"/>
  <c r="V377" i="65"/>
  <c r="AA377" i="65"/>
  <c r="D380" i="65"/>
  <c r="I380" i="65"/>
  <c r="O380" i="65"/>
  <c r="T380" i="65"/>
  <c r="Y380" i="65"/>
  <c r="AE380" i="65"/>
  <c r="H560" i="65"/>
  <c r="M560" i="65"/>
  <c r="R560" i="65"/>
  <c r="X560" i="65"/>
  <c r="AC560" i="65"/>
  <c r="C385" i="65"/>
  <c r="C561" i="65" s="1"/>
  <c r="H385" i="65"/>
  <c r="H561" i="65" s="1"/>
  <c r="N385" i="65"/>
  <c r="N561" i="65" s="1"/>
  <c r="S385" i="65"/>
  <c r="S561" i="65" s="1"/>
  <c r="X385" i="65"/>
  <c r="X561" i="65" s="1"/>
  <c r="AD385" i="65"/>
  <c r="AD561" i="65" s="1"/>
  <c r="E563" i="65"/>
  <c r="J563" i="65"/>
  <c r="P563" i="65"/>
  <c r="U563" i="65"/>
  <c r="Z563" i="65"/>
  <c r="F393" i="65"/>
  <c r="F564" i="65" s="1"/>
  <c r="K393" i="65"/>
  <c r="K564" i="65" s="1"/>
  <c r="P393" i="65"/>
  <c r="P564" i="65" s="1"/>
  <c r="V393" i="65"/>
  <c r="V564" i="65" s="1"/>
  <c r="AD393" i="65"/>
  <c r="AD564" i="65" s="1"/>
  <c r="H566" i="65"/>
  <c r="P566" i="65"/>
  <c r="X566" i="65"/>
  <c r="F401" i="65"/>
  <c r="F567" i="65" s="1"/>
  <c r="N401" i="65"/>
  <c r="N567" i="65" s="1"/>
  <c r="V401" i="65"/>
  <c r="V567" i="65" s="1"/>
  <c r="AD401" i="65"/>
  <c r="AD567" i="65" s="1"/>
  <c r="Q569" i="65"/>
  <c r="G409" i="65"/>
  <c r="G570" i="65" s="1"/>
  <c r="W409" i="65"/>
  <c r="W570" i="65" s="1"/>
  <c r="I572" i="65"/>
  <c r="Y572" i="65"/>
  <c r="O417" i="65"/>
  <c r="O573" i="65" s="1"/>
  <c r="AE417" i="65"/>
  <c r="AE573" i="65" s="1"/>
  <c r="N574" i="65"/>
  <c r="N631" i="65" s="1"/>
  <c r="AD574" i="65"/>
  <c r="AD631" i="65" s="1"/>
  <c r="V578" i="65"/>
  <c r="X431" i="65"/>
  <c r="X579" i="65" s="1"/>
  <c r="X636" i="65" s="1"/>
  <c r="G587" i="65"/>
  <c r="G644" i="65" s="1"/>
  <c r="X393" i="65"/>
  <c r="X564" i="65" s="1"/>
  <c r="AB393" i="65"/>
  <c r="AB564" i="65" s="1"/>
  <c r="F566" i="65"/>
  <c r="J566" i="65"/>
  <c r="N566" i="65"/>
  <c r="R566" i="65"/>
  <c r="R399" i="65"/>
  <c r="V566" i="65"/>
  <c r="Z566" i="65"/>
  <c r="AD566" i="65"/>
  <c r="D401" i="65"/>
  <c r="D567" i="65" s="1"/>
  <c r="H401" i="65"/>
  <c r="H567" i="65" s="1"/>
  <c r="L401" i="65"/>
  <c r="L567" i="65" s="1"/>
  <c r="P401" i="65"/>
  <c r="P567" i="65" s="1"/>
  <c r="T401" i="65"/>
  <c r="T567" i="65" s="1"/>
  <c r="X401" i="65"/>
  <c r="X567" i="65" s="1"/>
  <c r="AB401" i="65"/>
  <c r="AB567" i="65" s="1"/>
  <c r="F569" i="65"/>
  <c r="J569" i="65"/>
  <c r="N569" i="65"/>
  <c r="R569" i="65"/>
  <c r="V569" i="65"/>
  <c r="Z569" i="65"/>
  <c r="AD569" i="65"/>
  <c r="D409" i="65"/>
  <c r="D570" i="65" s="1"/>
  <c r="H409" i="65"/>
  <c r="H570" i="65" s="1"/>
  <c r="L409" i="65"/>
  <c r="L570" i="65" s="1"/>
  <c r="P409" i="65"/>
  <c r="P570" i="65" s="1"/>
  <c r="T409" i="65"/>
  <c r="T570" i="65" s="1"/>
  <c r="X409" i="65"/>
  <c r="X570" i="65" s="1"/>
  <c r="AB409" i="65"/>
  <c r="AB570" i="65" s="1"/>
  <c r="F572" i="65"/>
  <c r="J572" i="65"/>
  <c r="N572" i="65"/>
  <c r="R572" i="65"/>
  <c r="V572" i="65"/>
  <c r="Z572" i="65"/>
  <c r="AD572" i="65"/>
  <c r="D417" i="65"/>
  <c r="D573" i="65" s="1"/>
  <c r="H417" i="65"/>
  <c r="H573" i="65" s="1"/>
  <c r="L417" i="65"/>
  <c r="L573" i="65" s="1"/>
  <c r="P417" i="65"/>
  <c r="P573" i="65" s="1"/>
  <c r="T417" i="65"/>
  <c r="T573" i="65" s="1"/>
  <c r="X417" i="65"/>
  <c r="X573" i="65" s="1"/>
  <c r="AB417" i="65"/>
  <c r="AB573" i="65" s="1"/>
  <c r="C574" i="65"/>
  <c r="C631" i="65" s="1"/>
  <c r="G574" i="65"/>
  <c r="G631" i="65" s="1"/>
  <c r="K574" i="65"/>
  <c r="K631" i="65" s="1"/>
  <c r="O574" i="65"/>
  <c r="O631" i="65" s="1"/>
  <c r="S574" i="65"/>
  <c r="S631" i="65" s="1"/>
  <c r="W574" i="65"/>
  <c r="W631" i="65" s="1"/>
  <c r="AA574" i="65"/>
  <c r="AA631" i="65" s="1"/>
  <c r="AE574" i="65"/>
  <c r="AE631" i="65" s="1"/>
  <c r="D578" i="65"/>
  <c r="J578" i="65"/>
  <c r="O578" i="65"/>
  <c r="W578" i="65"/>
  <c r="L431" i="65"/>
  <c r="L579" i="65" s="1"/>
  <c r="L636" i="65" s="1"/>
  <c r="AB431" i="65"/>
  <c r="AB579" i="65" s="1"/>
  <c r="AB636" i="65" s="1"/>
  <c r="E585" i="65"/>
  <c r="E440" i="65"/>
  <c r="U585" i="65"/>
  <c r="U440" i="65"/>
  <c r="H586" i="65"/>
  <c r="H643" i="65" s="1"/>
  <c r="X586" i="65"/>
  <c r="X643" i="65" s="1"/>
  <c r="K587" i="65"/>
  <c r="K644" i="65" s="1"/>
  <c r="AA587" i="65"/>
  <c r="AA644" i="65" s="1"/>
  <c r="N588" i="65"/>
  <c r="N645" i="65" s="1"/>
  <c r="AD588" i="65"/>
  <c r="AD645" i="65" s="1"/>
  <c r="I377" i="65"/>
  <c r="M377" i="65"/>
  <c r="Q377" i="65"/>
  <c r="U377" i="65"/>
  <c r="Y377" i="65"/>
  <c r="AC377" i="65"/>
  <c r="F380" i="65"/>
  <c r="J380" i="65"/>
  <c r="N380" i="65"/>
  <c r="R380" i="65"/>
  <c r="V380" i="65"/>
  <c r="Z380" i="65"/>
  <c r="AD380" i="65"/>
  <c r="C560" i="65"/>
  <c r="G560" i="65"/>
  <c r="K560" i="65"/>
  <c r="O560" i="65"/>
  <c r="S560" i="65"/>
  <c r="W560" i="65"/>
  <c r="AA560" i="65"/>
  <c r="AE560" i="65"/>
  <c r="E385" i="65"/>
  <c r="E561" i="65" s="1"/>
  <c r="I385" i="65"/>
  <c r="I561" i="65" s="1"/>
  <c r="M385" i="65"/>
  <c r="M561" i="65" s="1"/>
  <c r="Q385" i="65"/>
  <c r="Q561" i="65" s="1"/>
  <c r="U385" i="65"/>
  <c r="U561" i="65" s="1"/>
  <c r="Y385" i="65"/>
  <c r="Y561" i="65" s="1"/>
  <c r="AC385" i="65"/>
  <c r="AC561" i="65" s="1"/>
  <c r="C563" i="65"/>
  <c r="G563" i="65"/>
  <c r="G562" i="65" s="1"/>
  <c r="G627" i="65" s="1"/>
  <c r="K563" i="65"/>
  <c r="O563" i="65"/>
  <c r="S563" i="65"/>
  <c r="W563" i="65"/>
  <c r="AA563" i="65"/>
  <c r="AE563" i="65"/>
  <c r="E393" i="65"/>
  <c r="E564" i="65" s="1"/>
  <c r="I393" i="65"/>
  <c r="I564" i="65" s="1"/>
  <c r="M393" i="65"/>
  <c r="M564" i="65" s="1"/>
  <c r="Q393" i="65"/>
  <c r="Q564" i="65" s="1"/>
  <c r="U393" i="65"/>
  <c r="U564" i="65" s="1"/>
  <c r="Y393" i="65"/>
  <c r="Y564" i="65" s="1"/>
  <c r="AC393" i="65"/>
  <c r="AC564" i="65" s="1"/>
  <c r="C566" i="65"/>
  <c r="G566" i="65"/>
  <c r="K566" i="65"/>
  <c r="O566" i="65"/>
  <c r="S566" i="65"/>
  <c r="W566" i="65"/>
  <c r="AA566" i="65"/>
  <c r="AE566" i="65"/>
  <c r="E401" i="65"/>
  <c r="E567" i="65" s="1"/>
  <c r="I401" i="65"/>
  <c r="I567" i="65" s="1"/>
  <c r="M401" i="65"/>
  <c r="M567" i="65" s="1"/>
  <c r="Q401" i="65"/>
  <c r="Q567" i="65" s="1"/>
  <c r="U401" i="65"/>
  <c r="U567" i="65" s="1"/>
  <c r="Y401" i="65"/>
  <c r="Y567" i="65" s="1"/>
  <c r="AC401" i="65"/>
  <c r="AC567" i="65" s="1"/>
  <c r="C569" i="65"/>
  <c r="G569" i="65"/>
  <c r="K569" i="65"/>
  <c r="O569" i="65"/>
  <c r="S569" i="65"/>
  <c r="W569" i="65"/>
  <c r="AA569" i="65"/>
  <c r="AE569" i="65"/>
  <c r="E409" i="65"/>
  <c r="E570" i="65" s="1"/>
  <c r="I409" i="65"/>
  <c r="I570" i="65" s="1"/>
  <c r="M409" i="65"/>
  <c r="M570" i="65" s="1"/>
  <c r="Q409" i="65"/>
  <c r="Q570" i="65" s="1"/>
  <c r="U409" i="65"/>
  <c r="U570" i="65" s="1"/>
  <c r="Y409" i="65"/>
  <c r="Y570" i="65" s="1"/>
  <c r="AC409" i="65"/>
  <c r="AC570" i="65" s="1"/>
  <c r="C572" i="65"/>
  <c r="G572" i="65"/>
  <c r="K572" i="65"/>
  <c r="O572" i="65"/>
  <c r="S572" i="65"/>
  <c r="W572" i="65"/>
  <c r="AA572" i="65"/>
  <c r="AE572" i="65"/>
  <c r="E417" i="65"/>
  <c r="E573" i="65" s="1"/>
  <c r="I417" i="65"/>
  <c r="I573" i="65" s="1"/>
  <c r="M417" i="65"/>
  <c r="M573" i="65" s="1"/>
  <c r="Q417" i="65"/>
  <c r="Q573" i="65" s="1"/>
  <c r="U417" i="65"/>
  <c r="U573" i="65" s="1"/>
  <c r="Y417" i="65"/>
  <c r="Y573" i="65" s="1"/>
  <c r="AC417" i="65"/>
  <c r="AC573" i="65" s="1"/>
  <c r="D574" i="65"/>
  <c r="D631" i="65" s="1"/>
  <c r="H574" i="65"/>
  <c r="H631" i="65" s="1"/>
  <c r="L574" i="65"/>
  <c r="L631" i="65" s="1"/>
  <c r="P574" i="65"/>
  <c r="P631" i="65" s="1"/>
  <c r="T574" i="65"/>
  <c r="T631" i="65" s="1"/>
  <c r="X574" i="65"/>
  <c r="X631" i="65" s="1"/>
  <c r="AB574" i="65"/>
  <c r="AB631" i="65" s="1"/>
  <c r="F578" i="65"/>
  <c r="K578" i="65"/>
  <c r="R578" i="65"/>
  <c r="Z578" i="65"/>
  <c r="P431" i="65"/>
  <c r="P579" i="65" s="1"/>
  <c r="P636" i="65" s="1"/>
  <c r="I585" i="65"/>
  <c r="I440" i="65"/>
  <c r="Y585" i="65"/>
  <c r="Y440" i="65"/>
  <c r="L586" i="65"/>
  <c r="L643" i="65" s="1"/>
  <c r="AB586" i="65"/>
  <c r="AB643" i="65" s="1"/>
  <c r="O587" i="65"/>
  <c r="O644" i="65" s="1"/>
  <c r="AE587" i="65"/>
  <c r="AE644" i="65" s="1"/>
  <c r="R588" i="65"/>
  <c r="R645" i="65" s="1"/>
  <c r="D569" i="65"/>
  <c r="H569" i="65"/>
  <c r="L569" i="65"/>
  <c r="P569" i="65"/>
  <c r="T569" i="65"/>
  <c r="X569" i="65"/>
  <c r="AB569" i="65"/>
  <c r="F409" i="65"/>
  <c r="F570" i="65" s="1"/>
  <c r="J409" i="65"/>
  <c r="J570" i="65" s="1"/>
  <c r="N409" i="65"/>
  <c r="N570" i="65" s="1"/>
  <c r="R409" i="65"/>
  <c r="R570" i="65" s="1"/>
  <c r="V409" i="65"/>
  <c r="V570" i="65" s="1"/>
  <c r="Z409" i="65"/>
  <c r="Z570" i="65" s="1"/>
  <c r="AD409" i="65"/>
  <c r="AD570" i="65" s="1"/>
  <c r="D572" i="65"/>
  <c r="H572" i="65"/>
  <c r="L572" i="65"/>
  <c r="P572" i="65"/>
  <c r="T572" i="65"/>
  <c r="X572" i="65"/>
  <c r="AB572" i="65"/>
  <c r="F417" i="65"/>
  <c r="F573" i="65" s="1"/>
  <c r="J417" i="65"/>
  <c r="J573" i="65" s="1"/>
  <c r="N417" i="65"/>
  <c r="N573" i="65" s="1"/>
  <c r="R417" i="65"/>
  <c r="R573" i="65" s="1"/>
  <c r="V417" i="65"/>
  <c r="V573" i="65" s="1"/>
  <c r="Z417" i="65"/>
  <c r="Z573" i="65" s="1"/>
  <c r="AD417" i="65"/>
  <c r="AD573" i="65" s="1"/>
  <c r="E574" i="65"/>
  <c r="E631" i="65" s="1"/>
  <c r="I574" i="65"/>
  <c r="I631" i="65" s="1"/>
  <c r="M574" i="65"/>
  <c r="M631" i="65" s="1"/>
  <c r="Q574" i="65"/>
  <c r="Q631" i="65" s="1"/>
  <c r="U574" i="65"/>
  <c r="U631" i="65" s="1"/>
  <c r="Y574" i="65"/>
  <c r="Y631" i="65" s="1"/>
  <c r="AC574" i="65"/>
  <c r="AC631" i="65" s="1"/>
  <c r="G578" i="65"/>
  <c r="L578" i="65"/>
  <c r="S578" i="65"/>
  <c r="AD578" i="65"/>
  <c r="D431" i="65"/>
  <c r="D579" i="65" s="1"/>
  <c r="D636" i="65" s="1"/>
  <c r="T431" i="65"/>
  <c r="T579" i="65" s="1"/>
  <c r="T636" i="65" s="1"/>
  <c r="M585" i="65"/>
  <c r="M440" i="65"/>
  <c r="AC585" i="65"/>
  <c r="AC440" i="65"/>
  <c r="P586" i="65"/>
  <c r="P643" i="65" s="1"/>
  <c r="C587" i="65"/>
  <c r="C644" i="65" s="1"/>
  <c r="S587" i="65"/>
  <c r="S644" i="65" s="1"/>
  <c r="F588" i="65"/>
  <c r="F645" i="65" s="1"/>
  <c r="V588" i="65"/>
  <c r="V645" i="65" s="1"/>
  <c r="AA578" i="65"/>
  <c r="AE578" i="65"/>
  <c r="E431" i="65"/>
  <c r="E579" i="65" s="1"/>
  <c r="E636" i="65" s="1"/>
  <c r="I431" i="65"/>
  <c r="M431" i="65"/>
  <c r="M579" i="65" s="1"/>
  <c r="M636" i="65" s="1"/>
  <c r="Q431" i="65"/>
  <c r="Q579" i="65" s="1"/>
  <c r="Q636" i="65" s="1"/>
  <c r="U431" i="65"/>
  <c r="Y431" i="65"/>
  <c r="Y579" i="65" s="1"/>
  <c r="Y636" i="65" s="1"/>
  <c r="AC431" i="65"/>
  <c r="AC579" i="65" s="1"/>
  <c r="AC636" i="65" s="1"/>
  <c r="F585" i="65"/>
  <c r="F440" i="65"/>
  <c r="J585" i="65"/>
  <c r="J440" i="65"/>
  <c r="N585" i="65"/>
  <c r="N440" i="65"/>
  <c r="R585" i="65"/>
  <c r="R440" i="65"/>
  <c r="V585" i="65"/>
  <c r="V440" i="65"/>
  <c r="Z585" i="65"/>
  <c r="Z440" i="65"/>
  <c r="AD585" i="65"/>
  <c r="AD440" i="65"/>
  <c r="E586" i="65"/>
  <c r="E643" i="65" s="1"/>
  <c r="I586" i="65"/>
  <c r="I643" i="65" s="1"/>
  <c r="M586" i="65"/>
  <c r="M643" i="65" s="1"/>
  <c r="Q586" i="65"/>
  <c r="Q643" i="65" s="1"/>
  <c r="U586" i="65"/>
  <c r="U643" i="65" s="1"/>
  <c r="Y586" i="65"/>
  <c r="Y643" i="65" s="1"/>
  <c r="AC586" i="65"/>
  <c r="AC643" i="65" s="1"/>
  <c r="D587" i="65"/>
  <c r="D644" i="65" s="1"/>
  <c r="H587" i="65"/>
  <c r="H644" i="65" s="1"/>
  <c r="L587" i="65"/>
  <c r="L644" i="65" s="1"/>
  <c r="P587" i="65"/>
  <c r="P644" i="65" s="1"/>
  <c r="T587" i="65"/>
  <c r="T644" i="65" s="1"/>
  <c r="X587" i="65"/>
  <c r="X644" i="65" s="1"/>
  <c r="AB587" i="65"/>
  <c r="AB644" i="65" s="1"/>
  <c r="C588" i="65"/>
  <c r="C645" i="65" s="1"/>
  <c r="G588" i="65"/>
  <c r="G645" i="65" s="1"/>
  <c r="K588" i="65"/>
  <c r="K645" i="65" s="1"/>
  <c r="O588" i="65"/>
  <c r="O645" i="65" s="1"/>
  <c r="S588" i="65"/>
  <c r="S645" i="65" s="1"/>
  <c r="W588" i="65"/>
  <c r="W645" i="65" s="1"/>
  <c r="AA588" i="65"/>
  <c r="AA645" i="65" s="1"/>
  <c r="AE588" i="65"/>
  <c r="AE645" i="65" s="1"/>
  <c r="P578" i="65"/>
  <c r="T578" i="65"/>
  <c r="X578" i="65"/>
  <c r="AB578" i="65"/>
  <c r="F431" i="65"/>
  <c r="F579" i="65" s="1"/>
  <c r="F636" i="65" s="1"/>
  <c r="J431" i="65"/>
  <c r="N431" i="65"/>
  <c r="N579" i="65" s="1"/>
  <c r="N636" i="65" s="1"/>
  <c r="R431" i="65"/>
  <c r="R579" i="65" s="1"/>
  <c r="R636" i="65" s="1"/>
  <c r="V431" i="65"/>
  <c r="V579" i="65" s="1"/>
  <c r="V636" i="65" s="1"/>
  <c r="Z431" i="65"/>
  <c r="Z579" i="65" s="1"/>
  <c r="Z636" i="65" s="1"/>
  <c r="AD431" i="65"/>
  <c r="AD579" i="65" s="1"/>
  <c r="AD636" i="65" s="1"/>
  <c r="C585" i="65"/>
  <c r="C440" i="65"/>
  <c r="G585" i="65"/>
  <c r="G440" i="65"/>
  <c r="K585" i="65"/>
  <c r="K440" i="65"/>
  <c r="O585" i="65"/>
  <c r="O440" i="65"/>
  <c r="S585" i="65"/>
  <c r="S440" i="65"/>
  <c r="W585" i="65"/>
  <c r="W440" i="65"/>
  <c r="AA585" i="65"/>
  <c r="AA440" i="65"/>
  <c r="AE585" i="65"/>
  <c r="AE440" i="65"/>
  <c r="F586" i="65"/>
  <c r="F643" i="65" s="1"/>
  <c r="J586" i="65"/>
  <c r="J643" i="65" s="1"/>
  <c r="N586" i="65"/>
  <c r="N643" i="65" s="1"/>
  <c r="R586" i="65"/>
  <c r="R643" i="65" s="1"/>
  <c r="V586" i="65"/>
  <c r="V643" i="65" s="1"/>
  <c r="Z586" i="65"/>
  <c r="Z643" i="65" s="1"/>
  <c r="AD586" i="65"/>
  <c r="AD643" i="65" s="1"/>
  <c r="E587" i="65"/>
  <c r="E644" i="65" s="1"/>
  <c r="I587" i="65"/>
  <c r="I644" i="65" s="1"/>
  <c r="M587" i="65"/>
  <c r="M644" i="65" s="1"/>
  <c r="Q587" i="65"/>
  <c r="Q644" i="65" s="1"/>
  <c r="U587" i="65"/>
  <c r="U644" i="65" s="1"/>
  <c r="Y587" i="65"/>
  <c r="Y644" i="65" s="1"/>
  <c r="AC587" i="65"/>
  <c r="AC644" i="65" s="1"/>
  <c r="D588" i="65"/>
  <c r="D645" i="65" s="1"/>
  <c r="H588" i="65"/>
  <c r="H645" i="65" s="1"/>
  <c r="L588" i="65"/>
  <c r="L645" i="65" s="1"/>
  <c r="P588" i="65"/>
  <c r="P645" i="65" s="1"/>
  <c r="T588" i="65"/>
  <c r="T645" i="65" s="1"/>
  <c r="X588" i="65"/>
  <c r="X645" i="65" s="1"/>
  <c r="AB588" i="65"/>
  <c r="AB645" i="65" s="1"/>
  <c r="E578" i="65"/>
  <c r="E425" i="65"/>
  <c r="I578" i="65"/>
  <c r="M578" i="65"/>
  <c r="Q578" i="65"/>
  <c r="Q425" i="65"/>
  <c r="U578" i="65"/>
  <c r="Y578" i="65"/>
  <c r="AC578" i="65"/>
  <c r="C431" i="65"/>
  <c r="C579" i="65" s="1"/>
  <c r="C636" i="65" s="1"/>
  <c r="G431" i="65"/>
  <c r="G579" i="65" s="1"/>
  <c r="G636" i="65" s="1"/>
  <c r="K431" i="65"/>
  <c r="K579" i="65" s="1"/>
  <c r="K636" i="65" s="1"/>
  <c r="O431" i="65"/>
  <c r="O579" i="65" s="1"/>
  <c r="O636" i="65" s="1"/>
  <c r="S431" i="65"/>
  <c r="S579" i="65" s="1"/>
  <c r="S636" i="65" s="1"/>
  <c r="W431" i="65"/>
  <c r="W579" i="65" s="1"/>
  <c r="W636" i="65" s="1"/>
  <c r="AA431" i="65"/>
  <c r="AA579" i="65" s="1"/>
  <c r="AA636" i="65" s="1"/>
  <c r="AE431" i="65"/>
  <c r="AE579" i="65" s="1"/>
  <c r="AE636" i="65" s="1"/>
  <c r="D585" i="65"/>
  <c r="D440" i="65"/>
  <c r="H585" i="65"/>
  <c r="H440" i="65"/>
  <c r="L585" i="65"/>
  <c r="L440" i="65"/>
  <c r="P585" i="65"/>
  <c r="P440" i="65"/>
  <c r="T585" i="65"/>
  <c r="T440" i="65"/>
  <c r="X585" i="65"/>
  <c r="X440" i="65"/>
  <c r="AB585" i="65"/>
  <c r="AB440" i="65"/>
  <c r="C586" i="65"/>
  <c r="C643" i="65" s="1"/>
  <c r="G586" i="65"/>
  <c r="G643" i="65" s="1"/>
  <c r="K586" i="65"/>
  <c r="K643" i="65" s="1"/>
  <c r="O586" i="65"/>
  <c r="O643" i="65" s="1"/>
  <c r="S586" i="65"/>
  <c r="S643" i="65" s="1"/>
  <c r="W586" i="65"/>
  <c r="W643" i="65" s="1"/>
  <c r="AA586" i="65"/>
  <c r="AA643" i="65" s="1"/>
  <c r="AE586" i="65"/>
  <c r="AE643" i="65" s="1"/>
  <c r="F587" i="65"/>
  <c r="F644" i="65" s="1"/>
  <c r="J587" i="65"/>
  <c r="J644" i="65" s="1"/>
  <c r="N587" i="65"/>
  <c r="N644" i="65" s="1"/>
  <c r="R587" i="65"/>
  <c r="R644" i="65" s="1"/>
  <c r="V587" i="65"/>
  <c r="V644" i="65" s="1"/>
  <c r="Z587" i="65"/>
  <c r="Z644" i="65" s="1"/>
  <c r="AD587" i="65"/>
  <c r="AD644" i="65" s="1"/>
  <c r="E588" i="65"/>
  <c r="E645" i="65" s="1"/>
  <c r="I588" i="65"/>
  <c r="I645" i="65" s="1"/>
  <c r="M588" i="65"/>
  <c r="M645" i="65" s="1"/>
  <c r="Q588" i="65"/>
  <c r="Q645" i="65" s="1"/>
  <c r="U588" i="65"/>
  <c r="U645" i="65" s="1"/>
  <c r="Y588" i="65"/>
  <c r="Y645" i="65" s="1"/>
  <c r="AC588" i="65"/>
  <c r="AC645" i="65" s="1"/>
  <c r="AC191" i="65"/>
  <c r="C257" i="65"/>
  <c r="K257" i="65"/>
  <c r="S257" i="65"/>
  <c r="AA257" i="65"/>
  <c r="D191" i="65"/>
  <c r="E191" i="65"/>
  <c r="U191" i="65"/>
  <c r="R257" i="65"/>
  <c r="G191" i="65"/>
  <c r="O191" i="65"/>
  <c r="W191" i="65"/>
  <c r="AE191" i="65"/>
  <c r="J191" i="65"/>
  <c r="R191" i="65"/>
  <c r="Z191" i="65"/>
  <c r="I216" i="65"/>
  <c r="Q216" i="65"/>
  <c r="Y216" i="65"/>
  <c r="D257" i="65"/>
  <c r="L257" i="65"/>
  <c r="L191" i="65" s="1"/>
  <c r="T257" i="65"/>
  <c r="T191" i="65" s="1"/>
  <c r="AB257" i="65"/>
  <c r="AB191" i="65" s="1"/>
  <c r="I192" i="65"/>
  <c r="Q192" i="65"/>
  <c r="Y192" i="65"/>
  <c r="C216" i="65"/>
  <c r="C191" i="65" s="1"/>
  <c r="K216" i="65"/>
  <c r="S216" i="65"/>
  <c r="S191" i="65" s="1"/>
  <c r="AA216" i="65"/>
  <c r="AA191" i="65" s="1"/>
  <c r="H216" i="65"/>
  <c r="H191" i="65" s="1"/>
  <c r="P216" i="65"/>
  <c r="P191" i="65" s="1"/>
  <c r="X216" i="65"/>
  <c r="X191" i="65" s="1"/>
  <c r="F257" i="65"/>
  <c r="F191" i="65" s="1"/>
  <c r="N257" i="65"/>
  <c r="N191" i="65" s="1"/>
  <c r="V257" i="65"/>
  <c r="V191" i="65" s="1"/>
  <c r="AD257" i="65"/>
  <c r="AD191" i="65" s="1"/>
  <c r="D425" i="65"/>
  <c r="H425" i="65"/>
  <c r="T425" i="65"/>
  <c r="X425" i="65"/>
  <c r="AB425" i="65"/>
  <c r="N425" i="65"/>
  <c r="Z425" i="65"/>
  <c r="F524" i="65"/>
  <c r="J524" i="65"/>
  <c r="N524" i="65"/>
  <c r="R524" i="65"/>
  <c r="V524" i="65"/>
  <c r="Z524" i="65"/>
  <c r="AD524" i="65"/>
  <c r="AE641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AE661" i="41"/>
  <c r="AE110" i="44" s="1"/>
  <c r="AD661" i="41"/>
  <c r="AD110" i="44" s="1"/>
  <c r="AC661" i="41"/>
  <c r="AC110" i="44" s="1"/>
  <c r="AB661" i="41"/>
  <c r="AB110" i="44" s="1"/>
  <c r="AA661" i="41"/>
  <c r="AA110" i="44" s="1"/>
  <c r="Z661" i="41"/>
  <c r="Z110" i="44" s="1"/>
  <c r="Y661" i="41"/>
  <c r="Y110" i="44" s="1"/>
  <c r="X661" i="41"/>
  <c r="X110" i="44" s="1"/>
  <c r="W661" i="41"/>
  <c r="W110" i="44" s="1"/>
  <c r="V661" i="41"/>
  <c r="V110" i="44" s="1"/>
  <c r="U661" i="41"/>
  <c r="U110" i="44" s="1"/>
  <c r="T661" i="41"/>
  <c r="T110" i="44" s="1"/>
  <c r="S661" i="41"/>
  <c r="S110" i="44" s="1"/>
  <c r="R661" i="41"/>
  <c r="R110" i="44" s="1"/>
  <c r="Q661" i="41"/>
  <c r="Q110" i="44" s="1"/>
  <c r="P661" i="41"/>
  <c r="P110" i="44" s="1"/>
  <c r="O661" i="41"/>
  <c r="O110" i="44" s="1"/>
  <c r="N661" i="41"/>
  <c r="N110" i="44" s="1"/>
  <c r="M661" i="41"/>
  <c r="M110" i="44" s="1"/>
  <c r="L661" i="41"/>
  <c r="L110" i="44" s="1"/>
  <c r="K661" i="41"/>
  <c r="K110" i="44" s="1"/>
  <c r="J661" i="41"/>
  <c r="J110" i="44" s="1"/>
  <c r="I661" i="41"/>
  <c r="I110" i="44" s="1"/>
  <c r="H661" i="41"/>
  <c r="H110" i="44" s="1"/>
  <c r="G661" i="41"/>
  <c r="G110" i="44" s="1"/>
  <c r="F661" i="41"/>
  <c r="F110" i="44" s="1"/>
  <c r="E661" i="41"/>
  <c r="E110" i="44" s="1"/>
  <c r="D661" i="41"/>
  <c r="D110" i="44" s="1"/>
  <c r="AE641" i="41"/>
  <c r="AD641" i="41"/>
  <c r="AC641" i="41"/>
  <c r="AB641" i="41"/>
  <c r="AA641" i="41"/>
  <c r="Z641" i="41"/>
  <c r="Y641" i="41"/>
  <c r="X641" i="41"/>
  <c r="W641" i="41"/>
  <c r="V641" i="41"/>
  <c r="U641" i="41"/>
  <c r="T641" i="41"/>
  <c r="S641" i="41"/>
  <c r="R641" i="41"/>
  <c r="Q641" i="41"/>
  <c r="P641" i="41"/>
  <c r="O641" i="41"/>
  <c r="N641" i="41"/>
  <c r="M641" i="41"/>
  <c r="L641" i="41"/>
  <c r="K641" i="41"/>
  <c r="J641" i="41"/>
  <c r="I641" i="41"/>
  <c r="H641" i="41"/>
  <c r="G641" i="41"/>
  <c r="F641" i="41"/>
  <c r="E641" i="41"/>
  <c r="D641" i="41"/>
  <c r="AE624" i="41"/>
  <c r="AE660" i="41" s="1"/>
  <c r="AE90" i="44" s="1"/>
  <c r="AD624" i="41"/>
  <c r="AD660" i="41"/>
  <c r="AD90" i="44" s="1"/>
  <c r="AC624" i="41"/>
  <c r="AC660" i="41" s="1"/>
  <c r="AC90" i="44" s="1"/>
  <c r="AB624" i="41"/>
  <c r="AB660" i="41"/>
  <c r="AB90" i="44" s="1"/>
  <c r="AA624" i="41"/>
  <c r="AA660" i="41" s="1"/>
  <c r="AA90" i="44" s="1"/>
  <c r="Z624" i="41"/>
  <c r="Z660" i="41"/>
  <c r="Z90" i="44" s="1"/>
  <c r="Y624" i="41"/>
  <c r="Y660" i="41" s="1"/>
  <c r="Y90" i="44" s="1"/>
  <c r="X624" i="41"/>
  <c r="X660" i="41"/>
  <c r="X90" i="44" s="1"/>
  <c r="W624" i="41"/>
  <c r="W660" i="41" s="1"/>
  <c r="W90" i="44" s="1"/>
  <c r="V624" i="41"/>
  <c r="V660" i="41"/>
  <c r="V90" i="44" s="1"/>
  <c r="U624" i="41"/>
  <c r="U660" i="41" s="1"/>
  <c r="U90" i="44" s="1"/>
  <c r="T624" i="41"/>
  <c r="T660" i="41"/>
  <c r="T90" i="44" s="1"/>
  <c r="S624" i="41"/>
  <c r="S660" i="41" s="1"/>
  <c r="S90" i="44" s="1"/>
  <c r="R624" i="41"/>
  <c r="R660" i="41"/>
  <c r="R90" i="44" s="1"/>
  <c r="Q624" i="41"/>
  <c r="Q660" i="41" s="1"/>
  <c r="Q90" i="44" s="1"/>
  <c r="P624" i="41"/>
  <c r="P660" i="41"/>
  <c r="P90" i="44" s="1"/>
  <c r="O624" i="41"/>
  <c r="O660" i="41" s="1"/>
  <c r="O90" i="44" s="1"/>
  <c r="N624" i="41"/>
  <c r="N660" i="41"/>
  <c r="N90" i="44" s="1"/>
  <c r="M624" i="41"/>
  <c r="M660" i="41" s="1"/>
  <c r="M90" i="44" s="1"/>
  <c r="L624" i="41"/>
  <c r="L660" i="41" s="1"/>
  <c r="L90" i="44" s="1"/>
  <c r="K624" i="41"/>
  <c r="K660" i="41" s="1"/>
  <c r="K90" i="44" s="1"/>
  <c r="J624" i="41"/>
  <c r="J660" i="41"/>
  <c r="J90" i="44" s="1"/>
  <c r="I624" i="41"/>
  <c r="I660" i="41" s="1"/>
  <c r="I90" i="44" s="1"/>
  <c r="H624" i="41"/>
  <c r="H660" i="41" s="1"/>
  <c r="H90" i="44" s="1"/>
  <c r="G624" i="41"/>
  <c r="G660" i="41" s="1"/>
  <c r="G90" i="44" s="1"/>
  <c r="F624" i="41"/>
  <c r="F660" i="41" s="1"/>
  <c r="F90" i="44" s="1"/>
  <c r="E624" i="41"/>
  <c r="E660" i="41" s="1"/>
  <c r="E90" i="44" s="1"/>
  <c r="D624" i="41"/>
  <c r="D660" i="41" s="1"/>
  <c r="D90" i="44" s="1"/>
  <c r="AE613" i="41"/>
  <c r="AE659" i="41" s="1"/>
  <c r="AE70" i="44" s="1"/>
  <c r="AD613" i="41"/>
  <c r="AD659" i="41" s="1"/>
  <c r="AD70" i="44" s="1"/>
  <c r="AC613" i="41"/>
  <c r="AC659" i="41" s="1"/>
  <c r="AC70" i="44" s="1"/>
  <c r="AB613" i="41"/>
  <c r="AB659" i="41"/>
  <c r="AB70" i="44" s="1"/>
  <c r="AA613" i="41"/>
  <c r="AA659" i="41"/>
  <c r="AA70" i="44" s="1"/>
  <c r="Z613" i="41"/>
  <c r="Z659" i="41"/>
  <c r="Z70" i="44" s="1"/>
  <c r="Y613" i="41"/>
  <c r="Y659" i="41"/>
  <c r="Y70" i="44" s="1"/>
  <c r="X613" i="41"/>
  <c r="X659" i="41"/>
  <c r="X70" i="44" s="1"/>
  <c r="W613" i="41"/>
  <c r="W659" i="41"/>
  <c r="W70" i="44" s="1"/>
  <c r="V613" i="41"/>
  <c r="V659" i="41"/>
  <c r="V70" i="44" s="1"/>
  <c r="U613" i="41"/>
  <c r="U659" i="41"/>
  <c r="U70" i="44" s="1"/>
  <c r="T613" i="41"/>
  <c r="T659" i="41" s="1"/>
  <c r="T70" i="44" s="1"/>
  <c r="S613" i="41"/>
  <c r="S659" i="41" s="1"/>
  <c r="S70" i="44" s="1"/>
  <c r="R613" i="41"/>
  <c r="R659" i="41" s="1"/>
  <c r="R70" i="44" s="1"/>
  <c r="Q613" i="41"/>
  <c r="Q659" i="41" s="1"/>
  <c r="Q70" i="44" s="1"/>
  <c r="P613" i="41"/>
  <c r="P659" i="41" s="1"/>
  <c r="P70" i="44" s="1"/>
  <c r="O613" i="41"/>
  <c r="O659" i="41"/>
  <c r="O70" i="44" s="1"/>
  <c r="N613" i="41"/>
  <c r="N659" i="41"/>
  <c r="N70" i="44" s="1"/>
  <c r="M613" i="41"/>
  <c r="M659" i="41"/>
  <c r="M70" i="44" s="1"/>
  <c r="L613" i="41"/>
  <c r="L659" i="41"/>
  <c r="L70" i="44" s="1"/>
  <c r="K613" i="41"/>
  <c r="K659" i="41"/>
  <c r="K70" i="44" s="1"/>
  <c r="J613" i="41"/>
  <c r="J659" i="41"/>
  <c r="J70" i="44" s="1"/>
  <c r="I613" i="41"/>
  <c r="I659" i="41"/>
  <c r="I70" i="44" s="1"/>
  <c r="H613" i="41"/>
  <c r="H659" i="41"/>
  <c r="H70" i="44" s="1"/>
  <c r="G613" i="41"/>
  <c r="G659" i="41"/>
  <c r="G70" i="44" s="1"/>
  <c r="F613" i="41"/>
  <c r="F659" i="41"/>
  <c r="F70" i="44" s="1"/>
  <c r="E613" i="41"/>
  <c r="E659" i="41" s="1"/>
  <c r="E70" i="44" s="1"/>
  <c r="D613" i="41"/>
  <c r="D659" i="41" s="1"/>
  <c r="D70" i="44" s="1"/>
  <c r="AE606" i="41"/>
  <c r="AD606" i="41"/>
  <c r="AC606" i="41"/>
  <c r="AB606" i="41"/>
  <c r="AA606" i="41"/>
  <c r="Z606" i="41"/>
  <c r="Y606" i="41"/>
  <c r="X606" i="41"/>
  <c r="W606" i="41"/>
  <c r="V606" i="41"/>
  <c r="U606" i="41"/>
  <c r="T606" i="41"/>
  <c r="S606" i="41"/>
  <c r="R606" i="41"/>
  <c r="Q606" i="41"/>
  <c r="P606" i="41"/>
  <c r="O606" i="41"/>
  <c r="N606" i="41"/>
  <c r="M606" i="41"/>
  <c r="L606" i="41"/>
  <c r="K606" i="41"/>
  <c r="J606" i="41"/>
  <c r="I606" i="41"/>
  <c r="H606" i="41"/>
  <c r="G606" i="41"/>
  <c r="F606" i="41"/>
  <c r="E606" i="41"/>
  <c r="D606" i="41"/>
  <c r="AE600" i="41"/>
  <c r="AE657" i="41" s="1"/>
  <c r="AE30" i="44" s="1"/>
  <c r="AD600" i="41"/>
  <c r="AD657" i="41" s="1"/>
  <c r="AD30" i="44" s="1"/>
  <c r="AC600" i="41"/>
  <c r="AC657" i="41" s="1"/>
  <c r="AC30" i="44" s="1"/>
  <c r="AB600" i="41"/>
  <c r="AB657" i="41"/>
  <c r="AB30" i="44" s="1"/>
  <c r="AA600" i="41"/>
  <c r="AA657" i="41"/>
  <c r="AA30" i="44" s="1"/>
  <c r="Z600" i="41"/>
  <c r="Z657" i="41"/>
  <c r="Z30" i="44" s="1"/>
  <c r="Y600" i="41"/>
  <c r="Y657" i="41"/>
  <c r="Y30" i="44" s="1"/>
  <c r="X600" i="41"/>
  <c r="X657" i="41" s="1"/>
  <c r="X30" i="44" s="1"/>
  <c r="W600" i="41"/>
  <c r="W657" i="41" s="1"/>
  <c r="W30" i="44" s="1"/>
  <c r="V600" i="41"/>
  <c r="V657" i="41" s="1"/>
  <c r="V30" i="44" s="1"/>
  <c r="U600" i="41"/>
  <c r="T600" i="41"/>
  <c r="T657" i="41" s="1"/>
  <c r="T30" i="44" s="1"/>
  <c r="S600" i="41"/>
  <c r="S657" i="41" s="1"/>
  <c r="S30" i="44" s="1"/>
  <c r="R600" i="41"/>
  <c r="R657" i="41" s="1"/>
  <c r="R30" i="44" s="1"/>
  <c r="Q600" i="41"/>
  <c r="P600" i="41"/>
  <c r="P657" i="41"/>
  <c r="P30" i="44" s="1"/>
  <c r="O600" i="41"/>
  <c r="O657" i="41"/>
  <c r="O30" i="44" s="1"/>
  <c r="N600" i="41"/>
  <c r="N657" i="41"/>
  <c r="N30" i="44" s="1"/>
  <c r="M600" i="41"/>
  <c r="L600" i="41"/>
  <c r="L657" i="41" s="1"/>
  <c r="L30" i="44" s="1"/>
  <c r="K600" i="41"/>
  <c r="K657" i="41"/>
  <c r="K30" i="44" s="1"/>
  <c r="J600" i="41"/>
  <c r="J657" i="41"/>
  <c r="J30" i="44" s="1"/>
  <c r="I600" i="41"/>
  <c r="H600" i="41"/>
  <c r="H657" i="41" s="1"/>
  <c r="H30" i="44" s="1"/>
  <c r="G600" i="41"/>
  <c r="G657" i="41"/>
  <c r="G30" i="44" s="1"/>
  <c r="F600" i="41"/>
  <c r="F657" i="41"/>
  <c r="F30" i="44" s="1"/>
  <c r="E600" i="41"/>
  <c r="D600" i="41"/>
  <c r="D657" i="41" s="1"/>
  <c r="D30" i="44" s="1"/>
  <c r="AE584" i="41"/>
  <c r="AD584" i="41"/>
  <c r="AC584" i="41"/>
  <c r="AB584" i="41"/>
  <c r="AA584" i="41"/>
  <c r="Z584" i="41"/>
  <c r="Y584" i="41"/>
  <c r="X584" i="41"/>
  <c r="W584" i="41"/>
  <c r="V584" i="41"/>
  <c r="U584" i="41"/>
  <c r="T584" i="41"/>
  <c r="S584" i="41"/>
  <c r="R584" i="41"/>
  <c r="Q584" i="41"/>
  <c r="P584" i="41"/>
  <c r="O584" i="41"/>
  <c r="N584" i="41"/>
  <c r="M584" i="41"/>
  <c r="L584" i="41"/>
  <c r="K584" i="41"/>
  <c r="J584" i="41"/>
  <c r="I584" i="41"/>
  <c r="H584" i="41"/>
  <c r="G584" i="41"/>
  <c r="F584" i="41"/>
  <c r="E584" i="41"/>
  <c r="D584" i="41"/>
  <c r="AE571" i="41"/>
  <c r="AD571" i="41"/>
  <c r="AC571" i="41"/>
  <c r="AB571" i="41"/>
  <c r="AA571" i="41"/>
  <c r="Z571" i="41"/>
  <c r="Y571" i="41"/>
  <c r="X571" i="41"/>
  <c r="W571" i="41"/>
  <c r="V571" i="41"/>
  <c r="U571" i="41"/>
  <c r="T571" i="41"/>
  <c r="S571" i="41"/>
  <c r="R571" i="41"/>
  <c r="Q571" i="41"/>
  <c r="P571" i="41"/>
  <c r="O571" i="41"/>
  <c r="N571" i="41"/>
  <c r="M571" i="41"/>
  <c r="L571" i="41"/>
  <c r="K571" i="41"/>
  <c r="J571" i="41"/>
  <c r="I571" i="41"/>
  <c r="H571" i="41"/>
  <c r="G571" i="41"/>
  <c r="F571" i="41"/>
  <c r="E571" i="41"/>
  <c r="D571" i="41"/>
  <c r="AE568" i="41"/>
  <c r="AD568" i="41"/>
  <c r="AC568" i="41"/>
  <c r="AB568" i="41"/>
  <c r="AA568" i="41"/>
  <c r="Z568" i="41"/>
  <c r="Y568" i="41"/>
  <c r="X568" i="41"/>
  <c r="W568" i="41"/>
  <c r="V568" i="41"/>
  <c r="U568" i="41"/>
  <c r="T568" i="41"/>
  <c r="S568" i="41"/>
  <c r="R568" i="41"/>
  <c r="Q568" i="41"/>
  <c r="P568" i="41"/>
  <c r="O568" i="41"/>
  <c r="N568" i="41"/>
  <c r="M568" i="41"/>
  <c r="L568" i="41"/>
  <c r="K568" i="41"/>
  <c r="J568" i="41"/>
  <c r="I568" i="41"/>
  <c r="H568" i="41"/>
  <c r="G568" i="41"/>
  <c r="F568" i="41"/>
  <c r="E568" i="41"/>
  <c r="D568" i="41"/>
  <c r="AE565" i="41"/>
  <c r="AD565" i="41"/>
  <c r="AC565" i="41"/>
  <c r="AB565" i="41"/>
  <c r="AA565" i="41"/>
  <c r="Z565" i="41"/>
  <c r="Y565" i="41"/>
  <c r="X565" i="41"/>
  <c r="W565" i="41"/>
  <c r="V565" i="41"/>
  <c r="U565" i="41"/>
  <c r="T565" i="41"/>
  <c r="S565" i="41"/>
  <c r="R565" i="41"/>
  <c r="Q565" i="41"/>
  <c r="P565" i="41"/>
  <c r="O565" i="41"/>
  <c r="N565" i="41"/>
  <c r="M565" i="41"/>
  <c r="L565" i="41"/>
  <c r="K565" i="41"/>
  <c r="J565" i="41"/>
  <c r="I565" i="41"/>
  <c r="H565" i="41"/>
  <c r="G565" i="41"/>
  <c r="F565" i="41"/>
  <c r="E565" i="41"/>
  <c r="D565" i="41"/>
  <c r="AE562" i="41"/>
  <c r="AD562" i="41"/>
  <c r="AC562" i="41"/>
  <c r="AB562" i="41"/>
  <c r="AA562" i="41"/>
  <c r="Z562" i="41"/>
  <c r="Y562" i="41"/>
  <c r="X562" i="41"/>
  <c r="W562" i="41"/>
  <c r="V562" i="41"/>
  <c r="U562" i="41"/>
  <c r="T562" i="41"/>
  <c r="S562" i="41"/>
  <c r="R562" i="41"/>
  <c r="Q562" i="41"/>
  <c r="P562" i="41"/>
  <c r="O562" i="41"/>
  <c r="N562" i="41"/>
  <c r="M562" i="41"/>
  <c r="L562" i="41"/>
  <c r="K562" i="41"/>
  <c r="J562" i="41"/>
  <c r="I562" i="41"/>
  <c r="H562" i="41"/>
  <c r="G562" i="41"/>
  <c r="F562" i="41"/>
  <c r="E562" i="41"/>
  <c r="D562" i="41"/>
  <c r="AE559" i="41"/>
  <c r="AD559" i="41"/>
  <c r="AC559" i="41"/>
  <c r="AB559" i="41"/>
  <c r="AA559" i="41"/>
  <c r="Z559" i="41"/>
  <c r="Y559" i="41"/>
  <c r="X559" i="41"/>
  <c r="W559" i="41"/>
  <c r="V559" i="41"/>
  <c r="U559" i="41"/>
  <c r="T559" i="41"/>
  <c r="S559" i="41"/>
  <c r="R559" i="41"/>
  <c r="Q559" i="41"/>
  <c r="P559" i="41"/>
  <c r="O559" i="41"/>
  <c r="N559" i="41"/>
  <c r="M559" i="41"/>
  <c r="L559" i="41"/>
  <c r="K559" i="41"/>
  <c r="J559" i="41"/>
  <c r="I559" i="41"/>
  <c r="H559" i="41"/>
  <c r="G559" i="41"/>
  <c r="F559" i="41"/>
  <c r="E559" i="41"/>
  <c r="D559" i="41"/>
  <c r="AE556" i="41"/>
  <c r="AD556" i="41"/>
  <c r="AC556" i="41"/>
  <c r="AB556" i="41"/>
  <c r="AA556" i="41"/>
  <c r="Z556" i="41"/>
  <c r="Y556" i="41"/>
  <c r="X556" i="41"/>
  <c r="W556" i="41"/>
  <c r="V556" i="41"/>
  <c r="U556" i="41"/>
  <c r="T556" i="41"/>
  <c r="S556" i="41"/>
  <c r="R556" i="41"/>
  <c r="Q556" i="41"/>
  <c r="P556" i="41"/>
  <c r="O556" i="41"/>
  <c r="N556" i="41"/>
  <c r="M556" i="41"/>
  <c r="L556" i="41"/>
  <c r="K556" i="41"/>
  <c r="J556" i="41"/>
  <c r="I556" i="41"/>
  <c r="H556" i="41"/>
  <c r="G556" i="41"/>
  <c r="F556" i="41"/>
  <c r="E556" i="41"/>
  <c r="D556" i="41"/>
  <c r="AE555" i="41"/>
  <c r="AD555" i="41"/>
  <c r="AC555" i="41"/>
  <c r="AB555" i="41"/>
  <c r="AA555" i="41"/>
  <c r="Z555" i="41"/>
  <c r="Y555" i="41"/>
  <c r="X555" i="41"/>
  <c r="W555" i="41"/>
  <c r="V555" i="41"/>
  <c r="U555" i="41"/>
  <c r="T555" i="41"/>
  <c r="S555" i="41"/>
  <c r="R555" i="41"/>
  <c r="Q555" i="41"/>
  <c r="P555" i="41"/>
  <c r="O555" i="41"/>
  <c r="N555" i="41"/>
  <c r="M555" i="41"/>
  <c r="L555" i="41"/>
  <c r="K555" i="41"/>
  <c r="J555" i="41"/>
  <c r="I555" i="41"/>
  <c r="H555" i="41"/>
  <c r="G555" i="41"/>
  <c r="F555" i="41"/>
  <c r="E555" i="41"/>
  <c r="D555" i="41"/>
  <c r="AE549" i="41"/>
  <c r="AD549" i="41"/>
  <c r="AC549" i="41"/>
  <c r="AB549" i="41"/>
  <c r="AA549" i="41"/>
  <c r="Z549" i="41"/>
  <c r="Y549" i="41"/>
  <c r="X549" i="41"/>
  <c r="W549" i="41"/>
  <c r="V549" i="41"/>
  <c r="U549" i="41"/>
  <c r="T549" i="41"/>
  <c r="S549" i="41"/>
  <c r="R549" i="41"/>
  <c r="Q549" i="41"/>
  <c r="P549" i="41"/>
  <c r="O549" i="41"/>
  <c r="N549" i="41"/>
  <c r="M549" i="41"/>
  <c r="L549" i="41"/>
  <c r="K549" i="41"/>
  <c r="J549" i="41"/>
  <c r="I549" i="41"/>
  <c r="H549" i="41"/>
  <c r="G549" i="41"/>
  <c r="F549" i="41"/>
  <c r="E549" i="41"/>
  <c r="D549" i="41"/>
  <c r="AE545" i="41"/>
  <c r="AD545" i="41"/>
  <c r="AC545" i="41"/>
  <c r="AB545" i="41"/>
  <c r="AA545" i="41"/>
  <c r="Z545" i="41"/>
  <c r="Y545" i="41"/>
  <c r="X545" i="41"/>
  <c r="W545" i="41"/>
  <c r="V545" i="41"/>
  <c r="U545" i="41"/>
  <c r="T545" i="41"/>
  <c r="S545" i="41"/>
  <c r="R545" i="41"/>
  <c r="Q545" i="41"/>
  <c r="P545" i="41"/>
  <c r="O545" i="41"/>
  <c r="N545" i="41"/>
  <c r="M545" i="41"/>
  <c r="L545" i="41"/>
  <c r="K545" i="41"/>
  <c r="J545" i="41"/>
  <c r="I545" i="41"/>
  <c r="H545" i="41"/>
  <c r="G545" i="41"/>
  <c r="F545" i="41"/>
  <c r="E545" i="41"/>
  <c r="D545" i="41"/>
  <c r="AE541" i="41"/>
  <c r="AD541" i="41"/>
  <c r="AC541" i="41"/>
  <c r="AB541" i="41"/>
  <c r="AA541" i="41"/>
  <c r="Z541" i="41"/>
  <c r="Y541" i="41"/>
  <c r="X541" i="41"/>
  <c r="W541" i="41"/>
  <c r="V541" i="41"/>
  <c r="U541" i="41"/>
  <c r="T541" i="41"/>
  <c r="S541" i="41"/>
  <c r="R541" i="41"/>
  <c r="Q541" i="41"/>
  <c r="P541" i="41"/>
  <c r="O541" i="41"/>
  <c r="N541" i="41"/>
  <c r="M541" i="41"/>
  <c r="L541" i="41"/>
  <c r="K541" i="41"/>
  <c r="J541" i="41"/>
  <c r="I541" i="41"/>
  <c r="H541" i="41"/>
  <c r="G541" i="41"/>
  <c r="F541" i="41"/>
  <c r="E541" i="41"/>
  <c r="D541" i="41"/>
  <c r="AE536" i="41"/>
  <c r="AD536" i="41"/>
  <c r="AC536" i="41"/>
  <c r="AB536" i="41"/>
  <c r="AA536" i="41"/>
  <c r="Z536" i="41"/>
  <c r="Y536" i="41"/>
  <c r="X536" i="41"/>
  <c r="W536" i="41"/>
  <c r="V536" i="41"/>
  <c r="U536" i="41"/>
  <c r="T536" i="41"/>
  <c r="S536" i="41"/>
  <c r="R536" i="41"/>
  <c r="Q536" i="41"/>
  <c r="P536" i="41"/>
  <c r="O536" i="41"/>
  <c r="N536" i="41"/>
  <c r="M536" i="41"/>
  <c r="L536" i="41"/>
  <c r="K536" i="41"/>
  <c r="J536" i="41"/>
  <c r="I536" i="41"/>
  <c r="H536" i="41"/>
  <c r="G536" i="41"/>
  <c r="F536" i="41"/>
  <c r="E536" i="41"/>
  <c r="D536" i="41"/>
  <c r="AE530" i="41"/>
  <c r="AD530" i="41"/>
  <c r="AC530" i="41"/>
  <c r="AB530" i="41"/>
  <c r="AA530" i="41"/>
  <c r="Z530" i="41"/>
  <c r="Y530" i="41"/>
  <c r="X530" i="41"/>
  <c r="W530" i="41"/>
  <c r="V530" i="41"/>
  <c r="U530" i="41"/>
  <c r="T530" i="41"/>
  <c r="S530" i="41"/>
  <c r="R530" i="41"/>
  <c r="Q530" i="41"/>
  <c r="P530" i="41"/>
  <c r="O530" i="41"/>
  <c r="N530" i="41"/>
  <c r="M530" i="41"/>
  <c r="L530" i="41"/>
  <c r="K530" i="41"/>
  <c r="J530" i="41"/>
  <c r="I530" i="41"/>
  <c r="H530" i="41"/>
  <c r="G530" i="41"/>
  <c r="F530" i="41"/>
  <c r="E530" i="41"/>
  <c r="D530" i="41"/>
  <c r="AE525" i="41"/>
  <c r="AD525" i="41"/>
  <c r="AC525" i="41"/>
  <c r="AB525" i="41"/>
  <c r="AA525" i="41"/>
  <c r="Z525" i="41"/>
  <c r="Y525" i="41"/>
  <c r="X525" i="41"/>
  <c r="W525" i="41"/>
  <c r="V525" i="41"/>
  <c r="U525" i="41"/>
  <c r="T525" i="41"/>
  <c r="S525" i="41"/>
  <c r="R525" i="41"/>
  <c r="Q525" i="41"/>
  <c r="P525" i="41"/>
  <c r="O525" i="41"/>
  <c r="N525" i="41"/>
  <c r="M525" i="41"/>
  <c r="L525" i="41"/>
  <c r="K525" i="41"/>
  <c r="J525" i="41"/>
  <c r="I525" i="41"/>
  <c r="H525" i="41"/>
  <c r="G525" i="41"/>
  <c r="F525" i="41"/>
  <c r="E525" i="41"/>
  <c r="D525" i="41"/>
  <c r="AE524" i="41"/>
  <c r="AD524" i="41"/>
  <c r="AC524" i="41"/>
  <c r="AB524" i="41"/>
  <c r="AA524" i="41"/>
  <c r="Z524" i="41"/>
  <c r="Y524" i="41"/>
  <c r="X524" i="41"/>
  <c r="W524" i="41"/>
  <c r="V524" i="41"/>
  <c r="U524" i="41"/>
  <c r="T524" i="41"/>
  <c r="S524" i="41"/>
  <c r="R524" i="41"/>
  <c r="Q524" i="41"/>
  <c r="P524" i="41"/>
  <c r="O524" i="41"/>
  <c r="N524" i="41"/>
  <c r="M524" i="41"/>
  <c r="L524" i="41"/>
  <c r="K524" i="41"/>
  <c r="J524" i="41"/>
  <c r="I524" i="41"/>
  <c r="H524" i="41"/>
  <c r="G524" i="41"/>
  <c r="F524" i="41"/>
  <c r="E524" i="41"/>
  <c r="D524" i="41"/>
  <c r="AE516" i="41"/>
  <c r="AD516" i="41"/>
  <c r="AC516" i="41"/>
  <c r="AB516" i="41"/>
  <c r="AA516" i="41"/>
  <c r="Z516" i="41"/>
  <c r="Y516" i="41"/>
  <c r="X516" i="41"/>
  <c r="W516" i="41"/>
  <c r="V516" i="41"/>
  <c r="U516" i="41"/>
  <c r="T516" i="41"/>
  <c r="S516" i="41"/>
  <c r="R516" i="41"/>
  <c r="Q516" i="41"/>
  <c r="P516" i="41"/>
  <c r="O516" i="41"/>
  <c r="N516" i="41"/>
  <c r="M516" i="41"/>
  <c r="L516" i="41"/>
  <c r="K516" i="41"/>
  <c r="J516" i="41"/>
  <c r="I516" i="41"/>
  <c r="H516" i="41"/>
  <c r="G516" i="41"/>
  <c r="F516" i="41"/>
  <c r="E516" i="41"/>
  <c r="D516" i="41"/>
  <c r="AE493" i="41"/>
  <c r="AD493" i="41"/>
  <c r="AD489" i="41" s="1"/>
  <c r="AD607" i="41" s="1"/>
  <c r="AC493" i="41"/>
  <c r="AB493" i="41"/>
  <c r="AB489" i="41" s="1"/>
  <c r="AB607" i="41" s="1"/>
  <c r="AA493" i="41"/>
  <c r="Z493" i="41"/>
  <c r="Z489" i="41" s="1"/>
  <c r="Z607" i="41" s="1"/>
  <c r="Y493" i="41"/>
  <c r="X493" i="41"/>
  <c r="W493" i="41"/>
  <c r="V493" i="41"/>
  <c r="U493" i="41"/>
  <c r="T493" i="41"/>
  <c r="S493" i="41"/>
  <c r="S489" i="41" s="1"/>
  <c r="S607" i="41" s="1"/>
  <c r="R493" i="41"/>
  <c r="R489" i="41" s="1"/>
  <c r="R607" i="41" s="1"/>
  <c r="Q493" i="41"/>
  <c r="P493" i="41"/>
  <c r="P489" i="41" s="1"/>
  <c r="P607" i="41" s="1"/>
  <c r="O493" i="41"/>
  <c r="O489" i="41" s="1"/>
  <c r="O607" i="41" s="1"/>
  <c r="N493" i="41"/>
  <c r="N489" i="41" s="1"/>
  <c r="N607" i="41" s="1"/>
  <c r="M493" i="41"/>
  <c r="L493" i="41"/>
  <c r="L489" i="41" s="1"/>
  <c r="L607" i="41" s="1"/>
  <c r="K493" i="41"/>
  <c r="J493" i="41"/>
  <c r="J489" i="41" s="1"/>
  <c r="J607" i="41" s="1"/>
  <c r="I493" i="41"/>
  <c r="H493" i="41"/>
  <c r="H489" i="41" s="1"/>
  <c r="H607" i="41" s="1"/>
  <c r="G493" i="41"/>
  <c r="F493" i="41"/>
  <c r="F489" i="41" s="1"/>
  <c r="F607" i="41" s="1"/>
  <c r="E493" i="41"/>
  <c r="D493" i="41"/>
  <c r="D489" i="41" s="1"/>
  <c r="D607" i="41" s="1"/>
  <c r="AE489" i="41"/>
  <c r="AE607" i="41"/>
  <c r="AC489" i="41"/>
  <c r="AC607" i="41"/>
  <c r="AA489" i="41"/>
  <c r="AA607" i="41"/>
  <c r="Y489" i="41"/>
  <c r="Y607" i="41" s="1"/>
  <c r="X489" i="41"/>
  <c r="X607" i="41" s="1"/>
  <c r="W489" i="41"/>
  <c r="W607" i="41" s="1"/>
  <c r="V489" i="41"/>
  <c r="V607" i="41" s="1"/>
  <c r="U489" i="41"/>
  <c r="U607" i="41" s="1"/>
  <c r="T489" i="41"/>
  <c r="T607" i="41" s="1"/>
  <c r="Q489" i="41"/>
  <c r="Q607" i="41"/>
  <c r="M489" i="41"/>
  <c r="M607" i="41"/>
  <c r="K489" i="41"/>
  <c r="K607" i="41" s="1"/>
  <c r="I489" i="41"/>
  <c r="I607" i="41" s="1"/>
  <c r="G489" i="41"/>
  <c r="G607" i="41"/>
  <c r="E489" i="41"/>
  <c r="E607" i="41"/>
  <c r="AE488" i="41"/>
  <c r="AD488" i="41"/>
  <c r="AC488" i="41"/>
  <c r="AB488" i="41"/>
  <c r="AA488" i="41"/>
  <c r="Z488" i="41"/>
  <c r="Y488" i="41"/>
  <c r="X488" i="41"/>
  <c r="W488" i="41"/>
  <c r="V488" i="41"/>
  <c r="U488" i="41"/>
  <c r="T488" i="41"/>
  <c r="S488" i="41"/>
  <c r="R488" i="41"/>
  <c r="Q488" i="41"/>
  <c r="P488" i="41"/>
  <c r="O488" i="41"/>
  <c r="N488" i="41"/>
  <c r="M488" i="41"/>
  <c r="L488" i="41"/>
  <c r="K488" i="41"/>
  <c r="J488" i="41"/>
  <c r="I488" i="41"/>
  <c r="H488" i="41"/>
  <c r="G488" i="41"/>
  <c r="F488" i="41"/>
  <c r="E488" i="41"/>
  <c r="D488" i="41"/>
  <c r="AE472" i="41"/>
  <c r="AD472" i="41"/>
  <c r="AC472" i="41"/>
  <c r="AB472" i="41"/>
  <c r="AA472" i="41"/>
  <c r="Z472" i="41"/>
  <c r="Y472" i="41"/>
  <c r="X472" i="41"/>
  <c r="W472" i="41"/>
  <c r="V472" i="41"/>
  <c r="U472" i="41"/>
  <c r="T472" i="41"/>
  <c r="S472" i="41"/>
  <c r="R472" i="41"/>
  <c r="Q472" i="41"/>
  <c r="P472" i="41"/>
  <c r="O472" i="41"/>
  <c r="N472" i="41"/>
  <c r="M472" i="41"/>
  <c r="L472" i="41"/>
  <c r="K472" i="41"/>
  <c r="J472" i="41"/>
  <c r="I472" i="41"/>
  <c r="H472" i="41"/>
  <c r="G472" i="41"/>
  <c r="F472" i="41"/>
  <c r="E472" i="41"/>
  <c r="D472" i="41"/>
  <c r="AE467" i="41"/>
  <c r="AD467" i="41"/>
  <c r="AC467" i="41"/>
  <c r="AB467" i="41"/>
  <c r="AA467" i="41"/>
  <c r="Z467" i="41"/>
  <c r="Y467" i="41"/>
  <c r="X467" i="41"/>
  <c r="W467" i="41"/>
  <c r="V467" i="41"/>
  <c r="U467" i="41"/>
  <c r="T467" i="41"/>
  <c r="S467" i="41"/>
  <c r="R467" i="41"/>
  <c r="Q467" i="41"/>
  <c r="P467" i="41"/>
  <c r="O467" i="41"/>
  <c r="N467" i="41"/>
  <c r="M467" i="41"/>
  <c r="L467" i="41"/>
  <c r="K467" i="41"/>
  <c r="J467" i="41"/>
  <c r="I467" i="41"/>
  <c r="H467" i="41"/>
  <c r="G467" i="41"/>
  <c r="F467" i="41"/>
  <c r="E467" i="41"/>
  <c r="D467" i="41"/>
  <c r="AE463" i="41"/>
  <c r="AD463" i="41"/>
  <c r="AC463" i="41"/>
  <c r="AB463" i="41"/>
  <c r="AA463" i="41"/>
  <c r="Z463" i="41"/>
  <c r="Y463" i="41"/>
  <c r="X463" i="41"/>
  <c r="W463" i="41"/>
  <c r="V463" i="41"/>
  <c r="U463" i="41"/>
  <c r="T463" i="41"/>
  <c r="S463" i="41"/>
  <c r="R463" i="41"/>
  <c r="Q463" i="41"/>
  <c r="P463" i="41"/>
  <c r="O463" i="41"/>
  <c r="N463" i="41"/>
  <c r="M463" i="41"/>
  <c r="L463" i="41"/>
  <c r="K463" i="41"/>
  <c r="J463" i="41"/>
  <c r="I463" i="41"/>
  <c r="H463" i="41"/>
  <c r="G463" i="41"/>
  <c r="F463" i="41"/>
  <c r="E463" i="41"/>
  <c r="D463" i="41"/>
  <c r="AE457" i="41"/>
  <c r="AD457" i="41"/>
  <c r="AC457" i="41"/>
  <c r="AB457" i="41"/>
  <c r="AA457" i="41"/>
  <c r="Z457" i="41"/>
  <c r="Y457" i="41"/>
  <c r="X457" i="41"/>
  <c r="W457" i="41"/>
  <c r="V457" i="41"/>
  <c r="U457" i="41"/>
  <c r="T457" i="41"/>
  <c r="S457" i="41"/>
  <c r="R457" i="41"/>
  <c r="Q457" i="41"/>
  <c r="P457" i="41"/>
  <c r="O457" i="41"/>
  <c r="N457" i="41"/>
  <c r="M457" i="41"/>
  <c r="L457" i="41"/>
  <c r="K457" i="41"/>
  <c r="J457" i="41"/>
  <c r="I457" i="41"/>
  <c r="H457" i="41"/>
  <c r="G457" i="41"/>
  <c r="F457" i="41"/>
  <c r="E457" i="41"/>
  <c r="D457" i="41"/>
  <c r="AE456" i="41"/>
  <c r="AD456" i="41"/>
  <c r="AC456" i="41"/>
  <c r="AB456" i="41"/>
  <c r="AA456" i="41"/>
  <c r="Z456" i="41"/>
  <c r="Y456" i="41"/>
  <c r="X456" i="41"/>
  <c r="W456" i="41"/>
  <c r="V456" i="41"/>
  <c r="U456" i="41"/>
  <c r="T456" i="41"/>
  <c r="S456" i="41"/>
  <c r="R456" i="41"/>
  <c r="Q456" i="41"/>
  <c r="P456" i="41"/>
  <c r="O456" i="41"/>
  <c r="N456" i="41"/>
  <c r="M456" i="41"/>
  <c r="L456" i="41"/>
  <c r="K456" i="41"/>
  <c r="J456" i="41"/>
  <c r="I456" i="41"/>
  <c r="H456" i="41"/>
  <c r="G456" i="41"/>
  <c r="F456" i="41"/>
  <c r="E456" i="41"/>
  <c r="D456" i="41"/>
  <c r="AE440" i="41"/>
  <c r="AD440" i="41"/>
  <c r="AC440" i="41"/>
  <c r="AB440" i="41"/>
  <c r="AA440" i="41"/>
  <c r="Z440" i="41"/>
  <c r="Y440" i="41"/>
  <c r="X440" i="41"/>
  <c r="W440" i="41"/>
  <c r="V440" i="41"/>
  <c r="U440" i="41"/>
  <c r="T440" i="41"/>
  <c r="S440" i="41"/>
  <c r="R440" i="41"/>
  <c r="Q440" i="41"/>
  <c r="P440" i="41"/>
  <c r="O440" i="41"/>
  <c r="N440" i="41"/>
  <c r="M440" i="41"/>
  <c r="L440" i="41"/>
  <c r="K440" i="41"/>
  <c r="J440" i="41"/>
  <c r="I440" i="41"/>
  <c r="H440" i="41"/>
  <c r="G440" i="41"/>
  <c r="F440" i="41"/>
  <c r="E440" i="41"/>
  <c r="D440" i="41"/>
  <c r="AE425" i="41"/>
  <c r="AD425" i="41"/>
  <c r="AC425" i="41"/>
  <c r="AB425" i="41"/>
  <c r="AA425" i="41"/>
  <c r="Z425" i="41"/>
  <c r="Y425" i="41"/>
  <c r="X425" i="41"/>
  <c r="W425" i="41"/>
  <c r="V425" i="41"/>
  <c r="U425" i="41"/>
  <c r="T425" i="41"/>
  <c r="S425" i="41"/>
  <c r="R425" i="41"/>
  <c r="Q425" i="41"/>
  <c r="P425" i="41"/>
  <c r="O425" i="41"/>
  <c r="N425" i="41"/>
  <c r="M425" i="41"/>
  <c r="L425" i="41"/>
  <c r="K425" i="41"/>
  <c r="J425" i="41"/>
  <c r="I425" i="41"/>
  <c r="H425" i="41"/>
  <c r="G425" i="41"/>
  <c r="F425" i="41"/>
  <c r="E425" i="41"/>
  <c r="D425" i="41"/>
  <c r="AE417" i="41"/>
  <c r="AD417" i="41"/>
  <c r="AC417" i="41"/>
  <c r="AB417" i="41"/>
  <c r="AA417" i="41"/>
  <c r="Z417" i="41"/>
  <c r="Y417" i="41"/>
  <c r="X417" i="41"/>
  <c r="W417" i="41"/>
  <c r="V417" i="41"/>
  <c r="U417" i="41"/>
  <c r="T417" i="41"/>
  <c r="S417" i="41"/>
  <c r="R417" i="41"/>
  <c r="Q417" i="41"/>
  <c r="P417" i="41"/>
  <c r="O417" i="41"/>
  <c r="N417" i="41"/>
  <c r="M417" i="41"/>
  <c r="L417" i="41"/>
  <c r="K417" i="41"/>
  <c r="J417" i="41"/>
  <c r="I417" i="41"/>
  <c r="H417" i="41"/>
  <c r="G417" i="41"/>
  <c r="F417" i="41"/>
  <c r="E417" i="41"/>
  <c r="D417" i="41"/>
  <c r="AE415" i="41"/>
  <c r="AD415" i="41"/>
  <c r="AC415" i="41"/>
  <c r="AB415" i="41"/>
  <c r="AA415" i="41"/>
  <c r="Z415" i="41"/>
  <c r="Y415" i="41"/>
  <c r="X415" i="41"/>
  <c r="W415" i="41"/>
  <c r="V415" i="41"/>
  <c r="U415" i="41"/>
  <c r="T415" i="41"/>
  <c r="S415" i="41"/>
  <c r="R415" i="41"/>
  <c r="Q415" i="41"/>
  <c r="P415" i="41"/>
  <c r="O415" i="41"/>
  <c r="N415" i="41"/>
  <c r="M415" i="41"/>
  <c r="L415" i="41"/>
  <c r="K415" i="41"/>
  <c r="J415" i="41"/>
  <c r="I415" i="41"/>
  <c r="H415" i="41"/>
  <c r="G415" i="41"/>
  <c r="F415" i="41"/>
  <c r="E415" i="41"/>
  <c r="D415" i="41"/>
  <c r="AE409" i="41"/>
  <c r="AD409" i="41"/>
  <c r="AC409" i="41"/>
  <c r="AB409" i="41"/>
  <c r="AA409" i="41"/>
  <c r="Z409" i="41"/>
  <c r="Y409" i="41"/>
  <c r="X409" i="41"/>
  <c r="W409" i="41"/>
  <c r="V409" i="41"/>
  <c r="U409" i="41"/>
  <c r="T409" i="41"/>
  <c r="S409" i="41"/>
  <c r="R409" i="41"/>
  <c r="Q409" i="41"/>
  <c r="P409" i="41"/>
  <c r="O409" i="41"/>
  <c r="N409" i="41"/>
  <c r="M409" i="41"/>
  <c r="L409" i="41"/>
  <c r="K409" i="41"/>
  <c r="J409" i="41"/>
  <c r="I409" i="41"/>
  <c r="H409" i="41"/>
  <c r="G409" i="41"/>
  <c r="F409" i="41"/>
  <c r="E409" i="41"/>
  <c r="D409" i="41"/>
  <c r="AE407" i="41"/>
  <c r="AD407" i="41"/>
  <c r="AC407" i="41"/>
  <c r="AB407" i="41"/>
  <c r="AA407" i="41"/>
  <c r="Z407" i="41"/>
  <c r="Y407" i="41"/>
  <c r="X407" i="41"/>
  <c r="W407" i="41"/>
  <c r="V407" i="41"/>
  <c r="U407" i="41"/>
  <c r="T407" i="41"/>
  <c r="S407" i="41"/>
  <c r="R407" i="41"/>
  <c r="Q407" i="41"/>
  <c r="P407" i="41"/>
  <c r="O407" i="41"/>
  <c r="N407" i="41"/>
  <c r="M407" i="41"/>
  <c r="L407" i="41"/>
  <c r="K407" i="41"/>
  <c r="J407" i="41"/>
  <c r="I407" i="41"/>
  <c r="H407" i="41"/>
  <c r="G407" i="41"/>
  <c r="F407" i="41"/>
  <c r="E407" i="41"/>
  <c r="D407" i="41"/>
  <c r="AE399" i="41"/>
  <c r="AD399" i="41"/>
  <c r="AC399" i="41"/>
  <c r="AB399" i="41"/>
  <c r="AA399" i="41"/>
  <c r="Z399" i="41"/>
  <c r="Y399" i="41"/>
  <c r="X399" i="41"/>
  <c r="W399" i="41"/>
  <c r="V399" i="41"/>
  <c r="U399" i="41"/>
  <c r="T399" i="41"/>
  <c r="S399" i="41"/>
  <c r="R399" i="41"/>
  <c r="Q399" i="41"/>
  <c r="P399" i="41"/>
  <c r="O399" i="41"/>
  <c r="N399" i="41"/>
  <c r="M399" i="41"/>
  <c r="L399" i="41"/>
  <c r="K399" i="41"/>
  <c r="J399" i="41"/>
  <c r="I399" i="41"/>
  <c r="H399" i="41"/>
  <c r="G399" i="41"/>
  <c r="F399" i="41"/>
  <c r="E399" i="41"/>
  <c r="D399" i="41"/>
  <c r="AE393" i="41"/>
  <c r="AD393" i="41"/>
  <c r="AC393" i="41"/>
  <c r="AB393" i="41"/>
  <c r="AA393" i="41"/>
  <c r="Z393" i="41"/>
  <c r="Y393" i="41"/>
  <c r="X393" i="41"/>
  <c r="W393" i="41"/>
  <c r="V393" i="41"/>
  <c r="U393" i="41"/>
  <c r="T393" i="41"/>
  <c r="S393" i="41"/>
  <c r="R393" i="41"/>
  <c r="Q393" i="41"/>
  <c r="P393" i="41"/>
  <c r="O393" i="41"/>
  <c r="N393" i="41"/>
  <c r="M393" i="41"/>
  <c r="L393" i="41"/>
  <c r="K393" i="41"/>
  <c r="J393" i="41"/>
  <c r="I393" i="41"/>
  <c r="H393" i="41"/>
  <c r="G393" i="41"/>
  <c r="F393" i="41"/>
  <c r="E393" i="41"/>
  <c r="D393" i="41"/>
  <c r="AE391" i="41"/>
  <c r="AD391" i="41"/>
  <c r="AC391" i="41"/>
  <c r="AB391" i="41"/>
  <c r="AA391" i="41"/>
  <c r="Z391" i="41"/>
  <c r="Y391" i="41"/>
  <c r="X391" i="41"/>
  <c r="W391" i="41"/>
  <c r="V391" i="41"/>
  <c r="U391" i="41"/>
  <c r="T391" i="41"/>
  <c r="S391" i="41"/>
  <c r="R391" i="41"/>
  <c r="Q391" i="41"/>
  <c r="P391" i="41"/>
  <c r="O391" i="41"/>
  <c r="N391" i="41"/>
  <c r="M391" i="41"/>
  <c r="L391" i="41"/>
  <c r="K391" i="41"/>
  <c r="J391" i="41"/>
  <c r="I391" i="41"/>
  <c r="H391" i="41"/>
  <c r="G391" i="41"/>
  <c r="F391" i="41"/>
  <c r="E391" i="41"/>
  <c r="D391" i="41"/>
  <c r="AE383" i="41"/>
  <c r="AD383" i="41"/>
  <c r="AC383" i="41"/>
  <c r="AB383" i="41"/>
  <c r="AA383" i="41"/>
  <c r="Z383" i="41"/>
  <c r="Y383" i="41"/>
  <c r="X383" i="41"/>
  <c r="W383" i="41"/>
  <c r="V383" i="41"/>
  <c r="U383" i="41"/>
  <c r="T383" i="41"/>
  <c r="S383" i="41"/>
  <c r="R383" i="41"/>
  <c r="Q383" i="41"/>
  <c r="P383" i="41"/>
  <c r="O383" i="41"/>
  <c r="N383" i="41"/>
  <c r="M383" i="41"/>
  <c r="L383" i="41"/>
  <c r="K383" i="41"/>
  <c r="J383" i="41"/>
  <c r="I383" i="41"/>
  <c r="H383" i="41"/>
  <c r="G383" i="41"/>
  <c r="F383" i="41"/>
  <c r="E383" i="41"/>
  <c r="D383" i="41"/>
  <c r="AE380" i="41"/>
  <c r="AD380" i="41"/>
  <c r="AC380" i="41"/>
  <c r="AB380" i="41"/>
  <c r="AA380" i="41"/>
  <c r="Z380" i="41"/>
  <c r="Y380" i="41"/>
  <c r="X380" i="41"/>
  <c r="W380" i="41"/>
  <c r="V380" i="41"/>
  <c r="U380" i="41"/>
  <c r="T380" i="41"/>
  <c r="S380" i="41"/>
  <c r="R380" i="41"/>
  <c r="Q380" i="41"/>
  <c r="P380" i="41"/>
  <c r="O380" i="41"/>
  <c r="N380" i="41"/>
  <c r="M380" i="41"/>
  <c r="L380" i="41"/>
  <c r="K380" i="41"/>
  <c r="J380" i="41"/>
  <c r="I380" i="41"/>
  <c r="H380" i="41"/>
  <c r="G380" i="41"/>
  <c r="F380" i="41"/>
  <c r="E380" i="41"/>
  <c r="D380" i="41"/>
  <c r="AE377" i="41"/>
  <c r="AD377" i="41"/>
  <c r="AC377" i="41"/>
  <c r="AB377" i="41"/>
  <c r="AA377" i="41"/>
  <c r="Z377" i="41"/>
  <c r="Y377" i="41"/>
  <c r="X377" i="41"/>
  <c r="W377" i="41"/>
  <c r="V377" i="41"/>
  <c r="U377" i="41"/>
  <c r="T377" i="41"/>
  <c r="S377" i="41"/>
  <c r="R377" i="41"/>
  <c r="Q377" i="41"/>
  <c r="P377" i="41"/>
  <c r="O377" i="41"/>
  <c r="N377" i="41"/>
  <c r="M377" i="41"/>
  <c r="L377" i="41"/>
  <c r="K377" i="41"/>
  <c r="J377" i="41"/>
  <c r="I377" i="41"/>
  <c r="H377" i="41"/>
  <c r="G377" i="41"/>
  <c r="F377" i="41"/>
  <c r="E377" i="41"/>
  <c r="D377" i="41"/>
  <c r="AE374" i="41"/>
  <c r="AD374" i="41"/>
  <c r="AC374" i="41"/>
  <c r="AB374" i="41"/>
  <c r="AA374" i="41"/>
  <c r="Z374" i="41"/>
  <c r="Y374" i="41"/>
  <c r="X374" i="41"/>
  <c r="W374" i="41"/>
  <c r="V374" i="41"/>
  <c r="U374" i="41"/>
  <c r="T374" i="41"/>
  <c r="S374" i="41"/>
  <c r="R374" i="41"/>
  <c r="Q374" i="41"/>
  <c r="P374" i="41"/>
  <c r="O374" i="41"/>
  <c r="N374" i="41"/>
  <c r="M374" i="41"/>
  <c r="L374" i="41"/>
  <c r="K374" i="41"/>
  <c r="J374" i="41"/>
  <c r="I374" i="41"/>
  <c r="H374" i="41"/>
  <c r="G374" i="41"/>
  <c r="F374" i="41"/>
  <c r="E374" i="41"/>
  <c r="D374" i="41"/>
  <c r="AE371" i="41"/>
  <c r="AD371" i="41"/>
  <c r="AC371" i="41"/>
  <c r="AB371" i="41"/>
  <c r="AA371" i="41"/>
  <c r="Z371" i="41"/>
  <c r="Y371" i="41"/>
  <c r="X371" i="41"/>
  <c r="W371" i="41"/>
  <c r="V371" i="41"/>
  <c r="U371" i="41"/>
  <c r="T371" i="41"/>
  <c r="S371" i="41"/>
  <c r="R371" i="41"/>
  <c r="Q371" i="41"/>
  <c r="P371" i="41"/>
  <c r="O371" i="41"/>
  <c r="N371" i="41"/>
  <c r="M371" i="41"/>
  <c r="L371" i="41"/>
  <c r="K371" i="41"/>
  <c r="J371" i="41"/>
  <c r="I371" i="41"/>
  <c r="H371" i="41"/>
  <c r="G371" i="41"/>
  <c r="F371" i="41"/>
  <c r="E371" i="41"/>
  <c r="D371" i="41"/>
  <c r="AE368" i="41"/>
  <c r="AD368" i="41"/>
  <c r="AC368" i="41"/>
  <c r="AB368" i="41"/>
  <c r="AA368" i="41"/>
  <c r="Z368" i="41"/>
  <c r="Y368" i="41"/>
  <c r="X368" i="41"/>
  <c r="W368" i="41"/>
  <c r="V368" i="41"/>
  <c r="U368" i="41"/>
  <c r="T368" i="41"/>
  <c r="S368" i="41"/>
  <c r="R368" i="41"/>
  <c r="Q368" i="41"/>
  <c r="P368" i="41"/>
  <c r="O368" i="41"/>
  <c r="N368" i="41"/>
  <c r="M368" i="41"/>
  <c r="L368" i="41"/>
  <c r="K368" i="41"/>
  <c r="J368" i="41"/>
  <c r="I368" i="41"/>
  <c r="H368" i="41"/>
  <c r="G368" i="41"/>
  <c r="F368" i="41"/>
  <c r="E368" i="41"/>
  <c r="D368" i="41"/>
  <c r="AE367" i="41"/>
  <c r="AD367" i="41"/>
  <c r="AC367" i="41"/>
  <c r="AB367" i="41"/>
  <c r="AA367" i="41"/>
  <c r="Z367" i="41"/>
  <c r="Y367" i="41"/>
  <c r="X367" i="41"/>
  <c r="W367" i="41"/>
  <c r="V367" i="41"/>
  <c r="U367" i="41"/>
  <c r="T367" i="41"/>
  <c r="S367" i="41"/>
  <c r="R367" i="41"/>
  <c r="Q367" i="41"/>
  <c r="P367" i="41"/>
  <c r="O367" i="41"/>
  <c r="N367" i="41"/>
  <c r="M367" i="41"/>
  <c r="L367" i="41"/>
  <c r="K367" i="41"/>
  <c r="J367" i="41"/>
  <c r="I367" i="41"/>
  <c r="H367" i="41"/>
  <c r="G367" i="41"/>
  <c r="F367" i="41"/>
  <c r="E367" i="41"/>
  <c r="D367" i="41"/>
  <c r="AE364" i="41"/>
  <c r="AD364" i="41"/>
  <c r="AC364" i="41"/>
  <c r="AB364" i="41"/>
  <c r="AA364" i="41"/>
  <c r="Z364" i="41"/>
  <c r="Y364" i="41"/>
  <c r="X364" i="41"/>
  <c r="W364" i="41"/>
  <c r="V364" i="41"/>
  <c r="U364" i="41"/>
  <c r="T364" i="41"/>
  <c r="S364" i="41"/>
  <c r="R364" i="41"/>
  <c r="Q364" i="41"/>
  <c r="P364" i="41"/>
  <c r="O364" i="41"/>
  <c r="N364" i="41"/>
  <c r="M364" i="41"/>
  <c r="L364" i="41"/>
  <c r="K364" i="41"/>
  <c r="J364" i="41"/>
  <c r="I364" i="41"/>
  <c r="H364" i="41"/>
  <c r="G364" i="41"/>
  <c r="F364" i="41"/>
  <c r="E364" i="41"/>
  <c r="D364" i="41"/>
  <c r="AE359" i="41"/>
  <c r="AD359" i="41"/>
  <c r="AC359" i="41"/>
  <c r="AB359" i="41"/>
  <c r="AA359" i="41"/>
  <c r="Z359" i="41"/>
  <c r="Y359" i="41"/>
  <c r="X359" i="41"/>
  <c r="W359" i="41"/>
  <c r="V359" i="41"/>
  <c r="U359" i="41"/>
  <c r="T359" i="41"/>
  <c r="S359" i="41"/>
  <c r="R359" i="41"/>
  <c r="Q359" i="41"/>
  <c r="P359" i="41"/>
  <c r="O359" i="41"/>
  <c r="N359" i="41"/>
  <c r="M359" i="41"/>
  <c r="L359" i="41"/>
  <c r="K359" i="41"/>
  <c r="J359" i="41"/>
  <c r="I359" i="41"/>
  <c r="H359" i="41"/>
  <c r="G359" i="41"/>
  <c r="F359" i="41"/>
  <c r="E359" i="41"/>
  <c r="D359" i="41"/>
  <c r="AE358" i="41"/>
  <c r="AD358" i="41"/>
  <c r="AC358" i="41"/>
  <c r="AB358" i="41"/>
  <c r="AA358" i="41"/>
  <c r="Z358" i="41"/>
  <c r="Y358" i="41"/>
  <c r="X358" i="41"/>
  <c r="W358" i="41"/>
  <c r="V358" i="41"/>
  <c r="U358" i="41"/>
  <c r="T358" i="41"/>
  <c r="S358" i="41"/>
  <c r="R358" i="41"/>
  <c r="Q358" i="41"/>
  <c r="P358" i="41"/>
  <c r="O358" i="41"/>
  <c r="N358" i="41"/>
  <c r="M358" i="41"/>
  <c r="L358" i="41"/>
  <c r="K358" i="41"/>
  <c r="J358" i="41"/>
  <c r="I358" i="41"/>
  <c r="H358" i="41"/>
  <c r="G358" i="41"/>
  <c r="F358" i="41"/>
  <c r="E358" i="41"/>
  <c r="D358" i="41"/>
  <c r="AE355" i="41"/>
  <c r="AD355" i="41"/>
  <c r="AC355" i="41"/>
  <c r="AB355" i="41"/>
  <c r="AA355" i="41"/>
  <c r="Z355" i="41"/>
  <c r="Y355" i="41"/>
  <c r="X355" i="41"/>
  <c r="W355" i="41"/>
  <c r="V355" i="41"/>
  <c r="U355" i="41"/>
  <c r="T355" i="41"/>
  <c r="S355" i="41"/>
  <c r="R355" i="41"/>
  <c r="Q355" i="41"/>
  <c r="P355" i="41"/>
  <c r="O355" i="41"/>
  <c r="N355" i="41"/>
  <c r="M355" i="41"/>
  <c r="L355" i="41"/>
  <c r="K355" i="41"/>
  <c r="J355" i="41"/>
  <c r="I355" i="41"/>
  <c r="H355" i="41"/>
  <c r="G355" i="41"/>
  <c r="F355" i="41"/>
  <c r="E355" i="41"/>
  <c r="D355" i="41"/>
  <c r="AE350" i="41"/>
  <c r="AD350" i="41"/>
  <c r="AC350" i="41"/>
  <c r="AB350" i="41"/>
  <c r="AA350" i="41"/>
  <c r="Z350" i="41"/>
  <c r="Y350" i="41"/>
  <c r="X350" i="41"/>
  <c r="W350" i="41"/>
  <c r="V350" i="41"/>
  <c r="U350" i="41"/>
  <c r="T350" i="41"/>
  <c r="S350" i="41"/>
  <c r="R350" i="41"/>
  <c r="Q350" i="41"/>
  <c r="P350" i="41"/>
  <c r="O350" i="41"/>
  <c r="N350" i="41"/>
  <c r="M350" i="41"/>
  <c r="L350" i="41"/>
  <c r="K350" i="41"/>
  <c r="J350" i="41"/>
  <c r="I350" i="41"/>
  <c r="H350" i="41"/>
  <c r="G350" i="41"/>
  <c r="F350" i="41"/>
  <c r="E350" i="41"/>
  <c r="D350" i="41"/>
  <c r="AE349" i="41"/>
  <c r="AD349" i="41"/>
  <c r="AC349" i="41"/>
  <c r="AB349" i="41"/>
  <c r="AA349" i="41"/>
  <c r="Z349" i="41"/>
  <c r="Y349" i="41"/>
  <c r="X349" i="41"/>
  <c r="W349" i="41"/>
  <c r="V349" i="41"/>
  <c r="U349" i="41"/>
  <c r="T349" i="41"/>
  <c r="S349" i="41"/>
  <c r="R349" i="41"/>
  <c r="Q349" i="41"/>
  <c r="P349" i="41"/>
  <c r="O349" i="41"/>
  <c r="N349" i="41"/>
  <c r="M349" i="41"/>
  <c r="L349" i="41"/>
  <c r="K349" i="41"/>
  <c r="J349" i="41"/>
  <c r="I349" i="41"/>
  <c r="H349" i="41"/>
  <c r="G349" i="41"/>
  <c r="F349" i="41"/>
  <c r="E349" i="41"/>
  <c r="D349" i="41"/>
  <c r="AE341" i="41"/>
  <c r="AD341" i="41"/>
  <c r="AC341" i="41"/>
  <c r="AB341" i="41"/>
  <c r="AA341" i="41"/>
  <c r="Z341" i="41"/>
  <c r="Y341" i="41"/>
  <c r="X341" i="41"/>
  <c r="W341" i="41"/>
  <c r="V341" i="41"/>
  <c r="U341" i="41"/>
  <c r="T341" i="41"/>
  <c r="S341" i="41"/>
  <c r="R341" i="41"/>
  <c r="Q341" i="41"/>
  <c r="P341" i="41"/>
  <c r="O341" i="41"/>
  <c r="N341" i="41"/>
  <c r="M341" i="41"/>
  <c r="L341" i="41"/>
  <c r="K341" i="41"/>
  <c r="J341" i="41"/>
  <c r="I341" i="41"/>
  <c r="H341" i="41"/>
  <c r="G341" i="41"/>
  <c r="F341" i="41"/>
  <c r="E341" i="41"/>
  <c r="D341" i="41"/>
  <c r="AE328" i="41"/>
  <c r="AD328" i="41"/>
  <c r="AC328" i="41"/>
  <c r="AB328" i="41"/>
  <c r="AA328" i="41"/>
  <c r="Z328" i="41"/>
  <c r="Y328" i="41"/>
  <c r="X328" i="41"/>
  <c r="W328" i="41"/>
  <c r="V328" i="41"/>
  <c r="U328" i="41"/>
  <c r="T328" i="41"/>
  <c r="S328" i="41"/>
  <c r="R328" i="41"/>
  <c r="Q328" i="41"/>
  <c r="P328" i="41"/>
  <c r="O328" i="41"/>
  <c r="N328" i="41"/>
  <c r="M328" i="41"/>
  <c r="L328" i="41"/>
  <c r="K328" i="41"/>
  <c r="J328" i="41"/>
  <c r="I328" i="41"/>
  <c r="H328" i="41"/>
  <c r="G328" i="41"/>
  <c r="F328" i="41"/>
  <c r="E328" i="41"/>
  <c r="D328" i="41"/>
  <c r="AE315" i="41"/>
  <c r="AD315" i="41"/>
  <c r="AC315" i="41"/>
  <c r="AB315" i="41"/>
  <c r="AA315" i="41"/>
  <c r="Z315" i="41"/>
  <c r="Y315" i="41"/>
  <c r="X315" i="41"/>
  <c r="W315" i="41"/>
  <c r="V315" i="41"/>
  <c r="U315" i="41"/>
  <c r="T315" i="41"/>
  <c r="S315" i="41"/>
  <c r="R315" i="41"/>
  <c r="Q315" i="41"/>
  <c r="P315" i="41"/>
  <c r="O315" i="41"/>
  <c r="N315" i="41"/>
  <c r="M315" i="41"/>
  <c r="L315" i="41"/>
  <c r="K315" i="41"/>
  <c r="J315" i="41"/>
  <c r="I315" i="41"/>
  <c r="H315" i="41"/>
  <c r="G315" i="41"/>
  <c r="F315" i="41"/>
  <c r="E315" i="41"/>
  <c r="D315" i="41"/>
  <c r="AE302" i="41"/>
  <c r="AD302" i="41"/>
  <c r="AC302" i="41"/>
  <c r="AB302" i="41"/>
  <c r="AA302" i="41"/>
  <c r="Z302" i="41"/>
  <c r="Y302" i="41"/>
  <c r="X302" i="41"/>
  <c r="W302" i="41"/>
  <c r="V302" i="41"/>
  <c r="U302" i="41"/>
  <c r="T302" i="41"/>
  <c r="S302" i="41"/>
  <c r="R302" i="41"/>
  <c r="Q302" i="41"/>
  <c r="P302" i="41"/>
  <c r="O302" i="41"/>
  <c r="N302" i="41"/>
  <c r="M302" i="41"/>
  <c r="L302" i="41"/>
  <c r="K302" i="41"/>
  <c r="J302" i="41"/>
  <c r="I302" i="41"/>
  <c r="H302" i="41"/>
  <c r="G302" i="41"/>
  <c r="F302" i="41"/>
  <c r="E302" i="41"/>
  <c r="D302" i="41"/>
  <c r="AE301" i="41"/>
  <c r="AD301" i="41"/>
  <c r="AC301" i="41"/>
  <c r="AB301" i="41"/>
  <c r="AA301" i="41"/>
  <c r="Z301" i="41"/>
  <c r="Y301" i="41"/>
  <c r="X301" i="41"/>
  <c r="W301" i="41"/>
  <c r="V301" i="41"/>
  <c r="U301" i="41"/>
  <c r="T301" i="41"/>
  <c r="S301" i="41"/>
  <c r="R301" i="41"/>
  <c r="Q301" i="41"/>
  <c r="P301" i="41"/>
  <c r="O301" i="41"/>
  <c r="N301" i="41"/>
  <c r="M301" i="41"/>
  <c r="L301" i="41"/>
  <c r="K301" i="41"/>
  <c r="J301" i="41"/>
  <c r="I301" i="41"/>
  <c r="H301" i="41"/>
  <c r="G301" i="41"/>
  <c r="F301" i="41"/>
  <c r="E301" i="41"/>
  <c r="D301" i="41"/>
  <c r="AE300" i="41"/>
  <c r="AD300" i="41"/>
  <c r="AC300" i="41"/>
  <c r="AB300" i="41"/>
  <c r="AA300" i="41"/>
  <c r="Z300" i="41"/>
  <c r="Y300" i="41"/>
  <c r="X300" i="41"/>
  <c r="W300" i="41"/>
  <c r="V300" i="41"/>
  <c r="U300" i="41"/>
  <c r="T300" i="41"/>
  <c r="S300" i="41"/>
  <c r="R300" i="41"/>
  <c r="Q300" i="41"/>
  <c r="P300" i="41"/>
  <c r="O300" i="41"/>
  <c r="N300" i="41"/>
  <c r="M300" i="41"/>
  <c r="L300" i="41"/>
  <c r="K300" i="41"/>
  <c r="J300" i="41"/>
  <c r="I300" i="41"/>
  <c r="H300" i="41"/>
  <c r="G300" i="41"/>
  <c r="F300" i="41"/>
  <c r="E300" i="41"/>
  <c r="D300" i="41"/>
  <c r="AE299" i="41"/>
  <c r="AD299" i="41"/>
  <c r="AC299" i="41"/>
  <c r="AB299" i="41"/>
  <c r="AA299" i="41"/>
  <c r="Z299" i="41"/>
  <c r="Y299" i="41"/>
  <c r="X299" i="41"/>
  <c r="W299" i="41"/>
  <c r="V299" i="41"/>
  <c r="U299" i="41"/>
  <c r="T299" i="41"/>
  <c r="S299" i="41"/>
  <c r="R299" i="41"/>
  <c r="Q299" i="41"/>
  <c r="P299" i="41"/>
  <c r="O299" i="41"/>
  <c r="N299" i="41"/>
  <c r="M299" i="41"/>
  <c r="L299" i="41"/>
  <c r="K299" i="41"/>
  <c r="J299" i="41"/>
  <c r="I299" i="41"/>
  <c r="H299" i="41"/>
  <c r="G299" i="41"/>
  <c r="F299" i="41"/>
  <c r="E299" i="41"/>
  <c r="D299" i="41"/>
  <c r="AE298" i="41"/>
  <c r="AD298" i="41"/>
  <c r="AC298" i="41"/>
  <c r="AB298" i="41"/>
  <c r="AA298" i="41"/>
  <c r="Z298" i="41"/>
  <c r="Y298" i="41"/>
  <c r="X298" i="41"/>
  <c r="W298" i="41"/>
  <c r="V298" i="41"/>
  <c r="U298" i="41"/>
  <c r="T298" i="41"/>
  <c r="S298" i="41"/>
  <c r="R298" i="41"/>
  <c r="Q298" i="41"/>
  <c r="P298" i="41"/>
  <c r="O298" i="41"/>
  <c r="N298" i="41"/>
  <c r="M298" i="41"/>
  <c r="L298" i="41"/>
  <c r="K298" i="41"/>
  <c r="J298" i="41"/>
  <c r="I298" i="41"/>
  <c r="H298" i="41"/>
  <c r="G298" i="41"/>
  <c r="F298" i="41"/>
  <c r="E298" i="41"/>
  <c r="D298" i="41"/>
  <c r="AE297" i="41"/>
  <c r="AD297" i="41"/>
  <c r="AC297" i="41"/>
  <c r="AB297" i="41"/>
  <c r="AA297" i="41"/>
  <c r="Z297" i="41"/>
  <c r="Y297" i="41"/>
  <c r="X297" i="41"/>
  <c r="W297" i="41"/>
  <c r="V297" i="41"/>
  <c r="U297" i="41"/>
  <c r="T297" i="41"/>
  <c r="S297" i="41"/>
  <c r="R297" i="41"/>
  <c r="Q297" i="41"/>
  <c r="P297" i="41"/>
  <c r="O297" i="41"/>
  <c r="N297" i="41"/>
  <c r="M297" i="41"/>
  <c r="L297" i="41"/>
  <c r="K297" i="41"/>
  <c r="J297" i="41"/>
  <c r="I297" i="41"/>
  <c r="H297" i="41"/>
  <c r="G297" i="41"/>
  <c r="F297" i="41"/>
  <c r="E297" i="41"/>
  <c r="D297" i="41"/>
  <c r="AE291" i="41"/>
  <c r="AD291" i="41"/>
  <c r="AC291" i="41"/>
  <c r="AB291" i="41"/>
  <c r="AA291" i="41"/>
  <c r="Z291" i="41"/>
  <c r="Y291" i="41"/>
  <c r="X291" i="41"/>
  <c r="W291" i="41"/>
  <c r="V291" i="41"/>
  <c r="U291" i="41"/>
  <c r="T291" i="41"/>
  <c r="S291" i="41"/>
  <c r="R291" i="41"/>
  <c r="Q291" i="41"/>
  <c r="P291" i="41"/>
  <c r="O291" i="41"/>
  <c r="N291" i="41"/>
  <c r="M291" i="41"/>
  <c r="L291" i="41"/>
  <c r="K291" i="41"/>
  <c r="J291" i="41"/>
  <c r="I291" i="41"/>
  <c r="H291" i="41"/>
  <c r="G291" i="41"/>
  <c r="F291" i="41"/>
  <c r="E291" i="41"/>
  <c r="D291" i="41"/>
  <c r="AE287" i="41"/>
  <c r="AD287" i="41"/>
  <c r="AC287" i="41"/>
  <c r="AB287" i="41"/>
  <c r="AA287" i="41"/>
  <c r="Z287" i="41"/>
  <c r="Y287" i="41"/>
  <c r="X287" i="41"/>
  <c r="W287" i="41"/>
  <c r="V287" i="41"/>
  <c r="U287" i="41"/>
  <c r="T287" i="41"/>
  <c r="S287" i="41"/>
  <c r="R287" i="41"/>
  <c r="Q287" i="41"/>
  <c r="P287" i="41"/>
  <c r="O287" i="41"/>
  <c r="N287" i="41"/>
  <c r="M287" i="41"/>
  <c r="L287" i="41"/>
  <c r="K287" i="41"/>
  <c r="J287" i="41"/>
  <c r="I287" i="41"/>
  <c r="H287" i="41"/>
  <c r="G287" i="41"/>
  <c r="F287" i="41"/>
  <c r="E287" i="41"/>
  <c r="D287" i="41"/>
  <c r="AE279" i="41"/>
  <c r="AD279" i="41"/>
  <c r="AC279" i="41"/>
  <c r="AB279" i="41"/>
  <c r="AA279" i="41"/>
  <c r="Z279" i="41"/>
  <c r="Y279" i="41"/>
  <c r="X279" i="41"/>
  <c r="W279" i="41"/>
  <c r="V279" i="41"/>
  <c r="U279" i="41"/>
  <c r="T279" i="41"/>
  <c r="S279" i="41"/>
  <c r="R279" i="41"/>
  <c r="Q279" i="41"/>
  <c r="P279" i="41"/>
  <c r="O279" i="41"/>
  <c r="N279" i="41"/>
  <c r="M279" i="41"/>
  <c r="L279" i="41"/>
  <c r="K279" i="41"/>
  <c r="J279" i="41"/>
  <c r="I279" i="41"/>
  <c r="H279" i="41"/>
  <c r="G279" i="41"/>
  <c r="F279" i="41"/>
  <c r="E279" i="41"/>
  <c r="D279" i="41"/>
  <c r="AE277" i="41"/>
  <c r="AD277" i="41"/>
  <c r="AC277" i="41"/>
  <c r="AB277" i="41"/>
  <c r="AA277" i="41"/>
  <c r="Z277" i="41"/>
  <c r="Y277" i="41"/>
  <c r="X277" i="41"/>
  <c r="W277" i="41"/>
  <c r="V277" i="41"/>
  <c r="U277" i="41"/>
  <c r="T277" i="41"/>
  <c r="S277" i="41"/>
  <c r="R277" i="41"/>
  <c r="Q277" i="41"/>
  <c r="P277" i="41"/>
  <c r="O277" i="41"/>
  <c r="N277" i="41"/>
  <c r="M277" i="41"/>
  <c r="L277" i="41"/>
  <c r="K277" i="41"/>
  <c r="J277" i="41"/>
  <c r="I277" i="41"/>
  <c r="H277" i="41"/>
  <c r="G277" i="41"/>
  <c r="F277" i="41"/>
  <c r="E277" i="41"/>
  <c r="D277" i="41"/>
  <c r="AE272" i="41"/>
  <c r="AD272" i="41"/>
  <c r="AC272" i="41"/>
  <c r="AB272" i="41"/>
  <c r="AA272" i="41"/>
  <c r="Z272" i="41"/>
  <c r="Y272" i="41"/>
  <c r="X272" i="41"/>
  <c r="W272" i="41"/>
  <c r="V272" i="41"/>
  <c r="U272" i="41"/>
  <c r="T272" i="41"/>
  <c r="S272" i="41"/>
  <c r="R272" i="41"/>
  <c r="Q272" i="41"/>
  <c r="P272" i="41"/>
  <c r="O272" i="41"/>
  <c r="N272" i="41"/>
  <c r="M272" i="41"/>
  <c r="L272" i="41"/>
  <c r="K272" i="41"/>
  <c r="J272" i="41"/>
  <c r="I272" i="41"/>
  <c r="H272" i="41"/>
  <c r="G272" i="41"/>
  <c r="F272" i="41"/>
  <c r="E272" i="41"/>
  <c r="D272" i="41"/>
  <c r="AE270" i="41"/>
  <c r="AD270" i="41"/>
  <c r="AC270" i="41"/>
  <c r="AB270" i="41"/>
  <c r="AA270" i="41"/>
  <c r="Z270" i="41"/>
  <c r="Y270" i="41"/>
  <c r="X270" i="41"/>
  <c r="W270" i="41"/>
  <c r="V270" i="41"/>
  <c r="U270" i="41"/>
  <c r="T270" i="41"/>
  <c r="S270" i="41"/>
  <c r="R270" i="41"/>
  <c r="Q270" i="41"/>
  <c r="P270" i="41"/>
  <c r="O270" i="41"/>
  <c r="N270" i="41"/>
  <c r="M270" i="41"/>
  <c r="L270" i="41"/>
  <c r="K270" i="41"/>
  <c r="J270" i="41"/>
  <c r="I270" i="41"/>
  <c r="H270" i="41"/>
  <c r="G270" i="41"/>
  <c r="F270" i="41"/>
  <c r="E270" i="41"/>
  <c r="D270" i="41"/>
  <c r="AE269" i="41"/>
  <c r="AD269" i="41"/>
  <c r="AC269" i="41"/>
  <c r="AB269" i="41"/>
  <c r="AA269" i="41"/>
  <c r="Z269" i="41"/>
  <c r="Y269" i="41"/>
  <c r="X269" i="41"/>
  <c r="W269" i="41"/>
  <c r="V269" i="41"/>
  <c r="U269" i="41"/>
  <c r="T269" i="41"/>
  <c r="S269" i="41"/>
  <c r="R269" i="41"/>
  <c r="Q269" i="41"/>
  <c r="P269" i="41"/>
  <c r="O269" i="41"/>
  <c r="N269" i="41"/>
  <c r="M269" i="41"/>
  <c r="L269" i="41"/>
  <c r="K269" i="41"/>
  <c r="J269" i="41"/>
  <c r="I269" i="41"/>
  <c r="H269" i="41"/>
  <c r="G269" i="41"/>
  <c r="F269" i="41"/>
  <c r="E269" i="41"/>
  <c r="D269" i="41"/>
  <c r="AE260" i="41"/>
  <c r="AD260" i="41"/>
  <c r="AC260" i="41"/>
  <c r="AB260" i="41"/>
  <c r="AA260" i="41"/>
  <c r="Z260" i="41"/>
  <c r="Y260" i="41"/>
  <c r="X260" i="41"/>
  <c r="W260" i="41"/>
  <c r="V260" i="41"/>
  <c r="U260" i="41"/>
  <c r="T260" i="41"/>
  <c r="S260" i="41"/>
  <c r="R260" i="41"/>
  <c r="Q260" i="41"/>
  <c r="P260" i="41"/>
  <c r="O260" i="41"/>
  <c r="N260" i="41"/>
  <c r="M260" i="41"/>
  <c r="L260" i="41"/>
  <c r="K260" i="41"/>
  <c r="J260" i="41"/>
  <c r="I260" i="41"/>
  <c r="H260" i="41"/>
  <c r="G260" i="41"/>
  <c r="F260" i="41"/>
  <c r="E260" i="41"/>
  <c r="D260" i="41"/>
  <c r="AE258" i="41"/>
  <c r="AD258" i="41"/>
  <c r="AC258" i="41"/>
  <c r="AB258" i="41"/>
  <c r="AA258" i="41"/>
  <c r="Z258" i="41"/>
  <c r="Y258" i="41"/>
  <c r="X258" i="41"/>
  <c r="W258" i="41"/>
  <c r="V258" i="41"/>
  <c r="U258" i="41"/>
  <c r="T258" i="41"/>
  <c r="S258" i="41"/>
  <c r="R258" i="41"/>
  <c r="Q258" i="41"/>
  <c r="P258" i="41"/>
  <c r="O258" i="41"/>
  <c r="N258" i="41"/>
  <c r="M258" i="41"/>
  <c r="L258" i="41"/>
  <c r="K258" i="41"/>
  <c r="J258" i="41"/>
  <c r="I258" i="41"/>
  <c r="H258" i="41"/>
  <c r="G258" i="41"/>
  <c r="F258" i="41"/>
  <c r="E258" i="41"/>
  <c r="D258" i="41"/>
  <c r="AE257" i="41"/>
  <c r="AD257" i="41"/>
  <c r="AC257" i="41"/>
  <c r="AB257" i="41"/>
  <c r="AA257" i="41"/>
  <c r="Z257" i="41"/>
  <c r="Y257" i="41"/>
  <c r="X257" i="41"/>
  <c r="W257" i="41"/>
  <c r="V257" i="41"/>
  <c r="U257" i="41"/>
  <c r="T257" i="41"/>
  <c r="S257" i="41"/>
  <c r="R257" i="41"/>
  <c r="Q257" i="41"/>
  <c r="P257" i="41"/>
  <c r="O257" i="41"/>
  <c r="N257" i="41"/>
  <c r="M257" i="41"/>
  <c r="L257" i="41"/>
  <c r="K257" i="41"/>
  <c r="J257" i="41"/>
  <c r="I257" i="41"/>
  <c r="H257" i="41"/>
  <c r="G257" i="41"/>
  <c r="F257" i="41"/>
  <c r="E257" i="41"/>
  <c r="D257" i="41"/>
  <c r="AE252" i="41"/>
  <c r="AD252" i="41"/>
  <c r="AC252" i="41"/>
  <c r="AB252" i="41"/>
  <c r="AA252" i="41"/>
  <c r="Z252" i="41"/>
  <c r="Y252" i="41"/>
  <c r="X252" i="41"/>
  <c r="W252" i="41"/>
  <c r="V252" i="41"/>
  <c r="U252" i="41"/>
  <c r="T252" i="41"/>
  <c r="S252" i="41"/>
  <c r="R252" i="41"/>
  <c r="Q252" i="41"/>
  <c r="P252" i="41"/>
  <c r="O252" i="41"/>
  <c r="N252" i="41"/>
  <c r="M252" i="41"/>
  <c r="L252" i="41"/>
  <c r="K252" i="41"/>
  <c r="J252" i="41"/>
  <c r="I252" i="41"/>
  <c r="H252" i="41"/>
  <c r="G252" i="41"/>
  <c r="F252" i="41"/>
  <c r="E252" i="41"/>
  <c r="D252" i="41"/>
  <c r="AE244" i="41"/>
  <c r="AD244" i="41"/>
  <c r="AC244" i="41"/>
  <c r="AB244" i="41"/>
  <c r="AA244" i="41"/>
  <c r="Z244" i="41"/>
  <c r="Y244" i="41"/>
  <c r="X244" i="41"/>
  <c r="W244" i="41"/>
  <c r="V244" i="41"/>
  <c r="U244" i="41"/>
  <c r="T244" i="41"/>
  <c r="S244" i="41"/>
  <c r="R244" i="41"/>
  <c r="Q244" i="41"/>
  <c r="P244" i="41"/>
  <c r="O244" i="41"/>
  <c r="N244" i="41"/>
  <c r="M244" i="41"/>
  <c r="L244" i="41"/>
  <c r="K244" i="41"/>
  <c r="J244" i="41"/>
  <c r="I244" i="41"/>
  <c r="H244" i="41"/>
  <c r="G244" i="41"/>
  <c r="F244" i="41"/>
  <c r="E244" i="41"/>
  <c r="D244" i="41"/>
  <c r="AE240" i="41"/>
  <c r="AD240" i="41"/>
  <c r="AC240" i="41"/>
  <c r="AB240" i="41"/>
  <c r="AA240" i="41"/>
  <c r="Z240" i="41"/>
  <c r="Y240" i="41"/>
  <c r="X240" i="41"/>
  <c r="W240" i="41"/>
  <c r="V240" i="41"/>
  <c r="U240" i="41"/>
  <c r="T240" i="41"/>
  <c r="S240" i="41"/>
  <c r="R240" i="41"/>
  <c r="Q240" i="41"/>
  <c r="P240" i="41"/>
  <c r="O240" i="41"/>
  <c r="N240" i="41"/>
  <c r="M240" i="41"/>
  <c r="L240" i="41"/>
  <c r="K240" i="41"/>
  <c r="J240" i="41"/>
  <c r="I240" i="41"/>
  <c r="H240" i="41"/>
  <c r="G240" i="41"/>
  <c r="F240" i="41"/>
  <c r="E240" i="41"/>
  <c r="D240" i="41"/>
  <c r="AE237" i="41"/>
  <c r="AD237" i="41"/>
  <c r="AC237" i="41"/>
  <c r="AB237" i="41"/>
  <c r="AA237" i="41"/>
  <c r="Z237" i="41"/>
  <c r="Y237" i="41"/>
  <c r="X237" i="41"/>
  <c r="W237" i="41"/>
  <c r="V237" i="41"/>
  <c r="U237" i="41"/>
  <c r="T237" i="41"/>
  <c r="S237" i="41"/>
  <c r="R237" i="41"/>
  <c r="Q237" i="41"/>
  <c r="P237" i="41"/>
  <c r="O237" i="41"/>
  <c r="N237" i="41"/>
  <c r="M237" i="41"/>
  <c r="L237" i="41"/>
  <c r="K237" i="41"/>
  <c r="J237" i="41"/>
  <c r="I237" i="41"/>
  <c r="H237" i="41"/>
  <c r="G237" i="41"/>
  <c r="F237" i="41"/>
  <c r="E237" i="41"/>
  <c r="D237" i="41"/>
  <c r="AE230" i="41"/>
  <c r="AD230" i="41"/>
  <c r="AC230" i="41"/>
  <c r="AB230" i="41"/>
  <c r="AA230" i="41"/>
  <c r="Z230" i="41"/>
  <c r="Y230" i="41"/>
  <c r="X230" i="41"/>
  <c r="W230" i="41"/>
  <c r="V230" i="41"/>
  <c r="U230" i="41"/>
  <c r="T230" i="41"/>
  <c r="S230" i="41"/>
  <c r="R230" i="41"/>
  <c r="Q230" i="41"/>
  <c r="P230" i="41"/>
  <c r="O230" i="41"/>
  <c r="N230" i="41"/>
  <c r="M230" i="41"/>
  <c r="L230" i="41"/>
  <c r="K230" i="41"/>
  <c r="J230" i="41"/>
  <c r="I230" i="41"/>
  <c r="H230" i="41"/>
  <c r="G230" i="41"/>
  <c r="F230" i="41"/>
  <c r="E230" i="41"/>
  <c r="D230" i="41"/>
  <c r="AE226" i="41"/>
  <c r="AD226" i="41"/>
  <c r="AC226" i="41"/>
  <c r="AB226" i="41"/>
  <c r="AA226" i="41"/>
  <c r="Z226" i="41"/>
  <c r="Y226" i="41"/>
  <c r="X226" i="41"/>
  <c r="W226" i="41"/>
  <c r="V226" i="41"/>
  <c r="U226" i="41"/>
  <c r="T226" i="41"/>
  <c r="S226" i="41"/>
  <c r="R226" i="41"/>
  <c r="Q226" i="41"/>
  <c r="P226" i="41"/>
  <c r="O226" i="41"/>
  <c r="N226" i="41"/>
  <c r="M226" i="41"/>
  <c r="L226" i="41"/>
  <c r="K226" i="41"/>
  <c r="J226" i="41"/>
  <c r="I226" i="41"/>
  <c r="H226" i="41"/>
  <c r="G226" i="41"/>
  <c r="F226" i="41"/>
  <c r="E226" i="41"/>
  <c r="D226" i="41"/>
  <c r="AE219" i="41"/>
  <c r="AD219" i="41"/>
  <c r="AC219" i="41"/>
  <c r="AB219" i="41"/>
  <c r="AA219" i="41"/>
  <c r="Z219" i="41"/>
  <c r="Y219" i="41"/>
  <c r="X219" i="41"/>
  <c r="W219" i="41"/>
  <c r="V219" i="41"/>
  <c r="U219" i="41"/>
  <c r="T219" i="41"/>
  <c r="S219" i="41"/>
  <c r="R219" i="41"/>
  <c r="Q219" i="41"/>
  <c r="P219" i="41"/>
  <c r="O219" i="41"/>
  <c r="N219" i="41"/>
  <c r="M219" i="41"/>
  <c r="L219" i="41"/>
  <c r="K219" i="41"/>
  <c r="J219" i="41"/>
  <c r="I219" i="41"/>
  <c r="H219" i="41"/>
  <c r="G219" i="41"/>
  <c r="F219" i="41"/>
  <c r="E219" i="41"/>
  <c r="D219" i="41"/>
  <c r="AE217" i="41"/>
  <c r="AD217" i="41"/>
  <c r="AC217" i="41"/>
  <c r="AB217" i="41"/>
  <c r="AA217" i="41"/>
  <c r="Z217" i="41"/>
  <c r="Y217" i="41"/>
  <c r="X217" i="41"/>
  <c r="W217" i="41"/>
  <c r="V217" i="41"/>
  <c r="U217" i="41"/>
  <c r="T217" i="41"/>
  <c r="S217" i="41"/>
  <c r="R217" i="41"/>
  <c r="Q217" i="41"/>
  <c r="P217" i="41"/>
  <c r="O217" i="41"/>
  <c r="N217" i="41"/>
  <c r="M217" i="41"/>
  <c r="L217" i="41"/>
  <c r="K217" i="41"/>
  <c r="J217" i="41"/>
  <c r="I217" i="41"/>
  <c r="H217" i="41"/>
  <c r="G217" i="41"/>
  <c r="F217" i="41"/>
  <c r="E217" i="41"/>
  <c r="D217" i="41"/>
  <c r="AE216" i="41"/>
  <c r="AD216" i="41"/>
  <c r="AC216" i="41"/>
  <c r="AB216" i="41"/>
  <c r="AA216" i="41"/>
  <c r="Z216" i="41"/>
  <c r="Y216" i="41"/>
  <c r="X216" i="41"/>
  <c r="W216" i="41"/>
  <c r="V216" i="41"/>
  <c r="U216" i="41"/>
  <c r="T216" i="41"/>
  <c r="S216" i="41"/>
  <c r="R216" i="41"/>
  <c r="Q216" i="41"/>
  <c r="P216" i="41"/>
  <c r="O216" i="41"/>
  <c r="N216" i="41"/>
  <c r="M216" i="41"/>
  <c r="L216" i="41"/>
  <c r="K216" i="41"/>
  <c r="J216" i="41"/>
  <c r="I216" i="41"/>
  <c r="H216" i="41"/>
  <c r="G216" i="41"/>
  <c r="F216" i="41"/>
  <c r="E216" i="41"/>
  <c r="D216" i="41"/>
  <c r="AE213" i="41"/>
  <c r="AD213" i="41"/>
  <c r="AC213" i="41"/>
  <c r="AB213" i="41"/>
  <c r="AA213" i="41"/>
  <c r="Z213" i="41"/>
  <c r="Y213" i="41"/>
  <c r="X213" i="41"/>
  <c r="W213" i="41"/>
  <c r="V213" i="41"/>
  <c r="U213" i="41"/>
  <c r="T213" i="41"/>
  <c r="S213" i="41"/>
  <c r="R213" i="41"/>
  <c r="Q213" i="41"/>
  <c r="P213" i="41"/>
  <c r="O213" i="41"/>
  <c r="N213" i="41"/>
  <c r="M213" i="41"/>
  <c r="L213" i="41"/>
  <c r="K213" i="41"/>
  <c r="J213" i="41"/>
  <c r="I213" i="41"/>
  <c r="H213" i="41"/>
  <c r="G213" i="41"/>
  <c r="F213" i="41"/>
  <c r="E213" i="41"/>
  <c r="D213" i="41"/>
  <c r="AE206" i="41"/>
  <c r="AD206" i="41"/>
  <c r="AC206" i="41"/>
  <c r="AB206" i="41"/>
  <c r="AA206" i="41"/>
  <c r="Z206" i="41"/>
  <c r="Y206" i="41"/>
  <c r="X206" i="41"/>
  <c r="W206" i="41"/>
  <c r="V206" i="41"/>
  <c r="U206" i="41"/>
  <c r="T206" i="41"/>
  <c r="S206" i="41"/>
  <c r="R206" i="41"/>
  <c r="Q206" i="41"/>
  <c r="P206" i="41"/>
  <c r="O206" i="41"/>
  <c r="N206" i="41"/>
  <c r="M206" i="41"/>
  <c r="L206" i="41"/>
  <c r="K206" i="41"/>
  <c r="J206" i="41"/>
  <c r="I206" i="41"/>
  <c r="H206" i="41"/>
  <c r="G206" i="41"/>
  <c r="F206" i="41"/>
  <c r="E206" i="41"/>
  <c r="D206" i="41"/>
  <c r="AE202" i="41"/>
  <c r="AD202" i="41"/>
  <c r="AC202" i="41"/>
  <c r="AB202" i="41"/>
  <c r="AA202" i="41"/>
  <c r="Z202" i="41"/>
  <c r="Y202" i="41"/>
  <c r="X202" i="41"/>
  <c r="W202" i="41"/>
  <c r="V202" i="41"/>
  <c r="U202" i="41"/>
  <c r="T202" i="41"/>
  <c r="S202" i="41"/>
  <c r="R202" i="41"/>
  <c r="Q202" i="41"/>
  <c r="P202" i="41"/>
  <c r="O202" i="41"/>
  <c r="N202" i="41"/>
  <c r="M202" i="41"/>
  <c r="L202" i="41"/>
  <c r="K202" i="41"/>
  <c r="J202" i="41"/>
  <c r="I202" i="41"/>
  <c r="H202" i="41"/>
  <c r="G202" i="41"/>
  <c r="F202" i="41"/>
  <c r="E202" i="41"/>
  <c r="D202" i="41"/>
  <c r="AE195" i="41"/>
  <c r="AD195" i="41"/>
  <c r="AC195" i="41"/>
  <c r="AB195" i="41"/>
  <c r="AA195" i="41"/>
  <c r="Z195" i="41"/>
  <c r="Y195" i="41"/>
  <c r="X195" i="41"/>
  <c r="W195" i="41"/>
  <c r="V195" i="41"/>
  <c r="U195" i="41"/>
  <c r="T195" i="41"/>
  <c r="S195" i="41"/>
  <c r="R195" i="41"/>
  <c r="Q195" i="41"/>
  <c r="P195" i="41"/>
  <c r="O195" i="41"/>
  <c r="N195" i="41"/>
  <c r="M195" i="41"/>
  <c r="L195" i="41"/>
  <c r="K195" i="41"/>
  <c r="J195" i="41"/>
  <c r="I195" i="41"/>
  <c r="H195" i="41"/>
  <c r="G195" i="41"/>
  <c r="F195" i="41"/>
  <c r="E195" i="41"/>
  <c r="D195" i="41"/>
  <c r="AE193" i="41"/>
  <c r="AD193" i="41"/>
  <c r="AC193" i="41"/>
  <c r="AB193" i="41"/>
  <c r="AA193" i="41"/>
  <c r="Z193" i="41"/>
  <c r="Y193" i="41"/>
  <c r="X193" i="41"/>
  <c r="W193" i="41"/>
  <c r="V193" i="41"/>
  <c r="U193" i="41"/>
  <c r="T193" i="41"/>
  <c r="S193" i="41"/>
  <c r="R193" i="41"/>
  <c r="Q193" i="41"/>
  <c r="P193" i="41"/>
  <c r="O193" i="41"/>
  <c r="N193" i="41"/>
  <c r="M193" i="41"/>
  <c r="L193" i="41"/>
  <c r="K193" i="41"/>
  <c r="J193" i="41"/>
  <c r="I193" i="41"/>
  <c r="H193" i="41"/>
  <c r="G193" i="41"/>
  <c r="F193" i="41"/>
  <c r="E193" i="41"/>
  <c r="D193" i="41"/>
  <c r="AE192" i="41"/>
  <c r="AD192" i="41"/>
  <c r="AC192" i="41"/>
  <c r="AB192" i="41"/>
  <c r="AA192" i="41"/>
  <c r="Z192" i="41"/>
  <c r="Y192" i="41"/>
  <c r="X192" i="41"/>
  <c r="W192" i="41"/>
  <c r="V192" i="41"/>
  <c r="U192" i="41"/>
  <c r="T192" i="41"/>
  <c r="S192" i="41"/>
  <c r="R192" i="41"/>
  <c r="Q192" i="41"/>
  <c r="P192" i="41"/>
  <c r="O192" i="41"/>
  <c r="N192" i="41"/>
  <c r="M192" i="41"/>
  <c r="L192" i="41"/>
  <c r="K192" i="41"/>
  <c r="J192" i="41"/>
  <c r="I192" i="41"/>
  <c r="H192" i="41"/>
  <c r="G192" i="41"/>
  <c r="F192" i="41"/>
  <c r="E192" i="41"/>
  <c r="D192" i="41"/>
  <c r="AE191" i="41"/>
  <c r="AD191" i="41"/>
  <c r="AC191" i="41"/>
  <c r="AB191" i="41"/>
  <c r="AA191" i="41"/>
  <c r="Z191" i="41"/>
  <c r="Y191" i="41"/>
  <c r="X191" i="41"/>
  <c r="W191" i="41"/>
  <c r="V191" i="41"/>
  <c r="U191" i="41"/>
  <c r="T191" i="41"/>
  <c r="S191" i="41"/>
  <c r="R191" i="41"/>
  <c r="Q191" i="41"/>
  <c r="P191" i="41"/>
  <c r="O191" i="41"/>
  <c r="N191" i="41"/>
  <c r="M191" i="41"/>
  <c r="L191" i="41"/>
  <c r="K191" i="41"/>
  <c r="J191" i="41"/>
  <c r="I191" i="41"/>
  <c r="H191" i="41"/>
  <c r="G191" i="41"/>
  <c r="F191" i="41"/>
  <c r="E191" i="41"/>
  <c r="D191" i="41"/>
  <c r="AE149" i="41"/>
  <c r="AD149" i="41"/>
  <c r="AC149" i="41"/>
  <c r="AB149" i="41"/>
  <c r="AA149" i="41"/>
  <c r="Z149" i="41"/>
  <c r="Y149" i="4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AE141" i="41"/>
  <c r="AD141" i="41"/>
  <c r="AC141" i="41"/>
  <c r="AB141" i="41"/>
  <c r="AA141" i="41"/>
  <c r="Z141" i="41"/>
  <c r="Y141" i="41"/>
  <c r="X141" i="41"/>
  <c r="W141" i="41"/>
  <c r="V141" i="41"/>
  <c r="U141" i="41"/>
  <c r="T141" i="41"/>
  <c r="S141" i="41"/>
  <c r="R141" i="41"/>
  <c r="Q141" i="41"/>
  <c r="P141" i="41"/>
  <c r="O141" i="41"/>
  <c r="N141" i="41"/>
  <c r="M141" i="41"/>
  <c r="L141" i="41"/>
  <c r="K141" i="41"/>
  <c r="J141" i="41"/>
  <c r="I141" i="41"/>
  <c r="H141" i="41"/>
  <c r="G141" i="41"/>
  <c r="F141" i="41"/>
  <c r="E141" i="41"/>
  <c r="D141" i="41"/>
  <c r="AE122" i="41"/>
  <c r="AD122" i="41"/>
  <c r="AC122" i="41"/>
  <c r="AB122" i="41"/>
  <c r="AA122" i="41"/>
  <c r="Z122" i="41"/>
  <c r="Y122" i="4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AE112" i="41"/>
  <c r="AD112" i="41"/>
  <c r="AC112" i="41"/>
  <c r="AB112" i="41"/>
  <c r="AA112" i="41"/>
  <c r="Z112" i="41"/>
  <c r="Y112" i="41"/>
  <c r="X112" i="41"/>
  <c r="W112" i="41"/>
  <c r="V112" i="41"/>
  <c r="U112" i="41"/>
  <c r="T112" i="41"/>
  <c r="S112" i="41"/>
  <c r="R112" i="41"/>
  <c r="Q112" i="41"/>
  <c r="P112" i="41"/>
  <c r="O112" i="41"/>
  <c r="N112" i="41"/>
  <c r="M112" i="41"/>
  <c r="L112" i="41"/>
  <c r="K112" i="41"/>
  <c r="J112" i="41"/>
  <c r="I112" i="41"/>
  <c r="H112" i="41"/>
  <c r="G112" i="41"/>
  <c r="F112" i="41"/>
  <c r="E112" i="41"/>
  <c r="D112" i="41"/>
  <c r="AE107" i="41"/>
  <c r="AD107" i="41"/>
  <c r="AC107" i="41"/>
  <c r="AB107" i="41"/>
  <c r="AA107" i="41"/>
  <c r="Z107" i="41"/>
  <c r="Y107" i="41"/>
  <c r="X107" i="41"/>
  <c r="W107" i="41"/>
  <c r="V107" i="41"/>
  <c r="U107" i="41"/>
  <c r="T107" i="41"/>
  <c r="S107" i="41"/>
  <c r="R107" i="41"/>
  <c r="Q107" i="41"/>
  <c r="P107" i="41"/>
  <c r="O107" i="41"/>
  <c r="N107" i="41"/>
  <c r="M107" i="41"/>
  <c r="L107" i="41"/>
  <c r="K107" i="41"/>
  <c r="J107" i="41"/>
  <c r="I107" i="41"/>
  <c r="H107" i="41"/>
  <c r="G107" i="41"/>
  <c r="F107" i="41"/>
  <c r="E107" i="41"/>
  <c r="D107" i="41"/>
  <c r="AE103" i="41"/>
  <c r="AD103" i="41"/>
  <c r="AC103" i="41"/>
  <c r="AB103" i="41"/>
  <c r="AA103" i="41"/>
  <c r="Z103" i="41"/>
  <c r="Y103" i="41"/>
  <c r="X103" i="41"/>
  <c r="W103" i="41"/>
  <c r="V103" i="41"/>
  <c r="U103" i="41"/>
  <c r="T103" i="41"/>
  <c r="S103" i="41"/>
  <c r="R103" i="41"/>
  <c r="Q103" i="41"/>
  <c r="P103" i="41"/>
  <c r="O103" i="41"/>
  <c r="N103" i="41"/>
  <c r="M103" i="41"/>
  <c r="L103" i="41"/>
  <c r="K103" i="41"/>
  <c r="J103" i="41"/>
  <c r="I103" i="41"/>
  <c r="H103" i="41"/>
  <c r="G103" i="41"/>
  <c r="F103" i="41"/>
  <c r="E103" i="41"/>
  <c r="D103" i="41"/>
  <c r="AE102" i="41"/>
  <c r="AD102" i="41"/>
  <c r="AC102" i="41"/>
  <c r="AB102" i="41"/>
  <c r="AA102" i="41"/>
  <c r="Z102" i="41"/>
  <c r="Y102" i="41"/>
  <c r="X102" i="41"/>
  <c r="W102" i="41"/>
  <c r="V102" i="41"/>
  <c r="U102" i="41"/>
  <c r="T102" i="41"/>
  <c r="S102" i="41"/>
  <c r="R102" i="41"/>
  <c r="Q102" i="41"/>
  <c r="P102" i="41"/>
  <c r="O102" i="41"/>
  <c r="N102" i="41"/>
  <c r="M102" i="41"/>
  <c r="L102" i="41"/>
  <c r="K102" i="41"/>
  <c r="J102" i="41"/>
  <c r="I102" i="41"/>
  <c r="H102" i="41"/>
  <c r="G102" i="41"/>
  <c r="F102" i="41"/>
  <c r="E102" i="41"/>
  <c r="D102" i="41"/>
  <c r="AE94" i="41"/>
  <c r="AD94" i="41"/>
  <c r="AC94" i="41"/>
  <c r="AB94" i="41"/>
  <c r="AA94" i="41"/>
  <c r="Z94" i="41"/>
  <c r="Y94" i="41"/>
  <c r="X94" i="41"/>
  <c r="W94" i="41"/>
  <c r="V94" i="41"/>
  <c r="U94" i="41"/>
  <c r="T94" i="41"/>
  <c r="S94" i="41"/>
  <c r="R94" i="41"/>
  <c r="Q94" i="41"/>
  <c r="P94" i="41"/>
  <c r="O94" i="41"/>
  <c r="N94" i="41"/>
  <c r="M94" i="41"/>
  <c r="L94" i="41"/>
  <c r="K94" i="41"/>
  <c r="J94" i="41"/>
  <c r="I94" i="41"/>
  <c r="H94" i="41"/>
  <c r="G94" i="41"/>
  <c r="F94" i="41"/>
  <c r="E94" i="41"/>
  <c r="D94" i="41"/>
  <c r="AE91" i="41"/>
  <c r="AD91" i="41"/>
  <c r="AC91" i="41"/>
  <c r="AB91" i="41"/>
  <c r="AA91" i="41"/>
  <c r="Z91" i="41"/>
  <c r="Y91" i="41"/>
  <c r="X91" i="41"/>
  <c r="W91" i="41"/>
  <c r="V91" i="41"/>
  <c r="U91" i="41"/>
  <c r="T91" i="41"/>
  <c r="S91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AE84" i="41"/>
  <c r="AD84" i="41"/>
  <c r="AC84" i="41"/>
  <c r="AB84" i="41"/>
  <c r="AA84" i="41"/>
  <c r="Z84" i="41"/>
  <c r="Y84" i="41"/>
  <c r="X84" i="41"/>
  <c r="W84" i="41"/>
  <c r="V84" i="41"/>
  <c r="U84" i="41"/>
  <c r="T84" i="41"/>
  <c r="S84" i="41"/>
  <c r="R84" i="41"/>
  <c r="Q84" i="41"/>
  <c r="P84" i="41"/>
  <c r="O84" i="41"/>
  <c r="N84" i="41"/>
  <c r="M84" i="41"/>
  <c r="L84" i="41"/>
  <c r="K84" i="41"/>
  <c r="J84" i="41"/>
  <c r="I84" i="41"/>
  <c r="H84" i="41"/>
  <c r="G84" i="41"/>
  <c r="F84" i="41"/>
  <c r="E84" i="41"/>
  <c r="D84" i="41"/>
  <c r="AE81" i="41"/>
  <c r="AD81" i="41"/>
  <c r="AC81" i="41"/>
  <c r="AB81" i="41"/>
  <c r="AA81" i="41"/>
  <c r="Z81" i="41"/>
  <c r="Y81" i="41"/>
  <c r="X81" i="41"/>
  <c r="W81" i="41"/>
  <c r="V81" i="41"/>
  <c r="U81" i="41"/>
  <c r="T81" i="41"/>
  <c r="S81" i="41"/>
  <c r="R81" i="41"/>
  <c r="Q81" i="41"/>
  <c r="P81" i="41"/>
  <c r="O81" i="41"/>
  <c r="N81" i="41"/>
  <c r="M81" i="41"/>
  <c r="L81" i="41"/>
  <c r="K81" i="41"/>
  <c r="J81" i="41"/>
  <c r="I81" i="41"/>
  <c r="H81" i="41"/>
  <c r="G81" i="41"/>
  <c r="F81" i="41"/>
  <c r="E81" i="41"/>
  <c r="D81" i="41"/>
  <c r="AE80" i="41"/>
  <c r="AD80" i="41"/>
  <c r="AC80" i="41"/>
  <c r="AB80" i="41"/>
  <c r="AA80" i="41"/>
  <c r="Z80" i="41"/>
  <c r="Y80" i="41"/>
  <c r="X80" i="41"/>
  <c r="W80" i="41"/>
  <c r="V80" i="41"/>
  <c r="U80" i="41"/>
  <c r="T80" i="41"/>
  <c r="S80" i="41"/>
  <c r="R80" i="41"/>
  <c r="Q80" i="41"/>
  <c r="P80" i="41"/>
  <c r="O80" i="41"/>
  <c r="N80" i="41"/>
  <c r="M80" i="41"/>
  <c r="L80" i="41"/>
  <c r="K80" i="41"/>
  <c r="J80" i="41"/>
  <c r="I80" i="41"/>
  <c r="H80" i="41"/>
  <c r="G80" i="41"/>
  <c r="F80" i="41"/>
  <c r="E80" i="41"/>
  <c r="D80" i="41"/>
  <c r="AE75" i="41"/>
  <c r="AD75" i="41"/>
  <c r="AC75" i="41"/>
  <c r="AB75" i="41"/>
  <c r="AA75" i="41"/>
  <c r="Z75" i="41"/>
  <c r="Y75" i="41"/>
  <c r="X75" i="41"/>
  <c r="W75" i="41"/>
  <c r="V75" i="41"/>
  <c r="U75" i="41"/>
  <c r="T75" i="41"/>
  <c r="S75" i="41"/>
  <c r="R75" i="41"/>
  <c r="Q75" i="41"/>
  <c r="P75" i="41"/>
  <c r="O75" i="41"/>
  <c r="N75" i="41"/>
  <c r="M75" i="41"/>
  <c r="L75" i="41"/>
  <c r="K75" i="41"/>
  <c r="J75" i="41"/>
  <c r="I75" i="41"/>
  <c r="H75" i="41"/>
  <c r="G75" i="41"/>
  <c r="F75" i="41"/>
  <c r="E75" i="41"/>
  <c r="D75" i="41"/>
  <c r="AE70" i="41"/>
  <c r="AD70" i="41"/>
  <c r="AC70" i="41"/>
  <c r="AB70" i="41"/>
  <c r="AA70" i="41"/>
  <c r="Z70" i="41"/>
  <c r="Y70" i="41"/>
  <c r="X70" i="41"/>
  <c r="W70" i="41"/>
  <c r="V70" i="41"/>
  <c r="U70" i="41"/>
  <c r="T70" i="41"/>
  <c r="S70" i="41"/>
  <c r="R70" i="41"/>
  <c r="Q70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AE69" i="41"/>
  <c r="AD69" i="41"/>
  <c r="AC69" i="41"/>
  <c r="AB69" i="41"/>
  <c r="AA69" i="41"/>
  <c r="Z69" i="41"/>
  <c r="Y69" i="41"/>
  <c r="X69" i="41"/>
  <c r="W69" i="41"/>
  <c r="V69" i="41"/>
  <c r="U69" i="41"/>
  <c r="T69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AE68" i="41"/>
  <c r="AD68" i="41"/>
  <c r="AC68" i="41"/>
  <c r="AB68" i="41"/>
  <c r="AA68" i="41"/>
  <c r="Z68" i="41"/>
  <c r="Y68" i="4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AE67" i="41"/>
  <c r="AD67" i="41"/>
  <c r="AC67" i="41"/>
  <c r="AB67" i="41"/>
  <c r="AA67" i="41"/>
  <c r="Z67" i="41"/>
  <c r="Y67" i="41"/>
  <c r="X67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F67" i="41"/>
  <c r="E67" i="41"/>
  <c r="D67" i="41"/>
  <c r="AE62" i="41"/>
  <c r="AD62" i="41"/>
  <c r="AC62" i="41"/>
  <c r="AB62" i="41"/>
  <c r="AA62" i="41"/>
  <c r="Z62" i="41"/>
  <c r="Y62" i="41"/>
  <c r="X62" i="41"/>
  <c r="W62" i="41"/>
  <c r="V62" i="41"/>
  <c r="U62" i="41"/>
  <c r="T62" i="41"/>
  <c r="S62" i="41"/>
  <c r="R62" i="41"/>
  <c r="Q62" i="41"/>
  <c r="P62" i="41"/>
  <c r="O62" i="41"/>
  <c r="N62" i="41"/>
  <c r="M62" i="41"/>
  <c r="L62" i="41"/>
  <c r="K62" i="41"/>
  <c r="J62" i="41"/>
  <c r="I62" i="41"/>
  <c r="H62" i="41"/>
  <c r="G62" i="41"/>
  <c r="F62" i="41"/>
  <c r="E62" i="41"/>
  <c r="D62" i="41"/>
  <c r="AE60" i="41"/>
  <c r="AD60" i="41"/>
  <c r="AC60" i="41"/>
  <c r="AB60" i="41"/>
  <c r="AA60" i="41"/>
  <c r="Z60" i="41"/>
  <c r="Y60" i="41"/>
  <c r="X60" i="41"/>
  <c r="W60" i="41"/>
  <c r="V60" i="41"/>
  <c r="U60" i="41"/>
  <c r="T60" i="41"/>
  <c r="S60" i="41"/>
  <c r="R60" i="41"/>
  <c r="Q60" i="41"/>
  <c r="P60" i="41"/>
  <c r="O60" i="41"/>
  <c r="N60" i="41"/>
  <c r="M60" i="41"/>
  <c r="L60" i="41"/>
  <c r="K60" i="41"/>
  <c r="J60" i="41"/>
  <c r="I60" i="41"/>
  <c r="H60" i="41"/>
  <c r="G60" i="41"/>
  <c r="F60" i="41"/>
  <c r="E60" i="41"/>
  <c r="D60" i="41"/>
  <c r="AE56" i="41"/>
  <c r="AD56" i="41"/>
  <c r="AC56" i="41"/>
  <c r="AB56" i="41"/>
  <c r="AA56" i="41"/>
  <c r="Z56" i="41"/>
  <c r="Y56" i="41"/>
  <c r="X56" i="41"/>
  <c r="W56" i="41"/>
  <c r="V56" i="41"/>
  <c r="U56" i="41"/>
  <c r="T56" i="41"/>
  <c r="S56" i="41"/>
  <c r="R56" i="41"/>
  <c r="Q56" i="41"/>
  <c r="P56" i="41"/>
  <c r="O56" i="41"/>
  <c r="N56" i="41"/>
  <c r="M56" i="41"/>
  <c r="L56" i="41"/>
  <c r="K56" i="41"/>
  <c r="J56" i="41"/>
  <c r="I56" i="41"/>
  <c r="H56" i="41"/>
  <c r="G56" i="41"/>
  <c r="F56" i="41"/>
  <c r="E56" i="41"/>
  <c r="D56" i="41"/>
  <c r="AE53" i="41"/>
  <c r="AD53" i="41"/>
  <c r="AC53" i="41"/>
  <c r="AB53" i="41"/>
  <c r="AA53" i="41"/>
  <c r="Z53" i="41"/>
  <c r="Y53" i="41"/>
  <c r="X53" i="41"/>
  <c r="W53" i="41"/>
  <c r="V53" i="41"/>
  <c r="U53" i="41"/>
  <c r="T53" i="41"/>
  <c r="S53" i="41"/>
  <c r="R53" i="41"/>
  <c r="Q53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D53" i="41"/>
  <c r="AE50" i="41"/>
  <c r="AD50" i="41"/>
  <c r="AC50" i="41"/>
  <c r="AB50" i="41"/>
  <c r="AA50" i="41"/>
  <c r="Z50" i="41"/>
  <c r="Y50" i="4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AE47" i="41"/>
  <c r="AD47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AE32" i="41"/>
  <c r="AD32" i="41"/>
  <c r="AC32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AE31" i="41"/>
  <c r="AD31" i="41"/>
  <c r="AC31" i="41"/>
  <c r="AB31" i="41"/>
  <c r="AA31" i="41"/>
  <c r="Z31" i="41"/>
  <c r="Y31" i="41"/>
  <c r="X31" i="41"/>
  <c r="W31" i="41"/>
  <c r="V31" i="41"/>
  <c r="U31" i="41"/>
  <c r="T31" i="41"/>
  <c r="S31" i="41"/>
  <c r="R31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AE17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E657" i="41"/>
  <c r="E30" i="44" s="1"/>
  <c r="I657" i="41"/>
  <c r="I30" i="44" s="1"/>
  <c r="M657" i="41"/>
  <c r="M30" i="44" s="1"/>
  <c r="Q657" i="41"/>
  <c r="Q30" i="44" s="1"/>
  <c r="U657" i="41"/>
  <c r="U30" i="44" s="1"/>
  <c r="C661" i="41"/>
  <c r="C110" i="44" s="1"/>
  <c r="C641" i="41"/>
  <c r="C624" i="41"/>
  <c r="C660" i="41"/>
  <c r="C90" i="44" s="1"/>
  <c r="C613" i="41"/>
  <c r="C659" i="41"/>
  <c r="C70" i="44" s="1"/>
  <c r="C606" i="41"/>
  <c r="C600" i="41"/>
  <c r="C657" i="41" s="1"/>
  <c r="C30" i="44" s="1"/>
  <c r="C584" i="41"/>
  <c r="C571" i="41"/>
  <c r="C568" i="41"/>
  <c r="C565" i="41"/>
  <c r="C562" i="41"/>
  <c r="C555" i="41" s="1"/>
  <c r="C559" i="41"/>
  <c r="C556" i="41"/>
  <c r="C549" i="41"/>
  <c r="C545" i="41"/>
  <c r="C541" i="41"/>
  <c r="C536" i="41"/>
  <c r="C530" i="41"/>
  <c r="C524" i="41" s="1"/>
  <c r="C525" i="41"/>
  <c r="C516" i="41"/>
  <c r="C493" i="41"/>
  <c r="C489" i="41" s="1"/>
  <c r="C488" i="41"/>
  <c r="C472" i="41"/>
  <c r="C467" i="41"/>
  <c r="C463" i="41"/>
  <c r="C457" i="41"/>
  <c r="C456" i="41" s="1"/>
  <c r="C440" i="41"/>
  <c r="C425" i="41"/>
  <c r="C417" i="41"/>
  <c r="C415" i="41" s="1"/>
  <c r="C409" i="41"/>
  <c r="C407" i="41" s="1"/>
  <c r="C399" i="41"/>
  <c r="C393" i="41"/>
  <c r="C391" i="41"/>
  <c r="C383" i="41"/>
  <c r="C380" i="41"/>
  <c r="C377" i="41"/>
  <c r="C374" i="41"/>
  <c r="C367" i="41" s="1"/>
  <c r="C371" i="41"/>
  <c r="C368" i="41"/>
  <c r="C364" i="41"/>
  <c r="C359" i="41"/>
  <c r="C358" i="41"/>
  <c r="C355" i="41"/>
  <c r="C350" i="41"/>
  <c r="C349" i="41" s="1"/>
  <c r="C341" i="41"/>
  <c r="C328" i="41"/>
  <c r="C315" i="41"/>
  <c r="C301" i="41" s="1"/>
  <c r="C300" i="41" s="1"/>
  <c r="C299" i="41" s="1"/>
  <c r="C298" i="41" s="1"/>
  <c r="C297" i="41" s="1"/>
  <c r="C302" i="41"/>
  <c r="C291" i="41"/>
  <c r="C287" i="41"/>
  <c r="C279" i="41"/>
  <c r="C277" i="41"/>
  <c r="C272" i="41"/>
  <c r="C270" i="41"/>
  <c r="C269" i="41" s="1"/>
  <c r="C260" i="41"/>
  <c r="C258" i="41" s="1"/>
  <c r="C252" i="41"/>
  <c r="C244" i="41"/>
  <c r="C240" i="41"/>
  <c r="C237" i="41"/>
  <c r="C230" i="41"/>
  <c r="C226" i="41"/>
  <c r="C219" i="41"/>
  <c r="C217" i="41" s="1"/>
  <c r="C216" i="41" s="1"/>
  <c r="C213" i="41"/>
  <c r="C206" i="41"/>
  <c r="C202" i="41"/>
  <c r="C195" i="41"/>
  <c r="C193" i="41" s="1"/>
  <c r="C192" i="41" s="1"/>
  <c r="C149" i="41"/>
  <c r="C141" i="41"/>
  <c r="C122" i="41"/>
  <c r="C112" i="41"/>
  <c r="C107" i="41"/>
  <c r="C102" i="41"/>
  <c r="C103" i="41"/>
  <c r="C94" i="41"/>
  <c r="C91" i="41" s="1"/>
  <c r="C84" i="41"/>
  <c r="C81" i="41" s="1"/>
  <c r="C80" i="41" s="1"/>
  <c r="C75" i="41"/>
  <c r="C70" i="41"/>
  <c r="C69" i="41" s="1"/>
  <c r="C68" i="41" s="1"/>
  <c r="C62" i="41"/>
  <c r="C60" i="41"/>
  <c r="C56" i="41"/>
  <c r="C53" i="41"/>
  <c r="C50" i="41"/>
  <c r="C47" i="41"/>
  <c r="C32" i="41"/>
  <c r="C31" i="41"/>
  <c r="C17" i="41"/>
  <c r="C14" i="41"/>
  <c r="C8" i="41" s="1"/>
  <c r="C7" i="41" s="1"/>
  <c r="AE661" i="40"/>
  <c r="AE109" i="44" s="1"/>
  <c r="AD661" i="40"/>
  <c r="AD109" i="44" s="1"/>
  <c r="AC661" i="40"/>
  <c r="AC109" i="44" s="1"/>
  <c r="AB661" i="40"/>
  <c r="AB109" i="44" s="1"/>
  <c r="AA661" i="40"/>
  <c r="AA109" i="44" s="1"/>
  <c r="Z661" i="40"/>
  <c r="Z109" i="44" s="1"/>
  <c r="Y661" i="40"/>
  <c r="Y109" i="44" s="1"/>
  <c r="X661" i="40"/>
  <c r="X109" i="44" s="1"/>
  <c r="W661" i="40"/>
  <c r="W109" i="44" s="1"/>
  <c r="V661" i="40"/>
  <c r="V109" i="44" s="1"/>
  <c r="U661" i="40"/>
  <c r="U109" i="44" s="1"/>
  <c r="T661" i="40"/>
  <c r="T109" i="44" s="1"/>
  <c r="S661" i="40"/>
  <c r="S109" i="44" s="1"/>
  <c r="R661" i="40"/>
  <c r="R109" i="44" s="1"/>
  <c r="Q661" i="40"/>
  <c r="Q109" i="44" s="1"/>
  <c r="P661" i="40"/>
  <c r="P109" i="44" s="1"/>
  <c r="O661" i="40"/>
  <c r="O109" i="44" s="1"/>
  <c r="N661" i="40"/>
  <c r="N109" i="44" s="1"/>
  <c r="M661" i="40"/>
  <c r="M109" i="44" s="1"/>
  <c r="L661" i="40"/>
  <c r="L109" i="44" s="1"/>
  <c r="K661" i="40"/>
  <c r="K109" i="44" s="1"/>
  <c r="J661" i="40"/>
  <c r="J109" i="44" s="1"/>
  <c r="I661" i="40"/>
  <c r="I109" i="44" s="1"/>
  <c r="H661" i="40"/>
  <c r="H109" i="44" s="1"/>
  <c r="G661" i="40"/>
  <c r="G109" i="44" s="1"/>
  <c r="F661" i="40"/>
  <c r="F109" i="44" s="1"/>
  <c r="E661" i="40"/>
  <c r="E109" i="44" s="1"/>
  <c r="D661" i="40"/>
  <c r="D109" i="44" s="1"/>
  <c r="AE641" i="40"/>
  <c r="AD641" i="40"/>
  <c r="AC641" i="40"/>
  <c r="AB641" i="40"/>
  <c r="AA641" i="40"/>
  <c r="Z641" i="40"/>
  <c r="Y641" i="40"/>
  <c r="X641" i="40"/>
  <c r="W641" i="40"/>
  <c r="V641" i="40"/>
  <c r="U641" i="40"/>
  <c r="T641" i="40"/>
  <c r="S641" i="40"/>
  <c r="R641" i="40"/>
  <c r="Q641" i="40"/>
  <c r="P641" i="40"/>
  <c r="O641" i="40"/>
  <c r="N641" i="40"/>
  <c r="M641" i="40"/>
  <c r="L641" i="40"/>
  <c r="K641" i="40"/>
  <c r="J641" i="40"/>
  <c r="I641" i="40"/>
  <c r="H641" i="40"/>
  <c r="G641" i="40"/>
  <c r="F641" i="40"/>
  <c r="E641" i="40"/>
  <c r="D641" i="40"/>
  <c r="AE624" i="40"/>
  <c r="AE660" i="40"/>
  <c r="AE89" i="44" s="1"/>
  <c r="AD624" i="40"/>
  <c r="AD660" i="40"/>
  <c r="AD89" i="44" s="1"/>
  <c r="AC624" i="40"/>
  <c r="AC660" i="40"/>
  <c r="AC89" i="44" s="1"/>
  <c r="AB624" i="40"/>
  <c r="AB660" i="40"/>
  <c r="AB89" i="44" s="1"/>
  <c r="AA624" i="40"/>
  <c r="AA660" i="40"/>
  <c r="AA89" i="44" s="1"/>
  <c r="Z624" i="40"/>
  <c r="Z660" i="40"/>
  <c r="Z89" i="44" s="1"/>
  <c r="Y624" i="40"/>
  <c r="Y660" i="40" s="1"/>
  <c r="Y89" i="44" s="1"/>
  <c r="X624" i="40"/>
  <c r="X660" i="40" s="1"/>
  <c r="X89" i="44" s="1"/>
  <c r="W624" i="40"/>
  <c r="W660" i="40" s="1"/>
  <c r="W89" i="44" s="1"/>
  <c r="V624" i="40"/>
  <c r="V660" i="40" s="1"/>
  <c r="V89" i="44" s="1"/>
  <c r="U624" i="40"/>
  <c r="U660" i="40" s="1"/>
  <c r="U89" i="44" s="1"/>
  <c r="T624" i="40"/>
  <c r="T660" i="40"/>
  <c r="T89" i="44" s="1"/>
  <c r="S624" i="40"/>
  <c r="S660" i="40"/>
  <c r="S89" i="44" s="1"/>
  <c r="R624" i="40"/>
  <c r="R660" i="40"/>
  <c r="R89" i="44" s="1"/>
  <c r="Q624" i="40"/>
  <c r="Q660" i="40" s="1"/>
  <c r="Q89" i="44" s="1"/>
  <c r="P624" i="40"/>
  <c r="P660" i="40" s="1"/>
  <c r="P89" i="44" s="1"/>
  <c r="O624" i="40"/>
  <c r="O660" i="40" s="1"/>
  <c r="O89" i="44" s="1"/>
  <c r="N624" i="40"/>
  <c r="N660" i="40" s="1"/>
  <c r="N89" i="44" s="1"/>
  <c r="M624" i="40"/>
  <c r="M660" i="40" s="1"/>
  <c r="M89" i="44" s="1"/>
  <c r="L624" i="40"/>
  <c r="L660" i="40" s="1"/>
  <c r="L89" i="44" s="1"/>
  <c r="K624" i="40"/>
  <c r="K660" i="40" s="1"/>
  <c r="K89" i="44" s="1"/>
  <c r="J624" i="40"/>
  <c r="J660" i="40" s="1"/>
  <c r="J89" i="44" s="1"/>
  <c r="I624" i="40"/>
  <c r="I660" i="40" s="1"/>
  <c r="I89" i="44" s="1"/>
  <c r="H624" i="40"/>
  <c r="H660" i="40"/>
  <c r="H89" i="44" s="1"/>
  <c r="G624" i="40"/>
  <c r="G660" i="40"/>
  <c r="G89" i="44" s="1"/>
  <c r="F624" i="40"/>
  <c r="F660" i="40"/>
  <c r="F89" i="44" s="1"/>
  <c r="E624" i="40"/>
  <c r="E660" i="40" s="1"/>
  <c r="E89" i="44" s="1"/>
  <c r="D624" i="40"/>
  <c r="D660" i="40" s="1"/>
  <c r="D89" i="44" s="1"/>
  <c r="AE613" i="40"/>
  <c r="AE659" i="40" s="1"/>
  <c r="AE69" i="44" s="1"/>
  <c r="AD613" i="40"/>
  <c r="AD659" i="40" s="1"/>
  <c r="AD69" i="44" s="1"/>
  <c r="AC613" i="40"/>
  <c r="AC659" i="40" s="1"/>
  <c r="AC69" i="44" s="1"/>
  <c r="AB613" i="40"/>
  <c r="AB659" i="40"/>
  <c r="AB69" i="44" s="1"/>
  <c r="AA613" i="40"/>
  <c r="AA659" i="40"/>
  <c r="AA69" i="44" s="1"/>
  <c r="Z613" i="40"/>
  <c r="Z659" i="40"/>
  <c r="Z69" i="44" s="1"/>
  <c r="Y613" i="40"/>
  <c r="Y659" i="40"/>
  <c r="Y69" i="44" s="1"/>
  <c r="X613" i="40"/>
  <c r="X659" i="40"/>
  <c r="X69" i="44" s="1"/>
  <c r="W613" i="40"/>
  <c r="W659" i="40"/>
  <c r="W69" i="44" s="1"/>
  <c r="V613" i="40"/>
  <c r="V659" i="40"/>
  <c r="V69" i="44" s="1"/>
  <c r="U613" i="40"/>
  <c r="U659" i="40" s="1"/>
  <c r="U69" i="44" s="1"/>
  <c r="T613" i="40"/>
  <c r="T659" i="40" s="1"/>
  <c r="T69" i="44" s="1"/>
  <c r="S613" i="40"/>
  <c r="S659" i="40" s="1"/>
  <c r="S69" i="44" s="1"/>
  <c r="R613" i="40"/>
  <c r="R659" i="40" s="1"/>
  <c r="R69" i="44" s="1"/>
  <c r="Q613" i="40"/>
  <c r="Q659" i="40" s="1"/>
  <c r="Q69" i="44" s="1"/>
  <c r="P613" i="40"/>
  <c r="P659" i="40"/>
  <c r="P69" i="44" s="1"/>
  <c r="O613" i="40"/>
  <c r="O659" i="40"/>
  <c r="O69" i="44" s="1"/>
  <c r="N613" i="40"/>
  <c r="N659" i="40"/>
  <c r="N69" i="44" s="1"/>
  <c r="M613" i="40"/>
  <c r="M659" i="40" s="1"/>
  <c r="M69" i="44" s="1"/>
  <c r="L613" i="40"/>
  <c r="L659" i="40" s="1"/>
  <c r="L69" i="44" s="1"/>
  <c r="K613" i="40"/>
  <c r="K659" i="40" s="1"/>
  <c r="K69" i="44" s="1"/>
  <c r="J613" i="40"/>
  <c r="J659" i="40" s="1"/>
  <c r="J69" i="44" s="1"/>
  <c r="I613" i="40"/>
  <c r="I659" i="40" s="1"/>
  <c r="I69" i="44" s="1"/>
  <c r="H613" i="40"/>
  <c r="H659" i="40" s="1"/>
  <c r="H69" i="44" s="1"/>
  <c r="G613" i="40"/>
  <c r="G659" i="40" s="1"/>
  <c r="G69" i="44" s="1"/>
  <c r="F613" i="40"/>
  <c r="F659" i="40" s="1"/>
  <c r="F69" i="44" s="1"/>
  <c r="E613" i="40"/>
  <c r="E659" i="40" s="1"/>
  <c r="E69" i="44" s="1"/>
  <c r="D613" i="40"/>
  <c r="D659" i="40"/>
  <c r="D69" i="44" s="1"/>
  <c r="AE606" i="40"/>
  <c r="AD606" i="40"/>
  <c r="AC606" i="40"/>
  <c r="AB606" i="40"/>
  <c r="AA606" i="40"/>
  <c r="Z606" i="40"/>
  <c r="Y606" i="40"/>
  <c r="X606" i="40"/>
  <c r="W606" i="40"/>
  <c r="V606" i="40"/>
  <c r="U606" i="40"/>
  <c r="T606" i="40"/>
  <c r="S606" i="40"/>
  <c r="R606" i="40"/>
  <c r="Q606" i="40"/>
  <c r="P606" i="40"/>
  <c r="O606" i="40"/>
  <c r="N606" i="40"/>
  <c r="M606" i="40"/>
  <c r="L606" i="40"/>
  <c r="K606" i="40"/>
  <c r="J606" i="40"/>
  <c r="I606" i="40"/>
  <c r="H606" i="40"/>
  <c r="G606" i="40"/>
  <c r="F606" i="40"/>
  <c r="E606" i="40"/>
  <c r="D606" i="40"/>
  <c r="AE600" i="40"/>
  <c r="AE657" i="40"/>
  <c r="AE29" i="44" s="1"/>
  <c r="AD600" i="40"/>
  <c r="AD657" i="40"/>
  <c r="AD29" i="44" s="1"/>
  <c r="AC600" i="40"/>
  <c r="AC657" i="40"/>
  <c r="AC29" i="44" s="1"/>
  <c r="AB600" i="40"/>
  <c r="AB657" i="40"/>
  <c r="AB29" i="44" s="1"/>
  <c r="AA600" i="40"/>
  <c r="AA657" i="40"/>
  <c r="AA29" i="44" s="1"/>
  <c r="Z600" i="40"/>
  <c r="Z657" i="40"/>
  <c r="Z29" i="44" s="1"/>
  <c r="Y600" i="40"/>
  <c r="Y657" i="40"/>
  <c r="Y29" i="44" s="1"/>
  <c r="X600" i="40"/>
  <c r="X657" i="40"/>
  <c r="X29" i="44" s="1"/>
  <c r="W600" i="40"/>
  <c r="W657" i="40"/>
  <c r="W29" i="44" s="1"/>
  <c r="V600" i="40"/>
  <c r="V657" i="40"/>
  <c r="V29" i="44" s="1"/>
  <c r="U600" i="40"/>
  <c r="U657" i="40" s="1"/>
  <c r="U29" i="44" s="1"/>
  <c r="T600" i="40"/>
  <c r="T657" i="40" s="1"/>
  <c r="T29" i="44" s="1"/>
  <c r="S600" i="40"/>
  <c r="S657" i="40" s="1"/>
  <c r="S29" i="44" s="1"/>
  <c r="R600" i="40"/>
  <c r="R657" i="40" s="1"/>
  <c r="R29" i="44" s="1"/>
  <c r="Q600" i="40"/>
  <c r="Q657" i="40" s="1"/>
  <c r="Q29" i="44" s="1"/>
  <c r="P600" i="40"/>
  <c r="P657" i="40" s="1"/>
  <c r="P29" i="44" s="1"/>
  <c r="O600" i="40"/>
  <c r="O657" i="40" s="1"/>
  <c r="O29" i="44" s="1"/>
  <c r="N600" i="40"/>
  <c r="N657" i="40" s="1"/>
  <c r="N29" i="44" s="1"/>
  <c r="M600" i="40"/>
  <c r="M657" i="40" s="1"/>
  <c r="M29" i="44" s="1"/>
  <c r="L600" i="40"/>
  <c r="L657" i="40" s="1"/>
  <c r="L29" i="44" s="1"/>
  <c r="K600" i="40"/>
  <c r="K657" i="40" s="1"/>
  <c r="K29" i="44" s="1"/>
  <c r="J600" i="40"/>
  <c r="J657" i="40" s="1"/>
  <c r="J29" i="44" s="1"/>
  <c r="I600" i="40"/>
  <c r="I657" i="40" s="1"/>
  <c r="I29" i="44" s="1"/>
  <c r="H600" i="40"/>
  <c r="H657" i="40" s="1"/>
  <c r="H29" i="44" s="1"/>
  <c r="G600" i="40"/>
  <c r="G657" i="40" s="1"/>
  <c r="G29" i="44" s="1"/>
  <c r="F600" i="40"/>
  <c r="F657" i="40" s="1"/>
  <c r="F29" i="44" s="1"/>
  <c r="E600" i="40"/>
  <c r="E657" i="40" s="1"/>
  <c r="E29" i="44" s="1"/>
  <c r="D600" i="40"/>
  <c r="D657" i="40"/>
  <c r="D29" i="44" s="1"/>
  <c r="AE584" i="40"/>
  <c r="AD584" i="40"/>
  <c r="AC584" i="40"/>
  <c r="AB584" i="40"/>
  <c r="AA584" i="40"/>
  <c r="Z584" i="40"/>
  <c r="Y584" i="40"/>
  <c r="X584" i="40"/>
  <c r="W584" i="40"/>
  <c r="V584" i="40"/>
  <c r="U584" i="40"/>
  <c r="T584" i="40"/>
  <c r="S584" i="40"/>
  <c r="R584" i="40"/>
  <c r="Q584" i="40"/>
  <c r="P584" i="40"/>
  <c r="O584" i="40"/>
  <c r="N584" i="40"/>
  <c r="M584" i="40"/>
  <c r="L584" i="40"/>
  <c r="K584" i="40"/>
  <c r="J584" i="40"/>
  <c r="I584" i="40"/>
  <c r="H584" i="40"/>
  <c r="G584" i="40"/>
  <c r="F584" i="40"/>
  <c r="E584" i="40"/>
  <c r="D584" i="40"/>
  <c r="AE571" i="40"/>
  <c r="AD571" i="40"/>
  <c r="AC571" i="40"/>
  <c r="AB571" i="40"/>
  <c r="AA571" i="40"/>
  <c r="Z571" i="40"/>
  <c r="Y571" i="40"/>
  <c r="X571" i="40"/>
  <c r="W571" i="40"/>
  <c r="V571" i="40"/>
  <c r="U571" i="40"/>
  <c r="T571" i="40"/>
  <c r="S571" i="40"/>
  <c r="R571" i="40"/>
  <c r="Q571" i="40"/>
  <c r="P571" i="40"/>
  <c r="O571" i="40"/>
  <c r="N571" i="40"/>
  <c r="M571" i="40"/>
  <c r="L571" i="40"/>
  <c r="K571" i="40"/>
  <c r="J571" i="40"/>
  <c r="I571" i="40"/>
  <c r="H571" i="40"/>
  <c r="G571" i="40"/>
  <c r="F571" i="40"/>
  <c r="E571" i="40"/>
  <c r="D571" i="40"/>
  <c r="AE568" i="40"/>
  <c r="AD568" i="40"/>
  <c r="AC568" i="40"/>
  <c r="AB568" i="40"/>
  <c r="AA568" i="40"/>
  <c r="Z568" i="40"/>
  <c r="Y568" i="40"/>
  <c r="X568" i="40"/>
  <c r="W568" i="40"/>
  <c r="V568" i="40"/>
  <c r="U568" i="40"/>
  <c r="T568" i="40"/>
  <c r="S568" i="40"/>
  <c r="R568" i="40"/>
  <c r="Q568" i="40"/>
  <c r="P568" i="40"/>
  <c r="O568" i="40"/>
  <c r="N568" i="40"/>
  <c r="M568" i="40"/>
  <c r="L568" i="40"/>
  <c r="K568" i="40"/>
  <c r="J568" i="40"/>
  <c r="I568" i="40"/>
  <c r="H568" i="40"/>
  <c r="G568" i="40"/>
  <c r="F568" i="40"/>
  <c r="E568" i="40"/>
  <c r="D568" i="40"/>
  <c r="AE565" i="40"/>
  <c r="AD565" i="40"/>
  <c r="AC565" i="40"/>
  <c r="AB565" i="40"/>
  <c r="AA565" i="40"/>
  <c r="Z565" i="40"/>
  <c r="Y565" i="40"/>
  <c r="X565" i="40"/>
  <c r="W565" i="40"/>
  <c r="V565" i="40"/>
  <c r="U565" i="40"/>
  <c r="T565" i="40"/>
  <c r="S565" i="40"/>
  <c r="R565" i="40"/>
  <c r="Q565" i="40"/>
  <c r="P565" i="40"/>
  <c r="O565" i="40"/>
  <c r="N565" i="40"/>
  <c r="M565" i="40"/>
  <c r="L565" i="40"/>
  <c r="K565" i="40"/>
  <c r="J565" i="40"/>
  <c r="I565" i="40"/>
  <c r="H565" i="40"/>
  <c r="G565" i="40"/>
  <c r="F565" i="40"/>
  <c r="E565" i="40"/>
  <c r="D565" i="40"/>
  <c r="AE562" i="40"/>
  <c r="AD562" i="40"/>
  <c r="AC562" i="40"/>
  <c r="AB562" i="40"/>
  <c r="AA562" i="40"/>
  <c r="Z562" i="40"/>
  <c r="Y562" i="40"/>
  <c r="X562" i="40"/>
  <c r="W562" i="40"/>
  <c r="V562" i="40"/>
  <c r="U562" i="40"/>
  <c r="T562" i="40"/>
  <c r="S562" i="40"/>
  <c r="R562" i="40"/>
  <c r="Q562" i="40"/>
  <c r="P562" i="40"/>
  <c r="O562" i="40"/>
  <c r="N562" i="40"/>
  <c r="M562" i="40"/>
  <c r="L562" i="40"/>
  <c r="K562" i="40"/>
  <c r="J562" i="40"/>
  <c r="I562" i="40"/>
  <c r="H562" i="40"/>
  <c r="G562" i="40"/>
  <c r="F562" i="40"/>
  <c r="E562" i="40"/>
  <c r="D562" i="40"/>
  <c r="AE559" i="40"/>
  <c r="AD559" i="40"/>
  <c r="AC559" i="40"/>
  <c r="AB559" i="40"/>
  <c r="AA559" i="40"/>
  <c r="Z559" i="40"/>
  <c r="Y559" i="40"/>
  <c r="X559" i="40"/>
  <c r="W559" i="40"/>
  <c r="V559" i="40"/>
  <c r="U559" i="40"/>
  <c r="T559" i="40"/>
  <c r="S559" i="40"/>
  <c r="R559" i="40"/>
  <c r="Q559" i="40"/>
  <c r="P559" i="40"/>
  <c r="O559" i="40"/>
  <c r="N559" i="40"/>
  <c r="M559" i="40"/>
  <c r="L559" i="40"/>
  <c r="K559" i="40"/>
  <c r="J559" i="40"/>
  <c r="I559" i="40"/>
  <c r="H559" i="40"/>
  <c r="G559" i="40"/>
  <c r="F559" i="40"/>
  <c r="E559" i="40"/>
  <c r="D559" i="40"/>
  <c r="AE556" i="40"/>
  <c r="AD556" i="40"/>
  <c r="AC556" i="40"/>
  <c r="AB556" i="40"/>
  <c r="AA556" i="40"/>
  <c r="Z556" i="40"/>
  <c r="Y556" i="40"/>
  <c r="X556" i="40"/>
  <c r="W556" i="40"/>
  <c r="V556" i="40"/>
  <c r="U556" i="40"/>
  <c r="T556" i="40"/>
  <c r="S556" i="40"/>
  <c r="R556" i="40"/>
  <c r="Q556" i="40"/>
  <c r="P556" i="40"/>
  <c r="O556" i="40"/>
  <c r="N556" i="40"/>
  <c r="M556" i="40"/>
  <c r="L556" i="40"/>
  <c r="K556" i="40"/>
  <c r="J556" i="40"/>
  <c r="I556" i="40"/>
  <c r="H556" i="40"/>
  <c r="G556" i="40"/>
  <c r="F556" i="40"/>
  <c r="E556" i="40"/>
  <c r="D556" i="40"/>
  <c r="AE555" i="40"/>
  <c r="AD555" i="40"/>
  <c r="AC555" i="40"/>
  <c r="AB555" i="40"/>
  <c r="AA555" i="40"/>
  <c r="Z555" i="40"/>
  <c r="Y555" i="40"/>
  <c r="X555" i="40"/>
  <c r="W555" i="40"/>
  <c r="V555" i="40"/>
  <c r="U555" i="40"/>
  <c r="T555" i="40"/>
  <c r="S555" i="40"/>
  <c r="R555" i="40"/>
  <c r="Q555" i="40"/>
  <c r="P555" i="40"/>
  <c r="O555" i="40"/>
  <c r="N555" i="40"/>
  <c r="M555" i="40"/>
  <c r="L555" i="40"/>
  <c r="K555" i="40"/>
  <c r="J555" i="40"/>
  <c r="I555" i="40"/>
  <c r="H555" i="40"/>
  <c r="G555" i="40"/>
  <c r="F555" i="40"/>
  <c r="E555" i="40"/>
  <c r="D555" i="40"/>
  <c r="AE549" i="40"/>
  <c r="AD549" i="40"/>
  <c r="AC549" i="40"/>
  <c r="AB549" i="40"/>
  <c r="AA549" i="40"/>
  <c r="Z549" i="40"/>
  <c r="Y549" i="40"/>
  <c r="X549" i="40"/>
  <c r="W549" i="40"/>
  <c r="V549" i="40"/>
  <c r="U549" i="40"/>
  <c r="T549" i="40"/>
  <c r="S549" i="40"/>
  <c r="R549" i="40"/>
  <c r="Q549" i="40"/>
  <c r="P549" i="40"/>
  <c r="O549" i="40"/>
  <c r="N549" i="40"/>
  <c r="M549" i="40"/>
  <c r="L549" i="40"/>
  <c r="K549" i="40"/>
  <c r="J549" i="40"/>
  <c r="I549" i="40"/>
  <c r="H549" i="40"/>
  <c r="G549" i="40"/>
  <c r="F549" i="40"/>
  <c r="E549" i="40"/>
  <c r="D549" i="40"/>
  <c r="AE545" i="40"/>
  <c r="AD545" i="40"/>
  <c r="AC545" i="40"/>
  <c r="AB545" i="40"/>
  <c r="AA545" i="40"/>
  <c r="Z545" i="40"/>
  <c r="Y545" i="40"/>
  <c r="X545" i="40"/>
  <c r="W545" i="40"/>
  <c r="V545" i="40"/>
  <c r="U545" i="40"/>
  <c r="T545" i="40"/>
  <c r="S545" i="40"/>
  <c r="R545" i="40"/>
  <c r="Q545" i="40"/>
  <c r="P545" i="40"/>
  <c r="O545" i="40"/>
  <c r="N545" i="40"/>
  <c r="M545" i="40"/>
  <c r="L545" i="40"/>
  <c r="K545" i="40"/>
  <c r="J545" i="40"/>
  <c r="I545" i="40"/>
  <c r="H545" i="40"/>
  <c r="G545" i="40"/>
  <c r="F545" i="40"/>
  <c r="E545" i="40"/>
  <c r="D545" i="40"/>
  <c r="AE541" i="40"/>
  <c r="AD541" i="40"/>
  <c r="AC541" i="40"/>
  <c r="AB541" i="40"/>
  <c r="AA541" i="40"/>
  <c r="Z541" i="40"/>
  <c r="Y541" i="40"/>
  <c r="X541" i="40"/>
  <c r="W541" i="40"/>
  <c r="V541" i="40"/>
  <c r="U541" i="40"/>
  <c r="T541" i="40"/>
  <c r="S541" i="40"/>
  <c r="R541" i="40"/>
  <c r="Q541" i="40"/>
  <c r="P541" i="40"/>
  <c r="O541" i="40"/>
  <c r="N541" i="40"/>
  <c r="M541" i="40"/>
  <c r="L541" i="40"/>
  <c r="K541" i="40"/>
  <c r="J541" i="40"/>
  <c r="I541" i="40"/>
  <c r="H541" i="40"/>
  <c r="G541" i="40"/>
  <c r="F541" i="40"/>
  <c r="E541" i="40"/>
  <c r="D541" i="40"/>
  <c r="AE536" i="40"/>
  <c r="AD536" i="40"/>
  <c r="AC536" i="40"/>
  <c r="AB536" i="40"/>
  <c r="AA536" i="40"/>
  <c r="Z536" i="40"/>
  <c r="Y536" i="40"/>
  <c r="X536" i="40"/>
  <c r="W536" i="40"/>
  <c r="V536" i="40"/>
  <c r="U536" i="40"/>
  <c r="T536" i="40"/>
  <c r="S536" i="40"/>
  <c r="R536" i="40"/>
  <c r="Q536" i="40"/>
  <c r="P536" i="40"/>
  <c r="O536" i="40"/>
  <c r="N536" i="40"/>
  <c r="M536" i="40"/>
  <c r="L536" i="40"/>
  <c r="K536" i="40"/>
  <c r="J536" i="40"/>
  <c r="I536" i="40"/>
  <c r="H536" i="40"/>
  <c r="G536" i="40"/>
  <c r="F536" i="40"/>
  <c r="E536" i="40"/>
  <c r="D536" i="40"/>
  <c r="AE530" i="40"/>
  <c r="AD530" i="40"/>
  <c r="AC530" i="40"/>
  <c r="AB530" i="40"/>
  <c r="AA530" i="40"/>
  <c r="Z530" i="40"/>
  <c r="Y530" i="40"/>
  <c r="X530" i="40"/>
  <c r="W530" i="40"/>
  <c r="V530" i="40"/>
  <c r="U530" i="40"/>
  <c r="T530" i="40"/>
  <c r="S530" i="40"/>
  <c r="R530" i="40"/>
  <c r="Q530" i="40"/>
  <c r="P530" i="40"/>
  <c r="O530" i="40"/>
  <c r="N530" i="40"/>
  <c r="M530" i="40"/>
  <c r="L530" i="40"/>
  <c r="K530" i="40"/>
  <c r="J530" i="40"/>
  <c r="I530" i="40"/>
  <c r="H530" i="40"/>
  <c r="G530" i="40"/>
  <c r="F530" i="40"/>
  <c r="E530" i="40"/>
  <c r="D530" i="40"/>
  <c r="AE525" i="40"/>
  <c r="AD525" i="40"/>
  <c r="AC525" i="40"/>
  <c r="AB525" i="40"/>
  <c r="AA525" i="40"/>
  <c r="Z525" i="40"/>
  <c r="Y525" i="40"/>
  <c r="X525" i="40"/>
  <c r="W525" i="40"/>
  <c r="V525" i="40"/>
  <c r="U525" i="40"/>
  <c r="T525" i="40"/>
  <c r="S525" i="40"/>
  <c r="R525" i="40"/>
  <c r="Q525" i="40"/>
  <c r="P525" i="40"/>
  <c r="O525" i="40"/>
  <c r="N525" i="40"/>
  <c r="M525" i="40"/>
  <c r="L525" i="40"/>
  <c r="K525" i="40"/>
  <c r="J525" i="40"/>
  <c r="I525" i="40"/>
  <c r="H525" i="40"/>
  <c r="G525" i="40"/>
  <c r="F525" i="40"/>
  <c r="E525" i="40"/>
  <c r="D525" i="40"/>
  <c r="AE524" i="40"/>
  <c r="AD524" i="40"/>
  <c r="AC524" i="40"/>
  <c r="AB524" i="40"/>
  <c r="AA524" i="40"/>
  <c r="Z524" i="40"/>
  <c r="Y524" i="40"/>
  <c r="X524" i="40"/>
  <c r="W524" i="40"/>
  <c r="V524" i="40"/>
  <c r="U524" i="40"/>
  <c r="T524" i="40"/>
  <c r="S524" i="40"/>
  <c r="R524" i="40"/>
  <c r="Q524" i="40"/>
  <c r="P524" i="40"/>
  <c r="O524" i="40"/>
  <c r="N524" i="40"/>
  <c r="M524" i="40"/>
  <c r="L524" i="40"/>
  <c r="K524" i="40"/>
  <c r="J524" i="40"/>
  <c r="I524" i="40"/>
  <c r="H524" i="40"/>
  <c r="G524" i="40"/>
  <c r="F524" i="40"/>
  <c r="E524" i="40"/>
  <c r="D524" i="40"/>
  <c r="AE516" i="40"/>
  <c r="AD516" i="40"/>
  <c r="AC516" i="40"/>
  <c r="AB516" i="40"/>
  <c r="AA516" i="40"/>
  <c r="Z516" i="40"/>
  <c r="Y516" i="40"/>
  <c r="X516" i="40"/>
  <c r="W516" i="40"/>
  <c r="V516" i="40"/>
  <c r="U516" i="40"/>
  <c r="T516" i="40"/>
  <c r="S516" i="40"/>
  <c r="R516" i="40"/>
  <c r="Q516" i="40"/>
  <c r="P516" i="40"/>
  <c r="O516" i="40"/>
  <c r="N516" i="40"/>
  <c r="M516" i="40"/>
  <c r="L516" i="40"/>
  <c r="K516" i="40"/>
  <c r="J516" i="40"/>
  <c r="I516" i="40"/>
  <c r="H516" i="40"/>
  <c r="G516" i="40"/>
  <c r="F516" i="40"/>
  <c r="E516" i="40"/>
  <c r="D516" i="40"/>
  <c r="AE488" i="40"/>
  <c r="AD488" i="40"/>
  <c r="AC488" i="40"/>
  <c r="AB488" i="40"/>
  <c r="AA488" i="40"/>
  <c r="Z488" i="40"/>
  <c r="Y488" i="40"/>
  <c r="X488" i="40"/>
  <c r="W488" i="40"/>
  <c r="V488" i="40"/>
  <c r="U488" i="40"/>
  <c r="T488" i="40"/>
  <c r="S488" i="40"/>
  <c r="R488" i="40"/>
  <c r="Q488" i="40"/>
  <c r="P488" i="40"/>
  <c r="O488" i="40"/>
  <c r="N488" i="40"/>
  <c r="M488" i="40"/>
  <c r="L488" i="40"/>
  <c r="K488" i="40"/>
  <c r="J488" i="40"/>
  <c r="I488" i="40"/>
  <c r="H488" i="40"/>
  <c r="G488" i="40"/>
  <c r="F488" i="40"/>
  <c r="E488" i="40"/>
  <c r="D488" i="40"/>
  <c r="AE472" i="40"/>
  <c r="AD472" i="40"/>
  <c r="AC472" i="40"/>
  <c r="AB472" i="40"/>
  <c r="AA472" i="40"/>
  <c r="Z472" i="40"/>
  <c r="Y472" i="40"/>
  <c r="X472" i="40"/>
  <c r="W472" i="40"/>
  <c r="V472" i="40"/>
  <c r="U472" i="40"/>
  <c r="T472" i="40"/>
  <c r="S472" i="40"/>
  <c r="R472" i="40"/>
  <c r="Q472" i="40"/>
  <c r="P472" i="40"/>
  <c r="O472" i="40"/>
  <c r="N472" i="40"/>
  <c r="M472" i="40"/>
  <c r="L472" i="40"/>
  <c r="K472" i="40"/>
  <c r="J472" i="40"/>
  <c r="I472" i="40"/>
  <c r="H472" i="40"/>
  <c r="G472" i="40"/>
  <c r="F472" i="40"/>
  <c r="E472" i="40"/>
  <c r="D472" i="40"/>
  <c r="AE467" i="40"/>
  <c r="AD467" i="40"/>
  <c r="AC467" i="40"/>
  <c r="AB467" i="40"/>
  <c r="AA467" i="40"/>
  <c r="Z467" i="40"/>
  <c r="Y467" i="40"/>
  <c r="X467" i="40"/>
  <c r="W467" i="40"/>
  <c r="V467" i="40"/>
  <c r="U467" i="40"/>
  <c r="T467" i="40"/>
  <c r="S467" i="40"/>
  <c r="R467" i="40"/>
  <c r="Q467" i="40"/>
  <c r="P467" i="40"/>
  <c r="O467" i="40"/>
  <c r="N467" i="40"/>
  <c r="M467" i="40"/>
  <c r="L467" i="40"/>
  <c r="K467" i="40"/>
  <c r="J467" i="40"/>
  <c r="I467" i="40"/>
  <c r="H467" i="40"/>
  <c r="G467" i="40"/>
  <c r="F467" i="40"/>
  <c r="E467" i="40"/>
  <c r="D467" i="40"/>
  <c r="AE463" i="40"/>
  <c r="AD463" i="40"/>
  <c r="AC463" i="40"/>
  <c r="AB463" i="40"/>
  <c r="AA463" i="40"/>
  <c r="Z463" i="40"/>
  <c r="Y463" i="40"/>
  <c r="X463" i="40"/>
  <c r="W463" i="40"/>
  <c r="V463" i="40"/>
  <c r="U463" i="40"/>
  <c r="T463" i="40"/>
  <c r="S463" i="40"/>
  <c r="R463" i="40"/>
  <c r="Q463" i="40"/>
  <c r="P463" i="40"/>
  <c r="O463" i="40"/>
  <c r="N463" i="40"/>
  <c r="M463" i="40"/>
  <c r="L463" i="40"/>
  <c r="K463" i="40"/>
  <c r="J463" i="40"/>
  <c r="I463" i="40"/>
  <c r="H463" i="40"/>
  <c r="G463" i="40"/>
  <c r="F463" i="40"/>
  <c r="E463" i="40"/>
  <c r="D463" i="40"/>
  <c r="AE457" i="40"/>
  <c r="AD457" i="40"/>
  <c r="AC457" i="40"/>
  <c r="AB457" i="40"/>
  <c r="AA457" i="40"/>
  <c r="Z457" i="40"/>
  <c r="Y457" i="40"/>
  <c r="X457" i="40"/>
  <c r="W457" i="40"/>
  <c r="V457" i="40"/>
  <c r="U457" i="40"/>
  <c r="T457" i="40"/>
  <c r="S457" i="40"/>
  <c r="R457" i="40"/>
  <c r="Q457" i="40"/>
  <c r="P457" i="40"/>
  <c r="O457" i="40"/>
  <c r="N457" i="40"/>
  <c r="M457" i="40"/>
  <c r="L457" i="40"/>
  <c r="K457" i="40"/>
  <c r="J457" i="40"/>
  <c r="I457" i="40"/>
  <c r="H457" i="40"/>
  <c r="G457" i="40"/>
  <c r="F457" i="40"/>
  <c r="E457" i="40"/>
  <c r="D457" i="40"/>
  <c r="AE456" i="40"/>
  <c r="AD456" i="40"/>
  <c r="AC456" i="40"/>
  <c r="AB456" i="40"/>
  <c r="AA456" i="40"/>
  <c r="Z456" i="40"/>
  <c r="Y456" i="40"/>
  <c r="X456" i="40"/>
  <c r="W456" i="40"/>
  <c r="V456" i="40"/>
  <c r="U456" i="40"/>
  <c r="T456" i="40"/>
  <c r="S456" i="40"/>
  <c r="R456" i="40"/>
  <c r="Q456" i="40"/>
  <c r="P456" i="40"/>
  <c r="O456" i="40"/>
  <c r="N456" i="40"/>
  <c r="M456" i="40"/>
  <c r="L456" i="40"/>
  <c r="K456" i="40"/>
  <c r="J456" i="40"/>
  <c r="I456" i="40"/>
  <c r="H456" i="40"/>
  <c r="G456" i="40"/>
  <c r="F456" i="40"/>
  <c r="E456" i="40"/>
  <c r="D456" i="40"/>
  <c r="AE440" i="40"/>
  <c r="AD440" i="40"/>
  <c r="AC440" i="40"/>
  <c r="AB440" i="40"/>
  <c r="AA440" i="40"/>
  <c r="Z440" i="40"/>
  <c r="Y440" i="40"/>
  <c r="X440" i="40"/>
  <c r="W440" i="40"/>
  <c r="V440" i="40"/>
  <c r="U440" i="40"/>
  <c r="T440" i="40"/>
  <c r="S440" i="40"/>
  <c r="R440" i="40"/>
  <c r="Q440" i="40"/>
  <c r="P440" i="40"/>
  <c r="O440" i="40"/>
  <c r="N440" i="40"/>
  <c r="M440" i="40"/>
  <c r="L440" i="40"/>
  <c r="K440" i="40"/>
  <c r="J440" i="40"/>
  <c r="I440" i="40"/>
  <c r="H440" i="40"/>
  <c r="G440" i="40"/>
  <c r="F440" i="40"/>
  <c r="E440" i="40"/>
  <c r="D440" i="40"/>
  <c r="AE425" i="40"/>
  <c r="AD425" i="40"/>
  <c r="AC425" i="40"/>
  <c r="AB425" i="40"/>
  <c r="AA425" i="40"/>
  <c r="Z425" i="40"/>
  <c r="Y425" i="40"/>
  <c r="X425" i="40"/>
  <c r="W425" i="40"/>
  <c r="V425" i="40"/>
  <c r="U425" i="40"/>
  <c r="T425" i="40"/>
  <c r="S425" i="40"/>
  <c r="R425" i="40"/>
  <c r="Q425" i="40"/>
  <c r="P425" i="40"/>
  <c r="O425" i="40"/>
  <c r="N425" i="40"/>
  <c r="M425" i="40"/>
  <c r="L425" i="40"/>
  <c r="K425" i="40"/>
  <c r="J425" i="40"/>
  <c r="I425" i="40"/>
  <c r="H425" i="40"/>
  <c r="G425" i="40"/>
  <c r="F425" i="40"/>
  <c r="E425" i="40"/>
  <c r="D425" i="40"/>
  <c r="AE417" i="40"/>
  <c r="AD417" i="40"/>
  <c r="AC417" i="40"/>
  <c r="AB417" i="40"/>
  <c r="AA417" i="40"/>
  <c r="Z417" i="40"/>
  <c r="Y417" i="40"/>
  <c r="X417" i="40"/>
  <c r="W417" i="40"/>
  <c r="V417" i="40"/>
  <c r="U417" i="40"/>
  <c r="T417" i="40"/>
  <c r="S417" i="40"/>
  <c r="R417" i="40"/>
  <c r="Q417" i="40"/>
  <c r="P417" i="40"/>
  <c r="O417" i="40"/>
  <c r="N417" i="40"/>
  <c r="M417" i="40"/>
  <c r="L417" i="40"/>
  <c r="K417" i="40"/>
  <c r="J417" i="40"/>
  <c r="I417" i="40"/>
  <c r="H417" i="40"/>
  <c r="G417" i="40"/>
  <c r="F417" i="40"/>
  <c r="E417" i="40"/>
  <c r="D417" i="40"/>
  <c r="AE415" i="40"/>
  <c r="AD415" i="40"/>
  <c r="AC415" i="40"/>
  <c r="AB415" i="40"/>
  <c r="AA415" i="40"/>
  <c r="Z415" i="40"/>
  <c r="Y415" i="40"/>
  <c r="X415" i="40"/>
  <c r="W415" i="40"/>
  <c r="V415" i="40"/>
  <c r="U415" i="40"/>
  <c r="T415" i="40"/>
  <c r="S415" i="40"/>
  <c r="R415" i="40"/>
  <c r="Q415" i="40"/>
  <c r="P415" i="40"/>
  <c r="O415" i="40"/>
  <c r="N415" i="40"/>
  <c r="M415" i="40"/>
  <c r="L415" i="40"/>
  <c r="K415" i="40"/>
  <c r="J415" i="40"/>
  <c r="I415" i="40"/>
  <c r="H415" i="40"/>
  <c r="G415" i="40"/>
  <c r="F415" i="40"/>
  <c r="E415" i="40"/>
  <c r="D415" i="40"/>
  <c r="AE409" i="40"/>
  <c r="AD409" i="40"/>
  <c r="AC409" i="40"/>
  <c r="AB409" i="40"/>
  <c r="AA409" i="40"/>
  <c r="Z409" i="40"/>
  <c r="Y409" i="40"/>
  <c r="X409" i="40"/>
  <c r="W409" i="40"/>
  <c r="V409" i="40"/>
  <c r="U409" i="40"/>
  <c r="T409" i="40"/>
  <c r="S409" i="40"/>
  <c r="R409" i="40"/>
  <c r="Q409" i="40"/>
  <c r="P409" i="40"/>
  <c r="O409" i="40"/>
  <c r="N409" i="40"/>
  <c r="M409" i="40"/>
  <c r="L409" i="40"/>
  <c r="K409" i="40"/>
  <c r="J409" i="40"/>
  <c r="I409" i="40"/>
  <c r="H409" i="40"/>
  <c r="G409" i="40"/>
  <c r="F409" i="40"/>
  <c r="E409" i="40"/>
  <c r="D409" i="40"/>
  <c r="AE407" i="40"/>
  <c r="AD407" i="40"/>
  <c r="AC407" i="40"/>
  <c r="AB407" i="40"/>
  <c r="AA407" i="40"/>
  <c r="Z407" i="40"/>
  <c r="Y407" i="40"/>
  <c r="X407" i="40"/>
  <c r="W407" i="40"/>
  <c r="V407" i="40"/>
  <c r="U407" i="40"/>
  <c r="T407" i="40"/>
  <c r="S407" i="40"/>
  <c r="R407" i="40"/>
  <c r="Q407" i="40"/>
  <c r="P407" i="40"/>
  <c r="O407" i="40"/>
  <c r="N407" i="40"/>
  <c r="M407" i="40"/>
  <c r="L407" i="40"/>
  <c r="K407" i="40"/>
  <c r="J407" i="40"/>
  <c r="I407" i="40"/>
  <c r="H407" i="40"/>
  <c r="G407" i="40"/>
  <c r="F407" i="40"/>
  <c r="E407" i="40"/>
  <c r="D407" i="40"/>
  <c r="AE399" i="40"/>
  <c r="AD399" i="40"/>
  <c r="AC399" i="40"/>
  <c r="AB399" i="40"/>
  <c r="AA399" i="40"/>
  <c r="Z399" i="40"/>
  <c r="Y399" i="40"/>
  <c r="X399" i="40"/>
  <c r="W399" i="40"/>
  <c r="V399" i="40"/>
  <c r="U399" i="40"/>
  <c r="T399" i="40"/>
  <c r="S399" i="40"/>
  <c r="R399" i="40"/>
  <c r="Q399" i="40"/>
  <c r="P399" i="40"/>
  <c r="O399" i="40"/>
  <c r="N399" i="40"/>
  <c r="M399" i="40"/>
  <c r="L399" i="40"/>
  <c r="K399" i="40"/>
  <c r="J399" i="40"/>
  <c r="I399" i="40"/>
  <c r="H399" i="40"/>
  <c r="G399" i="40"/>
  <c r="F399" i="40"/>
  <c r="E399" i="40"/>
  <c r="D399" i="40"/>
  <c r="AE393" i="40"/>
  <c r="AD393" i="40"/>
  <c r="AC393" i="40"/>
  <c r="AB393" i="40"/>
  <c r="AA393" i="40"/>
  <c r="Z393" i="40"/>
  <c r="Y393" i="40"/>
  <c r="X393" i="40"/>
  <c r="W393" i="40"/>
  <c r="V393" i="40"/>
  <c r="U393" i="40"/>
  <c r="T393" i="40"/>
  <c r="S393" i="40"/>
  <c r="R393" i="40"/>
  <c r="Q393" i="40"/>
  <c r="P393" i="40"/>
  <c r="O393" i="40"/>
  <c r="N393" i="40"/>
  <c r="M393" i="40"/>
  <c r="L393" i="40"/>
  <c r="K393" i="40"/>
  <c r="J393" i="40"/>
  <c r="I393" i="40"/>
  <c r="H393" i="40"/>
  <c r="G393" i="40"/>
  <c r="F393" i="40"/>
  <c r="E393" i="40"/>
  <c r="D393" i="40"/>
  <c r="AE391" i="40"/>
  <c r="AD391" i="40"/>
  <c r="AC391" i="40"/>
  <c r="AB391" i="40"/>
  <c r="AA391" i="40"/>
  <c r="Z391" i="40"/>
  <c r="Y391" i="40"/>
  <c r="X391" i="40"/>
  <c r="W391" i="40"/>
  <c r="V391" i="40"/>
  <c r="U391" i="40"/>
  <c r="T391" i="40"/>
  <c r="S391" i="40"/>
  <c r="R391" i="40"/>
  <c r="Q391" i="40"/>
  <c r="P391" i="40"/>
  <c r="O391" i="40"/>
  <c r="N391" i="40"/>
  <c r="M391" i="40"/>
  <c r="L391" i="40"/>
  <c r="K391" i="40"/>
  <c r="J391" i="40"/>
  <c r="I391" i="40"/>
  <c r="H391" i="40"/>
  <c r="G391" i="40"/>
  <c r="F391" i="40"/>
  <c r="E391" i="40"/>
  <c r="D391" i="40"/>
  <c r="AE383" i="40"/>
  <c r="AD383" i="40"/>
  <c r="AC383" i="40"/>
  <c r="AB383" i="40"/>
  <c r="AA383" i="40"/>
  <c r="Z383" i="40"/>
  <c r="Y383" i="40"/>
  <c r="X383" i="40"/>
  <c r="W383" i="40"/>
  <c r="V383" i="40"/>
  <c r="U383" i="40"/>
  <c r="T383" i="40"/>
  <c r="S383" i="40"/>
  <c r="R383" i="40"/>
  <c r="Q383" i="40"/>
  <c r="P383" i="40"/>
  <c r="O383" i="40"/>
  <c r="N383" i="40"/>
  <c r="M383" i="40"/>
  <c r="L383" i="40"/>
  <c r="K383" i="40"/>
  <c r="J383" i="40"/>
  <c r="I383" i="40"/>
  <c r="H383" i="40"/>
  <c r="G383" i="40"/>
  <c r="F383" i="40"/>
  <c r="E383" i="40"/>
  <c r="D383" i="40"/>
  <c r="AE380" i="40"/>
  <c r="AD380" i="40"/>
  <c r="AC380" i="40"/>
  <c r="AB380" i="40"/>
  <c r="AA380" i="40"/>
  <c r="Z380" i="40"/>
  <c r="Y380" i="40"/>
  <c r="X380" i="40"/>
  <c r="W380" i="40"/>
  <c r="V380" i="40"/>
  <c r="U380" i="40"/>
  <c r="T380" i="40"/>
  <c r="S380" i="40"/>
  <c r="R380" i="40"/>
  <c r="Q380" i="40"/>
  <c r="P380" i="40"/>
  <c r="O380" i="40"/>
  <c r="N380" i="40"/>
  <c r="M380" i="40"/>
  <c r="L380" i="40"/>
  <c r="K380" i="40"/>
  <c r="J380" i="40"/>
  <c r="I380" i="40"/>
  <c r="H380" i="40"/>
  <c r="G380" i="40"/>
  <c r="F380" i="40"/>
  <c r="E380" i="40"/>
  <c r="D380" i="40"/>
  <c r="AE377" i="40"/>
  <c r="AD377" i="40"/>
  <c r="AC377" i="40"/>
  <c r="AB377" i="40"/>
  <c r="AA377" i="40"/>
  <c r="Z377" i="40"/>
  <c r="Y377" i="40"/>
  <c r="X377" i="40"/>
  <c r="W377" i="40"/>
  <c r="V377" i="40"/>
  <c r="U377" i="40"/>
  <c r="T377" i="40"/>
  <c r="S377" i="40"/>
  <c r="R377" i="40"/>
  <c r="Q377" i="40"/>
  <c r="P377" i="40"/>
  <c r="O377" i="40"/>
  <c r="N377" i="40"/>
  <c r="M377" i="40"/>
  <c r="L377" i="40"/>
  <c r="K377" i="40"/>
  <c r="J377" i="40"/>
  <c r="I377" i="40"/>
  <c r="H377" i="40"/>
  <c r="G377" i="40"/>
  <c r="F377" i="40"/>
  <c r="E377" i="40"/>
  <c r="D377" i="40"/>
  <c r="AE374" i="40"/>
  <c r="AD374" i="40"/>
  <c r="AC374" i="40"/>
  <c r="AB374" i="40"/>
  <c r="AA374" i="40"/>
  <c r="Z374" i="40"/>
  <c r="Y374" i="40"/>
  <c r="X374" i="40"/>
  <c r="W374" i="40"/>
  <c r="V374" i="40"/>
  <c r="U374" i="40"/>
  <c r="T374" i="40"/>
  <c r="S374" i="40"/>
  <c r="R374" i="40"/>
  <c r="Q374" i="40"/>
  <c r="P374" i="40"/>
  <c r="O374" i="40"/>
  <c r="N374" i="40"/>
  <c r="M374" i="40"/>
  <c r="L374" i="40"/>
  <c r="K374" i="40"/>
  <c r="J374" i="40"/>
  <c r="I374" i="40"/>
  <c r="H374" i="40"/>
  <c r="G374" i="40"/>
  <c r="F374" i="40"/>
  <c r="E374" i="40"/>
  <c r="D374" i="40"/>
  <c r="AE371" i="40"/>
  <c r="AD371" i="40"/>
  <c r="AC371" i="40"/>
  <c r="AB371" i="40"/>
  <c r="AA371" i="40"/>
  <c r="Z371" i="40"/>
  <c r="Y371" i="40"/>
  <c r="X371" i="40"/>
  <c r="W371" i="40"/>
  <c r="V371" i="40"/>
  <c r="U371" i="40"/>
  <c r="T371" i="40"/>
  <c r="S371" i="40"/>
  <c r="R371" i="40"/>
  <c r="Q371" i="40"/>
  <c r="P371" i="40"/>
  <c r="O371" i="40"/>
  <c r="N371" i="40"/>
  <c r="M371" i="40"/>
  <c r="L371" i="40"/>
  <c r="K371" i="40"/>
  <c r="J371" i="40"/>
  <c r="I371" i="40"/>
  <c r="H371" i="40"/>
  <c r="G371" i="40"/>
  <c r="F371" i="40"/>
  <c r="E371" i="40"/>
  <c r="D371" i="40"/>
  <c r="AE368" i="40"/>
  <c r="AD368" i="40"/>
  <c r="AC368" i="40"/>
  <c r="AB368" i="40"/>
  <c r="AA368" i="40"/>
  <c r="Z368" i="40"/>
  <c r="Y368" i="40"/>
  <c r="X368" i="40"/>
  <c r="W368" i="40"/>
  <c r="V368" i="40"/>
  <c r="U368" i="40"/>
  <c r="T368" i="40"/>
  <c r="S368" i="40"/>
  <c r="R368" i="40"/>
  <c r="Q368" i="40"/>
  <c r="P368" i="40"/>
  <c r="O368" i="40"/>
  <c r="N368" i="40"/>
  <c r="M368" i="40"/>
  <c r="L368" i="40"/>
  <c r="K368" i="40"/>
  <c r="J368" i="40"/>
  <c r="I368" i="40"/>
  <c r="H368" i="40"/>
  <c r="G368" i="40"/>
  <c r="F368" i="40"/>
  <c r="E368" i="40"/>
  <c r="D368" i="40"/>
  <c r="AE367" i="40"/>
  <c r="AD367" i="40"/>
  <c r="AC367" i="40"/>
  <c r="AB367" i="40"/>
  <c r="AA367" i="40"/>
  <c r="Z367" i="40"/>
  <c r="Y367" i="40"/>
  <c r="X367" i="40"/>
  <c r="W367" i="40"/>
  <c r="V367" i="40"/>
  <c r="U367" i="40"/>
  <c r="T367" i="40"/>
  <c r="S367" i="40"/>
  <c r="R367" i="40"/>
  <c r="Q367" i="40"/>
  <c r="P367" i="40"/>
  <c r="O367" i="40"/>
  <c r="N367" i="40"/>
  <c r="M367" i="40"/>
  <c r="L367" i="40"/>
  <c r="K367" i="40"/>
  <c r="J367" i="40"/>
  <c r="I367" i="40"/>
  <c r="H367" i="40"/>
  <c r="G367" i="40"/>
  <c r="F367" i="40"/>
  <c r="E367" i="40"/>
  <c r="D367" i="40"/>
  <c r="AE364" i="40"/>
  <c r="AD364" i="40"/>
  <c r="AC364" i="40"/>
  <c r="AB364" i="40"/>
  <c r="AA364" i="40"/>
  <c r="Z364" i="40"/>
  <c r="Y364" i="40"/>
  <c r="X364" i="40"/>
  <c r="W364" i="40"/>
  <c r="V364" i="40"/>
  <c r="U364" i="40"/>
  <c r="T364" i="40"/>
  <c r="S364" i="40"/>
  <c r="R364" i="40"/>
  <c r="Q364" i="40"/>
  <c r="P364" i="40"/>
  <c r="O364" i="40"/>
  <c r="N364" i="40"/>
  <c r="M364" i="40"/>
  <c r="L364" i="40"/>
  <c r="K364" i="40"/>
  <c r="J364" i="40"/>
  <c r="I364" i="40"/>
  <c r="H364" i="40"/>
  <c r="G364" i="40"/>
  <c r="F364" i="40"/>
  <c r="E364" i="40"/>
  <c r="D364" i="40"/>
  <c r="AE359" i="40"/>
  <c r="AD359" i="40"/>
  <c r="AC359" i="40"/>
  <c r="AB359" i="40"/>
  <c r="AA359" i="40"/>
  <c r="Z359" i="40"/>
  <c r="Y359" i="40"/>
  <c r="X359" i="40"/>
  <c r="W359" i="40"/>
  <c r="V359" i="40"/>
  <c r="U359" i="40"/>
  <c r="T359" i="40"/>
  <c r="S359" i="40"/>
  <c r="R359" i="40"/>
  <c r="Q359" i="40"/>
  <c r="P359" i="40"/>
  <c r="O359" i="40"/>
  <c r="N359" i="40"/>
  <c r="M359" i="40"/>
  <c r="L359" i="40"/>
  <c r="K359" i="40"/>
  <c r="J359" i="40"/>
  <c r="I359" i="40"/>
  <c r="H359" i="40"/>
  <c r="G359" i="40"/>
  <c r="F359" i="40"/>
  <c r="E359" i="40"/>
  <c r="D359" i="40"/>
  <c r="AE358" i="40"/>
  <c r="AD358" i="40"/>
  <c r="AC358" i="40"/>
  <c r="AB358" i="40"/>
  <c r="AA358" i="40"/>
  <c r="Z358" i="40"/>
  <c r="Y358" i="40"/>
  <c r="X358" i="40"/>
  <c r="W358" i="40"/>
  <c r="V358" i="40"/>
  <c r="U358" i="40"/>
  <c r="T358" i="40"/>
  <c r="S358" i="40"/>
  <c r="R358" i="40"/>
  <c r="Q358" i="40"/>
  <c r="P358" i="40"/>
  <c r="O358" i="40"/>
  <c r="N358" i="40"/>
  <c r="M358" i="40"/>
  <c r="L358" i="40"/>
  <c r="K358" i="40"/>
  <c r="J358" i="40"/>
  <c r="I358" i="40"/>
  <c r="H358" i="40"/>
  <c r="G358" i="40"/>
  <c r="F358" i="40"/>
  <c r="E358" i="40"/>
  <c r="D358" i="40"/>
  <c r="AE355" i="40"/>
  <c r="AD355" i="40"/>
  <c r="AC355" i="40"/>
  <c r="AB355" i="40"/>
  <c r="AA355" i="40"/>
  <c r="Z355" i="40"/>
  <c r="Y355" i="40"/>
  <c r="X355" i="40"/>
  <c r="W355" i="40"/>
  <c r="V355" i="40"/>
  <c r="U355" i="40"/>
  <c r="T355" i="40"/>
  <c r="S355" i="40"/>
  <c r="R355" i="40"/>
  <c r="Q355" i="40"/>
  <c r="P355" i="40"/>
  <c r="O355" i="40"/>
  <c r="N355" i="40"/>
  <c r="M355" i="40"/>
  <c r="L355" i="40"/>
  <c r="K355" i="40"/>
  <c r="J355" i="40"/>
  <c r="I355" i="40"/>
  <c r="H355" i="40"/>
  <c r="G355" i="40"/>
  <c r="F355" i="40"/>
  <c r="E355" i="40"/>
  <c r="D355" i="40"/>
  <c r="AE350" i="40"/>
  <c r="AD350" i="40"/>
  <c r="AC350" i="40"/>
  <c r="AB350" i="40"/>
  <c r="AA350" i="40"/>
  <c r="Z350" i="40"/>
  <c r="Y350" i="40"/>
  <c r="X350" i="40"/>
  <c r="W350" i="40"/>
  <c r="V350" i="40"/>
  <c r="U350" i="40"/>
  <c r="T350" i="40"/>
  <c r="S350" i="40"/>
  <c r="R350" i="40"/>
  <c r="Q350" i="40"/>
  <c r="P350" i="40"/>
  <c r="O350" i="40"/>
  <c r="N350" i="40"/>
  <c r="M350" i="40"/>
  <c r="L350" i="40"/>
  <c r="K350" i="40"/>
  <c r="J350" i="40"/>
  <c r="I350" i="40"/>
  <c r="H350" i="40"/>
  <c r="G350" i="40"/>
  <c r="F350" i="40"/>
  <c r="E350" i="40"/>
  <c r="D350" i="40"/>
  <c r="AE349" i="40"/>
  <c r="AD349" i="40"/>
  <c r="AC349" i="40"/>
  <c r="AB349" i="40"/>
  <c r="AA349" i="40"/>
  <c r="Z349" i="40"/>
  <c r="Y349" i="40"/>
  <c r="X349" i="40"/>
  <c r="W349" i="40"/>
  <c r="V349" i="40"/>
  <c r="U349" i="40"/>
  <c r="T349" i="40"/>
  <c r="S349" i="40"/>
  <c r="R349" i="40"/>
  <c r="Q349" i="40"/>
  <c r="P349" i="40"/>
  <c r="O349" i="40"/>
  <c r="N349" i="40"/>
  <c r="M349" i="40"/>
  <c r="L349" i="40"/>
  <c r="K349" i="40"/>
  <c r="J349" i="40"/>
  <c r="I349" i="40"/>
  <c r="H349" i="40"/>
  <c r="G349" i="40"/>
  <c r="F349" i="40"/>
  <c r="E349" i="40"/>
  <c r="D349" i="40"/>
  <c r="AE341" i="40"/>
  <c r="AD341" i="40"/>
  <c r="AC341" i="40"/>
  <c r="AB341" i="40"/>
  <c r="AA341" i="40"/>
  <c r="Z341" i="40"/>
  <c r="Y341" i="40"/>
  <c r="X341" i="40"/>
  <c r="W341" i="40"/>
  <c r="V341" i="40"/>
  <c r="U341" i="40"/>
  <c r="T341" i="40"/>
  <c r="S341" i="40"/>
  <c r="R341" i="40"/>
  <c r="Q341" i="40"/>
  <c r="P341" i="40"/>
  <c r="O341" i="40"/>
  <c r="N341" i="40"/>
  <c r="M341" i="40"/>
  <c r="L341" i="40"/>
  <c r="K341" i="40"/>
  <c r="J341" i="40"/>
  <c r="I341" i="40"/>
  <c r="H341" i="40"/>
  <c r="G341" i="40"/>
  <c r="F341" i="40"/>
  <c r="E341" i="40"/>
  <c r="D341" i="40"/>
  <c r="AE328" i="40"/>
  <c r="AD328" i="40"/>
  <c r="AC328" i="40"/>
  <c r="AB328" i="40"/>
  <c r="AA328" i="40"/>
  <c r="Z328" i="40"/>
  <c r="Y328" i="40"/>
  <c r="X328" i="40"/>
  <c r="W328" i="40"/>
  <c r="V328" i="40"/>
  <c r="U328" i="40"/>
  <c r="T328" i="40"/>
  <c r="S328" i="40"/>
  <c r="R328" i="40"/>
  <c r="Q328" i="40"/>
  <c r="P328" i="40"/>
  <c r="O328" i="40"/>
  <c r="N328" i="40"/>
  <c r="M328" i="40"/>
  <c r="L328" i="40"/>
  <c r="K328" i="40"/>
  <c r="J328" i="40"/>
  <c r="I328" i="40"/>
  <c r="H328" i="40"/>
  <c r="G328" i="40"/>
  <c r="F328" i="40"/>
  <c r="E328" i="40"/>
  <c r="D328" i="40"/>
  <c r="AE315" i="40"/>
  <c r="AD315" i="40"/>
  <c r="AC315" i="40"/>
  <c r="AB315" i="40"/>
  <c r="AA315" i="40"/>
  <c r="Z315" i="40"/>
  <c r="Y315" i="40"/>
  <c r="X315" i="40"/>
  <c r="W315" i="40"/>
  <c r="V315" i="40"/>
  <c r="U315" i="40"/>
  <c r="T315" i="40"/>
  <c r="S315" i="40"/>
  <c r="R315" i="40"/>
  <c r="Q315" i="40"/>
  <c r="P315" i="40"/>
  <c r="O315" i="40"/>
  <c r="N315" i="40"/>
  <c r="M315" i="40"/>
  <c r="L315" i="40"/>
  <c r="K315" i="40"/>
  <c r="J315" i="40"/>
  <c r="I315" i="40"/>
  <c r="H315" i="40"/>
  <c r="G315" i="40"/>
  <c r="F315" i="40"/>
  <c r="E315" i="40"/>
  <c r="D315" i="40"/>
  <c r="AE302" i="40"/>
  <c r="AD302" i="40"/>
  <c r="AC302" i="40"/>
  <c r="AB302" i="40"/>
  <c r="AA302" i="40"/>
  <c r="Z302" i="40"/>
  <c r="Y302" i="40"/>
  <c r="X302" i="40"/>
  <c r="W302" i="40"/>
  <c r="V302" i="40"/>
  <c r="U302" i="40"/>
  <c r="T302" i="40"/>
  <c r="S302" i="40"/>
  <c r="R302" i="40"/>
  <c r="Q302" i="40"/>
  <c r="P302" i="40"/>
  <c r="O302" i="40"/>
  <c r="N302" i="40"/>
  <c r="M302" i="40"/>
  <c r="L302" i="40"/>
  <c r="K302" i="40"/>
  <c r="J302" i="40"/>
  <c r="I302" i="40"/>
  <c r="H302" i="40"/>
  <c r="G302" i="40"/>
  <c r="F302" i="40"/>
  <c r="E302" i="40"/>
  <c r="D302" i="40"/>
  <c r="AE301" i="40"/>
  <c r="AD301" i="40"/>
  <c r="AC301" i="40"/>
  <c r="AB301" i="40"/>
  <c r="AA301" i="40"/>
  <c r="Z301" i="40"/>
  <c r="Y301" i="40"/>
  <c r="X301" i="40"/>
  <c r="W301" i="40"/>
  <c r="V301" i="40"/>
  <c r="U301" i="40"/>
  <c r="T301" i="40"/>
  <c r="S301" i="40"/>
  <c r="R301" i="40"/>
  <c r="Q301" i="40"/>
  <c r="P301" i="40"/>
  <c r="O301" i="40"/>
  <c r="N301" i="40"/>
  <c r="M301" i="40"/>
  <c r="L301" i="40"/>
  <c r="K301" i="40"/>
  <c r="J301" i="40"/>
  <c r="I301" i="40"/>
  <c r="H301" i="40"/>
  <c r="G301" i="40"/>
  <c r="F301" i="40"/>
  <c r="E301" i="40"/>
  <c r="D301" i="40"/>
  <c r="AE300" i="40"/>
  <c r="AD300" i="40"/>
  <c r="AC300" i="40"/>
  <c r="AB300" i="40"/>
  <c r="AA300" i="40"/>
  <c r="Z300" i="40"/>
  <c r="Y300" i="40"/>
  <c r="X300" i="40"/>
  <c r="W300" i="40"/>
  <c r="V300" i="40"/>
  <c r="U300" i="40"/>
  <c r="T300" i="40"/>
  <c r="S300" i="40"/>
  <c r="R300" i="40"/>
  <c r="Q300" i="40"/>
  <c r="P300" i="40"/>
  <c r="O300" i="40"/>
  <c r="N300" i="40"/>
  <c r="M300" i="40"/>
  <c r="L300" i="40"/>
  <c r="K300" i="40"/>
  <c r="J300" i="40"/>
  <c r="I300" i="40"/>
  <c r="H300" i="40"/>
  <c r="G300" i="40"/>
  <c r="F300" i="40"/>
  <c r="E300" i="40"/>
  <c r="D300" i="40"/>
  <c r="AE299" i="40"/>
  <c r="AD299" i="40"/>
  <c r="AC299" i="40"/>
  <c r="AB299" i="40"/>
  <c r="AA299" i="40"/>
  <c r="Z299" i="40"/>
  <c r="Y299" i="40"/>
  <c r="X299" i="40"/>
  <c r="W299" i="40"/>
  <c r="V299" i="40"/>
  <c r="U299" i="40"/>
  <c r="T299" i="40"/>
  <c r="S299" i="40"/>
  <c r="R299" i="40"/>
  <c r="Q299" i="40"/>
  <c r="P299" i="40"/>
  <c r="O299" i="40"/>
  <c r="N299" i="40"/>
  <c r="M299" i="40"/>
  <c r="L299" i="40"/>
  <c r="K299" i="40"/>
  <c r="J299" i="40"/>
  <c r="I299" i="40"/>
  <c r="H299" i="40"/>
  <c r="G299" i="40"/>
  <c r="F299" i="40"/>
  <c r="E299" i="40"/>
  <c r="D299" i="40"/>
  <c r="AE298" i="40"/>
  <c r="AD298" i="40"/>
  <c r="AC298" i="40"/>
  <c r="AB298" i="40"/>
  <c r="AA298" i="40"/>
  <c r="Z298" i="40"/>
  <c r="Y298" i="40"/>
  <c r="X298" i="40"/>
  <c r="W298" i="40"/>
  <c r="V298" i="40"/>
  <c r="U298" i="40"/>
  <c r="T298" i="40"/>
  <c r="S298" i="40"/>
  <c r="R298" i="40"/>
  <c r="Q298" i="40"/>
  <c r="P298" i="40"/>
  <c r="O298" i="40"/>
  <c r="N298" i="40"/>
  <c r="M298" i="40"/>
  <c r="L298" i="40"/>
  <c r="K298" i="40"/>
  <c r="J298" i="40"/>
  <c r="I298" i="40"/>
  <c r="H298" i="40"/>
  <c r="G298" i="40"/>
  <c r="F298" i="40"/>
  <c r="E298" i="40"/>
  <c r="D298" i="40"/>
  <c r="AE297" i="40"/>
  <c r="AD297" i="40"/>
  <c r="AC297" i="40"/>
  <c r="AB297" i="40"/>
  <c r="AA297" i="40"/>
  <c r="Z297" i="40"/>
  <c r="Y297" i="40"/>
  <c r="X297" i="40"/>
  <c r="W297" i="40"/>
  <c r="V297" i="40"/>
  <c r="U297" i="40"/>
  <c r="T297" i="40"/>
  <c r="S297" i="40"/>
  <c r="R297" i="40"/>
  <c r="Q297" i="40"/>
  <c r="P297" i="40"/>
  <c r="O297" i="40"/>
  <c r="N297" i="40"/>
  <c r="M297" i="40"/>
  <c r="L297" i="40"/>
  <c r="K297" i="40"/>
  <c r="J297" i="40"/>
  <c r="I297" i="40"/>
  <c r="H297" i="40"/>
  <c r="G297" i="40"/>
  <c r="F297" i="40"/>
  <c r="E297" i="40"/>
  <c r="D297" i="40"/>
  <c r="AE291" i="40"/>
  <c r="AD291" i="40"/>
  <c r="AC291" i="40"/>
  <c r="AB291" i="40"/>
  <c r="AA291" i="40"/>
  <c r="Z291" i="40"/>
  <c r="Y291" i="40"/>
  <c r="X291" i="40"/>
  <c r="W291" i="40"/>
  <c r="V291" i="40"/>
  <c r="U291" i="40"/>
  <c r="T291" i="40"/>
  <c r="S291" i="40"/>
  <c r="R291" i="40"/>
  <c r="Q291" i="40"/>
  <c r="P291" i="40"/>
  <c r="O291" i="40"/>
  <c r="N291" i="40"/>
  <c r="M291" i="40"/>
  <c r="L291" i="40"/>
  <c r="K291" i="40"/>
  <c r="J291" i="40"/>
  <c r="I291" i="40"/>
  <c r="H291" i="40"/>
  <c r="G291" i="40"/>
  <c r="F291" i="40"/>
  <c r="E291" i="40"/>
  <c r="D291" i="40"/>
  <c r="AE287" i="40"/>
  <c r="AD287" i="40"/>
  <c r="AC287" i="40"/>
  <c r="AB287" i="40"/>
  <c r="AA287" i="40"/>
  <c r="Z287" i="40"/>
  <c r="Y287" i="40"/>
  <c r="X287" i="40"/>
  <c r="W287" i="40"/>
  <c r="V287" i="40"/>
  <c r="U287" i="40"/>
  <c r="T287" i="40"/>
  <c r="S287" i="40"/>
  <c r="R287" i="40"/>
  <c r="Q287" i="40"/>
  <c r="P287" i="40"/>
  <c r="O287" i="40"/>
  <c r="N287" i="40"/>
  <c r="M287" i="40"/>
  <c r="L287" i="40"/>
  <c r="K287" i="40"/>
  <c r="J287" i="40"/>
  <c r="I287" i="40"/>
  <c r="H287" i="40"/>
  <c r="G287" i="40"/>
  <c r="F287" i="40"/>
  <c r="E287" i="40"/>
  <c r="D287" i="40"/>
  <c r="AE279" i="40"/>
  <c r="AD279" i="40"/>
  <c r="AC279" i="40"/>
  <c r="AB279" i="40"/>
  <c r="AA279" i="40"/>
  <c r="Z279" i="40"/>
  <c r="Y279" i="40"/>
  <c r="X279" i="40"/>
  <c r="W279" i="40"/>
  <c r="V279" i="40"/>
  <c r="U279" i="40"/>
  <c r="T279" i="40"/>
  <c r="S279" i="40"/>
  <c r="R279" i="40"/>
  <c r="Q279" i="40"/>
  <c r="P279" i="40"/>
  <c r="O279" i="40"/>
  <c r="N279" i="40"/>
  <c r="M279" i="40"/>
  <c r="L279" i="40"/>
  <c r="K279" i="40"/>
  <c r="J279" i="40"/>
  <c r="I279" i="40"/>
  <c r="H279" i="40"/>
  <c r="G279" i="40"/>
  <c r="F279" i="40"/>
  <c r="E279" i="40"/>
  <c r="D279" i="40"/>
  <c r="AE277" i="40"/>
  <c r="AD277" i="40"/>
  <c r="AC277" i="40"/>
  <c r="AB277" i="40"/>
  <c r="AA277" i="40"/>
  <c r="Z277" i="40"/>
  <c r="Y277" i="40"/>
  <c r="X277" i="40"/>
  <c r="W277" i="40"/>
  <c r="V277" i="40"/>
  <c r="U277" i="40"/>
  <c r="T277" i="40"/>
  <c r="S277" i="40"/>
  <c r="R277" i="40"/>
  <c r="Q277" i="40"/>
  <c r="P277" i="40"/>
  <c r="O277" i="40"/>
  <c r="N277" i="40"/>
  <c r="M277" i="40"/>
  <c r="L277" i="40"/>
  <c r="K277" i="40"/>
  <c r="J277" i="40"/>
  <c r="I277" i="40"/>
  <c r="H277" i="40"/>
  <c r="G277" i="40"/>
  <c r="F277" i="40"/>
  <c r="E277" i="40"/>
  <c r="D277" i="40"/>
  <c r="AE272" i="40"/>
  <c r="AD272" i="40"/>
  <c r="AC272" i="40"/>
  <c r="AB272" i="40"/>
  <c r="AA272" i="40"/>
  <c r="Z272" i="40"/>
  <c r="Y272" i="40"/>
  <c r="X272" i="40"/>
  <c r="W272" i="40"/>
  <c r="V272" i="40"/>
  <c r="U272" i="40"/>
  <c r="T272" i="40"/>
  <c r="S272" i="40"/>
  <c r="R272" i="40"/>
  <c r="Q272" i="40"/>
  <c r="P272" i="40"/>
  <c r="O272" i="40"/>
  <c r="N272" i="40"/>
  <c r="M272" i="40"/>
  <c r="L272" i="40"/>
  <c r="K272" i="40"/>
  <c r="J272" i="40"/>
  <c r="I272" i="40"/>
  <c r="H272" i="40"/>
  <c r="G272" i="40"/>
  <c r="F272" i="40"/>
  <c r="E272" i="40"/>
  <c r="D272" i="40"/>
  <c r="AE270" i="40"/>
  <c r="AD270" i="40"/>
  <c r="AC270" i="40"/>
  <c r="AB270" i="40"/>
  <c r="AA270" i="40"/>
  <c r="Z270" i="40"/>
  <c r="Y270" i="40"/>
  <c r="X270" i="40"/>
  <c r="W270" i="40"/>
  <c r="V270" i="40"/>
  <c r="U270" i="40"/>
  <c r="T270" i="40"/>
  <c r="S270" i="40"/>
  <c r="R270" i="40"/>
  <c r="Q270" i="40"/>
  <c r="P270" i="40"/>
  <c r="O270" i="40"/>
  <c r="N270" i="40"/>
  <c r="M270" i="40"/>
  <c r="L270" i="40"/>
  <c r="K270" i="40"/>
  <c r="J270" i="40"/>
  <c r="I270" i="40"/>
  <c r="H270" i="40"/>
  <c r="G270" i="40"/>
  <c r="F270" i="40"/>
  <c r="E270" i="40"/>
  <c r="D270" i="40"/>
  <c r="AE269" i="40"/>
  <c r="AD269" i="40"/>
  <c r="AC269" i="40"/>
  <c r="AB269" i="40"/>
  <c r="AA269" i="40"/>
  <c r="Z269" i="40"/>
  <c r="Y269" i="40"/>
  <c r="X269" i="40"/>
  <c r="W269" i="40"/>
  <c r="V269" i="40"/>
  <c r="U269" i="40"/>
  <c r="T269" i="40"/>
  <c r="S269" i="40"/>
  <c r="R269" i="40"/>
  <c r="Q269" i="40"/>
  <c r="P269" i="40"/>
  <c r="O269" i="40"/>
  <c r="N269" i="40"/>
  <c r="M269" i="40"/>
  <c r="L269" i="40"/>
  <c r="K269" i="40"/>
  <c r="J269" i="40"/>
  <c r="I269" i="40"/>
  <c r="H269" i="40"/>
  <c r="G269" i="40"/>
  <c r="F269" i="40"/>
  <c r="E269" i="40"/>
  <c r="D269" i="40"/>
  <c r="AE260" i="40"/>
  <c r="AD260" i="40"/>
  <c r="AC260" i="40"/>
  <c r="AB260" i="40"/>
  <c r="AA260" i="40"/>
  <c r="Z260" i="40"/>
  <c r="Y260" i="40"/>
  <c r="X260" i="40"/>
  <c r="W260" i="40"/>
  <c r="V260" i="40"/>
  <c r="U260" i="40"/>
  <c r="T260" i="40"/>
  <c r="S260" i="40"/>
  <c r="R260" i="40"/>
  <c r="Q260" i="40"/>
  <c r="P260" i="40"/>
  <c r="O260" i="40"/>
  <c r="N260" i="40"/>
  <c r="M260" i="40"/>
  <c r="L260" i="40"/>
  <c r="K260" i="40"/>
  <c r="J260" i="40"/>
  <c r="I260" i="40"/>
  <c r="H260" i="40"/>
  <c r="G260" i="40"/>
  <c r="F260" i="40"/>
  <c r="E260" i="40"/>
  <c r="D260" i="40"/>
  <c r="AE258" i="40"/>
  <c r="AD258" i="40"/>
  <c r="AC258" i="40"/>
  <c r="AB258" i="40"/>
  <c r="AA258" i="40"/>
  <c r="Z258" i="40"/>
  <c r="Y258" i="40"/>
  <c r="X258" i="40"/>
  <c r="W258" i="40"/>
  <c r="V258" i="40"/>
  <c r="U258" i="40"/>
  <c r="T258" i="40"/>
  <c r="S258" i="40"/>
  <c r="R258" i="40"/>
  <c r="Q258" i="40"/>
  <c r="P258" i="40"/>
  <c r="O258" i="40"/>
  <c r="N258" i="40"/>
  <c r="M258" i="40"/>
  <c r="L258" i="40"/>
  <c r="K258" i="40"/>
  <c r="J258" i="40"/>
  <c r="I258" i="40"/>
  <c r="H258" i="40"/>
  <c r="G258" i="40"/>
  <c r="F258" i="40"/>
  <c r="E258" i="40"/>
  <c r="D258" i="40"/>
  <c r="AE257" i="40"/>
  <c r="AD257" i="40"/>
  <c r="AC257" i="40"/>
  <c r="AB257" i="40"/>
  <c r="AA257" i="40"/>
  <c r="Z257" i="40"/>
  <c r="Y257" i="40"/>
  <c r="X257" i="40"/>
  <c r="W257" i="40"/>
  <c r="V257" i="40"/>
  <c r="U257" i="40"/>
  <c r="T257" i="40"/>
  <c r="S257" i="40"/>
  <c r="R257" i="40"/>
  <c r="Q257" i="40"/>
  <c r="P257" i="40"/>
  <c r="O257" i="40"/>
  <c r="N257" i="40"/>
  <c r="M257" i="40"/>
  <c r="L257" i="40"/>
  <c r="K257" i="40"/>
  <c r="J257" i="40"/>
  <c r="I257" i="40"/>
  <c r="H257" i="40"/>
  <c r="G257" i="40"/>
  <c r="F257" i="40"/>
  <c r="E257" i="40"/>
  <c r="D257" i="40"/>
  <c r="AE252" i="40"/>
  <c r="AD252" i="40"/>
  <c r="AC252" i="40"/>
  <c r="AB252" i="40"/>
  <c r="AA252" i="40"/>
  <c r="Z252" i="40"/>
  <c r="Y252" i="40"/>
  <c r="X252" i="40"/>
  <c r="W252" i="40"/>
  <c r="V252" i="40"/>
  <c r="U252" i="40"/>
  <c r="T252" i="40"/>
  <c r="S252" i="40"/>
  <c r="R252" i="40"/>
  <c r="Q252" i="40"/>
  <c r="P252" i="40"/>
  <c r="O252" i="40"/>
  <c r="N252" i="40"/>
  <c r="M252" i="40"/>
  <c r="L252" i="40"/>
  <c r="K252" i="40"/>
  <c r="J252" i="40"/>
  <c r="I252" i="40"/>
  <c r="H252" i="40"/>
  <c r="G252" i="40"/>
  <c r="F252" i="40"/>
  <c r="E252" i="40"/>
  <c r="D252" i="40"/>
  <c r="AE244" i="40"/>
  <c r="AD244" i="40"/>
  <c r="AC244" i="40"/>
  <c r="AB244" i="40"/>
  <c r="AA244" i="40"/>
  <c r="Z244" i="40"/>
  <c r="Y244" i="40"/>
  <c r="X244" i="40"/>
  <c r="W244" i="40"/>
  <c r="V244" i="40"/>
  <c r="U244" i="40"/>
  <c r="T244" i="40"/>
  <c r="S244" i="40"/>
  <c r="R244" i="40"/>
  <c r="Q244" i="40"/>
  <c r="P244" i="40"/>
  <c r="O244" i="40"/>
  <c r="N244" i="40"/>
  <c r="M244" i="40"/>
  <c r="L244" i="40"/>
  <c r="K244" i="40"/>
  <c r="J244" i="40"/>
  <c r="I244" i="40"/>
  <c r="H244" i="40"/>
  <c r="G244" i="40"/>
  <c r="F244" i="40"/>
  <c r="E244" i="40"/>
  <c r="D244" i="40"/>
  <c r="AE240" i="40"/>
  <c r="AD240" i="40"/>
  <c r="AC240" i="40"/>
  <c r="AB240" i="40"/>
  <c r="AA240" i="40"/>
  <c r="Z240" i="40"/>
  <c r="Y240" i="40"/>
  <c r="X240" i="40"/>
  <c r="W240" i="40"/>
  <c r="V240" i="40"/>
  <c r="U240" i="40"/>
  <c r="T240" i="40"/>
  <c r="S240" i="40"/>
  <c r="R240" i="40"/>
  <c r="Q240" i="40"/>
  <c r="P240" i="40"/>
  <c r="O240" i="40"/>
  <c r="N240" i="40"/>
  <c r="M240" i="40"/>
  <c r="L240" i="40"/>
  <c r="K240" i="40"/>
  <c r="J240" i="40"/>
  <c r="I240" i="40"/>
  <c r="H240" i="40"/>
  <c r="G240" i="40"/>
  <c r="F240" i="40"/>
  <c r="E240" i="40"/>
  <c r="D240" i="40"/>
  <c r="AE237" i="40"/>
  <c r="AD237" i="40"/>
  <c r="AC237" i="40"/>
  <c r="AB237" i="40"/>
  <c r="AA237" i="40"/>
  <c r="Z237" i="40"/>
  <c r="Y237" i="40"/>
  <c r="X237" i="40"/>
  <c r="W237" i="40"/>
  <c r="V237" i="40"/>
  <c r="U237" i="40"/>
  <c r="T237" i="40"/>
  <c r="S237" i="40"/>
  <c r="R237" i="40"/>
  <c r="Q237" i="40"/>
  <c r="P237" i="40"/>
  <c r="O237" i="40"/>
  <c r="N237" i="40"/>
  <c r="M237" i="40"/>
  <c r="L237" i="40"/>
  <c r="K237" i="40"/>
  <c r="J237" i="40"/>
  <c r="I237" i="40"/>
  <c r="H237" i="40"/>
  <c r="G237" i="40"/>
  <c r="F237" i="40"/>
  <c r="E237" i="40"/>
  <c r="D237" i="40"/>
  <c r="AE230" i="40"/>
  <c r="AD230" i="40"/>
  <c r="AC230" i="40"/>
  <c r="AB230" i="40"/>
  <c r="AA230" i="40"/>
  <c r="Z230" i="40"/>
  <c r="Y230" i="40"/>
  <c r="X230" i="40"/>
  <c r="W230" i="40"/>
  <c r="V230" i="40"/>
  <c r="U230" i="40"/>
  <c r="T230" i="40"/>
  <c r="S230" i="40"/>
  <c r="R230" i="40"/>
  <c r="Q230" i="40"/>
  <c r="P230" i="40"/>
  <c r="O230" i="40"/>
  <c r="N230" i="40"/>
  <c r="M230" i="40"/>
  <c r="L230" i="40"/>
  <c r="K230" i="40"/>
  <c r="J230" i="40"/>
  <c r="I230" i="40"/>
  <c r="H230" i="40"/>
  <c r="G230" i="40"/>
  <c r="F230" i="40"/>
  <c r="E230" i="40"/>
  <c r="D230" i="40"/>
  <c r="AE226" i="40"/>
  <c r="AD226" i="40"/>
  <c r="AC226" i="40"/>
  <c r="AB226" i="40"/>
  <c r="AA226" i="40"/>
  <c r="Z226" i="40"/>
  <c r="Y226" i="40"/>
  <c r="X226" i="40"/>
  <c r="W226" i="40"/>
  <c r="V226" i="40"/>
  <c r="U226" i="40"/>
  <c r="T226" i="40"/>
  <c r="S226" i="40"/>
  <c r="R226" i="40"/>
  <c r="Q226" i="40"/>
  <c r="P226" i="40"/>
  <c r="O226" i="40"/>
  <c r="N226" i="40"/>
  <c r="M226" i="40"/>
  <c r="L226" i="40"/>
  <c r="K226" i="40"/>
  <c r="J226" i="40"/>
  <c r="I226" i="40"/>
  <c r="H226" i="40"/>
  <c r="G226" i="40"/>
  <c r="F226" i="40"/>
  <c r="E226" i="40"/>
  <c r="D226" i="40"/>
  <c r="AE219" i="40"/>
  <c r="AD219" i="40"/>
  <c r="AC219" i="40"/>
  <c r="AB219" i="40"/>
  <c r="AA219" i="40"/>
  <c r="Z219" i="40"/>
  <c r="Y219" i="40"/>
  <c r="X219" i="40"/>
  <c r="W219" i="40"/>
  <c r="V219" i="40"/>
  <c r="U219" i="40"/>
  <c r="T219" i="40"/>
  <c r="S219" i="40"/>
  <c r="R219" i="40"/>
  <c r="Q219" i="40"/>
  <c r="P219" i="40"/>
  <c r="O219" i="40"/>
  <c r="N219" i="40"/>
  <c r="M219" i="40"/>
  <c r="L219" i="40"/>
  <c r="K219" i="40"/>
  <c r="J219" i="40"/>
  <c r="I219" i="40"/>
  <c r="H219" i="40"/>
  <c r="G219" i="40"/>
  <c r="F219" i="40"/>
  <c r="E219" i="40"/>
  <c r="D219" i="40"/>
  <c r="AE217" i="40"/>
  <c r="AD217" i="40"/>
  <c r="AC217" i="40"/>
  <c r="AB217" i="40"/>
  <c r="AA217" i="40"/>
  <c r="Z217" i="40"/>
  <c r="Y217" i="40"/>
  <c r="X217" i="40"/>
  <c r="W217" i="40"/>
  <c r="V217" i="40"/>
  <c r="U217" i="40"/>
  <c r="T217" i="40"/>
  <c r="S217" i="40"/>
  <c r="R217" i="40"/>
  <c r="Q217" i="40"/>
  <c r="P217" i="40"/>
  <c r="O217" i="40"/>
  <c r="N217" i="40"/>
  <c r="M217" i="40"/>
  <c r="L217" i="40"/>
  <c r="K217" i="40"/>
  <c r="J217" i="40"/>
  <c r="I217" i="40"/>
  <c r="H217" i="40"/>
  <c r="G217" i="40"/>
  <c r="F217" i="40"/>
  <c r="E217" i="40"/>
  <c r="D217" i="40"/>
  <c r="AE216" i="40"/>
  <c r="AD216" i="40"/>
  <c r="AC216" i="40"/>
  <c r="AB216" i="40"/>
  <c r="AA216" i="40"/>
  <c r="Z216" i="40"/>
  <c r="Y216" i="40"/>
  <c r="X216" i="40"/>
  <c r="W216" i="40"/>
  <c r="V216" i="40"/>
  <c r="U216" i="40"/>
  <c r="T216" i="40"/>
  <c r="S216" i="40"/>
  <c r="R216" i="40"/>
  <c r="Q216" i="40"/>
  <c r="P216" i="40"/>
  <c r="O216" i="40"/>
  <c r="N216" i="40"/>
  <c r="M216" i="40"/>
  <c r="L216" i="40"/>
  <c r="K216" i="40"/>
  <c r="J216" i="40"/>
  <c r="I216" i="40"/>
  <c r="H216" i="40"/>
  <c r="G216" i="40"/>
  <c r="F216" i="40"/>
  <c r="E216" i="40"/>
  <c r="D216" i="40"/>
  <c r="AE213" i="40"/>
  <c r="AD213" i="40"/>
  <c r="AC213" i="40"/>
  <c r="AB213" i="40"/>
  <c r="AA213" i="40"/>
  <c r="Z213" i="40"/>
  <c r="Y213" i="40"/>
  <c r="X213" i="40"/>
  <c r="W213" i="40"/>
  <c r="V213" i="40"/>
  <c r="U213" i="40"/>
  <c r="T213" i="40"/>
  <c r="S213" i="40"/>
  <c r="R213" i="40"/>
  <c r="Q213" i="40"/>
  <c r="P213" i="40"/>
  <c r="O213" i="40"/>
  <c r="N213" i="40"/>
  <c r="M213" i="40"/>
  <c r="L213" i="40"/>
  <c r="K213" i="40"/>
  <c r="J213" i="40"/>
  <c r="I213" i="40"/>
  <c r="H213" i="40"/>
  <c r="G213" i="40"/>
  <c r="F213" i="40"/>
  <c r="E213" i="40"/>
  <c r="D213" i="40"/>
  <c r="AE206" i="40"/>
  <c r="AD206" i="40"/>
  <c r="AC206" i="40"/>
  <c r="AB206" i="40"/>
  <c r="AA206" i="40"/>
  <c r="Z206" i="40"/>
  <c r="Y206" i="40"/>
  <c r="X206" i="40"/>
  <c r="W206" i="40"/>
  <c r="V206" i="40"/>
  <c r="U206" i="40"/>
  <c r="T206" i="40"/>
  <c r="S206" i="40"/>
  <c r="R206" i="40"/>
  <c r="Q206" i="40"/>
  <c r="P206" i="40"/>
  <c r="O206" i="40"/>
  <c r="N206" i="40"/>
  <c r="M206" i="40"/>
  <c r="L206" i="40"/>
  <c r="K206" i="40"/>
  <c r="J206" i="40"/>
  <c r="I206" i="40"/>
  <c r="H206" i="40"/>
  <c r="G206" i="40"/>
  <c r="F206" i="40"/>
  <c r="E206" i="40"/>
  <c r="D206" i="40"/>
  <c r="AE202" i="40"/>
  <c r="AD202" i="40"/>
  <c r="AC202" i="40"/>
  <c r="AB202" i="40"/>
  <c r="AA202" i="40"/>
  <c r="Z202" i="40"/>
  <c r="Y202" i="40"/>
  <c r="X202" i="40"/>
  <c r="W202" i="40"/>
  <c r="V202" i="40"/>
  <c r="U202" i="40"/>
  <c r="T202" i="40"/>
  <c r="S202" i="40"/>
  <c r="R202" i="40"/>
  <c r="Q202" i="40"/>
  <c r="P202" i="40"/>
  <c r="O202" i="40"/>
  <c r="N202" i="40"/>
  <c r="M202" i="40"/>
  <c r="L202" i="40"/>
  <c r="K202" i="40"/>
  <c r="J202" i="40"/>
  <c r="I202" i="40"/>
  <c r="H202" i="40"/>
  <c r="G202" i="40"/>
  <c r="F202" i="40"/>
  <c r="E202" i="40"/>
  <c r="D202" i="40"/>
  <c r="AE195" i="40"/>
  <c r="AD195" i="40"/>
  <c r="AC195" i="40"/>
  <c r="AB195" i="40"/>
  <c r="AA195" i="40"/>
  <c r="Z195" i="40"/>
  <c r="Y195" i="40"/>
  <c r="X195" i="40"/>
  <c r="W195" i="40"/>
  <c r="V195" i="40"/>
  <c r="U195" i="40"/>
  <c r="T195" i="40"/>
  <c r="S195" i="40"/>
  <c r="R195" i="40"/>
  <c r="Q195" i="40"/>
  <c r="P195" i="40"/>
  <c r="O195" i="40"/>
  <c r="N195" i="40"/>
  <c r="M195" i="40"/>
  <c r="L195" i="40"/>
  <c r="K195" i="40"/>
  <c r="J195" i="40"/>
  <c r="I195" i="40"/>
  <c r="H195" i="40"/>
  <c r="G195" i="40"/>
  <c r="F195" i="40"/>
  <c r="E195" i="40"/>
  <c r="D195" i="40"/>
  <c r="AE193" i="40"/>
  <c r="AD193" i="40"/>
  <c r="AC193" i="40"/>
  <c r="AB193" i="40"/>
  <c r="AA193" i="40"/>
  <c r="Z193" i="40"/>
  <c r="Y193" i="40"/>
  <c r="X193" i="40"/>
  <c r="W193" i="40"/>
  <c r="V193" i="40"/>
  <c r="U193" i="40"/>
  <c r="T193" i="40"/>
  <c r="S193" i="40"/>
  <c r="R193" i="40"/>
  <c r="Q193" i="40"/>
  <c r="P193" i="40"/>
  <c r="O193" i="40"/>
  <c r="N193" i="40"/>
  <c r="M193" i="40"/>
  <c r="L193" i="40"/>
  <c r="K193" i="40"/>
  <c r="J193" i="40"/>
  <c r="I193" i="40"/>
  <c r="H193" i="40"/>
  <c r="G193" i="40"/>
  <c r="F193" i="40"/>
  <c r="E193" i="40"/>
  <c r="D193" i="40"/>
  <c r="AE192" i="40"/>
  <c r="AD192" i="40"/>
  <c r="AC192" i="40"/>
  <c r="AB192" i="40"/>
  <c r="AA192" i="40"/>
  <c r="Z192" i="40"/>
  <c r="Y192" i="40"/>
  <c r="X192" i="40"/>
  <c r="W192" i="40"/>
  <c r="V192" i="40"/>
  <c r="U192" i="40"/>
  <c r="T192" i="40"/>
  <c r="S192" i="40"/>
  <c r="R192" i="40"/>
  <c r="Q192" i="40"/>
  <c r="P192" i="40"/>
  <c r="O192" i="40"/>
  <c r="N192" i="40"/>
  <c r="M192" i="40"/>
  <c r="L192" i="40"/>
  <c r="K192" i="40"/>
  <c r="J192" i="40"/>
  <c r="I192" i="40"/>
  <c r="H192" i="40"/>
  <c r="G192" i="40"/>
  <c r="F192" i="40"/>
  <c r="E192" i="40"/>
  <c r="D192" i="40"/>
  <c r="AE191" i="40"/>
  <c r="AD191" i="40"/>
  <c r="AC191" i="40"/>
  <c r="AB191" i="40"/>
  <c r="AA191" i="40"/>
  <c r="Z191" i="40"/>
  <c r="Y191" i="40"/>
  <c r="X191" i="40"/>
  <c r="W191" i="40"/>
  <c r="V191" i="40"/>
  <c r="U191" i="40"/>
  <c r="T191" i="40"/>
  <c r="S191" i="40"/>
  <c r="R191" i="40"/>
  <c r="Q191" i="40"/>
  <c r="P191" i="40"/>
  <c r="O191" i="40"/>
  <c r="N191" i="40"/>
  <c r="M191" i="40"/>
  <c r="L191" i="40"/>
  <c r="K191" i="40"/>
  <c r="J191" i="40"/>
  <c r="I191" i="40"/>
  <c r="H191" i="40"/>
  <c r="G191" i="40"/>
  <c r="F191" i="40"/>
  <c r="E191" i="40"/>
  <c r="D191" i="40"/>
  <c r="AE149" i="40"/>
  <c r="AD149" i="40"/>
  <c r="AC149" i="40"/>
  <c r="AB149" i="40"/>
  <c r="AA149" i="40"/>
  <c r="Z149" i="40"/>
  <c r="Y149" i="40"/>
  <c r="X149" i="40"/>
  <c r="W149" i="40"/>
  <c r="V149" i="40"/>
  <c r="U149" i="40"/>
  <c r="T149" i="40"/>
  <c r="S149" i="40"/>
  <c r="R149" i="40"/>
  <c r="Q149" i="40"/>
  <c r="P149" i="40"/>
  <c r="O149" i="40"/>
  <c r="N149" i="40"/>
  <c r="M149" i="40"/>
  <c r="L149" i="40"/>
  <c r="K149" i="40"/>
  <c r="J149" i="40"/>
  <c r="I149" i="40"/>
  <c r="H149" i="40"/>
  <c r="G149" i="40"/>
  <c r="F149" i="40"/>
  <c r="E149" i="40"/>
  <c r="D149" i="40"/>
  <c r="AE122" i="40"/>
  <c r="AD122" i="40"/>
  <c r="AC122" i="40"/>
  <c r="AB122" i="40"/>
  <c r="AA122" i="40"/>
  <c r="Z122" i="40"/>
  <c r="Y122" i="40"/>
  <c r="X122" i="40"/>
  <c r="W122" i="40"/>
  <c r="V122" i="40"/>
  <c r="U122" i="40"/>
  <c r="T122" i="40"/>
  <c r="S122" i="40"/>
  <c r="R122" i="40"/>
  <c r="Q122" i="40"/>
  <c r="P122" i="40"/>
  <c r="O122" i="40"/>
  <c r="N122" i="40"/>
  <c r="M122" i="40"/>
  <c r="L122" i="40"/>
  <c r="K122" i="40"/>
  <c r="J122" i="40"/>
  <c r="I122" i="40"/>
  <c r="H122" i="40"/>
  <c r="G122" i="40"/>
  <c r="F122" i="40"/>
  <c r="E122" i="40"/>
  <c r="D122" i="40"/>
  <c r="AE112" i="40"/>
  <c r="AD112" i="40"/>
  <c r="AC112" i="40"/>
  <c r="AB112" i="40"/>
  <c r="AA112" i="40"/>
  <c r="Z112" i="40"/>
  <c r="Y112" i="40"/>
  <c r="X112" i="40"/>
  <c r="W112" i="40"/>
  <c r="V112" i="40"/>
  <c r="U112" i="40"/>
  <c r="T112" i="40"/>
  <c r="S112" i="40"/>
  <c r="R112" i="40"/>
  <c r="Q112" i="40"/>
  <c r="P112" i="40"/>
  <c r="O112" i="40"/>
  <c r="N112" i="40"/>
  <c r="M112" i="40"/>
  <c r="L112" i="40"/>
  <c r="K112" i="40"/>
  <c r="J112" i="40"/>
  <c r="I112" i="40"/>
  <c r="H112" i="40"/>
  <c r="G112" i="40"/>
  <c r="F112" i="40"/>
  <c r="E112" i="40"/>
  <c r="D112" i="40"/>
  <c r="AE107" i="40"/>
  <c r="AD107" i="40"/>
  <c r="AC107" i="40"/>
  <c r="AB107" i="40"/>
  <c r="AA107" i="40"/>
  <c r="Z107" i="40"/>
  <c r="Y107" i="40"/>
  <c r="X107" i="40"/>
  <c r="W107" i="40"/>
  <c r="V107" i="40"/>
  <c r="U107" i="40"/>
  <c r="T107" i="40"/>
  <c r="S107" i="40"/>
  <c r="R107" i="40"/>
  <c r="Q107" i="40"/>
  <c r="P107" i="40"/>
  <c r="O107" i="40"/>
  <c r="N107" i="40"/>
  <c r="M107" i="40"/>
  <c r="L107" i="40"/>
  <c r="K107" i="40"/>
  <c r="J107" i="40"/>
  <c r="I107" i="40"/>
  <c r="H107" i="40"/>
  <c r="G107" i="40"/>
  <c r="F107" i="40"/>
  <c r="E107" i="40"/>
  <c r="D107" i="40"/>
  <c r="AE103" i="40"/>
  <c r="AD103" i="40"/>
  <c r="AC103" i="40"/>
  <c r="AB103" i="40"/>
  <c r="AA103" i="40"/>
  <c r="Z103" i="40"/>
  <c r="Y103" i="40"/>
  <c r="X103" i="40"/>
  <c r="W103" i="40"/>
  <c r="V103" i="40"/>
  <c r="U103" i="40"/>
  <c r="T103" i="40"/>
  <c r="S103" i="40"/>
  <c r="R103" i="40"/>
  <c r="Q103" i="40"/>
  <c r="P103" i="40"/>
  <c r="O103" i="40"/>
  <c r="N103" i="40"/>
  <c r="M103" i="40"/>
  <c r="L103" i="40"/>
  <c r="K103" i="40"/>
  <c r="J103" i="40"/>
  <c r="I103" i="40"/>
  <c r="H103" i="40"/>
  <c r="G103" i="40"/>
  <c r="F103" i="40"/>
  <c r="E103" i="40"/>
  <c r="D103" i="40"/>
  <c r="AE102" i="40"/>
  <c r="AD102" i="40"/>
  <c r="AC102" i="40"/>
  <c r="AB102" i="40"/>
  <c r="AA102" i="40"/>
  <c r="Z102" i="40"/>
  <c r="Y102" i="40"/>
  <c r="X102" i="40"/>
  <c r="W102" i="40"/>
  <c r="V102" i="40"/>
  <c r="U102" i="40"/>
  <c r="T102" i="40"/>
  <c r="S102" i="40"/>
  <c r="R102" i="40"/>
  <c r="Q102" i="40"/>
  <c r="P102" i="40"/>
  <c r="O102" i="40"/>
  <c r="N102" i="40"/>
  <c r="M102" i="40"/>
  <c r="L102" i="40"/>
  <c r="K102" i="40"/>
  <c r="J102" i="40"/>
  <c r="I102" i="40"/>
  <c r="H102" i="40"/>
  <c r="G102" i="40"/>
  <c r="F102" i="40"/>
  <c r="E102" i="40"/>
  <c r="D102" i="40"/>
  <c r="AE94" i="40"/>
  <c r="AD94" i="40"/>
  <c r="AC94" i="40"/>
  <c r="AB94" i="40"/>
  <c r="AA94" i="40"/>
  <c r="Z94" i="40"/>
  <c r="Y94" i="40"/>
  <c r="X94" i="40"/>
  <c r="W94" i="40"/>
  <c r="V94" i="40"/>
  <c r="U94" i="40"/>
  <c r="T94" i="40"/>
  <c r="S94" i="40"/>
  <c r="R94" i="40"/>
  <c r="Q94" i="40"/>
  <c r="P94" i="40"/>
  <c r="O94" i="40"/>
  <c r="N94" i="40"/>
  <c r="M94" i="40"/>
  <c r="L94" i="40"/>
  <c r="K94" i="40"/>
  <c r="J94" i="40"/>
  <c r="I94" i="40"/>
  <c r="H94" i="40"/>
  <c r="G94" i="40"/>
  <c r="F94" i="40"/>
  <c r="E94" i="40"/>
  <c r="D94" i="40"/>
  <c r="AE91" i="40"/>
  <c r="AD91" i="40"/>
  <c r="AC91" i="40"/>
  <c r="AB91" i="40"/>
  <c r="AA91" i="40"/>
  <c r="Z91" i="40"/>
  <c r="Y91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AE84" i="40"/>
  <c r="AD84" i="40"/>
  <c r="AC84" i="40"/>
  <c r="AB84" i="40"/>
  <c r="AA84" i="40"/>
  <c r="Z84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AE81" i="40"/>
  <c r="AD81" i="40"/>
  <c r="AC81" i="40"/>
  <c r="AB81" i="40"/>
  <c r="AA81" i="40"/>
  <c r="Z81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AE80" i="40"/>
  <c r="AD80" i="40"/>
  <c r="AC80" i="40"/>
  <c r="AB80" i="40"/>
  <c r="AA80" i="40"/>
  <c r="Z80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AE75" i="40"/>
  <c r="AD75" i="40"/>
  <c r="AC75" i="40"/>
  <c r="AB75" i="40"/>
  <c r="AA75" i="40"/>
  <c r="Z75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AE70" i="40"/>
  <c r="AD70" i="40"/>
  <c r="AC70" i="40"/>
  <c r="AB70" i="40"/>
  <c r="AA70" i="40"/>
  <c r="Z70" i="40"/>
  <c r="Y70" i="40"/>
  <c r="X70" i="40"/>
  <c r="W70" i="40"/>
  <c r="V70" i="40"/>
  <c r="U70" i="40"/>
  <c r="T70" i="40"/>
  <c r="S70" i="40"/>
  <c r="R70" i="40"/>
  <c r="Q70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AE69" i="40"/>
  <c r="AD69" i="40"/>
  <c r="AC69" i="40"/>
  <c r="AB69" i="40"/>
  <c r="AA69" i="40"/>
  <c r="Z69" i="40"/>
  <c r="Y69" i="40"/>
  <c r="X69" i="40"/>
  <c r="W69" i="40"/>
  <c r="V69" i="40"/>
  <c r="U69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AE68" i="40"/>
  <c r="AD68" i="40"/>
  <c r="AC68" i="40"/>
  <c r="AB68" i="40"/>
  <c r="AA68" i="40"/>
  <c r="Z68" i="40"/>
  <c r="Y68" i="40"/>
  <c r="X68" i="40"/>
  <c r="W68" i="40"/>
  <c r="V68" i="40"/>
  <c r="U68" i="40"/>
  <c r="T68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AE67" i="40"/>
  <c r="AD67" i="40"/>
  <c r="AC67" i="40"/>
  <c r="AB67" i="40"/>
  <c r="AA67" i="40"/>
  <c r="Z67" i="40"/>
  <c r="Y67" i="40"/>
  <c r="X67" i="40"/>
  <c r="W67" i="40"/>
  <c r="V67" i="40"/>
  <c r="U67" i="40"/>
  <c r="T67" i="40"/>
  <c r="S67" i="40"/>
  <c r="R67" i="40"/>
  <c r="Q67" i="40"/>
  <c r="P67" i="40"/>
  <c r="O67" i="40"/>
  <c r="N67" i="40"/>
  <c r="M67" i="40"/>
  <c r="L67" i="40"/>
  <c r="K67" i="40"/>
  <c r="J67" i="40"/>
  <c r="I67" i="40"/>
  <c r="H67" i="40"/>
  <c r="G67" i="40"/>
  <c r="F67" i="40"/>
  <c r="E67" i="40"/>
  <c r="D67" i="40"/>
  <c r="AE62" i="40"/>
  <c r="AD62" i="40"/>
  <c r="AC62" i="40"/>
  <c r="AB62" i="40"/>
  <c r="AA62" i="40"/>
  <c r="Z62" i="40"/>
  <c r="Y62" i="40"/>
  <c r="X62" i="40"/>
  <c r="W62" i="40"/>
  <c r="V62" i="40"/>
  <c r="U62" i="40"/>
  <c r="T62" i="40"/>
  <c r="S62" i="40"/>
  <c r="R62" i="40"/>
  <c r="Q62" i="40"/>
  <c r="P62" i="40"/>
  <c r="O62" i="40"/>
  <c r="N62" i="40"/>
  <c r="M62" i="40"/>
  <c r="L62" i="40"/>
  <c r="K62" i="40"/>
  <c r="J62" i="40"/>
  <c r="I62" i="40"/>
  <c r="H62" i="40"/>
  <c r="G62" i="40"/>
  <c r="F62" i="40"/>
  <c r="E62" i="40"/>
  <c r="D62" i="40"/>
  <c r="AE60" i="40"/>
  <c r="AD60" i="40"/>
  <c r="AC60" i="40"/>
  <c r="AB60" i="40"/>
  <c r="AA60" i="40"/>
  <c r="Z60" i="40"/>
  <c r="Y60" i="40"/>
  <c r="X60" i="40"/>
  <c r="W60" i="40"/>
  <c r="V60" i="40"/>
  <c r="U60" i="40"/>
  <c r="T60" i="40"/>
  <c r="S60" i="40"/>
  <c r="R60" i="40"/>
  <c r="Q60" i="40"/>
  <c r="P60" i="40"/>
  <c r="O60" i="40"/>
  <c r="N60" i="40"/>
  <c r="M60" i="40"/>
  <c r="L60" i="40"/>
  <c r="K60" i="40"/>
  <c r="J60" i="40"/>
  <c r="I60" i="40"/>
  <c r="H60" i="40"/>
  <c r="G60" i="40"/>
  <c r="F60" i="40"/>
  <c r="E60" i="40"/>
  <c r="D60" i="40"/>
  <c r="AE56" i="40"/>
  <c r="AD56" i="40"/>
  <c r="AC56" i="40"/>
  <c r="AB56" i="40"/>
  <c r="AA56" i="40"/>
  <c r="Z56" i="40"/>
  <c r="Y56" i="40"/>
  <c r="X56" i="40"/>
  <c r="W56" i="40"/>
  <c r="V56" i="40"/>
  <c r="U56" i="40"/>
  <c r="T56" i="40"/>
  <c r="S56" i="40"/>
  <c r="R56" i="40"/>
  <c r="Q56" i="40"/>
  <c r="P56" i="40"/>
  <c r="O56" i="40"/>
  <c r="N56" i="40"/>
  <c r="M56" i="40"/>
  <c r="L56" i="40"/>
  <c r="K56" i="40"/>
  <c r="J56" i="40"/>
  <c r="I56" i="40"/>
  <c r="H56" i="40"/>
  <c r="G56" i="40"/>
  <c r="F56" i="40"/>
  <c r="E56" i="40"/>
  <c r="D56" i="40"/>
  <c r="AE53" i="40"/>
  <c r="AD53" i="40"/>
  <c r="AC53" i="40"/>
  <c r="AB53" i="40"/>
  <c r="AA53" i="40"/>
  <c r="Z53" i="40"/>
  <c r="Y53" i="40"/>
  <c r="X53" i="40"/>
  <c r="W53" i="40"/>
  <c r="V53" i="40"/>
  <c r="U53" i="40"/>
  <c r="T53" i="40"/>
  <c r="S53" i="40"/>
  <c r="R53" i="40"/>
  <c r="Q53" i="40"/>
  <c r="P53" i="40"/>
  <c r="O53" i="40"/>
  <c r="N53" i="40"/>
  <c r="M53" i="40"/>
  <c r="L53" i="40"/>
  <c r="K53" i="40"/>
  <c r="J53" i="40"/>
  <c r="I53" i="40"/>
  <c r="H53" i="40"/>
  <c r="G53" i="40"/>
  <c r="F53" i="40"/>
  <c r="E53" i="40"/>
  <c r="D53" i="40"/>
  <c r="AE50" i="40"/>
  <c r="AD50" i="40"/>
  <c r="AC50" i="40"/>
  <c r="AB50" i="40"/>
  <c r="AA50" i="40"/>
  <c r="Z50" i="40"/>
  <c r="Y50" i="40"/>
  <c r="X50" i="40"/>
  <c r="W50" i="40"/>
  <c r="V50" i="40"/>
  <c r="U50" i="40"/>
  <c r="T50" i="40"/>
  <c r="S50" i="40"/>
  <c r="R50" i="40"/>
  <c r="Q50" i="40"/>
  <c r="P50" i="40"/>
  <c r="O50" i="40"/>
  <c r="N50" i="40"/>
  <c r="M50" i="40"/>
  <c r="L50" i="40"/>
  <c r="K50" i="40"/>
  <c r="J50" i="40"/>
  <c r="I50" i="40"/>
  <c r="H50" i="40"/>
  <c r="G50" i="40"/>
  <c r="F50" i="40"/>
  <c r="E50" i="40"/>
  <c r="D50" i="40"/>
  <c r="AE47" i="40"/>
  <c r="AD47" i="40"/>
  <c r="AC47" i="40"/>
  <c r="AB47" i="40"/>
  <c r="AA47" i="40"/>
  <c r="Z47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AE32" i="40"/>
  <c r="AD32" i="40"/>
  <c r="AC32" i="40"/>
  <c r="AB32" i="40"/>
  <c r="AA32" i="40"/>
  <c r="Z32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AE31" i="40"/>
  <c r="AD31" i="40"/>
  <c r="AC31" i="40"/>
  <c r="AB31" i="40"/>
  <c r="AA31" i="40"/>
  <c r="Z31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AE17" i="40"/>
  <c r="AD17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AE14" i="40"/>
  <c r="AE8" i="40"/>
  <c r="AE7" i="40" s="1"/>
  <c r="AE5" i="40" s="1"/>
  <c r="AD14" i="40"/>
  <c r="AC14" i="40"/>
  <c r="AC8" i="40" s="1"/>
  <c r="AC7" i="40" s="1"/>
  <c r="AC5" i="40" s="1"/>
  <c r="AB14" i="40"/>
  <c r="AA14" i="40"/>
  <c r="AA8" i="40" s="1"/>
  <c r="AA7" i="40" s="1"/>
  <c r="AA5" i="40" s="1"/>
  <c r="Z14" i="40"/>
  <c r="Y14" i="40"/>
  <c r="X14" i="40"/>
  <c r="X8" i="40" s="1"/>
  <c r="X7" i="40" s="1"/>
  <c r="X5" i="40" s="1"/>
  <c r="W14" i="40"/>
  <c r="V14" i="40"/>
  <c r="U14" i="40"/>
  <c r="T14" i="40"/>
  <c r="T8" i="40" s="1"/>
  <c r="T7" i="40" s="1"/>
  <c r="T5" i="40" s="1"/>
  <c r="S14" i="40"/>
  <c r="R14" i="40"/>
  <c r="Q14" i="40"/>
  <c r="P14" i="40"/>
  <c r="P8" i="40" s="1"/>
  <c r="P7" i="40" s="1"/>
  <c r="P5" i="40" s="1"/>
  <c r="O14" i="40"/>
  <c r="N14" i="40"/>
  <c r="M14" i="40"/>
  <c r="L14" i="40"/>
  <c r="L8" i="40" s="1"/>
  <c r="L7" i="40" s="1"/>
  <c r="L5" i="40" s="1"/>
  <c r="K14" i="40"/>
  <c r="J14" i="40"/>
  <c r="I14" i="40"/>
  <c r="H14" i="40"/>
  <c r="H8" i="40" s="1"/>
  <c r="H7" i="40" s="1"/>
  <c r="H5" i="40" s="1"/>
  <c r="G14" i="40"/>
  <c r="F14" i="40"/>
  <c r="E14" i="40"/>
  <c r="D14" i="40"/>
  <c r="D8" i="40" s="1"/>
  <c r="D7" i="40" s="1"/>
  <c r="D5" i="40" s="1"/>
  <c r="AD8" i="40"/>
  <c r="AB8" i="40"/>
  <c r="Z8" i="40"/>
  <c r="Z7" i="40" s="1"/>
  <c r="Z5" i="40" s="1"/>
  <c r="Y8" i="40"/>
  <c r="W8" i="40"/>
  <c r="V8" i="40"/>
  <c r="V7" i="40" s="1"/>
  <c r="V5" i="40" s="1"/>
  <c r="U8" i="40"/>
  <c r="S8" i="40"/>
  <c r="R8" i="40"/>
  <c r="R7" i="40" s="1"/>
  <c r="R5" i="40" s="1"/>
  <c r="Q8" i="40"/>
  <c r="O8" i="40"/>
  <c r="N8" i="40"/>
  <c r="N7" i="40" s="1"/>
  <c r="N5" i="40" s="1"/>
  <c r="M8" i="40"/>
  <c r="K8" i="40"/>
  <c r="J8" i="40"/>
  <c r="J7" i="40" s="1"/>
  <c r="J5" i="40" s="1"/>
  <c r="I8" i="40"/>
  <c r="G8" i="40"/>
  <c r="F8" i="40"/>
  <c r="F7" i="40" s="1"/>
  <c r="F5" i="40" s="1"/>
  <c r="E8" i="40"/>
  <c r="AD7" i="40"/>
  <c r="AB7" i="40"/>
  <c r="Y7" i="40"/>
  <c r="W7" i="40"/>
  <c r="U7" i="40"/>
  <c r="S7" i="40"/>
  <c r="Q7" i="40"/>
  <c r="O7" i="40"/>
  <c r="M7" i="40"/>
  <c r="K7" i="40"/>
  <c r="I7" i="40"/>
  <c r="G7" i="40"/>
  <c r="E7" i="40"/>
  <c r="AD5" i="40"/>
  <c r="AB5" i="40"/>
  <c r="Y5" i="40"/>
  <c r="W5" i="40"/>
  <c r="U5" i="40"/>
  <c r="S5" i="40"/>
  <c r="Q5" i="40"/>
  <c r="O5" i="40"/>
  <c r="M5" i="40"/>
  <c r="K5" i="40"/>
  <c r="I5" i="40"/>
  <c r="G5" i="40"/>
  <c r="E5" i="40"/>
  <c r="C661" i="40"/>
  <c r="C109" i="44" s="1"/>
  <c r="C641" i="40"/>
  <c r="C624" i="40"/>
  <c r="C660" i="40" s="1"/>
  <c r="C89" i="44" s="1"/>
  <c r="C613" i="40"/>
  <c r="C659" i="40"/>
  <c r="C69" i="44" s="1"/>
  <c r="C606" i="40"/>
  <c r="C600" i="40"/>
  <c r="C657" i="40"/>
  <c r="C29" i="44" s="1"/>
  <c r="C584" i="40"/>
  <c r="C571" i="40"/>
  <c r="C568" i="40"/>
  <c r="C565" i="40"/>
  <c r="C562" i="40"/>
  <c r="C555" i="40" s="1"/>
  <c r="C559" i="40"/>
  <c r="C556" i="40"/>
  <c r="C549" i="40"/>
  <c r="C545" i="40"/>
  <c r="C541" i="40"/>
  <c r="C536" i="40"/>
  <c r="C530" i="40"/>
  <c r="C525" i="40"/>
  <c r="C524" i="40" s="1"/>
  <c r="C516" i="40"/>
  <c r="C488" i="40"/>
  <c r="C472" i="40"/>
  <c r="C467" i="40"/>
  <c r="C463" i="40"/>
  <c r="C457" i="40"/>
  <c r="C456" i="40" s="1"/>
  <c r="C440" i="40"/>
  <c r="C425" i="40"/>
  <c r="C417" i="40"/>
  <c r="C415" i="40" s="1"/>
  <c r="C409" i="40"/>
  <c r="C407" i="40"/>
  <c r="C399" i="40"/>
  <c r="C393" i="40"/>
  <c r="C391" i="40" s="1"/>
  <c r="C383" i="40"/>
  <c r="C380" i="40"/>
  <c r="C377" i="40"/>
  <c r="C374" i="40"/>
  <c r="C371" i="40"/>
  <c r="C367" i="40"/>
  <c r="C368" i="40"/>
  <c r="C364" i="40"/>
  <c r="C359" i="40"/>
  <c r="C358" i="40"/>
  <c r="C355" i="40"/>
  <c r="C350" i="40"/>
  <c r="C349" i="40" s="1"/>
  <c r="C341" i="40"/>
  <c r="C328" i="40"/>
  <c r="C315" i="40"/>
  <c r="C302" i="40"/>
  <c r="C301" i="40"/>
  <c r="C300" i="40" s="1"/>
  <c r="C299" i="40" s="1"/>
  <c r="C298" i="40" s="1"/>
  <c r="C297" i="40" s="1"/>
  <c r="C291" i="40"/>
  <c r="C287" i="40"/>
  <c r="C279" i="40"/>
  <c r="C277" i="40"/>
  <c r="C272" i="40"/>
  <c r="C270" i="40" s="1"/>
  <c r="C269" i="40" s="1"/>
  <c r="C260" i="40"/>
  <c r="C258" i="40" s="1"/>
  <c r="C252" i="40"/>
  <c r="C244" i="40"/>
  <c r="C240" i="40"/>
  <c r="C237" i="40"/>
  <c r="C230" i="40" s="1"/>
  <c r="C226" i="40"/>
  <c r="C219" i="40"/>
  <c r="C217" i="40" s="1"/>
  <c r="C216" i="40" s="1"/>
  <c r="C213" i="40"/>
  <c r="C206" i="40"/>
  <c r="C202" i="40"/>
  <c r="C195" i="40"/>
  <c r="C193" i="40"/>
  <c r="C192" i="40"/>
  <c r="C149" i="40"/>
  <c r="C122" i="40"/>
  <c r="C112" i="40"/>
  <c r="C107" i="40"/>
  <c r="C102" i="40" s="1"/>
  <c r="C103" i="40"/>
  <c r="C94" i="40"/>
  <c r="C91" i="40"/>
  <c r="C84" i="40"/>
  <c r="C81" i="40" s="1"/>
  <c r="C80" i="40" s="1"/>
  <c r="C75" i="40"/>
  <c r="C70" i="40"/>
  <c r="C69" i="40" s="1"/>
  <c r="C68" i="40" s="1"/>
  <c r="C62" i="40"/>
  <c r="C60" i="40" s="1"/>
  <c r="C56" i="40"/>
  <c r="C53" i="40"/>
  <c r="C50" i="40"/>
  <c r="C31" i="40" s="1"/>
  <c r="C47" i="40"/>
  <c r="C32" i="40"/>
  <c r="C17" i="40"/>
  <c r="C14" i="40"/>
  <c r="C8" i="40" s="1"/>
  <c r="C7" i="40" s="1"/>
  <c r="AE661" i="39"/>
  <c r="AE108" i="44" s="1"/>
  <c r="AE107" i="44" s="1"/>
  <c r="AD661" i="39"/>
  <c r="AD108" i="44" s="1"/>
  <c r="AD107" i="44" s="1"/>
  <c r="AC661" i="39"/>
  <c r="AC108" i="44" s="1"/>
  <c r="AC107" i="44" s="1"/>
  <c r="AB661" i="39"/>
  <c r="AB108" i="44" s="1"/>
  <c r="AB107" i="44" s="1"/>
  <c r="AA661" i="39"/>
  <c r="AA108" i="44" s="1"/>
  <c r="AA107" i="44" s="1"/>
  <c r="Z661" i="39"/>
  <c r="Z108" i="44" s="1"/>
  <c r="Z107" i="44" s="1"/>
  <c r="Y661" i="39"/>
  <c r="Y108" i="44" s="1"/>
  <c r="Y107" i="44" s="1"/>
  <c r="X661" i="39"/>
  <c r="X108" i="44" s="1"/>
  <c r="X107" i="44" s="1"/>
  <c r="W661" i="39"/>
  <c r="W108" i="44" s="1"/>
  <c r="W107" i="44" s="1"/>
  <c r="V661" i="39"/>
  <c r="V108" i="44" s="1"/>
  <c r="V107" i="44" s="1"/>
  <c r="U661" i="39"/>
  <c r="U108" i="44" s="1"/>
  <c r="U107" i="44" s="1"/>
  <c r="T661" i="39"/>
  <c r="T108" i="44" s="1"/>
  <c r="T107" i="44" s="1"/>
  <c r="S661" i="39"/>
  <c r="S108" i="44" s="1"/>
  <c r="S107" i="44" s="1"/>
  <c r="R661" i="39"/>
  <c r="R108" i="44" s="1"/>
  <c r="R107" i="44" s="1"/>
  <c r="Q661" i="39"/>
  <c r="Q108" i="44" s="1"/>
  <c r="Q107" i="44" s="1"/>
  <c r="P661" i="39"/>
  <c r="P108" i="44" s="1"/>
  <c r="P107" i="44" s="1"/>
  <c r="O661" i="39"/>
  <c r="O108" i="44" s="1"/>
  <c r="O107" i="44" s="1"/>
  <c r="N661" i="39"/>
  <c r="N108" i="44" s="1"/>
  <c r="N107" i="44" s="1"/>
  <c r="M661" i="39"/>
  <c r="M108" i="44" s="1"/>
  <c r="M107" i="44" s="1"/>
  <c r="L661" i="39"/>
  <c r="L108" i="44" s="1"/>
  <c r="L107" i="44" s="1"/>
  <c r="K661" i="39"/>
  <c r="K108" i="44" s="1"/>
  <c r="K107" i="44" s="1"/>
  <c r="J661" i="39"/>
  <c r="J108" i="44" s="1"/>
  <c r="J107" i="44" s="1"/>
  <c r="I661" i="39"/>
  <c r="I108" i="44" s="1"/>
  <c r="I107" i="44" s="1"/>
  <c r="H661" i="39"/>
  <c r="H108" i="44" s="1"/>
  <c r="H107" i="44" s="1"/>
  <c r="G661" i="39"/>
  <c r="G108" i="44" s="1"/>
  <c r="G107" i="44" s="1"/>
  <c r="F661" i="39"/>
  <c r="F108" i="44" s="1"/>
  <c r="F107" i="44" s="1"/>
  <c r="E661" i="39"/>
  <c r="E108" i="44" s="1"/>
  <c r="E107" i="44" s="1"/>
  <c r="D661" i="39"/>
  <c r="D108" i="44" s="1"/>
  <c r="D107" i="44" s="1"/>
  <c r="AE641" i="39"/>
  <c r="AD641" i="39"/>
  <c r="AC641" i="39"/>
  <c r="AB641" i="39"/>
  <c r="AA641" i="39"/>
  <c r="Z641" i="39"/>
  <c r="Y641" i="39"/>
  <c r="X641" i="39"/>
  <c r="W641" i="39"/>
  <c r="V641" i="39"/>
  <c r="U641" i="39"/>
  <c r="T641" i="39"/>
  <c r="S641" i="39"/>
  <c r="R641" i="39"/>
  <c r="Q641" i="39"/>
  <c r="P641" i="39"/>
  <c r="O641" i="39"/>
  <c r="N641" i="39"/>
  <c r="M641" i="39"/>
  <c r="L641" i="39"/>
  <c r="K641" i="39"/>
  <c r="J641" i="39"/>
  <c r="I641" i="39"/>
  <c r="H641" i="39"/>
  <c r="G641" i="39"/>
  <c r="F641" i="39"/>
  <c r="E641" i="39"/>
  <c r="D641" i="39"/>
  <c r="AE624" i="39"/>
  <c r="AE660" i="39" s="1"/>
  <c r="AE88" i="44" s="1"/>
  <c r="AE87" i="44" s="1"/>
  <c r="AD624" i="39"/>
  <c r="AD660" i="39"/>
  <c r="AD88" i="44" s="1"/>
  <c r="AD87" i="44" s="1"/>
  <c r="AC624" i="39"/>
  <c r="AC660" i="39" s="1"/>
  <c r="AC88" i="44" s="1"/>
  <c r="AC87" i="44" s="1"/>
  <c r="AB624" i="39"/>
  <c r="AB660" i="39"/>
  <c r="AB88" i="44" s="1"/>
  <c r="AB87" i="44" s="1"/>
  <c r="AA624" i="39"/>
  <c r="AA660" i="39" s="1"/>
  <c r="AA88" i="44" s="1"/>
  <c r="AA87" i="44" s="1"/>
  <c r="Z624" i="39"/>
  <c r="Z660" i="39"/>
  <c r="Z88" i="44" s="1"/>
  <c r="Z87" i="44" s="1"/>
  <c r="Y624" i="39"/>
  <c r="Y660" i="39" s="1"/>
  <c r="Y88" i="44" s="1"/>
  <c r="Y87" i="44" s="1"/>
  <c r="X624" i="39"/>
  <c r="X660" i="39"/>
  <c r="X88" i="44" s="1"/>
  <c r="W624" i="39"/>
  <c r="W660" i="39" s="1"/>
  <c r="W88" i="44" s="1"/>
  <c r="W87" i="44" s="1"/>
  <c r="V624" i="39"/>
  <c r="V660" i="39"/>
  <c r="V88" i="44" s="1"/>
  <c r="U624" i="39"/>
  <c r="U660" i="39" s="1"/>
  <c r="U88" i="44" s="1"/>
  <c r="U87" i="44" s="1"/>
  <c r="T624" i="39"/>
  <c r="T660" i="39"/>
  <c r="T88" i="44" s="1"/>
  <c r="T87" i="44" s="1"/>
  <c r="S624" i="39"/>
  <c r="S660" i="39" s="1"/>
  <c r="S88" i="44" s="1"/>
  <c r="S87" i="44" s="1"/>
  <c r="R624" i="39"/>
  <c r="R660" i="39"/>
  <c r="R88" i="44" s="1"/>
  <c r="R87" i="44" s="1"/>
  <c r="Q624" i="39"/>
  <c r="Q660" i="39" s="1"/>
  <c r="Q88" i="44" s="1"/>
  <c r="Q87" i="44" s="1"/>
  <c r="P624" i="39"/>
  <c r="P660" i="39" s="1"/>
  <c r="P88" i="44" s="1"/>
  <c r="P87" i="44" s="1"/>
  <c r="O624" i="39"/>
  <c r="O660" i="39" s="1"/>
  <c r="O88" i="44" s="1"/>
  <c r="O87" i="44" s="1"/>
  <c r="N624" i="39"/>
  <c r="N660" i="39"/>
  <c r="N88" i="44" s="1"/>
  <c r="M624" i="39"/>
  <c r="M660" i="39" s="1"/>
  <c r="M88" i="44" s="1"/>
  <c r="M87" i="44" s="1"/>
  <c r="L624" i="39"/>
  <c r="L660" i="39"/>
  <c r="L88" i="44" s="1"/>
  <c r="K624" i="39"/>
  <c r="K660" i="39" s="1"/>
  <c r="K88" i="44" s="1"/>
  <c r="K87" i="44" s="1"/>
  <c r="J624" i="39"/>
  <c r="J660" i="39"/>
  <c r="J88" i="44" s="1"/>
  <c r="I624" i="39"/>
  <c r="I660" i="39" s="1"/>
  <c r="I88" i="44" s="1"/>
  <c r="I87" i="44" s="1"/>
  <c r="H624" i="39"/>
  <c r="H660" i="39"/>
  <c r="H88" i="44" s="1"/>
  <c r="G624" i="39"/>
  <c r="G660" i="39" s="1"/>
  <c r="G88" i="44" s="1"/>
  <c r="G87" i="44" s="1"/>
  <c r="F624" i="39"/>
  <c r="F660" i="39"/>
  <c r="F88" i="44" s="1"/>
  <c r="E624" i="39"/>
  <c r="E660" i="39" s="1"/>
  <c r="E88" i="44" s="1"/>
  <c r="E87" i="44" s="1"/>
  <c r="D624" i="39"/>
  <c r="D660" i="39"/>
  <c r="D88" i="44" s="1"/>
  <c r="AE613" i="39"/>
  <c r="AE659" i="39" s="1"/>
  <c r="AE68" i="44" s="1"/>
  <c r="AE67" i="44" s="1"/>
  <c r="AD613" i="39"/>
  <c r="AD659" i="39"/>
  <c r="AD68" i="44" s="1"/>
  <c r="AC613" i="39"/>
  <c r="AC659" i="39" s="1"/>
  <c r="AC68" i="44" s="1"/>
  <c r="AC67" i="44" s="1"/>
  <c r="AB613" i="39"/>
  <c r="AB659" i="39" s="1"/>
  <c r="AB68" i="44" s="1"/>
  <c r="AB67" i="44" s="1"/>
  <c r="AA613" i="39"/>
  <c r="AA659" i="39"/>
  <c r="AA68" i="44" s="1"/>
  <c r="AA67" i="44" s="1"/>
  <c r="Z613" i="39"/>
  <c r="Z659" i="39" s="1"/>
  <c r="Z68" i="44" s="1"/>
  <c r="Z67" i="44" s="1"/>
  <c r="Y613" i="39"/>
  <c r="Y659" i="39"/>
  <c r="Y68" i="44" s="1"/>
  <c r="Y67" i="44" s="1"/>
  <c r="X613" i="39"/>
  <c r="X659" i="39" s="1"/>
  <c r="X68" i="44" s="1"/>
  <c r="X67" i="44" s="1"/>
  <c r="W613" i="39"/>
  <c r="W659" i="39"/>
  <c r="W68" i="44" s="1"/>
  <c r="W67" i="44" s="1"/>
  <c r="V613" i="39"/>
  <c r="V659" i="39" s="1"/>
  <c r="V68" i="44" s="1"/>
  <c r="V67" i="44" s="1"/>
  <c r="U613" i="39"/>
  <c r="U659" i="39"/>
  <c r="U68" i="44" s="1"/>
  <c r="T613" i="39"/>
  <c r="T659" i="39" s="1"/>
  <c r="T68" i="44" s="1"/>
  <c r="T67" i="44" s="1"/>
  <c r="S613" i="39"/>
  <c r="S659" i="39"/>
  <c r="S68" i="44" s="1"/>
  <c r="R613" i="39"/>
  <c r="R659" i="39" s="1"/>
  <c r="R68" i="44" s="1"/>
  <c r="R67" i="44" s="1"/>
  <c r="Q613" i="39"/>
  <c r="Q659" i="39"/>
  <c r="Q68" i="44" s="1"/>
  <c r="P613" i="39"/>
  <c r="P659" i="39" s="1"/>
  <c r="P68" i="44" s="1"/>
  <c r="P67" i="44" s="1"/>
  <c r="O613" i="39"/>
  <c r="O659" i="39"/>
  <c r="O68" i="44" s="1"/>
  <c r="O67" i="44" s="1"/>
  <c r="N613" i="39"/>
  <c r="N659" i="39" s="1"/>
  <c r="N68" i="44" s="1"/>
  <c r="N67" i="44" s="1"/>
  <c r="M613" i="39"/>
  <c r="M659" i="39"/>
  <c r="M68" i="44" s="1"/>
  <c r="L613" i="39"/>
  <c r="L659" i="39" s="1"/>
  <c r="L68" i="44" s="1"/>
  <c r="L67" i="44" s="1"/>
  <c r="K613" i="39"/>
  <c r="K659" i="39"/>
  <c r="K68" i="44" s="1"/>
  <c r="J613" i="39"/>
  <c r="J659" i="39" s="1"/>
  <c r="J68" i="44" s="1"/>
  <c r="J67" i="44" s="1"/>
  <c r="I613" i="39"/>
  <c r="I659" i="39"/>
  <c r="I68" i="44" s="1"/>
  <c r="H613" i="39"/>
  <c r="H659" i="39" s="1"/>
  <c r="H68" i="44" s="1"/>
  <c r="H67" i="44" s="1"/>
  <c r="G613" i="39"/>
  <c r="G659" i="39"/>
  <c r="G68" i="44" s="1"/>
  <c r="F613" i="39"/>
  <c r="F659" i="39" s="1"/>
  <c r="F68" i="44" s="1"/>
  <c r="F67" i="44" s="1"/>
  <c r="E613" i="39"/>
  <c r="E659" i="39"/>
  <c r="E68" i="44" s="1"/>
  <c r="D613" i="39"/>
  <c r="D659" i="39" s="1"/>
  <c r="D68" i="44" s="1"/>
  <c r="D67" i="44" s="1"/>
  <c r="AE611" i="39"/>
  <c r="AD611" i="39"/>
  <c r="AC611" i="39"/>
  <c r="AB611" i="39"/>
  <c r="AA611" i="39"/>
  <c r="Z611" i="39"/>
  <c r="Y611" i="39"/>
  <c r="X611" i="39"/>
  <c r="W611" i="39"/>
  <c r="V611" i="39"/>
  <c r="U611" i="39"/>
  <c r="T611" i="39"/>
  <c r="S611" i="39"/>
  <c r="R611" i="39"/>
  <c r="Q611" i="39"/>
  <c r="P611" i="39"/>
  <c r="O611" i="39"/>
  <c r="N611" i="39"/>
  <c r="M611" i="39"/>
  <c r="L611" i="39"/>
  <c r="K611" i="39"/>
  <c r="J611" i="39"/>
  <c r="I611" i="39"/>
  <c r="H611" i="39"/>
  <c r="G611" i="39"/>
  <c r="F611" i="39"/>
  <c r="E611" i="39"/>
  <c r="D611" i="39"/>
  <c r="AE607" i="39"/>
  <c r="AD607" i="39"/>
  <c r="AC607" i="39"/>
  <c r="AB607" i="39"/>
  <c r="AA607" i="39"/>
  <c r="Z607" i="39"/>
  <c r="Y607" i="39"/>
  <c r="X607" i="39"/>
  <c r="W607" i="39"/>
  <c r="V607" i="39"/>
  <c r="U607" i="39"/>
  <c r="T607" i="39"/>
  <c r="S607" i="39"/>
  <c r="R607" i="39"/>
  <c r="Q607" i="39"/>
  <c r="P607" i="39"/>
  <c r="O607" i="39"/>
  <c r="N607" i="39"/>
  <c r="M607" i="39"/>
  <c r="L607" i="39"/>
  <c r="K607" i="39"/>
  <c r="J607" i="39"/>
  <c r="I607" i="39"/>
  <c r="H607" i="39"/>
  <c r="G607" i="39"/>
  <c r="F607" i="39"/>
  <c r="E607" i="39"/>
  <c r="D607" i="39"/>
  <c r="AE606" i="39"/>
  <c r="AD606" i="39"/>
  <c r="AC606" i="39"/>
  <c r="AB606" i="39"/>
  <c r="AA606" i="39"/>
  <c r="Z606" i="39"/>
  <c r="Y606" i="39"/>
  <c r="X606" i="39"/>
  <c r="W606" i="39"/>
  <c r="V606" i="39"/>
  <c r="U606" i="39"/>
  <c r="T606" i="39"/>
  <c r="S606" i="39"/>
  <c r="R606" i="39"/>
  <c r="Q606" i="39"/>
  <c r="P606" i="39"/>
  <c r="O606" i="39"/>
  <c r="N606" i="39"/>
  <c r="M606" i="39"/>
  <c r="L606" i="39"/>
  <c r="K606" i="39"/>
  <c r="J606" i="39"/>
  <c r="I606" i="39"/>
  <c r="H606" i="39"/>
  <c r="G606" i="39"/>
  <c r="F606" i="39"/>
  <c r="E606" i="39"/>
  <c r="D606" i="39"/>
  <c r="AE600" i="39"/>
  <c r="AE657" i="39"/>
  <c r="AE28" i="44" s="1"/>
  <c r="AD600" i="39"/>
  <c r="AD657" i="39" s="1"/>
  <c r="AD28" i="44" s="1"/>
  <c r="AD27" i="44" s="1"/>
  <c r="AC600" i="39"/>
  <c r="AC657" i="39"/>
  <c r="AC28" i="44" s="1"/>
  <c r="AC27" i="44" s="1"/>
  <c r="AB600" i="39"/>
  <c r="AB657" i="39" s="1"/>
  <c r="AB28" i="44" s="1"/>
  <c r="AB27" i="44" s="1"/>
  <c r="AA600" i="39"/>
  <c r="AA657" i="39"/>
  <c r="AA28" i="44" s="1"/>
  <c r="AA27" i="44" s="1"/>
  <c r="Z600" i="39"/>
  <c r="Z657" i="39" s="1"/>
  <c r="Z28" i="44" s="1"/>
  <c r="Z27" i="44" s="1"/>
  <c r="Y600" i="39"/>
  <c r="Y657" i="39"/>
  <c r="Y28" i="44" s="1"/>
  <c r="Y27" i="44" s="1"/>
  <c r="X600" i="39"/>
  <c r="W600" i="39"/>
  <c r="W657" i="39" s="1"/>
  <c r="W28" i="44" s="1"/>
  <c r="W27" i="44" s="1"/>
  <c r="V600" i="39"/>
  <c r="V657" i="39"/>
  <c r="V28" i="44" s="1"/>
  <c r="U600" i="39"/>
  <c r="U657" i="39" s="1"/>
  <c r="U28" i="44" s="1"/>
  <c r="U27" i="44" s="1"/>
  <c r="T600" i="39"/>
  <c r="T657" i="39" s="1"/>
  <c r="T28" i="44" s="1"/>
  <c r="T27" i="44" s="1"/>
  <c r="S600" i="39"/>
  <c r="S657" i="39" s="1"/>
  <c r="S28" i="44" s="1"/>
  <c r="S27" i="44" s="1"/>
  <c r="R600" i="39"/>
  <c r="R657" i="39"/>
  <c r="R28" i="44" s="1"/>
  <c r="Q600" i="39"/>
  <c r="Q657" i="39" s="1"/>
  <c r="Q28" i="44" s="1"/>
  <c r="Q27" i="44" s="1"/>
  <c r="P600" i="39"/>
  <c r="P657" i="39"/>
  <c r="P28" i="44" s="1"/>
  <c r="O600" i="39"/>
  <c r="O657" i="39" s="1"/>
  <c r="O28" i="44" s="1"/>
  <c r="O27" i="44" s="1"/>
  <c r="N600" i="39"/>
  <c r="N657" i="39"/>
  <c r="N28" i="44" s="1"/>
  <c r="M600" i="39"/>
  <c r="M657" i="39" s="1"/>
  <c r="M28" i="44" s="1"/>
  <c r="M27" i="44" s="1"/>
  <c r="L600" i="39"/>
  <c r="L657" i="39"/>
  <c r="L28" i="44" s="1"/>
  <c r="K600" i="39"/>
  <c r="K657" i="39" s="1"/>
  <c r="K28" i="44" s="1"/>
  <c r="K27" i="44" s="1"/>
  <c r="J600" i="39"/>
  <c r="J657" i="39"/>
  <c r="J28" i="44" s="1"/>
  <c r="I600" i="39"/>
  <c r="I657" i="39" s="1"/>
  <c r="I28" i="44" s="1"/>
  <c r="I27" i="44" s="1"/>
  <c r="H600" i="39"/>
  <c r="G600" i="39"/>
  <c r="G657" i="39"/>
  <c r="G28" i="44" s="1"/>
  <c r="F600" i="39"/>
  <c r="F657" i="39" s="1"/>
  <c r="F28" i="44" s="1"/>
  <c r="F27" i="44" s="1"/>
  <c r="E600" i="39"/>
  <c r="E657" i="39"/>
  <c r="E28" i="44" s="1"/>
  <c r="D600" i="39"/>
  <c r="D657" i="39" s="1"/>
  <c r="D28" i="44" s="1"/>
  <c r="D27" i="44" s="1"/>
  <c r="AE584" i="39"/>
  <c r="AD584" i="39"/>
  <c r="AC584" i="39"/>
  <c r="AB584" i="39"/>
  <c r="AA584" i="39"/>
  <c r="Z584" i="39"/>
  <c r="Y584" i="39"/>
  <c r="X584" i="39"/>
  <c r="W584" i="39"/>
  <c r="V584" i="39"/>
  <c r="U584" i="39"/>
  <c r="T584" i="39"/>
  <c r="S584" i="39"/>
  <c r="R584" i="39"/>
  <c r="Q584" i="39"/>
  <c r="P584" i="39"/>
  <c r="O584" i="39"/>
  <c r="N584" i="39"/>
  <c r="M584" i="39"/>
  <c r="L584" i="39"/>
  <c r="K584" i="39"/>
  <c r="J584" i="39"/>
  <c r="I584" i="39"/>
  <c r="H584" i="39"/>
  <c r="G584" i="39"/>
  <c r="F584" i="39"/>
  <c r="E584" i="39"/>
  <c r="D584" i="39"/>
  <c r="AE571" i="39"/>
  <c r="AD571" i="39"/>
  <c r="AC571" i="39"/>
  <c r="AB571" i="39"/>
  <c r="AA571" i="39"/>
  <c r="Z571" i="39"/>
  <c r="Y571" i="39"/>
  <c r="X571" i="39"/>
  <c r="W571" i="39"/>
  <c r="V571" i="39"/>
  <c r="U571" i="39"/>
  <c r="T571" i="39"/>
  <c r="S571" i="39"/>
  <c r="R571" i="39"/>
  <c r="Q571" i="39"/>
  <c r="P571" i="39"/>
  <c r="O571" i="39"/>
  <c r="N571" i="39"/>
  <c r="M571" i="39"/>
  <c r="L571" i="39"/>
  <c r="K571" i="39"/>
  <c r="J571" i="39"/>
  <c r="I571" i="39"/>
  <c r="H571" i="39"/>
  <c r="G571" i="39"/>
  <c r="F571" i="39"/>
  <c r="E571" i="39"/>
  <c r="D571" i="39"/>
  <c r="AE568" i="39"/>
  <c r="AD568" i="39"/>
  <c r="AC568" i="39"/>
  <c r="AB568" i="39"/>
  <c r="AA568" i="39"/>
  <c r="Z568" i="39"/>
  <c r="Y568" i="39"/>
  <c r="X568" i="39"/>
  <c r="W568" i="39"/>
  <c r="V568" i="39"/>
  <c r="U568" i="39"/>
  <c r="T568" i="39"/>
  <c r="S568" i="39"/>
  <c r="R568" i="39"/>
  <c r="Q568" i="39"/>
  <c r="P568" i="39"/>
  <c r="O568" i="39"/>
  <c r="N568" i="39"/>
  <c r="M568" i="39"/>
  <c r="L568" i="39"/>
  <c r="K568" i="39"/>
  <c r="J568" i="39"/>
  <c r="I568" i="39"/>
  <c r="H568" i="39"/>
  <c r="G568" i="39"/>
  <c r="F568" i="39"/>
  <c r="E568" i="39"/>
  <c r="D568" i="39"/>
  <c r="AE565" i="39"/>
  <c r="AD565" i="39"/>
  <c r="AC565" i="39"/>
  <c r="AB565" i="39"/>
  <c r="AA565" i="39"/>
  <c r="Z565" i="39"/>
  <c r="Y565" i="39"/>
  <c r="X565" i="39"/>
  <c r="W565" i="39"/>
  <c r="V565" i="39"/>
  <c r="U565" i="39"/>
  <c r="T565" i="39"/>
  <c r="S565" i="39"/>
  <c r="R565" i="39"/>
  <c r="Q565" i="39"/>
  <c r="P565" i="39"/>
  <c r="O565" i="39"/>
  <c r="N565" i="39"/>
  <c r="M565" i="39"/>
  <c r="L565" i="39"/>
  <c r="K565" i="39"/>
  <c r="J565" i="39"/>
  <c r="I565" i="39"/>
  <c r="H565" i="39"/>
  <c r="G565" i="39"/>
  <c r="F565" i="39"/>
  <c r="E565" i="39"/>
  <c r="D565" i="39"/>
  <c r="AE562" i="39"/>
  <c r="AD562" i="39"/>
  <c r="AC562" i="39"/>
  <c r="AB562" i="39"/>
  <c r="AA562" i="39"/>
  <c r="Z562" i="39"/>
  <c r="Y562" i="39"/>
  <c r="X562" i="39"/>
  <c r="W562" i="39"/>
  <c r="V562" i="39"/>
  <c r="U562" i="39"/>
  <c r="T562" i="39"/>
  <c r="S562" i="39"/>
  <c r="R562" i="39"/>
  <c r="Q562" i="39"/>
  <c r="P562" i="39"/>
  <c r="O562" i="39"/>
  <c r="N562" i="39"/>
  <c r="M562" i="39"/>
  <c r="L562" i="39"/>
  <c r="K562" i="39"/>
  <c r="J562" i="39"/>
  <c r="I562" i="39"/>
  <c r="H562" i="39"/>
  <c r="G562" i="39"/>
  <c r="F562" i="39"/>
  <c r="E562" i="39"/>
  <c r="D562" i="39"/>
  <c r="AE559" i="39"/>
  <c r="AD559" i="39"/>
  <c r="AC559" i="39"/>
  <c r="AB559" i="39"/>
  <c r="AA559" i="39"/>
  <c r="Z559" i="39"/>
  <c r="Y559" i="39"/>
  <c r="X559" i="39"/>
  <c r="W559" i="39"/>
  <c r="V559" i="39"/>
  <c r="U559" i="39"/>
  <c r="T559" i="39"/>
  <c r="S559" i="39"/>
  <c r="R559" i="39"/>
  <c r="Q559" i="39"/>
  <c r="P559" i="39"/>
  <c r="O559" i="39"/>
  <c r="N559" i="39"/>
  <c r="M559" i="39"/>
  <c r="L559" i="39"/>
  <c r="K559" i="39"/>
  <c r="J559" i="39"/>
  <c r="I559" i="39"/>
  <c r="H559" i="39"/>
  <c r="G559" i="39"/>
  <c r="F559" i="39"/>
  <c r="E559" i="39"/>
  <c r="D559" i="39"/>
  <c r="AE556" i="39"/>
  <c r="AD556" i="39"/>
  <c r="AC556" i="39"/>
  <c r="AB556" i="39"/>
  <c r="AA556" i="39"/>
  <c r="Z556" i="39"/>
  <c r="Y556" i="39"/>
  <c r="X556" i="39"/>
  <c r="W556" i="39"/>
  <c r="V556" i="39"/>
  <c r="U556" i="39"/>
  <c r="T556" i="39"/>
  <c r="S556" i="39"/>
  <c r="R556" i="39"/>
  <c r="Q556" i="39"/>
  <c r="P556" i="39"/>
  <c r="O556" i="39"/>
  <c r="N556" i="39"/>
  <c r="M556" i="39"/>
  <c r="L556" i="39"/>
  <c r="K556" i="39"/>
  <c r="J556" i="39"/>
  <c r="I556" i="39"/>
  <c r="H556" i="39"/>
  <c r="G556" i="39"/>
  <c r="F556" i="39"/>
  <c r="E556" i="39"/>
  <c r="D556" i="39"/>
  <c r="AE555" i="39"/>
  <c r="AD555" i="39"/>
  <c r="AC555" i="39"/>
  <c r="AB555" i="39"/>
  <c r="AA555" i="39"/>
  <c r="Z555" i="39"/>
  <c r="Y555" i="39"/>
  <c r="X555" i="39"/>
  <c r="W555" i="39"/>
  <c r="V555" i="39"/>
  <c r="U555" i="39"/>
  <c r="T555" i="39"/>
  <c r="S555" i="39"/>
  <c r="R555" i="39"/>
  <c r="Q555" i="39"/>
  <c r="P555" i="39"/>
  <c r="O555" i="39"/>
  <c r="N555" i="39"/>
  <c r="M555" i="39"/>
  <c r="L555" i="39"/>
  <c r="K555" i="39"/>
  <c r="J555" i="39"/>
  <c r="I555" i="39"/>
  <c r="H555" i="39"/>
  <c r="G555" i="39"/>
  <c r="F555" i="39"/>
  <c r="E555" i="39"/>
  <c r="D555" i="39"/>
  <c r="AE549" i="39"/>
  <c r="AD549" i="39"/>
  <c r="AC549" i="39"/>
  <c r="AB549" i="39"/>
  <c r="AA549" i="39"/>
  <c r="Z549" i="39"/>
  <c r="Y549" i="39"/>
  <c r="X549" i="39"/>
  <c r="W549" i="39"/>
  <c r="V549" i="39"/>
  <c r="U549" i="39"/>
  <c r="T549" i="39"/>
  <c r="S549" i="39"/>
  <c r="R549" i="39"/>
  <c r="Q549" i="39"/>
  <c r="P549" i="39"/>
  <c r="O549" i="39"/>
  <c r="N549" i="39"/>
  <c r="M549" i="39"/>
  <c r="L549" i="39"/>
  <c r="K549" i="39"/>
  <c r="J549" i="39"/>
  <c r="I549" i="39"/>
  <c r="H549" i="39"/>
  <c r="G549" i="39"/>
  <c r="F549" i="39"/>
  <c r="E549" i="39"/>
  <c r="D549" i="39"/>
  <c r="AE545" i="39"/>
  <c r="AD545" i="39"/>
  <c r="AC545" i="39"/>
  <c r="AB545" i="39"/>
  <c r="AA545" i="39"/>
  <c r="Z545" i="39"/>
  <c r="Y545" i="39"/>
  <c r="X545" i="39"/>
  <c r="W545" i="39"/>
  <c r="V545" i="39"/>
  <c r="U545" i="39"/>
  <c r="T545" i="39"/>
  <c r="S545" i="39"/>
  <c r="R545" i="39"/>
  <c r="Q545" i="39"/>
  <c r="P545" i="39"/>
  <c r="O545" i="39"/>
  <c r="N545" i="39"/>
  <c r="M545" i="39"/>
  <c r="L545" i="39"/>
  <c r="K545" i="39"/>
  <c r="J545" i="39"/>
  <c r="I545" i="39"/>
  <c r="H545" i="39"/>
  <c r="G545" i="39"/>
  <c r="F545" i="39"/>
  <c r="E545" i="39"/>
  <c r="D545" i="39"/>
  <c r="AE541" i="39"/>
  <c r="AD541" i="39"/>
  <c r="AC541" i="39"/>
  <c r="AB541" i="39"/>
  <c r="AA541" i="39"/>
  <c r="Z541" i="39"/>
  <c r="Y541" i="39"/>
  <c r="X541" i="39"/>
  <c r="W541" i="39"/>
  <c r="V541" i="39"/>
  <c r="U541" i="39"/>
  <c r="T541" i="39"/>
  <c r="S541" i="39"/>
  <c r="R541" i="39"/>
  <c r="Q541" i="39"/>
  <c r="P541" i="39"/>
  <c r="O541" i="39"/>
  <c r="N541" i="39"/>
  <c r="M541" i="39"/>
  <c r="L541" i="39"/>
  <c r="K541" i="39"/>
  <c r="J541" i="39"/>
  <c r="I541" i="39"/>
  <c r="H541" i="39"/>
  <c r="G541" i="39"/>
  <c r="F541" i="39"/>
  <c r="E541" i="39"/>
  <c r="D541" i="39"/>
  <c r="AE536" i="39"/>
  <c r="AD536" i="39"/>
  <c r="AC536" i="39"/>
  <c r="AB536" i="39"/>
  <c r="AA536" i="39"/>
  <c r="Z536" i="39"/>
  <c r="Y536" i="39"/>
  <c r="X536" i="39"/>
  <c r="W536" i="39"/>
  <c r="V536" i="39"/>
  <c r="U536" i="39"/>
  <c r="T536" i="39"/>
  <c r="S536" i="39"/>
  <c r="R536" i="39"/>
  <c r="Q536" i="39"/>
  <c r="P536" i="39"/>
  <c r="O536" i="39"/>
  <c r="N536" i="39"/>
  <c r="M536" i="39"/>
  <c r="L536" i="39"/>
  <c r="K536" i="39"/>
  <c r="J536" i="39"/>
  <c r="I536" i="39"/>
  <c r="H536" i="39"/>
  <c r="G536" i="39"/>
  <c r="F536" i="39"/>
  <c r="E536" i="39"/>
  <c r="D536" i="39"/>
  <c r="AE530" i="39"/>
  <c r="AD530" i="39"/>
  <c r="AC530" i="39"/>
  <c r="AB530" i="39"/>
  <c r="AA530" i="39"/>
  <c r="Z530" i="39"/>
  <c r="Y530" i="39"/>
  <c r="X530" i="39"/>
  <c r="W530" i="39"/>
  <c r="V530" i="39"/>
  <c r="U530" i="39"/>
  <c r="T530" i="39"/>
  <c r="S530" i="39"/>
  <c r="R530" i="39"/>
  <c r="Q530" i="39"/>
  <c r="P530" i="39"/>
  <c r="O530" i="39"/>
  <c r="N530" i="39"/>
  <c r="M530" i="39"/>
  <c r="L530" i="39"/>
  <c r="K530" i="39"/>
  <c r="J530" i="39"/>
  <c r="I530" i="39"/>
  <c r="H530" i="39"/>
  <c r="G530" i="39"/>
  <c r="F530" i="39"/>
  <c r="E530" i="39"/>
  <c r="D530" i="39"/>
  <c r="AE525" i="39"/>
  <c r="AD525" i="39"/>
  <c r="AC525" i="39"/>
  <c r="AB525" i="39"/>
  <c r="AA525" i="39"/>
  <c r="Z525" i="39"/>
  <c r="Y525" i="39"/>
  <c r="X525" i="39"/>
  <c r="W525" i="39"/>
  <c r="V525" i="39"/>
  <c r="U525" i="39"/>
  <c r="T525" i="39"/>
  <c r="S525" i="39"/>
  <c r="R525" i="39"/>
  <c r="Q525" i="39"/>
  <c r="P525" i="39"/>
  <c r="O525" i="39"/>
  <c r="N525" i="39"/>
  <c r="M525" i="39"/>
  <c r="L525" i="39"/>
  <c r="K525" i="39"/>
  <c r="J525" i="39"/>
  <c r="I525" i="39"/>
  <c r="H525" i="39"/>
  <c r="G525" i="39"/>
  <c r="F525" i="39"/>
  <c r="E525" i="39"/>
  <c r="D525" i="39"/>
  <c r="AE524" i="39"/>
  <c r="AD524" i="39"/>
  <c r="AC524" i="39"/>
  <c r="AB524" i="39"/>
  <c r="AA524" i="39"/>
  <c r="Z524" i="39"/>
  <c r="Y524" i="39"/>
  <c r="X524" i="39"/>
  <c r="W524" i="39"/>
  <c r="V524" i="39"/>
  <c r="U524" i="39"/>
  <c r="T524" i="39"/>
  <c r="S524" i="39"/>
  <c r="R524" i="39"/>
  <c r="Q524" i="39"/>
  <c r="P524" i="39"/>
  <c r="O524" i="39"/>
  <c r="N524" i="39"/>
  <c r="M524" i="39"/>
  <c r="L524" i="39"/>
  <c r="K524" i="39"/>
  <c r="J524" i="39"/>
  <c r="I524" i="39"/>
  <c r="H524" i="39"/>
  <c r="G524" i="39"/>
  <c r="F524" i="39"/>
  <c r="E524" i="39"/>
  <c r="D524" i="39"/>
  <c r="AE488" i="39"/>
  <c r="AD488" i="39"/>
  <c r="AC488" i="39"/>
  <c r="AB488" i="39"/>
  <c r="AA488" i="39"/>
  <c r="Z488" i="39"/>
  <c r="Y488" i="39"/>
  <c r="X488" i="39"/>
  <c r="W488" i="39"/>
  <c r="V488" i="39"/>
  <c r="U488" i="39"/>
  <c r="T488" i="39"/>
  <c r="S488" i="39"/>
  <c r="R488" i="39"/>
  <c r="Q488" i="39"/>
  <c r="P488" i="39"/>
  <c r="O488" i="39"/>
  <c r="N488" i="39"/>
  <c r="M488" i="39"/>
  <c r="L488" i="39"/>
  <c r="K488" i="39"/>
  <c r="J488" i="39"/>
  <c r="I488" i="39"/>
  <c r="H488" i="39"/>
  <c r="G488" i="39"/>
  <c r="F488" i="39"/>
  <c r="E488" i="39"/>
  <c r="D488" i="39"/>
  <c r="AE472" i="39"/>
  <c r="AD472" i="39"/>
  <c r="AC472" i="39"/>
  <c r="AB472" i="39"/>
  <c r="AA472" i="39"/>
  <c r="Z472" i="39"/>
  <c r="Y472" i="39"/>
  <c r="X472" i="39"/>
  <c r="W472" i="39"/>
  <c r="V472" i="39"/>
  <c r="U472" i="39"/>
  <c r="T472" i="39"/>
  <c r="S472" i="39"/>
  <c r="R472" i="39"/>
  <c r="Q472" i="39"/>
  <c r="P472" i="39"/>
  <c r="O472" i="39"/>
  <c r="N472" i="39"/>
  <c r="M472" i="39"/>
  <c r="L472" i="39"/>
  <c r="K472" i="39"/>
  <c r="J472" i="39"/>
  <c r="I472" i="39"/>
  <c r="H472" i="39"/>
  <c r="G472" i="39"/>
  <c r="F472" i="39"/>
  <c r="E472" i="39"/>
  <c r="D472" i="39"/>
  <c r="AE467" i="39"/>
  <c r="AD467" i="39"/>
  <c r="AC467" i="39"/>
  <c r="AB467" i="39"/>
  <c r="AA467" i="39"/>
  <c r="Z467" i="39"/>
  <c r="Y467" i="39"/>
  <c r="X467" i="39"/>
  <c r="W467" i="39"/>
  <c r="V467" i="39"/>
  <c r="U467" i="39"/>
  <c r="T467" i="39"/>
  <c r="S467" i="39"/>
  <c r="R467" i="39"/>
  <c r="Q467" i="39"/>
  <c r="P467" i="39"/>
  <c r="O467" i="39"/>
  <c r="N467" i="39"/>
  <c r="M467" i="39"/>
  <c r="L467" i="39"/>
  <c r="K467" i="39"/>
  <c r="J467" i="39"/>
  <c r="I467" i="39"/>
  <c r="H467" i="39"/>
  <c r="G467" i="39"/>
  <c r="F467" i="39"/>
  <c r="E467" i="39"/>
  <c r="D467" i="39"/>
  <c r="AE463" i="39"/>
  <c r="AD463" i="39"/>
  <c r="AC463" i="39"/>
  <c r="AB463" i="39"/>
  <c r="AA463" i="39"/>
  <c r="Z463" i="39"/>
  <c r="Y463" i="39"/>
  <c r="X463" i="39"/>
  <c r="W463" i="39"/>
  <c r="V463" i="39"/>
  <c r="U463" i="39"/>
  <c r="T463" i="39"/>
  <c r="S463" i="39"/>
  <c r="R463" i="39"/>
  <c r="Q463" i="39"/>
  <c r="P463" i="39"/>
  <c r="O463" i="39"/>
  <c r="N463" i="39"/>
  <c r="M463" i="39"/>
  <c r="L463" i="39"/>
  <c r="K463" i="39"/>
  <c r="J463" i="39"/>
  <c r="I463" i="39"/>
  <c r="H463" i="39"/>
  <c r="G463" i="39"/>
  <c r="F463" i="39"/>
  <c r="E463" i="39"/>
  <c r="D463" i="39"/>
  <c r="AE457" i="39"/>
  <c r="AD457" i="39"/>
  <c r="AC457" i="39"/>
  <c r="AB457" i="39"/>
  <c r="AA457" i="39"/>
  <c r="Z457" i="39"/>
  <c r="Y457" i="39"/>
  <c r="X457" i="39"/>
  <c r="W457" i="39"/>
  <c r="V457" i="39"/>
  <c r="U457" i="39"/>
  <c r="T457" i="39"/>
  <c r="S457" i="39"/>
  <c r="R457" i="39"/>
  <c r="Q457" i="39"/>
  <c r="P457" i="39"/>
  <c r="O457" i="39"/>
  <c r="N457" i="39"/>
  <c r="M457" i="39"/>
  <c r="L457" i="39"/>
  <c r="K457" i="39"/>
  <c r="J457" i="39"/>
  <c r="I457" i="39"/>
  <c r="H457" i="39"/>
  <c r="G457" i="39"/>
  <c r="F457" i="39"/>
  <c r="E457" i="39"/>
  <c r="D457" i="39"/>
  <c r="AE456" i="39"/>
  <c r="AD456" i="39"/>
  <c r="AC456" i="39"/>
  <c r="AB456" i="39"/>
  <c r="AA456" i="39"/>
  <c r="Z456" i="39"/>
  <c r="Y456" i="39"/>
  <c r="X456" i="39"/>
  <c r="W456" i="39"/>
  <c r="V456" i="39"/>
  <c r="U456" i="39"/>
  <c r="T456" i="39"/>
  <c r="S456" i="39"/>
  <c r="R456" i="39"/>
  <c r="Q456" i="39"/>
  <c r="P456" i="39"/>
  <c r="O456" i="39"/>
  <c r="N456" i="39"/>
  <c r="M456" i="39"/>
  <c r="L456" i="39"/>
  <c r="K456" i="39"/>
  <c r="J456" i="39"/>
  <c r="I456" i="39"/>
  <c r="H456" i="39"/>
  <c r="G456" i="39"/>
  <c r="F456" i="39"/>
  <c r="E456" i="39"/>
  <c r="D456" i="39"/>
  <c r="AE440" i="39"/>
  <c r="AD440" i="39"/>
  <c r="AC440" i="39"/>
  <c r="AB440" i="39"/>
  <c r="AA440" i="39"/>
  <c r="Z440" i="39"/>
  <c r="Y440" i="39"/>
  <c r="X440" i="39"/>
  <c r="W440" i="39"/>
  <c r="V440" i="39"/>
  <c r="U440" i="39"/>
  <c r="T440" i="39"/>
  <c r="S440" i="39"/>
  <c r="R440" i="39"/>
  <c r="Q440" i="39"/>
  <c r="P440" i="39"/>
  <c r="O440" i="39"/>
  <c r="N440" i="39"/>
  <c r="M440" i="39"/>
  <c r="L440" i="39"/>
  <c r="K440" i="39"/>
  <c r="J440" i="39"/>
  <c r="I440" i="39"/>
  <c r="H440" i="39"/>
  <c r="G440" i="39"/>
  <c r="F440" i="39"/>
  <c r="E440" i="39"/>
  <c r="D440" i="39"/>
  <c r="AE425" i="39"/>
  <c r="AD425" i="39"/>
  <c r="AC425" i="39"/>
  <c r="AB425" i="39"/>
  <c r="AA425" i="39"/>
  <c r="Z425" i="39"/>
  <c r="Y425" i="39"/>
  <c r="X425" i="39"/>
  <c r="W425" i="39"/>
  <c r="V425" i="39"/>
  <c r="U425" i="39"/>
  <c r="T425" i="39"/>
  <c r="S425" i="39"/>
  <c r="R425" i="39"/>
  <c r="Q425" i="39"/>
  <c r="P425" i="39"/>
  <c r="O425" i="39"/>
  <c r="N425" i="39"/>
  <c r="M425" i="39"/>
  <c r="L425" i="39"/>
  <c r="K425" i="39"/>
  <c r="J425" i="39"/>
  <c r="I425" i="39"/>
  <c r="H425" i="39"/>
  <c r="G425" i="39"/>
  <c r="F425" i="39"/>
  <c r="E425" i="39"/>
  <c r="D425" i="39"/>
  <c r="AE417" i="39"/>
  <c r="AD417" i="39"/>
  <c r="AC417" i="39"/>
  <c r="AB417" i="39"/>
  <c r="AA417" i="39"/>
  <c r="Z417" i="39"/>
  <c r="Y417" i="39"/>
  <c r="X417" i="39"/>
  <c r="W417" i="39"/>
  <c r="V417" i="39"/>
  <c r="U417" i="39"/>
  <c r="T417" i="39"/>
  <c r="S417" i="39"/>
  <c r="R417" i="39"/>
  <c r="Q417" i="39"/>
  <c r="P417" i="39"/>
  <c r="O417" i="39"/>
  <c r="N417" i="39"/>
  <c r="M417" i="39"/>
  <c r="L417" i="39"/>
  <c r="K417" i="39"/>
  <c r="J417" i="39"/>
  <c r="I417" i="39"/>
  <c r="H417" i="39"/>
  <c r="G417" i="39"/>
  <c r="F417" i="39"/>
  <c r="E417" i="39"/>
  <c r="D417" i="39"/>
  <c r="AE415" i="39"/>
  <c r="AD415" i="39"/>
  <c r="AC415" i="39"/>
  <c r="AB415" i="39"/>
  <c r="AA415" i="39"/>
  <c r="Z415" i="39"/>
  <c r="Y415" i="39"/>
  <c r="X415" i="39"/>
  <c r="W415" i="39"/>
  <c r="V415" i="39"/>
  <c r="U415" i="39"/>
  <c r="T415" i="39"/>
  <c r="S415" i="39"/>
  <c r="R415" i="39"/>
  <c r="Q415" i="39"/>
  <c r="P415" i="39"/>
  <c r="O415" i="39"/>
  <c r="N415" i="39"/>
  <c r="M415" i="39"/>
  <c r="L415" i="39"/>
  <c r="K415" i="39"/>
  <c r="J415" i="39"/>
  <c r="I415" i="39"/>
  <c r="H415" i="39"/>
  <c r="G415" i="39"/>
  <c r="F415" i="39"/>
  <c r="E415" i="39"/>
  <c r="D415" i="39"/>
  <c r="AE409" i="39"/>
  <c r="AD409" i="39"/>
  <c r="AC409" i="39"/>
  <c r="AB409" i="39"/>
  <c r="AA409" i="39"/>
  <c r="Z409" i="39"/>
  <c r="Y409" i="39"/>
  <c r="X409" i="39"/>
  <c r="W409" i="39"/>
  <c r="V409" i="39"/>
  <c r="U409" i="39"/>
  <c r="T409" i="39"/>
  <c r="S409" i="39"/>
  <c r="R409" i="39"/>
  <c r="Q409" i="39"/>
  <c r="P409" i="39"/>
  <c r="O409" i="39"/>
  <c r="N409" i="39"/>
  <c r="M409" i="39"/>
  <c r="L409" i="39"/>
  <c r="K409" i="39"/>
  <c r="J409" i="39"/>
  <c r="I409" i="39"/>
  <c r="H409" i="39"/>
  <c r="G409" i="39"/>
  <c r="F409" i="39"/>
  <c r="E409" i="39"/>
  <c r="D409" i="39"/>
  <c r="AE407" i="39"/>
  <c r="AD407" i="39"/>
  <c r="AC407" i="39"/>
  <c r="AB407" i="39"/>
  <c r="AA407" i="39"/>
  <c r="Z407" i="39"/>
  <c r="Y407" i="39"/>
  <c r="X407" i="39"/>
  <c r="W407" i="39"/>
  <c r="V407" i="39"/>
  <c r="U407" i="39"/>
  <c r="T407" i="39"/>
  <c r="S407" i="39"/>
  <c r="R407" i="39"/>
  <c r="Q407" i="39"/>
  <c r="P407" i="39"/>
  <c r="O407" i="39"/>
  <c r="N407" i="39"/>
  <c r="M407" i="39"/>
  <c r="L407" i="39"/>
  <c r="K407" i="39"/>
  <c r="J407" i="39"/>
  <c r="I407" i="39"/>
  <c r="H407" i="39"/>
  <c r="G407" i="39"/>
  <c r="F407" i="39"/>
  <c r="E407" i="39"/>
  <c r="D407" i="39"/>
  <c r="AE399" i="39"/>
  <c r="AD399" i="39"/>
  <c r="AC399" i="39"/>
  <c r="AB399" i="39"/>
  <c r="AA399" i="39"/>
  <c r="Z399" i="39"/>
  <c r="Y399" i="39"/>
  <c r="X399" i="39"/>
  <c r="W399" i="39"/>
  <c r="V399" i="39"/>
  <c r="U399" i="39"/>
  <c r="T399" i="39"/>
  <c r="S399" i="39"/>
  <c r="R399" i="39"/>
  <c r="Q399" i="39"/>
  <c r="P399" i="39"/>
  <c r="O399" i="39"/>
  <c r="N399" i="39"/>
  <c r="M399" i="39"/>
  <c r="L399" i="39"/>
  <c r="K399" i="39"/>
  <c r="J399" i="39"/>
  <c r="I399" i="39"/>
  <c r="H399" i="39"/>
  <c r="G399" i="39"/>
  <c r="F399" i="39"/>
  <c r="E399" i="39"/>
  <c r="D399" i="39"/>
  <c r="AE393" i="39"/>
  <c r="AD393" i="39"/>
  <c r="AC393" i="39"/>
  <c r="AB393" i="39"/>
  <c r="AA393" i="39"/>
  <c r="Z393" i="39"/>
  <c r="Y393" i="39"/>
  <c r="X393" i="39"/>
  <c r="W393" i="39"/>
  <c r="V393" i="39"/>
  <c r="U393" i="39"/>
  <c r="T393" i="39"/>
  <c r="S393" i="39"/>
  <c r="R393" i="39"/>
  <c r="Q393" i="39"/>
  <c r="P393" i="39"/>
  <c r="O393" i="39"/>
  <c r="N393" i="39"/>
  <c r="M393" i="39"/>
  <c r="L393" i="39"/>
  <c r="K393" i="39"/>
  <c r="J393" i="39"/>
  <c r="I393" i="39"/>
  <c r="H393" i="39"/>
  <c r="G393" i="39"/>
  <c r="F393" i="39"/>
  <c r="E393" i="39"/>
  <c r="D393" i="39"/>
  <c r="AE391" i="39"/>
  <c r="AD391" i="39"/>
  <c r="AC391" i="39"/>
  <c r="AB391" i="39"/>
  <c r="AA391" i="39"/>
  <c r="Z391" i="39"/>
  <c r="Y391" i="39"/>
  <c r="X391" i="39"/>
  <c r="W391" i="39"/>
  <c r="V391" i="39"/>
  <c r="U391" i="39"/>
  <c r="T391" i="39"/>
  <c r="S391" i="39"/>
  <c r="R391" i="39"/>
  <c r="Q391" i="39"/>
  <c r="P391" i="39"/>
  <c r="O391" i="39"/>
  <c r="N391" i="39"/>
  <c r="M391" i="39"/>
  <c r="L391" i="39"/>
  <c r="K391" i="39"/>
  <c r="J391" i="39"/>
  <c r="I391" i="39"/>
  <c r="H391" i="39"/>
  <c r="G391" i="39"/>
  <c r="F391" i="39"/>
  <c r="E391" i="39"/>
  <c r="D391" i="39"/>
  <c r="AE383" i="39"/>
  <c r="AD383" i="39"/>
  <c r="AC383" i="39"/>
  <c r="AB383" i="39"/>
  <c r="AA383" i="39"/>
  <c r="Z383" i="39"/>
  <c r="Y383" i="39"/>
  <c r="X383" i="39"/>
  <c r="W383" i="39"/>
  <c r="V383" i="39"/>
  <c r="U383" i="39"/>
  <c r="T383" i="39"/>
  <c r="S383" i="39"/>
  <c r="R383" i="39"/>
  <c r="Q383" i="39"/>
  <c r="P383" i="39"/>
  <c r="O383" i="39"/>
  <c r="N383" i="39"/>
  <c r="M383" i="39"/>
  <c r="L383" i="39"/>
  <c r="K383" i="39"/>
  <c r="J383" i="39"/>
  <c r="I383" i="39"/>
  <c r="H383" i="39"/>
  <c r="G383" i="39"/>
  <c r="F383" i="39"/>
  <c r="E383" i="39"/>
  <c r="D383" i="39"/>
  <c r="AE380" i="39"/>
  <c r="AD380" i="39"/>
  <c r="AC380" i="39"/>
  <c r="AB380" i="39"/>
  <c r="AA380" i="39"/>
  <c r="Z380" i="39"/>
  <c r="Y380" i="39"/>
  <c r="X380" i="39"/>
  <c r="W380" i="39"/>
  <c r="V380" i="39"/>
  <c r="U380" i="39"/>
  <c r="T380" i="39"/>
  <c r="S380" i="39"/>
  <c r="R380" i="39"/>
  <c r="Q380" i="39"/>
  <c r="P380" i="39"/>
  <c r="O380" i="39"/>
  <c r="N380" i="39"/>
  <c r="M380" i="39"/>
  <c r="L380" i="39"/>
  <c r="K380" i="39"/>
  <c r="J380" i="39"/>
  <c r="I380" i="39"/>
  <c r="H380" i="39"/>
  <c r="G380" i="39"/>
  <c r="F380" i="39"/>
  <c r="E380" i="39"/>
  <c r="D380" i="39"/>
  <c r="AE377" i="39"/>
  <c r="AD377" i="39"/>
  <c r="AC377" i="39"/>
  <c r="AB377" i="39"/>
  <c r="AA377" i="39"/>
  <c r="Z377" i="39"/>
  <c r="Y377" i="39"/>
  <c r="X377" i="39"/>
  <c r="W377" i="39"/>
  <c r="V377" i="39"/>
  <c r="U377" i="39"/>
  <c r="T377" i="39"/>
  <c r="S377" i="39"/>
  <c r="R377" i="39"/>
  <c r="Q377" i="39"/>
  <c r="P377" i="39"/>
  <c r="O377" i="39"/>
  <c r="N377" i="39"/>
  <c r="M377" i="39"/>
  <c r="L377" i="39"/>
  <c r="K377" i="39"/>
  <c r="J377" i="39"/>
  <c r="I377" i="39"/>
  <c r="H377" i="39"/>
  <c r="G377" i="39"/>
  <c r="F377" i="39"/>
  <c r="E377" i="39"/>
  <c r="D377" i="39"/>
  <c r="AE374" i="39"/>
  <c r="AD374" i="39"/>
  <c r="AC374" i="39"/>
  <c r="AB374" i="39"/>
  <c r="AA374" i="39"/>
  <c r="Z374" i="39"/>
  <c r="Y374" i="39"/>
  <c r="X374" i="39"/>
  <c r="W374" i="39"/>
  <c r="V374" i="39"/>
  <c r="U374" i="39"/>
  <c r="T374" i="39"/>
  <c r="S374" i="39"/>
  <c r="R374" i="39"/>
  <c r="Q374" i="39"/>
  <c r="P374" i="39"/>
  <c r="O374" i="39"/>
  <c r="N374" i="39"/>
  <c r="M374" i="39"/>
  <c r="L374" i="39"/>
  <c r="K374" i="39"/>
  <c r="J374" i="39"/>
  <c r="I374" i="39"/>
  <c r="H374" i="39"/>
  <c r="G374" i="39"/>
  <c r="F374" i="39"/>
  <c r="E374" i="39"/>
  <c r="D374" i="39"/>
  <c r="AE371" i="39"/>
  <c r="AD371" i="39"/>
  <c r="AC371" i="39"/>
  <c r="AB371" i="39"/>
  <c r="AA371" i="39"/>
  <c r="Z371" i="39"/>
  <c r="Y371" i="39"/>
  <c r="X371" i="39"/>
  <c r="W371" i="39"/>
  <c r="V371" i="39"/>
  <c r="U371" i="39"/>
  <c r="T371" i="39"/>
  <c r="S371" i="39"/>
  <c r="R371" i="39"/>
  <c r="Q371" i="39"/>
  <c r="P371" i="39"/>
  <c r="O371" i="39"/>
  <c r="N371" i="39"/>
  <c r="M371" i="39"/>
  <c r="L371" i="39"/>
  <c r="K371" i="39"/>
  <c r="J371" i="39"/>
  <c r="I371" i="39"/>
  <c r="H371" i="39"/>
  <c r="G371" i="39"/>
  <c r="F371" i="39"/>
  <c r="E371" i="39"/>
  <c r="D371" i="39"/>
  <c r="AE368" i="39"/>
  <c r="AD368" i="39"/>
  <c r="AC368" i="39"/>
  <c r="AB368" i="39"/>
  <c r="AA368" i="39"/>
  <c r="Z368" i="39"/>
  <c r="Y368" i="39"/>
  <c r="X368" i="39"/>
  <c r="W368" i="39"/>
  <c r="V368" i="39"/>
  <c r="U368" i="39"/>
  <c r="T368" i="39"/>
  <c r="S368" i="39"/>
  <c r="R368" i="39"/>
  <c r="Q368" i="39"/>
  <c r="P368" i="39"/>
  <c r="O368" i="39"/>
  <c r="N368" i="39"/>
  <c r="M368" i="39"/>
  <c r="L368" i="39"/>
  <c r="K368" i="39"/>
  <c r="J368" i="39"/>
  <c r="I368" i="39"/>
  <c r="H368" i="39"/>
  <c r="G368" i="39"/>
  <c r="F368" i="39"/>
  <c r="E368" i="39"/>
  <c r="D368" i="39"/>
  <c r="AE367" i="39"/>
  <c r="AD367" i="39"/>
  <c r="AC367" i="39"/>
  <c r="AB367" i="39"/>
  <c r="AA367" i="39"/>
  <c r="Z367" i="39"/>
  <c r="Y367" i="39"/>
  <c r="X367" i="39"/>
  <c r="W367" i="39"/>
  <c r="V367" i="39"/>
  <c r="U367" i="39"/>
  <c r="T367" i="39"/>
  <c r="S367" i="39"/>
  <c r="R367" i="39"/>
  <c r="Q367" i="39"/>
  <c r="P367" i="39"/>
  <c r="O367" i="39"/>
  <c r="N367" i="39"/>
  <c r="M367" i="39"/>
  <c r="L367" i="39"/>
  <c r="K367" i="39"/>
  <c r="J367" i="39"/>
  <c r="I367" i="39"/>
  <c r="H367" i="39"/>
  <c r="G367" i="39"/>
  <c r="F367" i="39"/>
  <c r="E367" i="39"/>
  <c r="D367" i="39"/>
  <c r="AE364" i="39"/>
  <c r="AD364" i="39"/>
  <c r="AC364" i="39"/>
  <c r="AB364" i="39"/>
  <c r="AA364" i="39"/>
  <c r="Z364" i="39"/>
  <c r="Y364" i="39"/>
  <c r="X364" i="39"/>
  <c r="W364" i="39"/>
  <c r="V364" i="39"/>
  <c r="U364" i="39"/>
  <c r="T364" i="39"/>
  <c r="S364" i="39"/>
  <c r="R364" i="39"/>
  <c r="Q364" i="39"/>
  <c r="P364" i="39"/>
  <c r="O364" i="39"/>
  <c r="N364" i="39"/>
  <c r="M364" i="39"/>
  <c r="L364" i="39"/>
  <c r="K364" i="39"/>
  <c r="J364" i="39"/>
  <c r="I364" i="39"/>
  <c r="H364" i="39"/>
  <c r="G364" i="39"/>
  <c r="F364" i="39"/>
  <c r="E364" i="39"/>
  <c r="D364" i="39"/>
  <c r="AE359" i="39"/>
  <c r="AD359" i="39"/>
  <c r="AC359" i="39"/>
  <c r="AB359" i="39"/>
  <c r="AA359" i="39"/>
  <c r="Z359" i="39"/>
  <c r="Y359" i="39"/>
  <c r="X359" i="39"/>
  <c r="W359" i="39"/>
  <c r="V359" i="39"/>
  <c r="U359" i="39"/>
  <c r="T359" i="39"/>
  <c r="S359" i="39"/>
  <c r="R359" i="39"/>
  <c r="Q359" i="39"/>
  <c r="P359" i="39"/>
  <c r="O359" i="39"/>
  <c r="N359" i="39"/>
  <c r="M359" i="39"/>
  <c r="L359" i="39"/>
  <c r="K359" i="39"/>
  <c r="J359" i="39"/>
  <c r="I359" i="39"/>
  <c r="H359" i="39"/>
  <c r="G359" i="39"/>
  <c r="F359" i="39"/>
  <c r="E359" i="39"/>
  <c r="D359" i="39"/>
  <c r="AE358" i="39"/>
  <c r="AD358" i="39"/>
  <c r="AC358" i="39"/>
  <c r="AB358" i="39"/>
  <c r="AA358" i="39"/>
  <c r="Z358" i="39"/>
  <c r="Y358" i="39"/>
  <c r="X358" i="39"/>
  <c r="W358" i="39"/>
  <c r="V358" i="39"/>
  <c r="U358" i="39"/>
  <c r="T358" i="39"/>
  <c r="S358" i="39"/>
  <c r="R358" i="39"/>
  <c r="Q358" i="39"/>
  <c r="P358" i="39"/>
  <c r="O358" i="39"/>
  <c r="N358" i="39"/>
  <c r="M358" i="39"/>
  <c r="L358" i="39"/>
  <c r="K358" i="39"/>
  <c r="J358" i="39"/>
  <c r="I358" i="39"/>
  <c r="H358" i="39"/>
  <c r="G358" i="39"/>
  <c r="F358" i="39"/>
  <c r="E358" i="39"/>
  <c r="D358" i="39"/>
  <c r="AE355" i="39"/>
  <c r="AD355" i="39"/>
  <c r="AC355" i="39"/>
  <c r="AB355" i="39"/>
  <c r="AA355" i="39"/>
  <c r="Z355" i="39"/>
  <c r="Y355" i="39"/>
  <c r="X355" i="39"/>
  <c r="W355" i="39"/>
  <c r="V355" i="39"/>
  <c r="U355" i="39"/>
  <c r="T355" i="39"/>
  <c r="S355" i="39"/>
  <c r="R355" i="39"/>
  <c r="Q355" i="39"/>
  <c r="P355" i="39"/>
  <c r="O355" i="39"/>
  <c r="N355" i="39"/>
  <c r="M355" i="39"/>
  <c r="L355" i="39"/>
  <c r="K355" i="39"/>
  <c r="J355" i="39"/>
  <c r="I355" i="39"/>
  <c r="H355" i="39"/>
  <c r="G355" i="39"/>
  <c r="F355" i="39"/>
  <c r="E355" i="39"/>
  <c r="D355" i="39"/>
  <c r="AE350" i="39"/>
  <c r="AD350" i="39"/>
  <c r="AC350" i="39"/>
  <c r="AB350" i="39"/>
  <c r="AA350" i="39"/>
  <c r="Z350" i="39"/>
  <c r="Y350" i="39"/>
  <c r="X350" i="39"/>
  <c r="W350" i="39"/>
  <c r="V350" i="39"/>
  <c r="U350" i="39"/>
  <c r="T350" i="39"/>
  <c r="S350" i="39"/>
  <c r="R350" i="39"/>
  <c r="Q350" i="39"/>
  <c r="P350" i="39"/>
  <c r="O350" i="39"/>
  <c r="N350" i="39"/>
  <c r="M350" i="39"/>
  <c r="L350" i="39"/>
  <c r="K350" i="39"/>
  <c r="J350" i="39"/>
  <c r="I350" i="39"/>
  <c r="H350" i="39"/>
  <c r="G350" i="39"/>
  <c r="F350" i="39"/>
  <c r="E350" i="39"/>
  <c r="D350" i="39"/>
  <c r="AE349" i="39"/>
  <c r="AD349" i="39"/>
  <c r="AC349" i="39"/>
  <c r="AB349" i="39"/>
  <c r="AA349" i="39"/>
  <c r="Z349" i="39"/>
  <c r="Y349" i="39"/>
  <c r="X349" i="39"/>
  <c r="W349" i="39"/>
  <c r="V349" i="39"/>
  <c r="U349" i="39"/>
  <c r="T349" i="39"/>
  <c r="S349" i="39"/>
  <c r="R349" i="39"/>
  <c r="Q349" i="39"/>
  <c r="P349" i="39"/>
  <c r="O349" i="39"/>
  <c r="N349" i="39"/>
  <c r="M349" i="39"/>
  <c r="L349" i="39"/>
  <c r="K349" i="39"/>
  <c r="J349" i="39"/>
  <c r="I349" i="39"/>
  <c r="H349" i="39"/>
  <c r="G349" i="39"/>
  <c r="F349" i="39"/>
  <c r="E349" i="39"/>
  <c r="D349" i="39"/>
  <c r="AE341" i="39"/>
  <c r="AD341" i="39"/>
  <c r="AC341" i="39"/>
  <c r="AB341" i="39"/>
  <c r="AA341" i="39"/>
  <c r="Z341" i="39"/>
  <c r="Y341" i="39"/>
  <c r="X341" i="39"/>
  <c r="W341" i="39"/>
  <c r="V341" i="39"/>
  <c r="U341" i="39"/>
  <c r="T341" i="39"/>
  <c r="S341" i="39"/>
  <c r="R341" i="39"/>
  <c r="Q341" i="39"/>
  <c r="P341" i="39"/>
  <c r="O341" i="39"/>
  <c r="N341" i="39"/>
  <c r="M341" i="39"/>
  <c r="L341" i="39"/>
  <c r="K341" i="39"/>
  <c r="J341" i="39"/>
  <c r="I341" i="39"/>
  <c r="H341" i="39"/>
  <c r="G341" i="39"/>
  <c r="F341" i="39"/>
  <c r="E341" i="39"/>
  <c r="D341" i="39"/>
  <c r="AE328" i="39"/>
  <c r="AD328" i="39"/>
  <c r="AC328" i="39"/>
  <c r="AB328" i="39"/>
  <c r="AA328" i="39"/>
  <c r="Z328" i="39"/>
  <c r="Y328" i="39"/>
  <c r="X328" i="39"/>
  <c r="W328" i="39"/>
  <c r="V328" i="39"/>
  <c r="U328" i="39"/>
  <c r="T328" i="39"/>
  <c r="S328" i="39"/>
  <c r="R328" i="39"/>
  <c r="Q328" i="39"/>
  <c r="P328" i="39"/>
  <c r="O328" i="39"/>
  <c r="N328" i="39"/>
  <c r="M328" i="39"/>
  <c r="L328" i="39"/>
  <c r="K328" i="39"/>
  <c r="J328" i="39"/>
  <c r="I328" i="39"/>
  <c r="H328" i="39"/>
  <c r="G328" i="39"/>
  <c r="F328" i="39"/>
  <c r="E328" i="39"/>
  <c r="D328" i="39"/>
  <c r="AE315" i="39"/>
  <c r="AD315" i="39"/>
  <c r="AC315" i="39"/>
  <c r="AB315" i="39"/>
  <c r="AA315" i="39"/>
  <c r="Z315" i="39"/>
  <c r="Y315" i="39"/>
  <c r="X315" i="39"/>
  <c r="W315" i="39"/>
  <c r="V315" i="39"/>
  <c r="U315" i="39"/>
  <c r="T315" i="39"/>
  <c r="S315" i="39"/>
  <c r="R315" i="39"/>
  <c r="Q315" i="39"/>
  <c r="P315" i="39"/>
  <c r="O315" i="39"/>
  <c r="N315" i="39"/>
  <c r="M315" i="39"/>
  <c r="L315" i="39"/>
  <c r="K315" i="39"/>
  <c r="J315" i="39"/>
  <c r="I315" i="39"/>
  <c r="H315" i="39"/>
  <c r="G315" i="39"/>
  <c r="F315" i="39"/>
  <c r="E315" i="39"/>
  <c r="D315" i="39"/>
  <c r="AE302" i="39"/>
  <c r="AD302" i="39"/>
  <c r="AC302" i="39"/>
  <c r="AB302" i="39"/>
  <c r="AA302" i="39"/>
  <c r="Z302" i="39"/>
  <c r="Y302" i="39"/>
  <c r="X302" i="39"/>
  <c r="W302" i="39"/>
  <c r="V302" i="39"/>
  <c r="U302" i="39"/>
  <c r="T302" i="39"/>
  <c r="S302" i="39"/>
  <c r="R302" i="39"/>
  <c r="Q302" i="39"/>
  <c r="P302" i="39"/>
  <c r="O302" i="39"/>
  <c r="N302" i="39"/>
  <c r="M302" i="39"/>
  <c r="L302" i="39"/>
  <c r="K302" i="39"/>
  <c r="J302" i="39"/>
  <c r="I302" i="39"/>
  <c r="H302" i="39"/>
  <c r="G302" i="39"/>
  <c r="F302" i="39"/>
  <c r="E302" i="39"/>
  <c r="D302" i="39"/>
  <c r="AE301" i="39"/>
  <c r="AD301" i="39"/>
  <c r="AC301" i="39"/>
  <c r="AB301" i="39"/>
  <c r="AA301" i="39"/>
  <c r="Z301" i="39"/>
  <c r="Y301" i="39"/>
  <c r="X301" i="39"/>
  <c r="W301" i="39"/>
  <c r="V301" i="39"/>
  <c r="U301" i="39"/>
  <c r="T301" i="39"/>
  <c r="S301" i="39"/>
  <c r="R301" i="39"/>
  <c r="Q301" i="39"/>
  <c r="P301" i="39"/>
  <c r="O301" i="39"/>
  <c r="N301" i="39"/>
  <c r="M301" i="39"/>
  <c r="L301" i="39"/>
  <c r="K301" i="39"/>
  <c r="J301" i="39"/>
  <c r="I301" i="39"/>
  <c r="H301" i="39"/>
  <c r="G301" i="39"/>
  <c r="F301" i="39"/>
  <c r="E301" i="39"/>
  <c r="D301" i="39"/>
  <c r="AE300" i="39"/>
  <c r="AD300" i="39"/>
  <c r="AC300" i="39"/>
  <c r="AB300" i="39"/>
  <c r="AA300" i="39"/>
  <c r="Z300" i="39"/>
  <c r="Y300" i="39"/>
  <c r="X300" i="39"/>
  <c r="W300" i="39"/>
  <c r="V300" i="39"/>
  <c r="U300" i="39"/>
  <c r="T300" i="39"/>
  <c r="S300" i="39"/>
  <c r="R300" i="39"/>
  <c r="Q300" i="39"/>
  <c r="P300" i="39"/>
  <c r="O300" i="39"/>
  <c r="N300" i="39"/>
  <c r="M300" i="39"/>
  <c r="L300" i="39"/>
  <c r="K300" i="39"/>
  <c r="J300" i="39"/>
  <c r="I300" i="39"/>
  <c r="H300" i="39"/>
  <c r="G300" i="39"/>
  <c r="F300" i="39"/>
  <c r="E300" i="39"/>
  <c r="D300" i="39"/>
  <c r="AE299" i="39"/>
  <c r="AD299" i="39"/>
  <c r="AC299" i="39"/>
  <c r="AB299" i="39"/>
  <c r="AA299" i="39"/>
  <c r="Z299" i="39"/>
  <c r="Y299" i="39"/>
  <c r="X299" i="39"/>
  <c r="W299" i="39"/>
  <c r="V299" i="39"/>
  <c r="U299" i="39"/>
  <c r="T299" i="39"/>
  <c r="S299" i="39"/>
  <c r="R299" i="39"/>
  <c r="Q299" i="39"/>
  <c r="P299" i="39"/>
  <c r="O299" i="39"/>
  <c r="N299" i="39"/>
  <c r="M299" i="39"/>
  <c r="L299" i="39"/>
  <c r="K299" i="39"/>
  <c r="J299" i="39"/>
  <c r="I299" i="39"/>
  <c r="H299" i="39"/>
  <c r="G299" i="39"/>
  <c r="F299" i="39"/>
  <c r="E299" i="39"/>
  <c r="D299" i="39"/>
  <c r="AE298" i="39"/>
  <c r="AD298" i="39"/>
  <c r="AC298" i="39"/>
  <c r="AB298" i="39"/>
  <c r="AA298" i="39"/>
  <c r="Z298" i="39"/>
  <c r="Y298" i="39"/>
  <c r="X298" i="39"/>
  <c r="W298" i="39"/>
  <c r="V298" i="39"/>
  <c r="U298" i="39"/>
  <c r="T298" i="39"/>
  <c r="S298" i="39"/>
  <c r="R298" i="39"/>
  <c r="Q298" i="39"/>
  <c r="P298" i="39"/>
  <c r="O298" i="39"/>
  <c r="N298" i="39"/>
  <c r="M298" i="39"/>
  <c r="L298" i="39"/>
  <c r="K298" i="39"/>
  <c r="J298" i="39"/>
  <c r="I298" i="39"/>
  <c r="H298" i="39"/>
  <c r="G298" i="39"/>
  <c r="F298" i="39"/>
  <c r="E298" i="39"/>
  <c r="D298" i="39"/>
  <c r="AE297" i="39"/>
  <c r="AD297" i="39"/>
  <c r="AC297" i="39"/>
  <c r="AB297" i="39"/>
  <c r="AA297" i="39"/>
  <c r="Z297" i="39"/>
  <c r="Y297" i="39"/>
  <c r="X297" i="39"/>
  <c r="W297" i="39"/>
  <c r="V297" i="39"/>
  <c r="U297" i="39"/>
  <c r="T297" i="39"/>
  <c r="S297" i="39"/>
  <c r="R297" i="39"/>
  <c r="Q297" i="39"/>
  <c r="P297" i="39"/>
  <c r="O297" i="39"/>
  <c r="N297" i="39"/>
  <c r="M297" i="39"/>
  <c r="L297" i="39"/>
  <c r="K297" i="39"/>
  <c r="J297" i="39"/>
  <c r="I297" i="39"/>
  <c r="H297" i="39"/>
  <c r="G297" i="39"/>
  <c r="F297" i="39"/>
  <c r="E297" i="39"/>
  <c r="D297" i="39"/>
  <c r="AE291" i="39"/>
  <c r="AD291" i="39"/>
  <c r="AC291" i="39"/>
  <c r="AB291" i="39"/>
  <c r="AA291" i="39"/>
  <c r="Z291" i="39"/>
  <c r="Y291" i="39"/>
  <c r="X291" i="39"/>
  <c r="W291" i="39"/>
  <c r="V291" i="39"/>
  <c r="U291" i="39"/>
  <c r="T291" i="39"/>
  <c r="S291" i="39"/>
  <c r="R291" i="39"/>
  <c r="Q291" i="39"/>
  <c r="P291" i="39"/>
  <c r="O291" i="39"/>
  <c r="N291" i="39"/>
  <c r="M291" i="39"/>
  <c r="L291" i="39"/>
  <c r="K291" i="39"/>
  <c r="J291" i="39"/>
  <c r="I291" i="39"/>
  <c r="H291" i="39"/>
  <c r="G291" i="39"/>
  <c r="F291" i="39"/>
  <c r="E291" i="39"/>
  <c r="D291" i="39"/>
  <c r="AE287" i="39"/>
  <c r="AD287" i="39"/>
  <c r="AC287" i="39"/>
  <c r="AB287" i="39"/>
  <c r="AA287" i="39"/>
  <c r="Z287" i="39"/>
  <c r="Y287" i="39"/>
  <c r="X287" i="39"/>
  <c r="W287" i="39"/>
  <c r="V287" i="39"/>
  <c r="U287" i="39"/>
  <c r="T287" i="39"/>
  <c r="S287" i="39"/>
  <c r="R287" i="39"/>
  <c r="Q287" i="39"/>
  <c r="P287" i="39"/>
  <c r="O287" i="39"/>
  <c r="N287" i="39"/>
  <c r="M287" i="39"/>
  <c r="L287" i="39"/>
  <c r="K287" i="39"/>
  <c r="J287" i="39"/>
  <c r="I287" i="39"/>
  <c r="H287" i="39"/>
  <c r="G287" i="39"/>
  <c r="F287" i="39"/>
  <c r="E287" i="39"/>
  <c r="D287" i="39"/>
  <c r="AE279" i="39"/>
  <c r="AD279" i="39"/>
  <c r="AC279" i="39"/>
  <c r="AB279" i="39"/>
  <c r="AA279" i="39"/>
  <c r="Z279" i="39"/>
  <c r="Y279" i="39"/>
  <c r="X279" i="39"/>
  <c r="W279" i="39"/>
  <c r="V279" i="39"/>
  <c r="U279" i="39"/>
  <c r="T279" i="39"/>
  <c r="S279" i="39"/>
  <c r="R279" i="39"/>
  <c r="Q279" i="39"/>
  <c r="P279" i="39"/>
  <c r="O279" i="39"/>
  <c r="N279" i="39"/>
  <c r="M279" i="39"/>
  <c r="L279" i="39"/>
  <c r="K279" i="39"/>
  <c r="J279" i="39"/>
  <c r="I279" i="39"/>
  <c r="H279" i="39"/>
  <c r="G279" i="39"/>
  <c r="F279" i="39"/>
  <c r="E279" i="39"/>
  <c r="D279" i="39"/>
  <c r="AE277" i="39"/>
  <c r="AD277" i="39"/>
  <c r="AC277" i="39"/>
  <c r="AB277" i="39"/>
  <c r="AA277" i="39"/>
  <c r="Z277" i="39"/>
  <c r="Y277" i="39"/>
  <c r="X277" i="39"/>
  <c r="W277" i="39"/>
  <c r="V277" i="39"/>
  <c r="U277" i="39"/>
  <c r="T277" i="39"/>
  <c r="S277" i="39"/>
  <c r="R277" i="39"/>
  <c r="Q277" i="39"/>
  <c r="P277" i="39"/>
  <c r="O277" i="39"/>
  <c r="N277" i="39"/>
  <c r="M277" i="39"/>
  <c r="L277" i="39"/>
  <c r="K277" i="39"/>
  <c r="J277" i="39"/>
  <c r="I277" i="39"/>
  <c r="H277" i="39"/>
  <c r="G277" i="39"/>
  <c r="F277" i="39"/>
  <c r="E277" i="39"/>
  <c r="D277" i="39"/>
  <c r="AE272" i="39"/>
  <c r="AD272" i="39"/>
  <c r="AC272" i="39"/>
  <c r="AB272" i="39"/>
  <c r="AA272" i="39"/>
  <c r="Z272" i="39"/>
  <c r="Y272" i="39"/>
  <c r="X272" i="39"/>
  <c r="W272" i="39"/>
  <c r="V272" i="39"/>
  <c r="U272" i="39"/>
  <c r="T272" i="39"/>
  <c r="S272" i="39"/>
  <c r="R272" i="39"/>
  <c r="Q272" i="39"/>
  <c r="P272" i="39"/>
  <c r="O272" i="39"/>
  <c r="N272" i="39"/>
  <c r="M272" i="39"/>
  <c r="L272" i="39"/>
  <c r="K272" i="39"/>
  <c r="J272" i="39"/>
  <c r="I272" i="39"/>
  <c r="H272" i="39"/>
  <c r="G272" i="39"/>
  <c r="F272" i="39"/>
  <c r="E272" i="39"/>
  <c r="D272" i="39"/>
  <c r="AE270" i="39"/>
  <c r="AD270" i="39"/>
  <c r="AC270" i="39"/>
  <c r="AB270" i="39"/>
  <c r="AA270" i="39"/>
  <c r="Z270" i="39"/>
  <c r="Y270" i="39"/>
  <c r="X270" i="39"/>
  <c r="W270" i="39"/>
  <c r="V270" i="39"/>
  <c r="U270" i="39"/>
  <c r="T270" i="39"/>
  <c r="S270" i="39"/>
  <c r="R270" i="39"/>
  <c r="Q270" i="39"/>
  <c r="P270" i="39"/>
  <c r="O270" i="39"/>
  <c r="N270" i="39"/>
  <c r="M270" i="39"/>
  <c r="L270" i="39"/>
  <c r="K270" i="39"/>
  <c r="J270" i="39"/>
  <c r="I270" i="39"/>
  <c r="H270" i="39"/>
  <c r="G270" i="39"/>
  <c r="F270" i="39"/>
  <c r="E270" i="39"/>
  <c r="D270" i="39"/>
  <c r="AE269" i="39"/>
  <c r="AD269" i="39"/>
  <c r="AC269" i="39"/>
  <c r="AB269" i="39"/>
  <c r="AA269" i="39"/>
  <c r="Z269" i="39"/>
  <c r="Y269" i="39"/>
  <c r="X269" i="39"/>
  <c r="W269" i="39"/>
  <c r="V269" i="39"/>
  <c r="U269" i="39"/>
  <c r="T269" i="39"/>
  <c r="S269" i="39"/>
  <c r="R269" i="39"/>
  <c r="Q269" i="39"/>
  <c r="P269" i="39"/>
  <c r="O269" i="39"/>
  <c r="N269" i="39"/>
  <c r="M269" i="39"/>
  <c r="L269" i="39"/>
  <c r="K269" i="39"/>
  <c r="J269" i="39"/>
  <c r="I269" i="39"/>
  <c r="H269" i="39"/>
  <c r="G269" i="39"/>
  <c r="F269" i="39"/>
  <c r="E269" i="39"/>
  <c r="D269" i="39"/>
  <c r="AE260" i="39"/>
  <c r="AD260" i="39"/>
  <c r="AC260" i="39"/>
  <c r="AB260" i="39"/>
  <c r="AA260" i="39"/>
  <c r="Z260" i="39"/>
  <c r="Y260" i="39"/>
  <c r="X260" i="39"/>
  <c r="W260" i="39"/>
  <c r="V260" i="39"/>
  <c r="U260" i="39"/>
  <c r="T260" i="39"/>
  <c r="S260" i="39"/>
  <c r="R260" i="39"/>
  <c r="Q260" i="39"/>
  <c r="P260" i="39"/>
  <c r="O260" i="39"/>
  <c r="N260" i="39"/>
  <c r="M260" i="39"/>
  <c r="L260" i="39"/>
  <c r="K260" i="39"/>
  <c r="J260" i="39"/>
  <c r="I260" i="39"/>
  <c r="H260" i="39"/>
  <c r="G260" i="39"/>
  <c r="F260" i="39"/>
  <c r="E260" i="39"/>
  <c r="D260" i="39"/>
  <c r="AE258" i="39"/>
  <c r="AD258" i="39"/>
  <c r="AC258" i="39"/>
  <c r="AB258" i="39"/>
  <c r="AA258" i="39"/>
  <c r="Z258" i="39"/>
  <c r="Y258" i="39"/>
  <c r="X258" i="39"/>
  <c r="W258" i="39"/>
  <c r="V258" i="39"/>
  <c r="U258" i="39"/>
  <c r="T258" i="39"/>
  <c r="S258" i="39"/>
  <c r="R258" i="39"/>
  <c r="Q258" i="39"/>
  <c r="P258" i="39"/>
  <c r="O258" i="39"/>
  <c r="N258" i="39"/>
  <c r="M258" i="39"/>
  <c r="L258" i="39"/>
  <c r="K258" i="39"/>
  <c r="J258" i="39"/>
  <c r="I258" i="39"/>
  <c r="H258" i="39"/>
  <c r="G258" i="39"/>
  <c r="F258" i="39"/>
  <c r="E258" i="39"/>
  <c r="D258" i="39"/>
  <c r="AE257" i="39"/>
  <c r="AD257" i="39"/>
  <c r="AC257" i="39"/>
  <c r="AB257" i="39"/>
  <c r="AA257" i="39"/>
  <c r="Z257" i="39"/>
  <c r="Y257" i="39"/>
  <c r="X257" i="39"/>
  <c r="W257" i="39"/>
  <c r="V257" i="39"/>
  <c r="U257" i="39"/>
  <c r="T257" i="39"/>
  <c r="S257" i="39"/>
  <c r="R257" i="39"/>
  <c r="Q257" i="39"/>
  <c r="P257" i="39"/>
  <c r="O257" i="39"/>
  <c r="N257" i="39"/>
  <c r="M257" i="39"/>
  <c r="L257" i="39"/>
  <c r="K257" i="39"/>
  <c r="J257" i="39"/>
  <c r="I257" i="39"/>
  <c r="H257" i="39"/>
  <c r="G257" i="39"/>
  <c r="F257" i="39"/>
  <c r="E257" i="39"/>
  <c r="D257" i="39"/>
  <c r="AE252" i="39"/>
  <c r="AD252" i="39"/>
  <c r="AC252" i="39"/>
  <c r="AB252" i="39"/>
  <c r="AA252" i="39"/>
  <c r="Z252" i="39"/>
  <c r="Y252" i="39"/>
  <c r="X252" i="39"/>
  <c r="W252" i="39"/>
  <c r="V252" i="39"/>
  <c r="U252" i="39"/>
  <c r="T252" i="39"/>
  <c r="S252" i="39"/>
  <c r="R252" i="39"/>
  <c r="Q252" i="39"/>
  <c r="P252" i="39"/>
  <c r="O252" i="39"/>
  <c r="N252" i="39"/>
  <c r="M252" i="39"/>
  <c r="L252" i="39"/>
  <c r="K252" i="39"/>
  <c r="J252" i="39"/>
  <c r="I252" i="39"/>
  <c r="H252" i="39"/>
  <c r="G252" i="39"/>
  <c r="F252" i="39"/>
  <c r="E252" i="39"/>
  <c r="D252" i="39"/>
  <c r="AE244" i="39"/>
  <c r="AD244" i="39"/>
  <c r="AC244" i="39"/>
  <c r="AB244" i="39"/>
  <c r="AA244" i="39"/>
  <c r="Z244" i="39"/>
  <c r="Y244" i="39"/>
  <c r="X244" i="39"/>
  <c r="W244" i="39"/>
  <c r="V244" i="39"/>
  <c r="U244" i="39"/>
  <c r="T244" i="39"/>
  <c r="S244" i="39"/>
  <c r="R244" i="39"/>
  <c r="Q244" i="39"/>
  <c r="P244" i="39"/>
  <c r="O244" i="39"/>
  <c r="N244" i="39"/>
  <c r="M244" i="39"/>
  <c r="L244" i="39"/>
  <c r="K244" i="39"/>
  <c r="J244" i="39"/>
  <c r="I244" i="39"/>
  <c r="H244" i="39"/>
  <c r="G244" i="39"/>
  <c r="F244" i="39"/>
  <c r="E244" i="39"/>
  <c r="D244" i="39"/>
  <c r="AE240" i="39"/>
  <c r="AD240" i="39"/>
  <c r="AC240" i="39"/>
  <c r="AB240" i="39"/>
  <c r="AA240" i="39"/>
  <c r="Z240" i="39"/>
  <c r="Y240" i="39"/>
  <c r="X240" i="39"/>
  <c r="W240" i="39"/>
  <c r="V240" i="39"/>
  <c r="U240" i="39"/>
  <c r="T240" i="39"/>
  <c r="S240" i="39"/>
  <c r="R240" i="39"/>
  <c r="Q240" i="39"/>
  <c r="P240" i="39"/>
  <c r="O240" i="39"/>
  <c r="N240" i="39"/>
  <c r="M240" i="39"/>
  <c r="L240" i="39"/>
  <c r="K240" i="39"/>
  <c r="J240" i="39"/>
  <c r="I240" i="39"/>
  <c r="H240" i="39"/>
  <c r="G240" i="39"/>
  <c r="F240" i="39"/>
  <c r="E240" i="39"/>
  <c r="D240" i="39"/>
  <c r="AE237" i="39"/>
  <c r="AD237" i="39"/>
  <c r="AC237" i="39"/>
  <c r="AB237" i="39"/>
  <c r="AA237" i="39"/>
  <c r="Z237" i="39"/>
  <c r="Y237" i="39"/>
  <c r="X237" i="39"/>
  <c r="W237" i="39"/>
  <c r="V237" i="39"/>
  <c r="U237" i="39"/>
  <c r="T237" i="39"/>
  <c r="S237" i="39"/>
  <c r="R237" i="39"/>
  <c r="Q237" i="39"/>
  <c r="P237" i="39"/>
  <c r="O237" i="39"/>
  <c r="N237" i="39"/>
  <c r="M237" i="39"/>
  <c r="L237" i="39"/>
  <c r="K237" i="39"/>
  <c r="J237" i="39"/>
  <c r="I237" i="39"/>
  <c r="H237" i="39"/>
  <c r="G237" i="39"/>
  <c r="F237" i="39"/>
  <c r="E237" i="39"/>
  <c r="D237" i="39"/>
  <c r="AE230" i="39"/>
  <c r="AD230" i="39"/>
  <c r="AC230" i="39"/>
  <c r="AB230" i="39"/>
  <c r="AA230" i="39"/>
  <c r="Z230" i="39"/>
  <c r="Y230" i="39"/>
  <c r="X230" i="39"/>
  <c r="W230" i="39"/>
  <c r="V230" i="39"/>
  <c r="U230" i="39"/>
  <c r="T230" i="39"/>
  <c r="S230" i="39"/>
  <c r="R230" i="39"/>
  <c r="Q230" i="39"/>
  <c r="P230" i="39"/>
  <c r="O230" i="39"/>
  <c r="N230" i="39"/>
  <c r="M230" i="39"/>
  <c r="L230" i="39"/>
  <c r="K230" i="39"/>
  <c r="J230" i="39"/>
  <c r="I230" i="39"/>
  <c r="H230" i="39"/>
  <c r="G230" i="39"/>
  <c r="F230" i="39"/>
  <c r="E230" i="39"/>
  <c r="D230" i="39"/>
  <c r="AE226" i="39"/>
  <c r="AD226" i="39"/>
  <c r="AC226" i="39"/>
  <c r="AB226" i="39"/>
  <c r="AA226" i="39"/>
  <c r="Z226" i="39"/>
  <c r="Y226" i="39"/>
  <c r="X226" i="39"/>
  <c r="W226" i="39"/>
  <c r="V226" i="39"/>
  <c r="U226" i="39"/>
  <c r="T226" i="39"/>
  <c r="S226" i="39"/>
  <c r="R226" i="39"/>
  <c r="Q226" i="39"/>
  <c r="P226" i="39"/>
  <c r="O226" i="39"/>
  <c r="N226" i="39"/>
  <c r="M226" i="39"/>
  <c r="L226" i="39"/>
  <c r="K226" i="39"/>
  <c r="J226" i="39"/>
  <c r="I226" i="39"/>
  <c r="H226" i="39"/>
  <c r="G226" i="39"/>
  <c r="F226" i="39"/>
  <c r="E226" i="39"/>
  <c r="D226" i="39"/>
  <c r="AE219" i="39"/>
  <c r="AD219" i="39"/>
  <c r="AC219" i="39"/>
  <c r="AB219" i="39"/>
  <c r="AA219" i="39"/>
  <c r="Z219" i="39"/>
  <c r="Y219" i="39"/>
  <c r="X219" i="39"/>
  <c r="W219" i="39"/>
  <c r="V219" i="39"/>
  <c r="U219" i="39"/>
  <c r="T219" i="39"/>
  <c r="S219" i="39"/>
  <c r="R219" i="39"/>
  <c r="Q219" i="39"/>
  <c r="P219" i="39"/>
  <c r="O219" i="39"/>
  <c r="N219" i="39"/>
  <c r="M219" i="39"/>
  <c r="L219" i="39"/>
  <c r="K219" i="39"/>
  <c r="J219" i="39"/>
  <c r="I219" i="39"/>
  <c r="H219" i="39"/>
  <c r="G219" i="39"/>
  <c r="F219" i="39"/>
  <c r="E219" i="39"/>
  <c r="D219" i="39"/>
  <c r="AE217" i="39"/>
  <c r="AD217" i="39"/>
  <c r="AC217" i="39"/>
  <c r="AB217" i="39"/>
  <c r="AA217" i="39"/>
  <c r="Z217" i="39"/>
  <c r="Y217" i="39"/>
  <c r="X217" i="39"/>
  <c r="W217" i="39"/>
  <c r="V217" i="39"/>
  <c r="U217" i="39"/>
  <c r="T217" i="39"/>
  <c r="S217" i="39"/>
  <c r="R217" i="39"/>
  <c r="Q217" i="39"/>
  <c r="P217" i="39"/>
  <c r="O217" i="39"/>
  <c r="N217" i="39"/>
  <c r="M217" i="39"/>
  <c r="L217" i="39"/>
  <c r="K217" i="39"/>
  <c r="J217" i="39"/>
  <c r="I217" i="39"/>
  <c r="H217" i="39"/>
  <c r="G217" i="39"/>
  <c r="F217" i="39"/>
  <c r="E217" i="39"/>
  <c r="D217" i="39"/>
  <c r="AE216" i="39"/>
  <c r="AD216" i="39"/>
  <c r="AC216" i="39"/>
  <c r="AB216" i="39"/>
  <c r="AA216" i="39"/>
  <c r="Z216" i="39"/>
  <c r="Y216" i="39"/>
  <c r="X216" i="39"/>
  <c r="W216" i="39"/>
  <c r="V216" i="39"/>
  <c r="U216" i="39"/>
  <c r="T216" i="39"/>
  <c r="S216" i="39"/>
  <c r="R216" i="39"/>
  <c r="Q216" i="39"/>
  <c r="P216" i="39"/>
  <c r="O216" i="39"/>
  <c r="N216" i="39"/>
  <c r="M216" i="39"/>
  <c r="L216" i="39"/>
  <c r="K216" i="39"/>
  <c r="J216" i="39"/>
  <c r="I216" i="39"/>
  <c r="H216" i="39"/>
  <c r="G216" i="39"/>
  <c r="F216" i="39"/>
  <c r="E216" i="39"/>
  <c r="D216" i="39"/>
  <c r="AE213" i="39"/>
  <c r="AD213" i="39"/>
  <c r="AC213" i="39"/>
  <c r="AB213" i="39"/>
  <c r="AA213" i="39"/>
  <c r="Z213" i="39"/>
  <c r="Y213" i="39"/>
  <c r="X213" i="39"/>
  <c r="W213" i="39"/>
  <c r="V213" i="39"/>
  <c r="U213" i="39"/>
  <c r="T213" i="39"/>
  <c r="S213" i="39"/>
  <c r="R213" i="39"/>
  <c r="Q213" i="39"/>
  <c r="P213" i="39"/>
  <c r="O213" i="39"/>
  <c r="N213" i="39"/>
  <c r="M213" i="39"/>
  <c r="L213" i="39"/>
  <c r="K213" i="39"/>
  <c r="J213" i="39"/>
  <c r="I213" i="39"/>
  <c r="H213" i="39"/>
  <c r="G213" i="39"/>
  <c r="F213" i="39"/>
  <c r="E213" i="39"/>
  <c r="D213" i="39"/>
  <c r="AE206" i="39"/>
  <c r="AD206" i="39"/>
  <c r="AC206" i="39"/>
  <c r="AB206" i="39"/>
  <c r="AA206" i="39"/>
  <c r="Z206" i="39"/>
  <c r="Y206" i="39"/>
  <c r="X206" i="39"/>
  <c r="W206" i="39"/>
  <c r="V206" i="39"/>
  <c r="U206" i="39"/>
  <c r="T206" i="39"/>
  <c r="S206" i="39"/>
  <c r="R206" i="39"/>
  <c r="Q206" i="39"/>
  <c r="P206" i="39"/>
  <c r="O206" i="39"/>
  <c r="N206" i="39"/>
  <c r="M206" i="39"/>
  <c r="L206" i="39"/>
  <c r="K206" i="39"/>
  <c r="J206" i="39"/>
  <c r="I206" i="39"/>
  <c r="H206" i="39"/>
  <c r="G206" i="39"/>
  <c r="F206" i="39"/>
  <c r="E206" i="39"/>
  <c r="D206" i="39"/>
  <c r="AE202" i="39"/>
  <c r="AD202" i="39"/>
  <c r="AC202" i="39"/>
  <c r="AB202" i="39"/>
  <c r="AA202" i="39"/>
  <c r="Z202" i="39"/>
  <c r="Y202" i="39"/>
  <c r="X202" i="39"/>
  <c r="W202" i="39"/>
  <c r="V202" i="39"/>
  <c r="U202" i="39"/>
  <c r="T202" i="39"/>
  <c r="S202" i="39"/>
  <c r="R202" i="39"/>
  <c r="Q202" i="39"/>
  <c r="P202" i="39"/>
  <c r="O202" i="39"/>
  <c r="N202" i="39"/>
  <c r="M202" i="39"/>
  <c r="L202" i="39"/>
  <c r="K202" i="39"/>
  <c r="J202" i="39"/>
  <c r="I202" i="39"/>
  <c r="H202" i="39"/>
  <c r="G202" i="39"/>
  <c r="F202" i="39"/>
  <c r="E202" i="39"/>
  <c r="D202" i="39"/>
  <c r="AE195" i="39"/>
  <c r="AD195" i="39"/>
  <c r="AC195" i="39"/>
  <c r="AB195" i="39"/>
  <c r="AA195" i="39"/>
  <c r="Z195" i="39"/>
  <c r="Y195" i="39"/>
  <c r="X195" i="39"/>
  <c r="W195" i="39"/>
  <c r="V195" i="39"/>
  <c r="U195" i="39"/>
  <c r="T195" i="39"/>
  <c r="S195" i="39"/>
  <c r="R195" i="39"/>
  <c r="Q195" i="39"/>
  <c r="P195" i="39"/>
  <c r="O195" i="39"/>
  <c r="N195" i="39"/>
  <c r="M195" i="39"/>
  <c r="L195" i="39"/>
  <c r="K195" i="39"/>
  <c r="J195" i="39"/>
  <c r="I195" i="39"/>
  <c r="H195" i="39"/>
  <c r="G195" i="39"/>
  <c r="F195" i="39"/>
  <c r="E195" i="39"/>
  <c r="D195" i="39"/>
  <c r="AE193" i="39"/>
  <c r="AD193" i="39"/>
  <c r="AC193" i="39"/>
  <c r="AB193" i="39"/>
  <c r="AA193" i="39"/>
  <c r="Z193" i="39"/>
  <c r="Y193" i="39"/>
  <c r="X193" i="39"/>
  <c r="W193" i="39"/>
  <c r="V193" i="39"/>
  <c r="U193" i="39"/>
  <c r="T193" i="39"/>
  <c r="S193" i="39"/>
  <c r="R193" i="39"/>
  <c r="Q193" i="39"/>
  <c r="P193" i="39"/>
  <c r="O193" i="39"/>
  <c r="N193" i="39"/>
  <c r="M193" i="39"/>
  <c r="L193" i="39"/>
  <c r="K193" i="39"/>
  <c r="J193" i="39"/>
  <c r="I193" i="39"/>
  <c r="H193" i="39"/>
  <c r="G193" i="39"/>
  <c r="F193" i="39"/>
  <c r="E193" i="39"/>
  <c r="D193" i="39"/>
  <c r="AE192" i="39"/>
  <c r="AD192" i="39"/>
  <c r="AC192" i="39"/>
  <c r="AB192" i="39"/>
  <c r="AA192" i="39"/>
  <c r="Z192" i="39"/>
  <c r="Y192" i="39"/>
  <c r="X192" i="39"/>
  <c r="W192" i="39"/>
  <c r="V192" i="39"/>
  <c r="U192" i="39"/>
  <c r="T192" i="39"/>
  <c r="S192" i="39"/>
  <c r="R192" i="39"/>
  <c r="Q192" i="39"/>
  <c r="P192" i="39"/>
  <c r="O192" i="39"/>
  <c r="N192" i="39"/>
  <c r="M192" i="39"/>
  <c r="L192" i="39"/>
  <c r="K192" i="39"/>
  <c r="J192" i="39"/>
  <c r="I192" i="39"/>
  <c r="H192" i="39"/>
  <c r="G192" i="39"/>
  <c r="F192" i="39"/>
  <c r="E192" i="39"/>
  <c r="D192" i="39"/>
  <c r="AE191" i="39"/>
  <c r="AD191" i="39"/>
  <c r="AC191" i="39"/>
  <c r="AB191" i="39"/>
  <c r="AA191" i="39"/>
  <c r="Z191" i="39"/>
  <c r="Y191" i="39"/>
  <c r="X191" i="39"/>
  <c r="W191" i="39"/>
  <c r="V191" i="39"/>
  <c r="U191" i="39"/>
  <c r="T191" i="39"/>
  <c r="S191" i="39"/>
  <c r="R191" i="39"/>
  <c r="Q191" i="39"/>
  <c r="P191" i="39"/>
  <c r="O191" i="39"/>
  <c r="N191" i="39"/>
  <c r="M191" i="39"/>
  <c r="L191" i="39"/>
  <c r="K191" i="39"/>
  <c r="J191" i="39"/>
  <c r="I191" i="39"/>
  <c r="H191" i="39"/>
  <c r="G191" i="39"/>
  <c r="F191" i="39"/>
  <c r="E191" i="39"/>
  <c r="D191" i="39"/>
  <c r="AE149" i="39"/>
  <c r="AD149" i="39"/>
  <c r="AC149" i="39"/>
  <c r="AB149" i="39"/>
  <c r="AA149" i="39"/>
  <c r="Z149" i="39"/>
  <c r="Y149" i="39"/>
  <c r="X149" i="39"/>
  <c r="W149" i="39"/>
  <c r="V149" i="39"/>
  <c r="U149" i="39"/>
  <c r="T149" i="39"/>
  <c r="S149" i="39"/>
  <c r="R149" i="39"/>
  <c r="Q149" i="39"/>
  <c r="P149" i="39"/>
  <c r="O149" i="39"/>
  <c r="N149" i="39"/>
  <c r="M149" i="39"/>
  <c r="L149" i="39"/>
  <c r="K149" i="39"/>
  <c r="J149" i="39"/>
  <c r="I149" i="39"/>
  <c r="H149" i="39"/>
  <c r="G149" i="39"/>
  <c r="F149" i="39"/>
  <c r="E149" i="39"/>
  <c r="D149" i="39"/>
  <c r="AE112" i="39"/>
  <c r="AD112" i="39"/>
  <c r="AC112" i="39"/>
  <c r="AB112" i="39"/>
  <c r="AA112" i="39"/>
  <c r="Z112" i="39"/>
  <c r="Y112" i="39"/>
  <c r="X112" i="39"/>
  <c r="W112" i="39"/>
  <c r="V112" i="39"/>
  <c r="U112" i="39"/>
  <c r="T112" i="39"/>
  <c r="S112" i="39"/>
  <c r="R112" i="39"/>
  <c r="Q112" i="39"/>
  <c r="P112" i="39"/>
  <c r="O112" i="39"/>
  <c r="N112" i="39"/>
  <c r="M112" i="39"/>
  <c r="L112" i="39"/>
  <c r="K112" i="39"/>
  <c r="J112" i="39"/>
  <c r="I112" i="39"/>
  <c r="H112" i="39"/>
  <c r="G112" i="39"/>
  <c r="F112" i="39"/>
  <c r="E112" i="39"/>
  <c r="D112" i="39"/>
  <c r="AE107" i="39"/>
  <c r="AD107" i="39"/>
  <c r="AC107" i="39"/>
  <c r="AB107" i="39"/>
  <c r="AA107" i="39"/>
  <c r="Z107" i="39"/>
  <c r="Y107" i="39"/>
  <c r="X107" i="39"/>
  <c r="W107" i="39"/>
  <c r="V107" i="39"/>
  <c r="U107" i="39"/>
  <c r="T107" i="39"/>
  <c r="S107" i="39"/>
  <c r="R107" i="39"/>
  <c r="Q107" i="39"/>
  <c r="P107" i="39"/>
  <c r="O107" i="39"/>
  <c r="N107" i="39"/>
  <c r="M107" i="39"/>
  <c r="L107" i="39"/>
  <c r="K107" i="39"/>
  <c r="J107" i="39"/>
  <c r="I107" i="39"/>
  <c r="H107" i="39"/>
  <c r="G107" i="39"/>
  <c r="F107" i="39"/>
  <c r="E107" i="39"/>
  <c r="D107" i="39"/>
  <c r="AE103" i="39"/>
  <c r="AD103" i="39"/>
  <c r="AC103" i="39"/>
  <c r="AB103" i="39"/>
  <c r="AA103" i="39"/>
  <c r="Z103" i="39"/>
  <c r="Y103" i="39"/>
  <c r="X103" i="39"/>
  <c r="W103" i="39"/>
  <c r="V103" i="39"/>
  <c r="U103" i="39"/>
  <c r="T103" i="39"/>
  <c r="S103" i="39"/>
  <c r="R103" i="39"/>
  <c r="Q103" i="39"/>
  <c r="P103" i="39"/>
  <c r="O103" i="39"/>
  <c r="N103" i="39"/>
  <c r="M103" i="39"/>
  <c r="L103" i="39"/>
  <c r="K103" i="39"/>
  <c r="J103" i="39"/>
  <c r="I103" i="39"/>
  <c r="H103" i="39"/>
  <c r="G103" i="39"/>
  <c r="F103" i="39"/>
  <c r="E103" i="39"/>
  <c r="D103" i="39"/>
  <c r="AE102" i="39"/>
  <c r="AD102" i="39"/>
  <c r="AC102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2" i="39"/>
  <c r="O102" i="39"/>
  <c r="N102" i="39"/>
  <c r="M102" i="39"/>
  <c r="L102" i="39"/>
  <c r="K102" i="39"/>
  <c r="J102" i="39"/>
  <c r="I102" i="39"/>
  <c r="H102" i="39"/>
  <c r="G102" i="39"/>
  <c r="F102" i="39"/>
  <c r="E102" i="39"/>
  <c r="D102" i="39"/>
  <c r="AE94" i="39"/>
  <c r="AD94" i="39"/>
  <c r="AC94" i="39"/>
  <c r="AB94" i="39"/>
  <c r="AA94" i="39"/>
  <c r="Z94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AE91" i="39"/>
  <c r="AD91" i="39"/>
  <c r="AC91" i="39"/>
  <c r="AB91" i="39"/>
  <c r="AA91" i="39"/>
  <c r="Z91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AE84" i="39"/>
  <c r="AD84" i="39"/>
  <c r="AC84" i="39"/>
  <c r="AB84" i="39"/>
  <c r="AA84" i="39"/>
  <c r="Z84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AE81" i="39"/>
  <c r="AD81" i="39"/>
  <c r="AC81" i="39"/>
  <c r="AB81" i="39"/>
  <c r="AA81" i="39"/>
  <c r="Z81" i="39"/>
  <c r="Y81" i="39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AE80" i="39"/>
  <c r="AD80" i="39"/>
  <c r="AC80" i="39"/>
  <c r="AB80" i="39"/>
  <c r="AA80" i="39"/>
  <c r="Z80" i="39"/>
  <c r="Y80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AE75" i="39"/>
  <c r="AD75" i="39"/>
  <c r="AC75" i="39"/>
  <c r="AB75" i="39"/>
  <c r="AA75" i="39"/>
  <c r="Z75" i="39"/>
  <c r="Y75" i="39"/>
  <c r="X75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AE70" i="39"/>
  <c r="AD70" i="39"/>
  <c r="AC70" i="39"/>
  <c r="AB70" i="39"/>
  <c r="AA70" i="39"/>
  <c r="Z70" i="39"/>
  <c r="Y70" i="39"/>
  <c r="X70" i="39"/>
  <c r="W70" i="39"/>
  <c r="V70" i="39"/>
  <c r="U70" i="39"/>
  <c r="T70" i="39"/>
  <c r="S70" i="39"/>
  <c r="R70" i="39"/>
  <c r="Q70" i="39"/>
  <c r="P70" i="39"/>
  <c r="O70" i="39"/>
  <c r="N70" i="39"/>
  <c r="M70" i="39"/>
  <c r="L70" i="39"/>
  <c r="K70" i="39"/>
  <c r="J70" i="39"/>
  <c r="I70" i="39"/>
  <c r="H70" i="39"/>
  <c r="G70" i="39"/>
  <c r="F70" i="39"/>
  <c r="E70" i="39"/>
  <c r="D70" i="39"/>
  <c r="AE69" i="39"/>
  <c r="AD69" i="39"/>
  <c r="AC69" i="39"/>
  <c r="AB69" i="39"/>
  <c r="AA69" i="39"/>
  <c r="Z69" i="39"/>
  <c r="Y69" i="39"/>
  <c r="X69" i="39"/>
  <c r="W69" i="39"/>
  <c r="V69" i="39"/>
  <c r="U69" i="39"/>
  <c r="T69" i="39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AE68" i="39"/>
  <c r="AD68" i="39"/>
  <c r="AC68" i="39"/>
  <c r="AB68" i="39"/>
  <c r="AA68" i="39"/>
  <c r="Z68" i="39"/>
  <c r="Y68" i="39"/>
  <c r="X68" i="39"/>
  <c r="W68" i="39"/>
  <c r="V68" i="39"/>
  <c r="U68" i="39"/>
  <c r="T68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AE67" i="39"/>
  <c r="AD67" i="39"/>
  <c r="AC67" i="39"/>
  <c r="AB67" i="39"/>
  <c r="AA67" i="39"/>
  <c r="Z67" i="39"/>
  <c r="Y67" i="39"/>
  <c r="X67" i="39"/>
  <c r="W67" i="39"/>
  <c r="V67" i="39"/>
  <c r="U67" i="39"/>
  <c r="T67" i="39"/>
  <c r="S67" i="39"/>
  <c r="R67" i="39"/>
  <c r="Q67" i="39"/>
  <c r="P67" i="39"/>
  <c r="O67" i="39"/>
  <c r="N67" i="39"/>
  <c r="M67" i="39"/>
  <c r="L67" i="39"/>
  <c r="K67" i="39"/>
  <c r="J67" i="39"/>
  <c r="I67" i="39"/>
  <c r="H67" i="39"/>
  <c r="G67" i="39"/>
  <c r="F67" i="39"/>
  <c r="E67" i="39"/>
  <c r="D67" i="39"/>
  <c r="AE62" i="39"/>
  <c r="AD62" i="39"/>
  <c r="AC62" i="39"/>
  <c r="AB62" i="39"/>
  <c r="AA62" i="39"/>
  <c r="Z62" i="39"/>
  <c r="Y62" i="39"/>
  <c r="X62" i="39"/>
  <c r="W62" i="39"/>
  <c r="V62" i="39"/>
  <c r="U62" i="39"/>
  <c r="T62" i="39"/>
  <c r="S62" i="39"/>
  <c r="R62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AE60" i="39"/>
  <c r="AD60" i="39"/>
  <c r="AC60" i="39"/>
  <c r="AB60" i="39"/>
  <c r="AA60" i="39"/>
  <c r="Z60" i="39"/>
  <c r="Y60" i="39"/>
  <c r="X60" i="39"/>
  <c r="W60" i="39"/>
  <c r="V60" i="39"/>
  <c r="U60" i="39"/>
  <c r="T60" i="39"/>
  <c r="S60" i="39"/>
  <c r="R60" i="39"/>
  <c r="Q60" i="39"/>
  <c r="P60" i="39"/>
  <c r="O60" i="39"/>
  <c r="N60" i="39"/>
  <c r="M60" i="39"/>
  <c r="L60" i="39"/>
  <c r="K60" i="39"/>
  <c r="J60" i="39"/>
  <c r="I60" i="39"/>
  <c r="H60" i="39"/>
  <c r="G60" i="39"/>
  <c r="F60" i="39"/>
  <c r="E60" i="39"/>
  <c r="D60" i="39"/>
  <c r="AE56" i="39"/>
  <c r="AD56" i="39"/>
  <c r="AC56" i="39"/>
  <c r="AB56" i="39"/>
  <c r="AA56" i="39"/>
  <c r="Z56" i="39"/>
  <c r="Y56" i="39"/>
  <c r="X56" i="39"/>
  <c r="W56" i="39"/>
  <c r="V56" i="39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AE53" i="39"/>
  <c r="AD53" i="39"/>
  <c r="AC53" i="39"/>
  <c r="AB53" i="39"/>
  <c r="AA53" i="39"/>
  <c r="Z53" i="39"/>
  <c r="Y53" i="39"/>
  <c r="X53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AE50" i="39"/>
  <c r="AD50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AE32" i="39"/>
  <c r="AD32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AE31" i="39"/>
  <c r="AD31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661" i="39"/>
  <c r="C108" i="44" s="1"/>
  <c r="C641" i="39"/>
  <c r="C624" i="39"/>
  <c r="C660" i="39"/>
  <c r="C88" i="44" s="1"/>
  <c r="C613" i="39"/>
  <c r="C659" i="39" s="1"/>
  <c r="C68" i="44" s="1"/>
  <c r="C611" i="39"/>
  <c r="C607" i="39"/>
  <c r="C606" i="39"/>
  <c r="C600" i="39"/>
  <c r="C657" i="39"/>
  <c r="C28" i="44" s="1"/>
  <c r="C584" i="39"/>
  <c r="C571" i="39"/>
  <c r="C568" i="39"/>
  <c r="C565" i="39"/>
  <c r="C562" i="39"/>
  <c r="C559" i="39"/>
  <c r="C556" i="39"/>
  <c r="C549" i="39"/>
  <c r="C545" i="39"/>
  <c r="C541" i="39"/>
  <c r="C536" i="39"/>
  <c r="C530" i="39"/>
  <c r="C525" i="39"/>
  <c r="C488" i="39"/>
  <c r="C472" i="39"/>
  <c r="C467" i="39"/>
  <c r="C463" i="39"/>
  <c r="C457" i="39"/>
  <c r="C456" i="39" s="1"/>
  <c r="C440" i="39"/>
  <c r="C425" i="39"/>
  <c r="C417" i="39"/>
  <c r="C415" i="39" s="1"/>
  <c r="C409" i="39"/>
  <c r="C407" i="39" s="1"/>
  <c r="C399" i="39"/>
  <c r="C393" i="39"/>
  <c r="C391" i="39"/>
  <c r="C383" i="39"/>
  <c r="C380" i="39"/>
  <c r="C377" i="39"/>
  <c r="C374" i="39"/>
  <c r="C371" i="39"/>
  <c r="C368" i="39"/>
  <c r="C367" i="39" s="1"/>
  <c r="C364" i="39"/>
  <c r="C359" i="39"/>
  <c r="C358" i="39"/>
  <c r="C355" i="39"/>
  <c r="C350" i="39"/>
  <c r="C349" i="39" s="1"/>
  <c r="C341" i="39"/>
  <c r="C328" i="39"/>
  <c r="C315" i="39"/>
  <c r="C300" i="39"/>
  <c r="C299" i="39" s="1"/>
  <c r="C298" i="39" s="1"/>
  <c r="C297" i="39" s="1"/>
  <c r="C302" i="39"/>
  <c r="C301" i="39" s="1"/>
  <c r="C291" i="39"/>
  <c r="C287" i="39"/>
  <c r="C279" i="39"/>
  <c r="C277" i="39"/>
  <c r="C272" i="39"/>
  <c r="C270" i="39"/>
  <c r="C260" i="39"/>
  <c r="C258" i="39"/>
  <c r="C252" i="39"/>
  <c r="C244" i="39"/>
  <c r="C240" i="39" s="1"/>
  <c r="C237" i="39"/>
  <c r="C230" i="39" s="1"/>
  <c r="C226" i="39"/>
  <c r="C219" i="39"/>
  <c r="C217" i="39"/>
  <c r="C216" i="39" s="1"/>
  <c r="C213" i="39"/>
  <c r="C206" i="39" s="1"/>
  <c r="C202" i="39"/>
  <c r="C195" i="39"/>
  <c r="C193" i="39" s="1"/>
  <c r="C149" i="39"/>
  <c r="C112" i="39"/>
  <c r="C107" i="39"/>
  <c r="C102" i="39" s="1"/>
  <c r="C103" i="39"/>
  <c r="C94" i="39"/>
  <c r="C91" i="39"/>
  <c r="C84" i="39"/>
  <c r="C81" i="39" s="1"/>
  <c r="C75" i="39"/>
  <c r="C69" i="39" s="1"/>
  <c r="C68" i="39" s="1"/>
  <c r="C70" i="39"/>
  <c r="C62" i="39"/>
  <c r="C60" i="39"/>
  <c r="C56" i="39"/>
  <c r="C53" i="39"/>
  <c r="C50" i="39"/>
  <c r="C47" i="39"/>
  <c r="C32" i="39"/>
  <c r="C31" i="39"/>
  <c r="C17" i="39"/>
  <c r="C14" i="39"/>
  <c r="C8" i="39" s="1"/>
  <c r="C7" i="39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E587" i="1"/>
  <c r="AE644" i="1" s="1"/>
  <c r="AD587" i="1"/>
  <c r="AD644" i="1" s="1"/>
  <c r="AC587" i="1"/>
  <c r="AC644" i="1" s="1"/>
  <c r="AB587" i="1"/>
  <c r="AB644" i="1" s="1"/>
  <c r="AA587" i="1"/>
  <c r="AA644" i="1" s="1"/>
  <c r="Z587" i="1"/>
  <c r="Z644" i="1"/>
  <c r="Y587" i="1"/>
  <c r="Y644" i="1" s="1"/>
  <c r="X587" i="1"/>
  <c r="X644" i="1"/>
  <c r="W587" i="1"/>
  <c r="W644" i="1" s="1"/>
  <c r="V587" i="1"/>
  <c r="V644" i="1"/>
  <c r="U587" i="1"/>
  <c r="U644" i="1" s="1"/>
  <c r="T587" i="1"/>
  <c r="T644" i="1"/>
  <c r="S587" i="1"/>
  <c r="S644" i="1" s="1"/>
  <c r="R587" i="1"/>
  <c r="R644" i="1"/>
  <c r="Q587" i="1"/>
  <c r="Q644" i="1" s="1"/>
  <c r="P587" i="1"/>
  <c r="P644" i="1"/>
  <c r="O587" i="1"/>
  <c r="O644" i="1" s="1"/>
  <c r="N587" i="1"/>
  <c r="N644" i="1"/>
  <c r="M587" i="1"/>
  <c r="M644" i="1" s="1"/>
  <c r="L587" i="1"/>
  <c r="L644" i="1"/>
  <c r="K587" i="1"/>
  <c r="K644" i="1" s="1"/>
  <c r="J587" i="1"/>
  <c r="J644" i="1"/>
  <c r="I587" i="1"/>
  <c r="I644" i="1" s="1"/>
  <c r="H587" i="1"/>
  <c r="H644" i="1"/>
  <c r="G587" i="1"/>
  <c r="G644" i="1" s="1"/>
  <c r="F587" i="1"/>
  <c r="F644" i="1"/>
  <c r="E587" i="1"/>
  <c r="E644" i="1" s="1"/>
  <c r="D587" i="1"/>
  <c r="D644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AE568" i="1"/>
  <c r="AE629" i="1" s="1"/>
  <c r="AD568" i="1"/>
  <c r="AD629" i="1"/>
  <c r="AC568" i="1"/>
  <c r="AC629" i="1" s="1"/>
  <c r="AB568" i="1"/>
  <c r="AB629" i="1"/>
  <c r="AA568" i="1"/>
  <c r="AA629" i="1" s="1"/>
  <c r="Z568" i="1"/>
  <c r="Z629" i="1"/>
  <c r="Y568" i="1"/>
  <c r="Y629" i="1" s="1"/>
  <c r="X568" i="1"/>
  <c r="X629" i="1"/>
  <c r="W568" i="1"/>
  <c r="W629" i="1" s="1"/>
  <c r="V568" i="1"/>
  <c r="V629" i="1"/>
  <c r="U568" i="1"/>
  <c r="U629" i="1" s="1"/>
  <c r="T568" i="1"/>
  <c r="T629" i="1"/>
  <c r="S568" i="1"/>
  <c r="S629" i="1" s="1"/>
  <c r="R568" i="1"/>
  <c r="R629" i="1"/>
  <c r="Q568" i="1"/>
  <c r="Q629" i="1" s="1"/>
  <c r="P568" i="1"/>
  <c r="P629" i="1"/>
  <c r="O568" i="1"/>
  <c r="O629" i="1" s="1"/>
  <c r="N568" i="1"/>
  <c r="N629" i="1"/>
  <c r="M568" i="1"/>
  <c r="M629" i="1" s="1"/>
  <c r="L568" i="1"/>
  <c r="L629" i="1"/>
  <c r="K568" i="1"/>
  <c r="K629" i="1" s="1"/>
  <c r="J568" i="1"/>
  <c r="J629" i="1"/>
  <c r="I568" i="1"/>
  <c r="I629" i="1" s="1"/>
  <c r="H568" i="1"/>
  <c r="H629" i="1"/>
  <c r="G568" i="1"/>
  <c r="G629" i="1" s="1"/>
  <c r="F568" i="1"/>
  <c r="F629" i="1"/>
  <c r="E568" i="1"/>
  <c r="E629" i="1" s="1"/>
  <c r="D568" i="1"/>
  <c r="D629" i="1"/>
  <c r="AE565" i="1"/>
  <c r="AE628" i="1" s="1"/>
  <c r="AD565" i="1"/>
  <c r="AD628" i="1"/>
  <c r="AC565" i="1"/>
  <c r="AC628" i="1" s="1"/>
  <c r="AB565" i="1"/>
  <c r="AB628" i="1"/>
  <c r="AA565" i="1"/>
  <c r="AA628" i="1" s="1"/>
  <c r="Z565" i="1"/>
  <c r="Z628" i="1"/>
  <c r="Y565" i="1"/>
  <c r="Y628" i="1" s="1"/>
  <c r="X565" i="1"/>
  <c r="X628" i="1"/>
  <c r="W565" i="1"/>
  <c r="W628" i="1" s="1"/>
  <c r="V565" i="1"/>
  <c r="V628" i="1"/>
  <c r="U565" i="1"/>
  <c r="U628" i="1" s="1"/>
  <c r="T565" i="1"/>
  <c r="T628" i="1"/>
  <c r="S565" i="1"/>
  <c r="S628" i="1" s="1"/>
  <c r="R565" i="1"/>
  <c r="R628" i="1"/>
  <c r="Q565" i="1"/>
  <c r="Q628" i="1" s="1"/>
  <c r="P565" i="1"/>
  <c r="P628" i="1"/>
  <c r="O565" i="1"/>
  <c r="O628" i="1" s="1"/>
  <c r="N565" i="1"/>
  <c r="N628" i="1"/>
  <c r="M565" i="1"/>
  <c r="M628" i="1" s="1"/>
  <c r="L565" i="1"/>
  <c r="L628" i="1"/>
  <c r="K565" i="1"/>
  <c r="K628" i="1" s="1"/>
  <c r="J565" i="1"/>
  <c r="J628" i="1"/>
  <c r="I565" i="1"/>
  <c r="I628" i="1" s="1"/>
  <c r="H565" i="1"/>
  <c r="H628" i="1"/>
  <c r="G565" i="1"/>
  <c r="G628" i="1" s="1"/>
  <c r="F565" i="1"/>
  <c r="F628" i="1"/>
  <c r="E565" i="1"/>
  <c r="E628" i="1" s="1"/>
  <c r="D565" i="1"/>
  <c r="D628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E520" i="1"/>
  <c r="AE612" i="1" s="1"/>
  <c r="AD520" i="1"/>
  <c r="AD612" i="1" s="1"/>
  <c r="AC520" i="1"/>
  <c r="AC612" i="1" s="1"/>
  <c r="AB520" i="1"/>
  <c r="AB612" i="1" s="1"/>
  <c r="AA520" i="1"/>
  <c r="AA612" i="1" s="1"/>
  <c r="Z520" i="1"/>
  <c r="Z612" i="1" s="1"/>
  <c r="Y520" i="1"/>
  <c r="Y612" i="1" s="1"/>
  <c r="X520" i="1"/>
  <c r="X612" i="1" s="1"/>
  <c r="W520" i="1"/>
  <c r="W612" i="1" s="1"/>
  <c r="V520" i="1"/>
  <c r="V612" i="1" s="1"/>
  <c r="U520" i="1"/>
  <c r="U612" i="1" s="1"/>
  <c r="T520" i="1"/>
  <c r="T612" i="1" s="1"/>
  <c r="S520" i="1"/>
  <c r="S612" i="1" s="1"/>
  <c r="R520" i="1"/>
  <c r="R612" i="1" s="1"/>
  <c r="Q520" i="1"/>
  <c r="Q612" i="1" s="1"/>
  <c r="P520" i="1"/>
  <c r="P612" i="1" s="1"/>
  <c r="O520" i="1"/>
  <c r="O612" i="1" s="1"/>
  <c r="N520" i="1"/>
  <c r="N612" i="1" s="1"/>
  <c r="M520" i="1"/>
  <c r="M612" i="1" s="1"/>
  <c r="L520" i="1"/>
  <c r="L612" i="1" s="1"/>
  <c r="K520" i="1"/>
  <c r="K612" i="1" s="1"/>
  <c r="J520" i="1"/>
  <c r="J612" i="1" s="1"/>
  <c r="I520" i="1"/>
  <c r="I612" i="1" s="1"/>
  <c r="H520" i="1"/>
  <c r="H612" i="1" s="1"/>
  <c r="G520" i="1"/>
  <c r="G612" i="1" s="1"/>
  <c r="F520" i="1"/>
  <c r="F612" i="1" s="1"/>
  <c r="E520" i="1"/>
  <c r="E612" i="1" s="1"/>
  <c r="D520" i="1"/>
  <c r="D612" i="1" s="1"/>
  <c r="AE472" i="1"/>
  <c r="AE605" i="1" s="1"/>
  <c r="AD472" i="1"/>
  <c r="AD605" i="1" s="1"/>
  <c r="AC472" i="1"/>
  <c r="AC605" i="1" s="1"/>
  <c r="AB472" i="1"/>
  <c r="AB605" i="1" s="1"/>
  <c r="AA472" i="1"/>
  <c r="AA605" i="1" s="1"/>
  <c r="Z472" i="1"/>
  <c r="Z605" i="1" s="1"/>
  <c r="Y472" i="1"/>
  <c r="Y605" i="1" s="1"/>
  <c r="X472" i="1"/>
  <c r="X605" i="1" s="1"/>
  <c r="W472" i="1"/>
  <c r="W605" i="1" s="1"/>
  <c r="V472" i="1"/>
  <c r="V605" i="1" s="1"/>
  <c r="U472" i="1"/>
  <c r="U605" i="1" s="1"/>
  <c r="T472" i="1"/>
  <c r="T605" i="1" s="1"/>
  <c r="S472" i="1"/>
  <c r="S605" i="1" s="1"/>
  <c r="R472" i="1"/>
  <c r="R605" i="1" s="1"/>
  <c r="Q472" i="1"/>
  <c r="Q605" i="1" s="1"/>
  <c r="P472" i="1"/>
  <c r="P605" i="1" s="1"/>
  <c r="O472" i="1"/>
  <c r="O605" i="1" s="1"/>
  <c r="N472" i="1"/>
  <c r="N605" i="1" s="1"/>
  <c r="M472" i="1"/>
  <c r="M605" i="1" s="1"/>
  <c r="L472" i="1"/>
  <c r="L605" i="1" s="1"/>
  <c r="K472" i="1"/>
  <c r="K605" i="1" s="1"/>
  <c r="J472" i="1"/>
  <c r="J605" i="1" s="1"/>
  <c r="I472" i="1"/>
  <c r="I605" i="1" s="1"/>
  <c r="H472" i="1"/>
  <c r="H605" i="1" s="1"/>
  <c r="G472" i="1"/>
  <c r="G605" i="1" s="1"/>
  <c r="F472" i="1"/>
  <c r="F605" i="1" s="1"/>
  <c r="E472" i="1"/>
  <c r="E605" i="1" s="1"/>
  <c r="D472" i="1"/>
  <c r="D605" i="1" s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E137" i="1"/>
  <c r="AE487" i="1" s="1"/>
  <c r="AD137" i="1"/>
  <c r="AD487" i="1" s="1"/>
  <c r="AC137" i="1"/>
  <c r="AC487" i="1" s="1"/>
  <c r="AB137" i="1"/>
  <c r="AB487" i="1" s="1"/>
  <c r="AA137" i="1"/>
  <c r="AA487" i="1" s="1"/>
  <c r="Z137" i="1"/>
  <c r="Z487" i="1" s="1"/>
  <c r="Y137" i="1"/>
  <c r="Y487" i="1" s="1"/>
  <c r="X137" i="1"/>
  <c r="X487" i="1" s="1"/>
  <c r="W137" i="1"/>
  <c r="W487" i="1" s="1"/>
  <c r="V137" i="1"/>
  <c r="V487" i="1" s="1"/>
  <c r="U137" i="1"/>
  <c r="U487" i="1" s="1"/>
  <c r="T137" i="1"/>
  <c r="T487" i="1" s="1"/>
  <c r="S137" i="1"/>
  <c r="S487" i="1" s="1"/>
  <c r="R137" i="1"/>
  <c r="R487" i="1" s="1"/>
  <c r="Q137" i="1"/>
  <c r="Q487" i="1" s="1"/>
  <c r="P137" i="1"/>
  <c r="P487" i="1" s="1"/>
  <c r="O137" i="1"/>
  <c r="O487" i="1" s="1"/>
  <c r="N137" i="1"/>
  <c r="N487" i="1" s="1"/>
  <c r="M137" i="1"/>
  <c r="M487" i="1" s="1"/>
  <c r="L137" i="1"/>
  <c r="L487" i="1" s="1"/>
  <c r="K137" i="1"/>
  <c r="K487" i="1" s="1"/>
  <c r="J137" i="1"/>
  <c r="J487" i="1" s="1"/>
  <c r="I137" i="1"/>
  <c r="I487" i="1" s="1"/>
  <c r="H137" i="1"/>
  <c r="H487" i="1" s="1"/>
  <c r="G137" i="1"/>
  <c r="G487" i="1" s="1"/>
  <c r="F137" i="1"/>
  <c r="F487" i="1" s="1"/>
  <c r="E137" i="1"/>
  <c r="E487" i="1" s="1"/>
  <c r="D137" i="1"/>
  <c r="D487" i="1" s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AE102" i="1"/>
  <c r="AE466" i="1" s="1"/>
  <c r="AD102" i="1"/>
  <c r="AD466" i="1" s="1"/>
  <c r="AC102" i="1"/>
  <c r="AC466" i="1" s="1"/>
  <c r="AB102" i="1"/>
  <c r="AB466" i="1" s="1"/>
  <c r="AA102" i="1"/>
  <c r="AA466" i="1" s="1"/>
  <c r="Z102" i="1"/>
  <c r="Z466" i="1" s="1"/>
  <c r="Y102" i="1"/>
  <c r="Y466" i="1" s="1"/>
  <c r="X102" i="1"/>
  <c r="X466" i="1" s="1"/>
  <c r="W102" i="1"/>
  <c r="W466" i="1" s="1"/>
  <c r="V102" i="1"/>
  <c r="V466" i="1" s="1"/>
  <c r="U102" i="1"/>
  <c r="U466" i="1" s="1"/>
  <c r="T102" i="1"/>
  <c r="T466" i="1" s="1"/>
  <c r="S102" i="1"/>
  <c r="S466" i="1" s="1"/>
  <c r="R102" i="1"/>
  <c r="R466" i="1" s="1"/>
  <c r="Q102" i="1"/>
  <c r="Q466" i="1" s="1"/>
  <c r="P102" i="1"/>
  <c r="P466" i="1" s="1"/>
  <c r="O102" i="1"/>
  <c r="O466" i="1" s="1"/>
  <c r="N102" i="1"/>
  <c r="N466" i="1" s="1"/>
  <c r="M102" i="1"/>
  <c r="M466" i="1" s="1"/>
  <c r="L102" i="1"/>
  <c r="L466" i="1" s="1"/>
  <c r="K102" i="1"/>
  <c r="K466" i="1" s="1"/>
  <c r="J102" i="1"/>
  <c r="J466" i="1" s="1"/>
  <c r="I102" i="1"/>
  <c r="I466" i="1" s="1"/>
  <c r="H102" i="1"/>
  <c r="H466" i="1" s="1"/>
  <c r="G102" i="1"/>
  <c r="G466" i="1" s="1"/>
  <c r="F102" i="1"/>
  <c r="F466" i="1" s="1"/>
  <c r="E102" i="1"/>
  <c r="E466" i="1" s="1"/>
  <c r="D102" i="1"/>
  <c r="D466" i="1" s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09" i="1"/>
  <c r="C608" i="1"/>
  <c r="C607" i="1"/>
  <c r="C587" i="1"/>
  <c r="C644" i="1" s="1"/>
  <c r="C572" i="1"/>
  <c r="C568" i="1"/>
  <c r="C629" i="1" s="1"/>
  <c r="C565" i="1"/>
  <c r="C628" i="1" s="1"/>
  <c r="C549" i="1"/>
  <c r="C536" i="1"/>
  <c r="C525" i="1"/>
  <c r="C520" i="1"/>
  <c r="C612" i="1" s="1"/>
  <c r="C487" i="1"/>
  <c r="C472" i="1"/>
  <c r="C605" i="1" s="1"/>
  <c r="C467" i="1"/>
  <c r="C409" i="1"/>
  <c r="C407" i="1" s="1"/>
  <c r="C399" i="1"/>
  <c r="C380" i="1"/>
  <c r="C377" i="1"/>
  <c r="C374" i="1"/>
  <c r="C371" i="1"/>
  <c r="C367" i="1" s="1"/>
  <c r="C368" i="1"/>
  <c r="C364" i="1"/>
  <c r="C355" i="1"/>
  <c r="C350" i="1"/>
  <c r="C341" i="1"/>
  <c r="C328" i="1"/>
  <c r="C315" i="1"/>
  <c r="C301" i="1" s="1"/>
  <c r="C300" i="1" s="1"/>
  <c r="C302" i="1"/>
  <c r="C291" i="1"/>
  <c r="C252" i="1"/>
  <c r="C213" i="1"/>
  <c r="C206" i="1" s="1"/>
  <c r="C192" i="1" s="1"/>
  <c r="C202" i="1"/>
  <c r="C195" i="1"/>
  <c r="C193" i="1"/>
  <c r="C149" i="1"/>
  <c r="C141" i="1"/>
  <c r="C137" i="1"/>
  <c r="C112" i="1"/>
  <c r="C107" i="1"/>
  <c r="C103" i="1"/>
  <c r="C102" i="1" s="1"/>
  <c r="C466" i="1" s="1"/>
  <c r="C94" i="1"/>
  <c r="C75" i="1"/>
  <c r="C70" i="1"/>
  <c r="C69" i="1" s="1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AE374" i="5"/>
  <c r="AD374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AE371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AE368" i="5"/>
  <c r="AD368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AE367" i="5"/>
  <c r="AD367" i="5"/>
  <c r="AC367" i="5"/>
  <c r="AB367" i="5"/>
  <c r="AA367" i="5"/>
  <c r="Z367" i="5"/>
  <c r="Y367" i="5"/>
  <c r="X367" i="5"/>
  <c r="W367" i="5"/>
  <c r="V367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AE364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AE149" i="5"/>
  <c r="F31" i="66" s="1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AE102" i="5"/>
  <c r="AD102" i="5"/>
  <c r="AC102" i="5"/>
  <c r="AC466" i="5" s="1"/>
  <c r="AB102" i="5"/>
  <c r="AA102" i="5"/>
  <c r="Z102" i="5"/>
  <c r="Y102" i="5"/>
  <c r="X102" i="5"/>
  <c r="W102" i="5"/>
  <c r="V102" i="5"/>
  <c r="U102" i="5"/>
  <c r="U466" i="5" s="1"/>
  <c r="T102" i="5"/>
  <c r="S102" i="5"/>
  <c r="R102" i="5"/>
  <c r="Q102" i="5"/>
  <c r="P102" i="5"/>
  <c r="O102" i="5"/>
  <c r="N102" i="5"/>
  <c r="M102" i="5"/>
  <c r="M466" i="5" s="1"/>
  <c r="L102" i="5"/>
  <c r="K102" i="5"/>
  <c r="J102" i="5"/>
  <c r="I102" i="5"/>
  <c r="H102" i="5"/>
  <c r="G102" i="5"/>
  <c r="F102" i="5"/>
  <c r="E102" i="5"/>
  <c r="E466" i="5" s="1"/>
  <c r="D102" i="5"/>
  <c r="U612" i="5"/>
  <c r="AE611" i="5"/>
  <c r="AD611" i="5"/>
  <c r="AC611" i="5"/>
  <c r="AB611" i="5"/>
  <c r="AA611" i="5"/>
  <c r="Z611" i="5"/>
  <c r="Y611" i="5"/>
  <c r="X611" i="5"/>
  <c r="W611" i="5"/>
  <c r="V611" i="5"/>
  <c r="U611" i="5"/>
  <c r="T611" i="5"/>
  <c r="S611" i="5"/>
  <c r="R611" i="5"/>
  <c r="Q611" i="5"/>
  <c r="P611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AE609" i="5"/>
  <c r="AD609" i="5"/>
  <c r="AC609" i="5"/>
  <c r="AB609" i="5"/>
  <c r="AA609" i="5"/>
  <c r="Z609" i="5"/>
  <c r="Y609" i="5"/>
  <c r="X609" i="5"/>
  <c r="W609" i="5"/>
  <c r="V609" i="5"/>
  <c r="U609" i="5"/>
  <c r="T609" i="5"/>
  <c r="S609" i="5"/>
  <c r="R609" i="5"/>
  <c r="Q609" i="5"/>
  <c r="P609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AE608" i="5"/>
  <c r="AD608" i="5"/>
  <c r="AC608" i="5"/>
  <c r="AB608" i="5"/>
  <c r="AA608" i="5"/>
  <c r="Z608" i="5"/>
  <c r="Y608" i="5"/>
  <c r="X608" i="5"/>
  <c r="W608" i="5"/>
  <c r="V608" i="5"/>
  <c r="U608" i="5"/>
  <c r="T608" i="5"/>
  <c r="S608" i="5"/>
  <c r="R608" i="5"/>
  <c r="Q608" i="5"/>
  <c r="P608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AE587" i="5"/>
  <c r="AE644" i="5"/>
  <c r="AD587" i="5"/>
  <c r="AD644" i="5"/>
  <c r="AC587" i="5"/>
  <c r="AC644" i="5"/>
  <c r="AB587" i="5"/>
  <c r="AB644" i="5"/>
  <c r="AA587" i="5"/>
  <c r="AA644" i="5"/>
  <c r="Z587" i="5"/>
  <c r="Z644" i="5"/>
  <c r="Y587" i="5"/>
  <c r="Y644" i="5"/>
  <c r="X587" i="5"/>
  <c r="X644" i="5"/>
  <c r="W587" i="5"/>
  <c r="W644" i="5"/>
  <c r="V587" i="5"/>
  <c r="V644" i="5"/>
  <c r="U587" i="5"/>
  <c r="U644" i="5"/>
  <c r="T587" i="5"/>
  <c r="T644" i="5"/>
  <c r="S587" i="5"/>
  <c r="S644" i="5"/>
  <c r="R587" i="5"/>
  <c r="R644" i="5"/>
  <c r="Q587" i="5"/>
  <c r="Q644" i="5"/>
  <c r="P587" i="5"/>
  <c r="P644" i="5"/>
  <c r="O587" i="5"/>
  <c r="O644" i="5"/>
  <c r="N587" i="5"/>
  <c r="N644" i="5"/>
  <c r="M587" i="5"/>
  <c r="M644" i="5"/>
  <c r="L587" i="5"/>
  <c r="L644" i="5"/>
  <c r="K587" i="5"/>
  <c r="K644" i="5"/>
  <c r="J587" i="5"/>
  <c r="J644" i="5"/>
  <c r="I587" i="5"/>
  <c r="I644" i="5"/>
  <c r="H587" i="5"/>
  <c r="H644" i="5"/>
  <c r="G587" i="5"/>
  <c r="G644" i="5"/>
  <c r="F587" i="5"/>
  <c r="F644" i="5"/>
  <c r="E587" i="5"/>
  <c r="E644" i="5"/>
  <c r="D587" i="5"/>
  <c r="D644" i="5"/>
  <c r="C587" i="5"/>
  <c r="C644" i="5"/>
  <c r="AE572" i="5"/>
  <c r="AD572" i="5"/>
  <c r="AC572" i="5"/>
  <c r="AB572" i="5"/>
  <c r="AA572" i="5"/>
  <c r="Z572" i="5"/>
  <c r="Y572" i="5"/>
  <c r="X572" i="5"/>
  <c r="W572" i="5"/>
  <c r="V572" i="5"/>
  <c r="U572" i="5"/>
  <c r="T572" i="5"/>
  <c r="S572" i="5"/>
  <c r="R572" i="5"/>
  <c r="Q572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AE568" i="5"/>
  <c r="AE629" i="5"/>
  <c r="AD568" i="5"/>
  <c r="AD629" i="5" s="1"/>
  <c r="AC568" i="5"/>
  <c r="AC629" i="5"/>
  <c r="AB568" i="5"/>
  <c r="AB629" i="5" s="1"/>
  <c r="AA568" i="5"/>
  <c r="AA629" i="5"/>
  <c r="Z568" i="5"/>
  <c r="Z629" i="5" s="1"/>
  <c r="Y568" i="5"/>
  <c r="Y629" i="5"/>
  <c r="X568" i="5"/>
  <c r="X629" i="5" s="1"/>
  <c r="W568" i="5"/>
  <c r="W629" i="5"/>
  <c r="V568" i="5"/>
  <c r="V629" i="5" s="1"/>
  <c r="U568" i="5"/>
  <c r="U629" i="5"/>
  <c r="T568" i="5"/>
  <c r="T629" i="5" s="1"/>
  <c r="S568" i="5"/>
  <c r="S629" i="5"/>
  <c r="R568" i="5"/>
  <c r="R629" i="5" s="1"/>
  <c r="Q568" i="5"/>
  <c r="Q629" i="5" s="1"/>
  <c r="P568" i="5"/>
  <c r="P629" i="5" s="1"/>
  <c r="O568" i="5"/>
  <c r="O629" i="5" s="1"/>
  <c r="N568" i="5"/>
  <c r="N629" i="5"/>
  <c r="M568" i="5"/>
  <c r="M629" i="5" s="1"/>
  <c r="L568" i="5"/>
  <c r="L629" i="5"/>
  <c r="K568" i="5"/>
  <c r="K629" i="5" s="1"/>
  <c r="J568" i="5"/>
  <c r="J629" i="5"/>
  <c r="I568" i="5"/>
  <c r="I629" i="5" s="1"/>
  <c r="H568" i="5"/>
  <c r="H629" i="5"/>
  <c r="G568" i="5"/>
  <c r="G629" i="5" s="1"/>
  <c r="F568" i="5"/>
  <c r="F629" i="5"/>
  <c r="E568" i="5"/>
  <c r="E629" i="5" s="1"/>
  <c r="D568" i="5"/>
  <c r="D629" i="5"/>
  <c r="C568" i="5"/>
  <c r="C629" i="5" s="1"/>
  <c r="AE565" i="5"/>
  <c r="AE628" i="5"/>
  <c r="AD565" i="5"/>
  <c r="AD628" i="5" s="1"/>
  <c r="AC565" i="5"/>
  <c r="AC628" i="5" s="1"/>
  <c r="AB565" i="5"/>
  <c r="AB628" i="5"/>
  <c r="AA565" i="5"/>
  <c r="AA628" i="5" s="1"/>
  <c r="Z565" i="5"/>
  <c r="Z628" i="5"/>
  <c r="Y565" i="5"/>
  <c r="Y628" i="5" s="1"/>
  <c r="X565" i="5"/>
  <c r="X628" i="5"/>
  <c r="W565" i="5"/>
  <c r="W628" i="5" s="1"/>
  <c r="V565" i="5"/>
  <c r="V628" i="5"/>
  <c r="U565" i="5"/>
  <c r="U628" i="5" s="1"/>
  <c r="T565" i="5"/>
  <c r="T628" i="5"/>
  <c r="S565" i="5"/>
  <c r="S628" i="5" s="1"/>
  <c r="R565" i="5"/>
  <c r="R628" i="5"/>
  <c r="Q565" i="5"/>
  <c r="Q628" i="5" s="1"/>
  <c r="P565" i="5"/>
  <c r="P628" i="5"/>
  <c r="O565" i="5"/>
  <c r="O628" i="5" s="1"/>
  <c r="N565" i="5"/>
  <c r="N628" i="5" s="1"/>
  <c r="M565" i="5"/>
  <c r="M628" i="5" s="1"/>
  <c r="L565" i="5"/>
  <c r="L628" i="5" s="1"/>
  <c r="K565" i="5"/>
  <c r="K628" i="5"/>
  <c r="J565" i="5"/>
  <c r="J628" i="5" s="1"/>
  <c r="I565" i="5"/>
  <c r="I628" i="5"/>
  <c r="H565" i="5"/>
  <c r="H628" i="5" s="1"/>
  <c r="G565" i="5"/>
  <c r="G628" i="5"/>
  <c r="F565" i="5"/>
  <c r="F628" i="5" s="1"/>
  <c r="E565" i="5"/>
  <c r="E628" i="5"/>
  <c r="D565" i="5"/>
  <c r="D628" i="5" s="1"/>
  <c r="C565" i="5"/>
  <c r="C628" i="5"/>
  <c r="AE549" i="5"/>
  <c r="AD549" i="5"/>
  <c r="AC549" i="5"/>
  <c r="AB549" i="5"/>
  <c r="AA549" i="5"/>
  <c r="Z549" i="5"/>
  <c r="Y549" i="5"/>
  <c r="X549" i="5"/>
  <c r="W549" i="5"/>
  <c r="V549" i="5"/>
  <c r="U549" i="5"/>
  <c r="T549" i="5"/>
  <c r="S549" i="5"/>
  <c r="R549" i="5"/>
  <c r="Q549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AE541" i="5"/>
  <c r="AD541" i="5"/>
  <c r="AC541" i="5"/>
  <c r="AB541" i="5"/>
  <c r="AA541" i="5"/>
  <c r="Z541" i="5"/>
  <c r="Y541" i="5"/>
  <c r="X541" i="5"/>
  <c r="W541" i="5"/>
  <c r="V541" i="5"/>
  <c r="U541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AE520" i="5"/>
  <c r="AE612" i="5"/>
  <c r="AD520" i="5"/>
  <c r="AD612" i="5" s="1"/>
  <c r="AC520" i="5"/>
  <c r="AC612" i="5"/>
  <c r="AB520" i="5"/>
  <c r="AB612" i="5" s="1"/>
  <c r="AA520" i="5"/>
  <c r="AA612" i="5"/>
  <c r="Z520" i="5"/>
  <c r="Z612" i="5" s="1"/>
  <c r="Y520" i="5"/>
  <c r="Y612" i="5"/>
  <c r="X520" i="5"/>
  <c r="X612" i="5" s="1"/>
  <c r="W520" i="5"/>
  <c r="W612" i="5"/>
  <c r="V520" i="5"/>
  <c r="V612" i="5" s="1"/>
  <c r="U520" i="5"/>
  <c r="T520" i="5"/>
  <c r="T612" i="5" s="1"/>
  <c r="S520" i="5"/>
  <c r="S612" i="5" s="1"/>
  <c r="R520" i="5"/>
  <c r="R612" i="5"/>
  <c r="Q520" i="5"/>
  <c r="Q612" i="5" s="1"/>
  <c r="P520" i="5"/>
  <c r="P612" i="5"/>
  <c r="O520" i="5"/>
  <c r="O612" i="5" s="1"/>
  <c r="N520" i="5"/>
  <c r="N612" i="5"/>
  <c r="M520" i="5"/>
  <c r="M612" i="5" s="1"/>
  <c r="L520" i="5"/>
  <c r="L612" i="5"/>
  <c r="K520" i="5"/>
  <c r="K612" i="5" s="1"/>
  <c r="J520" i="5"/>
  <c r="J612" i="5"/>
  <c r="I520" i="5"/>
  <c r="I612" i="5" s="1"/>
  <c r="H520" i="5"/>
  <c r="H612" i="5"/>
  <c r="G520" i="5"/>
  <c r="G612" i="5" s="1"/>
  <c r="F520" i="5"/>
  <c r="F612" i="5"/>
  <c r="E520" i="5"/>
  <c r="E612" i="5" s="1"/>
  <c r="D520" i="5"/>
  <c r="D612" i="5" s="1"/>
  <c r="C520" i="5"/>
  <c r="C612" i="5"/>
  <c r="AE483" i="5"/>
  <c r="AD483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AE472" i="5"/>
  <c r="AD472" i="5"/>
  <c r="AC472" i="5"/>
  <c r="AB472" i="5"/>
  <c r="AB605" i="5" s="1"/>
  <c r="AA472" i="5"/>
  <c r="Z472" i="5"/>
  <c r="Z605" i="5"/>
  <c r="Y472" i="5"/>
  <c r="X472" i="5"/>
  <c r="X605" i="5"/>
  <c r="W472" i="5"/>
  <c r="V472" i="5"/>
  <c r="V605" i="5"/>
  <c r="U472" i="5"/>
  <c r="T472" i="5"/>
  <c r="T605" i="5" s="1"/>
  <c r="S472" i="5"/>
  <c r="R472" i="5"/>
  <c r="Q472" i="5"/>
  <c r="P472" i="5"/>
  <c r="P605" i="5"/>
  <c r="O472" i="5"/>
  <c r="N472" i="5"/>
  <c r="M472" i="5"/>
  <c r="L472" i="5"/>
  <c r="L605" i="5"/>
  <c r="K472" i="5"/>
  <c r="K605" i="5" s="1"/>
  <c r="J472" i="5"/>
  <c r="J605" i="5"/>
  <c r="I472" i="5"/>
  <c r="H472" i="5"/>
  <c r="H605" i="5"/>
  <c r="G472" i="5"/>
  <c r="F472" i="5"/>
  <c r="F605" i="5" s="1"/>
  <c r="E472" i="5"/>
  <c r="D472" i="5"/>
  <c r="D605" i="5"/>
  <c r="C472" i="5"/>
  <c r="AE467" i="5"/>
  <c r="AD467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C409" i="5"/>
  <c r="C407" i="5"/>
  <c r="C399" i="5"/>
  <c r="C380" i="5"/>
  <c r="C377" i="5"/>
  <c r="C374" i="5"/>
  <c r="C367" i="5" s="1"/>
  <c r="C371" i="5"/>
  <c r="C368" i="5"/>
  <c r="C364" i="5"/>
  <c r="C355" i="5"/>
  <c r="C350" i="5"/>
  <c r="C341" i="5"/>
  <c r="C328" i="5"/>
  <c r="C301" i="5" s="1"/>
  <c r="C300" i="5" s="1"/>
  <c r="C315" i="5"/>
  <c r="C302" i="5"/>
  <c r="C291" i="5"/>
  <c r="C279" i="5"/>
  <c r="C277" i="5"/>
  <c r="C272" i="5"/>
  <c r="C270" i="5" s="1"/>
  <c r="C269" i="5" s="1"/>
  <c r="C257" i="5" s="1"/>
  <c r="C260" i="5"/>
  <c r="C258" i="5"/>
  <c r="C244" i="5"/>
  <c r="C240" i="5"/>
  <c r="C149" i="5"/>
  <c r="C112" i="5"/>
  <c r="AD466" i="5"/>
  <c r="Z466" i="5"/>
  <c r="V466" i="5"/>
  <c r="R466" i="5"/>
  <c r="N466" i="5"/>
  <c r="J466" i="5"/>
  <c r="F466" i="5"/>
  <c r="C107" i="5"/>
  <c r="AE466" i="5"/>
  <c r="AA466" i="5"/>
  <c r="Y466" i="5"/>
  <c r="W466" i="5"/>
  <c r="S466" i="5"/>
  <c r="Q466" i="5"/>
  <c r="O466" i="5"/>
  <c r="K466" i="5"/>
  <c r="I466" i="5"/>
  <c r="G466" i="5"/>
  <c r="C103" i="5"/>
  <c r="C102" i="5"/>
  <c r="C466" i="5" s="1"/>
  <c r="AB466" i="5"/>
  <c r="X466" i="5"/>
  <c r="T466" i="5"/>
  <c r="P466" i="5"/>
  <c r="L466" i="5"/>
  <c r="H466" i="5"/>
  <c r="D466" i="5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AE520" i="2"/>
  <c r="AE612" i="2" s="1"/>
  <c r="AD520" i="2"/>
  <c r="AD612" i="2"/>
  <c r="AC520" i="2"/>
  <c r="AC612" i="2" s="1"/>
  <c r="AB520" i="2"/>
  <c r="AB612" i="2"/>
  <c r="AA520" i="2"/>
  <c r="AA612" i="2" s="1"/>
  <c r="Z520" i="2"/>
  <c r="Z612" i="2"/>
  <c r="Y520" i="2"/>
  <c r="Y612" i="2" s="1"/>
  <c r="X520" i="2"/>
  <c r="X612" i="2"/>
  <c r="W520" i="2"/>
  <c r="W612" i="2" s="1"/>
  <c r="V520" i="2"/>
  <c r="V612" i="2"/>
  <c r="U520" i="2"/>
  <c r="U612" i="2" s="1"/>
  <c r="T520" i="2"/>
  <c r="T612" i="2"/>
  <c r="S520" i="2"/>
  <c r="S612" i="2" s="1"/>
  <c r="R520" i="2"/>
  <c r="R612" i="2"/>
  <c r="Q520" i="2"/>
  <c r="Q612" i="2" s="1"/>
  <c r="P520" i="2"/>
  <c r="P612" i="2"/>
  <c r="O520" i="2"/>
  <c r="O612" i="2" s="1"/>
  <c r="N520" i="2"/>
  <c r="N612" i="2"/>
  <c r="M520" i="2"/>
  <c r="M612" i="2" s="1"/>
  <c r="L520" i="2"/>
  <c r="L612" i="2"/>
  <c r="K520" i="2"/>
  <c r="K612" i="2" s="1"/>
  <c r="J520" i="2"/>
  <c r="J612" i="2"/>
  <c r="I520" i="2"/>
  <c r="I612" i="2" s="1"/>
  <c r="H520" i="2"/>
  <c r="H612" i="2"/>
  <c r="G520" i="2"/>
  <c r="G612" i="2" s="1"/>
  <c r="F520" i="2"/>
  <c r="F612" i="2"/>
  <c r="E520" i="2"/>
  <c r="E612" i="2" s="1"/>
  <c r="D520" i="2"/>
  <c r="D612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L217" i="2" s="1"/>
  <c r="L216" i="2" s="1"/>
  <c r="K219" i="2"/>
  <c r="J219" i="2"/>
  <c r="I219" i="2"/>
  <c r="H219" i="2"/>
  <c r="G219" i="2"/>
  <c r="F219" i="2"/>
  <c r="E219" i="2"/>
  <c r="D219" i="2"/>
  <c r="AE217" i="2"/>
  <c r="AD217" i="2"/>
  <c r="AC217" i="2"/>
  <c r="AB217" i="2"/>
  <c r="AB216" i="2" s="1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K217" i="2"/>
  <c r="J217" i="2"/>
  <c r="I217" i="2"/>
  <c r="H217" i="2"/>
  <c r="G217" i="2"/>
  <c r="F217" i="2"/>
  <c r="E217" i="2"/>
  <c r="D217" i="2"/>
  <c r="AE216" i="2"/>
  <c r="AD216" i="2"/>
  <c r="AC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K216" i="2"/>
  <c r="J216" i="2"/>
  <c r="I216" i="2"/>
  <c r="H216" i="2"/>
  <c r="G216" i="2"/>
  <c r="F216" i="2"/>
  <c r="E216" i="2"/>
  <c r="D216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E182" i="2"/>
  <c r="AD182" i="2" s="1"/>
  <c r="AC182" i="2" s="1"/>
  <c r="AB182" i="2" s="1"/>
  <c r="AA182" i="2" s="1"/>
  <c r="Z182" i="2" s="1"/>
  <c r="Y182" i="2" s="1"/>
  <c r="X182" i="2" s="1"/>
  <c r="W182" i="2" s="1"/>
  <c r="V182" i="2" s="1"/>
  <c r="U182" i="2" s="1"/>
  <c r="T182" i="2" s="1"/>
  <c r="S182" i="2" s="1"/>
  <c r="R182" i="2" s="1"/>
  <c r="Q182" i="2" s="1"/>
  <c r="P182" i="2" s="1"/>
  <c r="O182" i="2" s="1"/>
  <c r="N182" i="2" s="1"/>
  <c r="M182" i="2" s="1"/>
  <c r="L182" i="2" s="1"/>
  <c r="K182" i="2" s="1"/>
  <c r="J182" i="2" s="1"/>
  <c r="I182" i="2" s="1"/>
  <c r="H182" i="2" s="1"/>
  <c r="G182" i="2" s="1"/>
  <c r="F182" i="2" s="1"/>
  <c r="E182" i="2" s="1"/>
  <c r="D182" i="2" s="1"/>
  <c r="C182" i="2" s="1"/>
  <c r="AE178" i="2"/>
  <c r="AD178" i="2" s="1"/>
  <c r="AC178" i="2" s="1"/>
  <c r="AB178" i="2" s="1"/>
  <c r="AA178" i="2" s="1"/>
  <c r="Z178" i="2" s="1"/>
  <c r="Y178" i="2" s="1"/>
  <c r="X178" i="2" s="1"/>
  <c r="W178" i="2" s="1"/>
  <c r="V178" i="2" s="1"/>
  <c r="U178" i="2" s="1"/>
  <c r="T178" i="2" s="1"/>
  <c r="S178" i="2" s="1"/>
  <c r="R178" i="2" s="1"/>
  <c r="Q178" i="2" s="1"/>
  <c r="P178" i="2" s="1"/>
  <c r="O178" i="2" s="1"/>
  <c r="N178" i="2" s="1"/>
  <c r="M178" i="2" s="1"/>
  <c r="L178" i="2" s="1"/>
  <c r="K178" i="2" s="1"/>
  <c r="J178" i="2" s="1"/>
  <c r="I178" i="2" s="1"/>
  <c r="H178" i="2" s="1"/>
  <c r="G178" i="2" s="1"/>
  <c r="F178" i="2" s="1"/>
  <c r="E178" i="2" s="1"/>
  <c r="D178" i="2" s="1"/>
  <c r="C178" i="2" s="1"/>
  <c r="AE174" i="2"/>
  <c r="AD174" i="2" s="1"/>
  <c r="AC174" i="2" s="1"/>
  <c r="AB174" i="2" s="1"/>
  <c r="AA174" i="2" s="1"/>
  <c r="Z174" i="2" s="1"/>
  <c r="Y174" i="2" s="1"/>
  <c r="X174" i="2" s="1"/>
  <c r="W174" i="2" s="1"/>
  <c r="V174" i="2" s="1"/>
  <c r="U174" i="2" s="1"/>
  <c r="T174" i="2" s="1"/>
  <c r="S174" i="2" s="1"/>
  <c r="R174" i="2" s="1"/>
  <c r="Q174" i="2" s="1"/>
  <c r="P174" i="2" s="1"/>
  <c r="O174" i="2" s="1"/>
  <c r="N174" i="2" s="1"/>
  <c r="M174" i="2" s="1"/>
  <c r="L174" i="2" s="1"/>
  <c r="K174" i="2" s="1"/>
  <c r="J174" i="2" s="1"/>
  <c r="I174" i="2" s="1"/>
  <c r="H174" i="2" s="1"/>
  <c r="G174" i="2" s="1"/>
  <c r="F174" i="2" s="1"/>
  <c r="E174" i="2" s="1"/>
  <c r="D174" i="2" s="1"/>
  <c r="C174" i="2" s="1"/>
  <c r="AE173" i="2"/>
  <c r="AD173" i="2" s="1"/>
  <c r="AC173" i="2" s="1"/>
  <c r="AB173" i="2" s="1"/>
  <c r="AA173" i="2" s="1"/>
  <c r="Z173" i="2" s="1"/>
  <c r="Y173" i="2" s="1"/>
  <c r="X173" i="2" s="1"/>
  <c r="W173" i="2" s="1"/>
  <c r="V173" i="2" s="1"/>
  <c r="U173" i="2" s="1"/>
  <c r="T173" i="2" s="1"/>
  <c r="S173" i="2" s="1"/>
  <c r="R173" i="2" s="1"/>
  <c r="Q173" i="2" s="1"/>
  <c r="P173" i="2" s="1"/>
  <c r="O173" i="2" s="1"/>
  <c r="N173" i="2" s="1"/>
  <c r="M173" i="2" s="1"/>
  <c r="L173" i="2" s="1"/>
  <c r="K173" i="2" s="1"/>
  <c r="J173" i="2" s="1"/>
  <c r="I173" i="2" s="1"/>
  <c r="H173" i="2" s="1"/>
  <c r="G173" i="2" s="1"/>
  <c r="F173" i="2" s="1"/>
  <c r="E173" i="2" s="1"/>
  <c r="D173" i="2" s="1"/>
  <c r="C173" i="2" s="1"/>
  <c r="AE161" i="2"/>
  <c r="AD161" i="2" s="1"/>
  <c r="AC161" i="2" s="1"/>
  <c r="AB161" i="2" s="1"/>
  <c r="AA161" i="2" s="1"/>
  <c r="Z161" i="2" s="1"/>
  <c r="Y161" i="2" s="1"/>
  <c r="X161" i="2" s="1"/>
  <c r="W161" i="2" s="1"/>
  <c r="V161" i="2" s="1"/>
  <c r="U161" i="2" s="1"/>
  <c r="T161" i="2" s="1"/>
  <c r="S161" i="2" s="1"/>
  <c r="R161" i="2" s="1"/>
  <c r="Q161" i="2" s="1"/>
  <c r="P161" i="2" s="1"/>
  <c r="O161" i="2" s="1"/>
  <c r="N161" i="2" s="1"/>
  <c r="M161" i="2" s="1"/>
  <c r="L161" i="2" s="1"/>
  <c r="K161" i="2" s="1"/>
  <c r="J161" i="2" s="1"/>
  <c r="I161" i="2" s="1"/>
  <c r="H161" i="2" s="1"/>
  <c r="G161" i="2" s="1"/>
  <c r="F161" i="2" s="1"/>
  <c r="E161" i="2" s="1"/>
  <c r="D161" i="2" s="1"/>
  <c r="C161" i="2" s="1"/>
  <c r="AE160" i="2"/>
  <c r="AD160" i="2" s="1"/>
  <c r="AC160" i="2" s="1"/>
  <c r="AB160" i="2" s="1"/>
  <c r="AA160" i="2" s="1"/>
  <c r="Z160" i="2" s="1"/>
  <c r="Y160" i="2" s="1"/>
  <c r="X160" i="2" s="1"/>
  <c r="W160" i="2" s="1"/>
  <c r="V160" i="2" s="1"/>
  <c r="U160" i="2" s="1"/>
  <c r="T160" i="2" s="1"/>
  <c r="S160" i="2" s="1"/>
  <c r="R160" i="2" s="1"/>
  <c r="Q160" i="2" s="1"/>
  <c r="P160" i="2" s="1"/>
  <c r="O160" i="2" s="1"/>
  <c r="N160" i="2" s="1"/>
  <c r="M160" i="2" s="1"/>
  <c r="L160" i="2" s="1"/>
  <c r="K160" i="2" s="1"/>
  <c r="J160" i="2" s="1"/>
  <c r="I160" i="2" s="1"/>
  <c r="H160" i="2" s="1"/>
  <c r="G160" i="2" s="1"/>
  <c r="F160" i="2" s="1"/>
  <c r="E160" i="2" s="1"/>
  <c r="D160" i="2" s="1"/>
  <c r="C160" i="2" s="1"/>
  <c r="C426" i="2"/>
  <c r="C611" i="2"/>
  <c r="C609" i="2"/>
  <c r="C545" i="2"/>
  <c r="C541" i="2"/>
  <c r="C536" i="2"/>
  <c r="C530" i="2"/>
  <c r="C525" i="2"/>
  <c r="C520" i="2"/>
  <c r="C612" i="2" s="1"/>
  <c r="C279" i="2"/>
  <c r="C277" i="2" s="1"/>
  <c r="C269" i="2" s="1"/>
  <c r="C272" i="2"/>
  <c r="C270" i="2"/>
  <c r="C260" i="2"/>
  <c r="C258" i="2"/>
  <c r="C257" i="2" s="1"/>
  <c r="C252" i="2"/>
  <c r="C244" i="2"/>
  <c r="C240" i="2" s="1"/>
  <c r="C237" i="2"/>
  <c r="C230" i="2"/>
  <c r="C226" i="2"/>
  <c r="C219" i="2"/>
  <c r="C217" i="2"/>
  <c r="C213" i="2"/>
  <c r="C206" i="2"/>
  <c r="C202" i="2"/>
  <c r="C195" i="2"/>
  <c r="C193" i="2" s="1"/>
  <c r="C192" i="2" s="1"/>
  <c r="C607" i="41"/>
  <c r="C67" i="41"/>
  <c r="C5" i="41" s="1"/>
  <c r="C257" i="41"/>
  <c r="C191" i="41" s="1"/>
  <c r="C67" i="40"/>
  <c r="C5" i="40"/>
  <c r="C257" i="40"/>
  <c r="C191" i="40" s="1"/>
  <c r="H657" i="39"/>
  <c r="H28" i="44" s="1"/>
  <c r="H27" i="44" s="1"/>
  <c r="X657" i="39"/>
  <c r="X28" i="44" s="1"/>
  <c r="X27" i="44" s="1"/>
  <c r="C605" i="5"/>
  <c r="G605" i="5"/>
  <c r="O605" i="5"/>
  <c r="S605" i="5"/>
  <c r="W605" i="5"/>
  <c r="AA605" i="5"/>
  <c r="AE605" i="5"/>
  <c r="N605" i="5"/>
  <c r="R605" i="5"/>
  <c r="AD605" i="5"/>
  <c r="E605" i="5"/>
  <c r="I605" i="5"/>
  <c r="M605" i="5"/>
  <c r="Q605" i="5"/>
  <c r="U605" i="5"/>
  <c r="Y605" i="5"/>
  <c r="AC605" i="5"/>
  <c r="C187" i="2"/>
  <c r="C107" i="44"/>
  <c r="C67" i="44"/>
  <c r="C27" i="44"/>
  <c r="C87" i="44"/>
  <c r="O565" i="65" l="1"/>
  <c r="O628" i="65" s="1"/>
  <c r="C54" i="73"/>
  <c r="D54" i="73" s="1"/>
  <c r="C140" i="72"/>
  <c r="V559" i="65"/>
  <c r="V626" i="65" s="1"/>
  <c r="C42" i="73"/>
  <c r="D42" i="73" s="1"/>
  <c r="C128" i="72"/>
  <c r="C129" i="72"/>
  <c r="C43" i="73"/>
  <c r="D43" i="73" s="1"/>
  <c r="C46" i="73"/>
  <c r="D46" i="73" s="1"/>
  <c r="C132" i="72"/>
  <c r="C125" i="72"/>
  <c r="C39" i="73"/>
  <c r="D39" i="73" s="1"/>
  <c r="C41" i="73"/>
  <c r="D41" i="73" s="1"/>
  <c r="C127" i="72"/>
  <c r="C122" i="72"/>
  <c r="C31" i="73"/>
  <c r="D31" i="73" s="1"/>
  <c r="C15" i="73"/>
  <c r="D15" i="73" s="1"/>
  <c r="C113" i="72"/>
  <c r="C33" i="73"/>
  <c r="D33" i="73" s="1"/>
  <c r="C27" i="72"/>
  <c r="C28" i="73"/>
  <c r="D28" i="73" s="1"/>
  <c r="C120" i="72"/>
  <c r="C14" i="73"/>
  <c r="D14" i="73" s="1"/>
  <c r="C85" i="72"/>
  <c r="C17" i="73"/>
  <c r="D17" i="73" s="1"/>
  <c r="C20" i="72"/>
  <c r="C25" i="73"/>
  <c r="D25" i="73" s="1"/>
  <c r="C9" i="72"/>
  <c r="C20" i="73"/>
  <c r="D20" i="73" s="1"/>
  <c r="C117" i="72"/>
  <c r="D138" i="72"/>
  <c r="D135" i="72"/>
  <c r="D134" i="72"/>
  <c r="D142" i="72"/>
  <c r="C58" i="73"/>
  <c r="D58" i="73" s="1"/>
  <c r="C144" i="72"/>
  <c r="C45" i="73"/>
  <c r="D45" i="73" s="1"/>
  <c r="C131" i="72"/>
  <c r="C149" i="72"/>
  <c r="C63" i="73"/>
  <c r="D63" i="73" s="1"/>
  <c r="C61" i="73"/>
  <c r="D61" i="73" s="1"/>
  <c r="C147" i="72"/>
  <c r="C50" i="73"/>
  <c r="D50" i="73" s="1"/>
  <c r="C136" i="72"/>
  <c r="C112" i="72"/>
  <c r="C11" i="73"/>
  <c r="D11" i="73" s="1"/>
  <c r="C106" i="72"/>
  <c r="C5" i="73"/>
  <c r="D5" i="73" s="1"/>
  <c r="C111" i="72"/>
  <c r="C10" i="73"/>
  <c r="D10" i="73" s="1"/>
  <c r="C4" i="73"/>
  <c r="D4" i="73" s="1"/>
  <c r="C105" i="72"/>
  <c r="C26" i="73"/>
  <c r="D26" i="73" s="1"/>
  <c r="C62" i="72"/>
  <c r="C13" i="73"/>
  <c r="D13" i="73" s="1"/>
  <c r="C63" i="72"/>
  <c r="AF13" i="67"/>
  <c r="C54" i="72"/>
  <c r="C3" i="73"/>
  <c r="C32" i="73"/>
  <c r="D32" i="73" s="1"/>
  <c r="C30" i="72"/>
  <c r="C118" i="72"/>
  <c r="C22" i="73"/>
  <c r="D22" i="73" s="1"/>
  <c r="C16" i="73"/>
  <c r="D16" i="73" s="1"/>
  <c r="C114" i="72"/>
  <c r="C107" i="72"/>
  <c r="C6" i="73"/>
  <c r="D6" i="73" s="1"/>
  <c r="C34" i="73"/>
  <c r="D34" i="73" s="1"/>
  <c r="C17" i="72"/>
  <c r="C36" i="73"/>
  <c r="D36" i="73" s="1"/>
  <c r="C58" i="72"/>
  <c r="C110" i="72"/>
  <c r="C9" i="73"/>
  <c r="D9" i="73" s="1"/>
  <c r="C12" i="73"/>
  <c r="D12" i="73" s="1"/>
  <c r="C52" i="72"/>
  <c r="D146" i="72"/>
  <c r="D143" i="72"/>
  <c r="D151" i="72"/>
  <c r="C141" i="72"/>
  <c r="C55" i="73"/>
  <c r="D55" i="73" s="1"/>
  <c r="K568" i="65"/>
  <c r="K629" i="65" s="1"/>
  <c r="C62" i="73"/>
  <c r="D62" i="73" s="1"/>
  <c r="C148" i="72"/>
  <c r="C53" i="73"/>
  <c r="D53" i="73" s="1"/>
  <c r="C139" i="72"/>
  <c r="C64" i="73"/>
  <c r="D64" i="73" s="1"/>
  <c r="C55" i="72"/>
  <c r="C145" i="72"/>
  <c r="C59" i="73"/>
  <c r="D59" i="73" s="1"/>
  <c r="C133" i="72"/>
  <c r="C47" i="73"/>
  <c r="D47" i="73" s="1"/>
  <c r="C38" i="73"/>
  <c r="D38" i="73" s="1"/>
  <c r="C124" i="72"/>
  <c r="C137" i="72"/>
  <c r="C51" i="73"/>
  <c r="D51" i="73" s="1"/>
  <c r="C44" i="73"/>
  <c r="D44" i="73" s="1"/>
  <c r="C130" i="72"/>
  <c r="C121" i="72"/>
  <c r="C29" i="73"/>
  <c r="D29" i="73" s="1"/>
  <c r="C19" i="73"/>
  <c r="D19" i="73" s="1"/>
  <c r="C116" i="72"/>
  <c r="C8" i="73"/>
  <c r="D8" i="73" s="1"/>
  <c r="C109" i="72"/>
  <c r="C37" i="73"/>
  <c r="D37" i="73" s="1"/>
  <c r="C77" i="72"/>
  <c r="C18" i="73"/>
  <c r="D18" i="73" s="1"/>
  <c r="C115" i="72"/>
  <c r="C108" i="72"/>
  <c r="C7" i="73"/>
  <c r="D7" i="73" s="1"/>
  <c r="C40" i="73"/>
  <c r="D40" i="73" s="1"/>
  <c r="C126" i="72"/>
  <c r="C123" i="72"/>
  <c r="C35" i="73"/>
  <c r="D35" i="73" s="1"/>
  <c r="C96" i="72"/>
  <c r="C30" i="73"/>
  <c r="D30" i="73" s="1"/>
  <c r="C21" i="73"/>
  <c r="D21" i="73" s="1"/>
  <c r="C16" i="72"/>
  <c r="D119" i="72"/>
  <c r="O383" i="65"/>
  <c r="O559" i="65"/>
  <c r="O626" i="65" s="1"/>
  <c r="F559" i="65"/>
  <c r="F626" i="65" s="1"/>
  <c r="AE565" i="65"/>
  <c r="AE628" i="65" s="1"/>
  <c r="R391" i="65"/>
  <c r="AA399" i="65"/>
  <c r="M349" i="65"/>
  <c r="R562" i="65"/>
  <c r="R627" i="65" s="1"/>
  <c r="G383" i="65"/>
  <c r="Z383" i="65"/>
  <c r="L568" i="65"/>
  <c r="L629" i="65" s="1"/>
  <c r="P407" i="65"/>
  <c r="S415" i="65"/>
  <c r="S571" i="65"/>
  <c r="S630" i="65" s="1"/>
  <c r="AE568" i="65"/>
  <c r="AE629" i="65" s="1"/>
  <c r="AA407" i="65"/>
  <c r="AE562" i="65"/>
  <c r="AE627" i="65" s="1"/>
  <c r="AC349" i="65"/>
  <c r="AE391" i="65"/>
  <c r="W562" i="65"/>
  <c r="W627" i="65" s="1"/>
  <c r="K407" i="65"/>
  <c r="G391" i="65"/>
  <c r="H407" i="65"/>
  <c r="AA415" i="65"/>
  <c r="S568" i="65"/>
  <c r="S629" i="65" s="1"/>
  <c r="W391" i="65"/>
  <c r="K391" i="65"/>
  <c r="C216" i="2"/>
  <c r="C80" i="39"/>
  <c r="C67" i="39" s="1"/>
  <c r="C5" i="39" s="1"/>
  <c r="C524" i="39"/>
  <c r="C192" i="39"/>
  <c r="C191" i="39" s="1"/>
  <c r="C269" i="39"/>
  <c r="C257" i="39" s="1"/>
  <c r="C555" i="39"/>
  <c r="E27" i="44"/>
  <c r="G27" i="44"/>
  <c r="V27" i="44"/>
  <c r="M67" i="44"/>
  <c r="Q67" i="44"/>
  <c r="S67" i="44"/>
  <c r="U67" i="44"/>
  <c r="V87" i="44"/>
  <c r="X87" i="44"/>
  <c r="J27" i="44"/>
  <c r="L27" i="44"/>
  <c r="N27" i="44"/>
  <c r="P27" i="44"/>
  <c r="R27" i="44"/>
  <c r="AE27" i="44"/>
  <c r="E67" i="44"/>
  <c r="G67" i="44"/>
  <c r="I67" i="44"/>
  <c r="K67" i="44"/>
  <c r="AD67" i="44"/>
  <c r="D87" i="44"/>
  <c r="F87" i="44"/>
  <c r="H87" i="44"/>
  <c r="J87" i="44"/>
  <c r="L87" i="44"/>
  <c r="N87" i="44"/>
  <c r="Y425" i="65"/>
  <c r="I579" i="65"/>
  <c r="I636" i="65" s="1"/>
  <c r="I425" i="65"/>
  <c r="J579" i="65"/>
  <c r="J636" i="65" s="1"/>
  <c r="J425" i="65"/>
  <c r="U579" i="65"/>
  <c r="U636" i="65" s="1"/>
  <c r="U425" i="65"/>
  <c r="P425" i="65"/>
  <c r="Q191" i="65"/>
  <c r="O571" i="65"/>
  <c r="O630" i="65" s="1"/>
  <c r="AA559" i="65"/>
  <c r="AA626" i="65" s="1"/>
  <c r="C383" i="65"/>
  <c r="Y349" i="65"/>
  <c r="M69" i="65"/>
  <c r="M68" i="65" s="1"/>
  <c r="AA35" i="65"/>
  <c r="K35" i="65"/>
  <c r="L425" i="65"/>
  <c r="K191" i="65"/>
  <c r="K571" i="65"/>
  <c r="K630" i="65" s="1"/>
  <c r="S122" i="65"/>
  <c r="K122" i="65"/>
  <c r="AC69" i="65"/>
  <c r="AC68" i="65" s="1"/>
  <c r="H69" i="65"/>
  <c r="H68" i="65" s="1"/>
  <c r="L415" i="65"/>
  <c r="C559" i="65"/>
  <c r="C626" i="65" s="1"/>
  <c r="X571" i="65"/>
  <c r="X630" i="65" s="1"/>
  <c r="T568" i="65"/>
  <c r="T629" i="65" s="1"/>
  <c r="G407" i="65"/>
  <c r="O562" i="65"/>
  <c r="O627" i="65" s="1"/>
  <c r="AD399" i="65"/>
  <c r="D559" i="65"/>
  <c r="D626" i="65" s="1"/>
  <c r="W301" i="65"/>
  <c r="W300" i="65" s="1"/>
  <c r="AF8" i="69"/>
  <c r="AF8" i="67"/>
  <c r="P8" i="69"/>
  <c r="P8" i="67"/>
  <c r="AC9" i="69"/>
  <c r="AC9" i="67"/>
  <c r="M9" i="69"/>
  <c r="M9" i="67"/>
  <c r="AA23" i="67"/>
  <c r="AA23" i="69"/>
  <c r="K23" i="69"/>
  <c r="K23" i="67"/>
  <c r="T20" i="69"/>
  <c r="T20" i="67"/>
  <c r="D20" i="69"/>
  <c r="D20" i="67"/>
  <c r="AE22" i="69"/>
  <c r="AE22" i="67"/>
  <c r="O22" i="69"/>
  <c r="O22" i="67"/>
  <c r="AA8" i="69"/>
  <c r="AA8" i="67"/>
  <c r="K8" i="69"/>
  <c r="K8" i="67"/>
  <c r="X9" i="69"/>
  <c r="X9" i="67"/>
  <c r="H9" i="69"/>
  <c r="H9" i="67"/>
  <c r="V23" i="69"/>
  <c r="V23" i="67"/>
  <c r="F23" i="69"/>
  <c r="F23" i="67"/>
  <c r="AA20" i="69"/>
  <c r="AA20" i="67"/>
  <c r="K20" i="69"/>
  <c r="K20" i="67"/>
  <c r="R22" i="69"/>
  <c r="R22" i="67"/>
  <c r="R8" i="69"/>
  <c r="R8" i="67"/>
  <c r="AE9" i="69"/>
  <c r="AE9" i="67"/>
  <c r="O9" i="69"/>
  <c r="O9" i="67"/>
  <c r="Y23" i="69"/>
  <c r="Y23" i="67"/>
  <c r="I23" i="69"/>
  <c r="I23" i="67"/>
  <c r="R20" i="69"/>
  <c r="R20" i="67"/>
  <c r="U22" i="69"/>
  <c r="U22" i="67"/>
  <c r="E22" i="69"/>
  <c r="E22" i="67"/>
  <c r="Q8" i="69"/>
  <c r="Q8" i="67"/>
  <c r="AD9" i="69"/>
  <c r="AD9" i="67"/>
  <c r="N9" i="69"/>
  <c r="N9" i="67"/>
  <c r="AB23" i="69"/>
  <c r="AB23" i="67"/>
  <c r="L23" i="69"/>
  <c r="L23" i="67"/>
  <c r="Q20" i="69"/>
  <c r="Q20" i="67"/>
  <c r="AB22" i="69"/>
  <c r="AB22" i="67"/>
  <c r="L22" i="69"/>
  <c r="L22" i="67"/>
  <c r="AB8" i="69"/>
  <c r="AB8" i="67"/>
  <c r="L8" i="69"/>
  <c r="L8" i="67"/>
  <c r="Y9" i="69"/>
  <c r="Y9" i="67"/>
  <c r="I9" i="69"/>
  <c r="I9" i="67"/>
  <c r="W23" i="69"/>
  <c r="W23" i="67"/>
  <c r="G23" i="69"/>
  <c r="G23" i="67"/>
  <c r="AF20" i="69"/>
  <c r="AF20" i="67"/>
  <c r="P20" i="69"/>
  <c r="P20" i="67"/>
  <c r="AA22" i="69"/>
  <c r="AA22" i="67"/>
  <c r="K22" i="69"/>
  <c r="K22" i="67"/>
  <c r="W8" i="69"/>
  <c r="W8" i="67"/>
  <c r="G8" i="69"/>
  <c r="G8" i="67"/>
  <c r="T9" i="69"/>
  <c r="T9" i="67"/>
  <c r="D9" i="69"/>
  <c r="D9" i="67"/>
  <c r="R23" i="69"/>
  <c r="R23" i="67"/>
  <c r="W20" i="69"/>
  <c r="W20" i="67"/>
  <c r="G20" i="69"/>
  <c r="G20" i="67"/>
  <c r="AD22" i="69"/>
  <c r="AD22" i="67"/>
  <c r="N22" i="69"/>
  <c r="N22" i="67"/>
  <c r="AD8" i="69"/>
  <c r="AD8" i="67"/>
  <c r="N8" i="69"/>
  <c r="N8" i="67"/>
  <c r="AA9" i="69"/>
  <c r="AA9" i="67"/>
  <c r="K9" i="69"/>
  <c r="K9" i="67"/>
  <c r="U23" i="69"/>
  <c r="U23" i="67"/>
  <c r="E23" i="69"/>
  <c r="E23" i="67"/>
  <c r="AD20" i="69"/>
  <c r="AD20" i="67"/>
  <c r="N20" i="69"/>
  <c r="N20" i="67"/>
  <c r="Q22" i="69"/>
  <c r="Q22" i="67"/>
  <c r="AC8" i="69"/>
  <c r="AC8" i="67"/>
  <c r="M8" i="67"/>
  <c r="M8" i="69"/>
  <c r="Z9" i="69"/>
  <c r="Z9" i="67"/>
  <c r="J9" i="69"/>
  <c r="J9" i="67"/>
  <c r="X23" i="69"/>
  <c r="X23" i="67"/>
  <c r="H23" i="69"/>
  <c r="H23" i="67"/>
  <c r="AC20" i="69"/>
  <c r="AC20" i="67"/>
  <c r="M20" i="69"/>
  <c r="M20" i="67"/>
  <c r="X22" i="67"/>
  <c r="X22" i="69"/>
  <c r="H22" i="69"/>
  <c r="H22" i="67"/>
  <c r="X8" i="67"/>
  <c r="X8" i="69"/>
  <c r="H8" i="67"/>
  <c r="H8" i="69"/>
  <c r="U9" i="69"/>
  <c r="U9" i="67"/>
  <c r="E9" i="69"/>
  <c r="E9" i="67"/>
  <c r="S23" i="69"/>
  <c r="S23" i="67"/>
  <c r="AB20" i="69"/>
  <c r="AB20" i="67"/>
  <c r="L20" i="69"/>
  <c r="L20" i="67"/>
  <c r="W22" i="69"/>
  <c r="W22" i="67"/>
  <c r="G22" i="69"/>
  <c r="G22" i="67"/>
  <c r="S8" i="67"/>
  <c r="S8" i="69"/>
  <c r="AF9" i="69"/>
  <c r="AF9" i="67"/>
  <c r="P9" i="69"/>
  <c r="P9" i="67"/>
  <c r="AD23" i="69"/>
  <c r="AD23" i="67"/>
  <c r="N23" i="69"/>
  <c r="N23" i="67"/>
  <c r="S20" i="69"/>
  <c r="S20" i="67"/>
  <c r="Z22" i="69"/>
  <c r="Z22" i="67"/>
  <c r="J22" i="69"/>
  <c r="J22" i="67"/>
  <c r="Z8" i="69"/>
  <c r="Z8" i="67"/>
  <c r="J8" i="69"/>
  <c r="J8" i="67"/>
  <c r="W9" i="69"/>
  <c r="W9" i="67"/>
  <c r="G9" i="69"/>
  <c r="G9" i="67"/>
  <c r="Q23" i="69"/>
  <c r="Q23" i="67"/>
  <c r="Z20" i="67"/>
  <c r="Z20" i="69"/>
  <c r="J20" i="69"/>
  <c r="J20" i="67"/>
  <c r="AC22" i="69"/>
  <c r="AC22" i="67"/>
  <c r="M22" i="69"/>
  <c r="M22" i="67"/>
  <c r="Y8" i="67"/>
  <c r="Y8" i="69"/>
  <c r="I8" i="67"/>
  <c r="I8" i="69"/>
  <c r="V9" i="69"/>
  <c r="V9" i="67"/>
  <c r="F9" i="69"/>
  <c r="F9" i="67"/>
  <c r="T23" i="69"/>
  <c r="T23" i="67"/>
  <c r="D23" i="69"/>
  <c r="D23" i="67"/>
  <c r="Y20" i="69"/>
  <c r="Y20" i="67"/>
  <c r="I20" i="69"/>
  <c r="I20" i="67"/>
  <c r="T22" i="69"/>
  <c r="T22" i="67"/>
  <c r="D22" i="69"/>
  <c r="D22" i="67"/>
  <c r="T8" i="67"/>
  <c r="T8" i="69"/>
  <c r="D8" i="69"/>
  <c r="D8" i="67"/>
  <c r="Q9" i="69"/>
  <c r="Q9" i="67"/>
  <c r="AE23" i="69"/>
  <c r="AE23" i="67"/>
  <c r="O23" i="69"/>
  <c r="O23" i="67"/>
  <c r="X20" i="69"/>
  <c r="X20" i="67"/>
  <c r="H20" i="69"/>
  <c r="H20" i="67"/>
  <c r="S22" i="69"/>
  <c r="S22" i="67"/>
  <c r="AE8" i="67"/>
  <c r="AE8" i="69"/>
  <c r="O8" i="69"/>
  <c r="O8" i="67"/>
  <c r="AB9" i="69"/>
  <c r="AB9" i="67"/>
  <c r="L9" i="69"/>
  <c r="L9" i="67"/>
  <c r="Z23" i="69"/>
  <c r="Z23" i="67"/>
  <c r="J23" i="69"/>
  <c r="J23" i="67"/>
  <c r="AE20" i="69"/>
  <c r="AE20" i="67"/>
  <c r="O20" i="69"/>
  <c r="O20" i="67"/>
  <c r="V22" i="69"/>
  <c r="V22" i="67"/>
  <c r="F22" i="69"/>
  <c r="F22" i="67"/>
  <c r="V8" i="69"/>
  <c r="V8" i="67"/>
  <c r="F8" i="69"/>
  <c r="F8" i="67"/>
  <c r="S9" i="69"/>
  <c r="S9" i="67"/>
  <c r="AC23" i="69"/>
  <c r="AC23" i="67"/>
  <c r="M23" i="69"/>
  <c r="M23" i="67"/>
  <c r="V20" i="69"/>
  <c r="V20" i="67"/>
  <c r="F20" i="69"/>
  <c r="F20" i="67"/>
  <c r="Y22" i="69"/>
  <c r="Y22" i="67"/>
  <c r="I22" i="69"/>
  <c r="I22" i="67"/>
  <c r="U8" i="67"/>
  <c r="U8" i="69"/>
  <c r="E8" i="67"/>
  <c r="E8" i="69"/>
  <c r="R9" i="67"/>
  <c r="R9" i="69"/>
  <c r="AF23" i="69"/>
  <c r="AF23" i="67"/>
  <c r="P23" i="69"/>
  <c r="P23" i="67"/>
  <c r="U20" i="67"/>
  <c r="U20" i="69"/>
  <c r="E20" i="69"/>
  <c r="E20" i="67"/>
  <c r="AF22" i="67"/>
  <c r="AF22" i="69"/>
  <c r="P22" i="69"/>
  <c r="P22" i="67"/>
  <c r="P415" i="65"/>
  <c r="AA571" i="65"/>
  <c r="AA630" i="65" s="1"/>
  <c r="C415" i="65"/>
  <c r="W407" i="65"/>
  <c r="O407" i="65"/>
  <c r="AA565" i="65"/>
  <c r="AA628" i="65" s="1"/>
  <c r="G559" i="65"/>
  <c r="G626" i="65" s="1"/>
  <c r="R565" i="65"/>
  <c r="R628" i="65" s="1"/>
  <c r="N562" i="65"/>
  <c r="N627" i="65" s="1"/>
  <c r="G301" i="65"/>
  <c r="G300" i="65" s="1"/>
  <c r="W415" i="65"/>
  <c r="C571" i="65"/>
  <c r="C630" i="65" s="1"/>
  <c r="O568" i="65"/>
  <c r="O629" i="65" s="1"/>
  <c r="W399" i="65"/>
  <c r="AA391" i="65"/>
  <c r="K383" i="65"/>
  <c r="J562" i="65"/>
  <c r="J627" i="65" s="1"/>
  <c r="W367" i="65"/>
  <c r="W558" i="65" s="1"/>
  <c r="J383" i="65"/>
  <c r="X568" i="65"/>
  <c r="X629" i="65" s="1"/>
  <c r="W571" i="65"/>
  <c r="W630" i="65" s="1"/>
  <c r="S407" i="65"/>
  <c r="W565" i="65"/>
  <c r="W628" i="65" s="1"/>
  <c r="AA562" i="65"/>
  <c r="AA627" i="65" s="1"/>
  <c r="K559" i="65"/>
  <c r="K626" i="65" s="1"/>
  <c r="S367" i="65"/>
  <c r="S558" i="65" s="1"/>
  <c r="C367" i="65"/>
  <c r="C558" i="65" s="1"/>
  <c r="Z562" i="65"/>
  <c r="Z627" i="65" s="1"/>
  <c r="P571" i="65"/>
  <c r="P630" i="65" s="1"/>
  <c r="AB568" i="65"/>
  <c r="AB629" i="65" s="1"/>
  <c r="H568" i="65"/>
  <c r="H629" i="65" s="1"/>
  <c r="AA568" i="65"/>
  <c r="AA629" i="65" s="1"/>
  <c r="G399" i="65"/>
  <c r="S391" i="65"/>
  <c r="E349" i="65"/>
  <c r="T383" i="65"/>
  <c r="X407" i="65"/>
  <c r="AE407" i="65"/>
  <c r="O399" i="65"/>
  <c r="Z399" i="65"/>
  <c r="D383" i="65"/>
  <c r="AA301" i="65"/>
  <c r="AA300" i="65" s="1"/>
  <c r="T559" i="65"/>
  <c r="T626" i="65" s="1"/>
  <c r="AB415" i="65"/>
  <c r="L571" i="65"/>
  <c r="L630" i="65" s="1"/>
  <c r="G565" i="65"/>
  <c r="G628" i="65" s="1"/>
  <c r="C391" i="65"/>
  <c r="Z559" i="65"/>
  <c r="Z626" i="65" s="1"/>
  <c r="AB571" i="65"/>
  <c r="AB630" i="65" s="1"/>
  <c r="H415" i="65"/>
  <c r="P568" i="65"/>
  <c r="P629" i="65" s="1"/>
  <c r="D407" i="65"/>
  <c r="K399" i="65"/>
  <c r="C399" i="65"/>
  <c r="S562" i="65"/>
  <c r="S627" i="65" s="1"/>
  <c r="C562" i="65"/>
  <c r="C627" i="65" s="1"/>
  <c r="AE383" i="65"/>
  <c r="S559" i="65"/>
  <c r="S626" i="65" s="1"/>
  <c r="Z565" i="65"/>
  <c r="Z628" i="65" s="1"/>
  <c r="U349" i="65"/>
  <c r="AE301" i="65"/>
  <c r="AE300" i="65" s="1"/>
  <c r="O301" i="65"/>
  <c r="O300" i="65" s="1"/>
  <c r="X415" i="65"/>
  <c r="H571" i="65"/>
  <c r="H630" i="65" s="1"/>
  <c r="T407" i="65"/>
  <c r="D568" i="65"/>
  <c r="D629" i="65" s="1"/>
  <c r="O415" i="65"/>
  <c r="K565" i="65"/>
  <c r="K628" i="65" s="1"/>
  <c r="C565" i="65"/>
  <c r="C628" i="65" s="1"/>
  <c r="O391" i="65"/>
  <c r="AE559" i="65"/>
  <c r="AE626" i="65" s="1"/>
  <c r="Z391" i="65"/>
  <c r="J391" i="65"/>
  <c r="Q349" i="65"/>
  <c r="K301" i="65"/>
  <c r="K300" i="65" s="1"/>
  <c r="AD565" i="65"/>
  <c r="AD628" i="65" s="1"/>
  <c r="P391" i="65"/>
  <c r="X383" i="65"/>
  <c r="P383" i="65"/>
  <c r="AC472" i="65"/>
  <c r="M472" i="65"/>
  <c r="E151" i="3"/>
  <c r="E499" i="3" s="1"/>
  <c r="E146" i="3"/>
  <c r="E128" i="3"/>
  <c r="E150" i="3"/>
  <c r="E123" i="3"/>
  <c r="E121" i="3"/>
  <c r="E147" i="3"/>
  <c r="E129" i="3"/>
  <c r="E119" i="3"/>
  <c r="E115" i="3"/>
  <c r="E475" i="3" s="1"/>
  <c r="E113" i="3"/>
  <c r="E473" i="3" s="1"/>
  <c r="F120" i="3"/>
  <c r="G120" i="3"/>
  <c r="H118" i="3"/>
  <c r="I150" i="3"/>
  <c r="I498" i="3" s="1"/>
  <c r="I147" i="3"/>
  <c r="I129" i="3"/>
  <c r="I127" i="3"/>
  <c r="I117" i="3"/>
  <c r="I114" i="3"/>
  <c r="J118" i="3"/>
  <c r="K118" i="3"/>
  <c r="L151" i="3"/>
  <c r="L499" i="3" s="1"/>
  <c r="L146" i="3"/>
  <c r="L128" i="3"/>
  <c r="L123" i="3"/>
  <c r="L121" i="3"/>
  <c r="L119" i="3"/>
  <c r="L115" i="3"/>
  <c r="L475" i="3" s="1"/>
  <c r="L113" i="3"/>
  <c r="L473" i="3" s="1"/>
  <c r="M150" i="3"/>
  <c r="M498" i="3" s="1"/>
  <c r="M147" i="3"/>
  <c r="M129" i="3"/>
  <c r="M127" i="3"/>
  <c r="M117" i="3"/>
  <c r="M114" i="3"/>
  <c r="N151" i="3"/>
  <c r="N499" i="3" s="1"/>
  <c r="N146" i="3"/>
  <c r="N128" i="3"/>
  <c r="N123" i="3"/>
  <c r="N121" i="3"/>
  <c r="N119" i="3"/>
  <c r="N115" i="3"/>
  <c r="N113" i="3"/>
  <c r="O150" i="3"/>
  <c r="O498" i="3" s="1"/>
  <c r="O147" i="3"/>
  <c r="O129" i="3"/>
  <c r="O127" i="3"/>
  <c r="O117" i="3"/>
  <c r="O114" i="3"/>
  <c r="O474" i="3" s="1"/>
  <c r="P118" i="3"/>
  <c r="Q118" i="3"/>
  <c r="R151" i="3"/>
  <c r="R499" i="3" s="1"/>
  <c r="R146" i="3"/>
  <c r="R128" i="3"/>
  <c r="R123" i="3"/>
  <c r="R121" i="3"/>
  <c r="R119" i="3"/>
  <c r="R115" i="3"/>
  <c r="R475" i="3" s="1"/>
  <c r="R113" i="3"/>
  <c r="S151" i="3"/>
  <c r="S146" i="3"/>
  <c r="S128" i="3"/>
  <c r="S123" i="3"/>
  <c r="S121" i="3"/>
  <c r="S119" i="3"/>
  <c r="S115" i="3"/>
  <c r="S475" i="3" s="1"/>
  <c r="S113" i="3"/>
  <c r="T151" i="3"/>
  <c r="T499" i="3" s="1"/>
  <c r="T146" i="3"/>
  <c r="T128" i="3"/>
  <c r="T123" i="3"/>
  <c r="T121" i="3"/>
  <c r="T119" i="3"/>
  <c r="T115" i="3"/>
  <c r="T475" i="3" s="1"/>
  <c r="T113" i="3"/>
  <c r="U118" i="3"/>
  <c r="W120" i="3"/>
  <c r="V118" i="3"/>
  <c r="AC118" i="3"/>
  <c r="AA120" i="3"/>
  <c r="AB151" i="3"/>
  <c r="AB499" i="3" s="1"/>
  <c r="AB146" i="3"/>
  <c r="AB128" i="3"/>
  <c r="AB123" i="3"/>
  <c r="AB121" i="3"/>
  <c r="AB119" i="3"/>
  <c r="AB115" i="3"/>
  <c r="AB113" i="3"/>
  <c r="Y118" i="3"/>
  <c r="X120" i="3"/>
  <c r="AD118" i="3"/>
  <c r="Z120" i="3"/>
  <c r="D118" i="3"/>
  <c r="AE120" i="3"/>
  <c r="C118" i="3"/>
  <c r="E118" i="3"/>
  <c r="F151" i="3"/>
  <c r="F499" i="3" s="1"/>
  <c r="F146" i="3"/>
  <c r="F128" i="3"/>
  <c r="F123" i="3"/>
  <c r="F121" i="3"/>
  <c r="F119" i="3"/>
  <c r="F115" i="3"/>
  <c r="F113" i="3"/>
  <c r="F473" i="3" s="1"/>
  <c r="G151" i="3"/>
  <c r="G499" i="3" s="1"/>
  <c r="G146" i="3"/>
  <c r="G128" i="3"/>
  <c r="G123" i="3"/>
  <c r="G121" i="3"/>
  <c r="G119" i="3"/>
  <c r="G115" i="3"/>
  <c r="G113" i="3"/>
  <c r="G473" i="3" s="1"/>
  <c r="H150" i="3"/>
  <c r="H498" i="3" s="1"/>
  <c r="H147" i="3"/>
  <c r="H129" i="3"/>
  <c r="H127" i="3"/>
  <c r="H117" i="3"/>
  <c r="H114" i="3"/>
  <c r="H474" i="3" s="1"/>
  <c r="I120" i="3"/>
  <c r="J150" i="3"/>
  <c r="J498" i="3" s="1"/>
  <c r="J147" i="3"/>
  <c r="J129" i="3"/>
  <c r="J127" i="3"/>
  <c r="J117" i="3"/>
  <c r="J114" i="3"/>
  <c r="J474" i="3" s="1"/>
  <c r="K150" i="3"/>
  <c r="K498" i="3" s="1"/>
  <c r="K147" i="3"/>
  <c r="K129" i="3"/>
  <c r="K127" i="3"/>
  <c r="K117" i="3"/>
  <c r="K114" i="3"/>
  <c r="L118" i="3"/>
  <c r="M120" i="3"/>
  <c r="N118" i="3"/>
  <c r="O120" i="3"/>
  <c r="P150" i="3"/>
  <c r="P498" i="3" s="1"/>
  <c r="P147" i="3"/>
  <c r="P129" i="3"/>
  <c r="P127" i="3"/>
  <c r="P117" i="3"/>
  <c r="P114" i="3"/>
  <c r="P474" i="3" s="1"/>
  <c r="Q150" i="3"/>
  <c r="Q147" i="3"/>
  <c r="Q129" i="3"/>
  <c r="Q127" i="3"/>
  <c r="Q117" i="3"/>
  <c r="Q114" i="3"/>
  <c r="R118" i="3"/>
  <c r="S118" i="3"/>
  <c r="T118" i="3"/>
  <c r="U150" i="3"/>
  <c r="U147" i="3"/>
  <c r="U129" i="3"/>
  <c r="U127" i="3"/>
  <c r="U117" i="3"/>
  <c r="U114" i="3"/>
  <c r="W151" i="3"/>
  <c r="W499" i="3" s="1"/>
  <c r="W146" i="3"/>
  <c r="W128" i="3"/>
  <c r="W123" i="3"/>
  <c r="W121" i="3"/>
  <c r="W119" i="3"/>
  <c r="W115" i="3"/>
  <c r="W113" i="3"/>
  <c r="W473" i="3" s="1"/>
  <c r="V150" i="3"/>
  <c r="V498" i="3" s="1"/>
  <c r="V147" i="3"/>
  <c r="V129" i="3"/>
  <c r="V127" i="3"/>
  <c r="V117" i="3"/>
  <c r="V114" i="3"/>
  <c r="V474" i="3" s="1"/>
  <c r="AC150" i="3"/>
  <c r="AC147" i="3"/>
  <c r="AC129" i="3"/>
  <c r="AC127" i="3"/>
  <c r="AC117" i="3"/>
  <c r="AC114" i="3"/>
  <c r="AC474" i="3" s="1"/>
  <c r="AA151" i="3"/>
  <c r="AA146" i="3"/>
  <c r="AA128" i="3"/>
  <c r="AA123" i="3"/>
  <c r="AA121" i="3"/>
  <c r="AA119" i="3"/>
  <c r="AA115" i="3"/>
  <c r="AA113" i="3"/>
  <c r="AA473" i="3" s="1"/>
  <c r="AB118" i="3"/>
  <c r="Y150" i="3"/>
  <c r="Y147" i="3"/>
  <c r="Y129" i="3"/>
  <c r="Y127" i="3"/>
  <c r="Y117" i="3"/>
  <c r="Y114" i="3"/>
  <c r="X151" i="3"/>
  <c r="X146" i="3"/>
  <c r="X128" i="3"/>
  <c r="X123" i="3"/>
  <c r="X121" i="3"/>
  <c r="X119" i="3"/>
  <c r="X115" i="3"/>
  <c r="X475" i="3" s="1"/>
  <c r="X113" i="3"/>
  <c r="AD150" i="3"/>
  <c r="AD498" i="3" s="1"/>
  <c r="AD147" i="3"/>
  <c r="AD129" i="3"/>
  <c r="AD127" i="3"/>
  <c r="AD117" i="3"/>
  <c r="AD114" i="3"/>
  <c r="AD474" i="3" s="1"/>
  <c r="Z151" i="3"/>
  <c r="Z499" i="3" s="1"/>
  <c r="Z146" i="3"/>
  <c r="Z128" i="3"/>
  <c r="Z123" i="3"/>
  <c r="Z121" i="3"/>
  <c r="Z119" i="3"/>
  <c r="Z115" i="3"/>
  <c r="Z475" i="3" s="1"/>
  <c r="Z113" i="3"/>
  <c r="Z473" i="3" s="1"/>
  <c r="D150" i="3"/>
  <c r="D498" i="3" s="1"/>
  <c r="D147" i="3"/>
  <c r="D129" i="3"/>
  <c r="D127" i="3"/>
  <c r="D117" i="3"/>
  <c r="D114" i="3"/>
  <c r="AE151" i="3"/>
  <c r="AE146" i="3"/>
  <c r="AE128" i="3"/>
  <c r="AE123" i="3"/>
  <c r="AE121" i="3"/>
  <c r="AE119" i="3"/>
  <c r="AE115" i="3"/>
  <c r="AE475" i="3" s="1"/>
  <c r="AE113" i="3"/>
  <c r="C150" i="3"/>
  <c r="C498" i="3" s="1"/>
  <c r="C147" i="3"/>
  <c r="C129" i="3"/>
  <c r="C127" i="3"/>
  <c r="C117" i="3"/>
  <c r="C114" i="3"/>
  <c r="C474" i="3" s="1"/>
  <c r="E127" i="3"/>
  <c r="E117" i="3"/>
  <c r="E114" i="3"/>
  <c r="F118" i="3"/>
  <c r="G118" i="3"/>
  <c r="H120" i="3"/>
  <c r="I151" i="3"/>
  <c r="I499" i="3" s="1"/>
  <c r="I146" i="3"/>
  <c r="I128" i="3"/>
  <c r="I123" i="3"/>
  <c r="I121" i="3"/>
  <c r="I119" i="3"/>
  <c r="I115" i="3"/>
  <c r="I475" i="3" s="1"/>
  <c r="I113" i="3"/>
  <c r="J120" i="3"/>
  <c r="K120" i="3"/>
  <c r="L150" i="3"/>
  <c r="L149" i="3" s="1"/>
  <c r="L147" i="3"/>
  <c r="L129" i="3"/>
  <c r="L127" i="3"/>
  <c r="L117" i="3"/>
  <c r="L114" i="3"/>
  <c r="M151" i="3"/>
  <c r="M146" i="3"/>
  <c r="M128" i="3"/>
  <c r="M123" i="3"/>
  <c r="M121" i="3"/>
  <c r="M119" i="3"/>
  <c r="M115" i="3"/>
  <c r="M112" i="3" s="1"/>
  <c r="M113" i="3"/>
  <c r="N150" i="3"/>
  <c r="N149" i="3" s="1"/>
  <c r="N147" i="3"/>
  <c r="N129" i="3"/>
  <c r="N127" i="3"/>
  <c r="N117" i="3"/>
  <c r="N114" i="3"/>
  <c r="N474" i="3" s="1"/>
  <c r="O151" i="3"/>
  <c r="O499" i="3" s="1"/>
  <c r="O146" i="3"/>
  <c r="O128" i="3"/>
  <c r="O123" i="3"/>
  <c r="O121" i="3"/>
  <c r="O119" i="3"/>
  <c r="O115" i="3"/>
  <c r="O475" i="3" s="1"/>
  <c r="O113" i="3"/>
  <c r="P120" i="3"/>
  <c r="Q120" i="3"/>
  <c r="R150" i="3"/>
  <c r="R149" i="3" s="1"/>
  <c r="R147" i="3"/>
  <c r="R129" i="3"/>
  <c r="R127" i="3"/>
  <c r="R117" i="3"/>
  <c r="R114" i="3"/>
  <c r="R474" i="3" s="1"/>
  <c r="S150" i="3"/>
  <c r="S498" i="3" s="1"/>
  <c r="S147" i="3"/>
  <c r="S129" i="3"/>
  <c r="S127" i="3"/>
  <c r="S117" i="3"/>
  <c r="S114" i="3"/>
  <c r="T150" i="3"/>
  <c r="T498" i="3" s="1"/>
  <c r="T147" i="3"/>
  <c r="T129" i="3"/>
  <c r="T127" i="3"/>
  <c r="T117" i="3"/>
  <c r="T114" i="3"/>
  <c r="U120" i="3"/>
  <c r="W118" i="3"/>
  <c r="V120" i="3"/>
  <c r="AC120" i="3"/>
  <c r="AA118" i="3"/>
  <c r="AB150" i="3"/>
  <c r="AB147" i="3"/>
  <c r="AB129" i="3"/>
  <c r="AB127" i="3"/>
  <c r="AB117" i="3"/>
  <c r="AB114" i="3"/>
  <c r="AB474" i="3" s="1"/>
  <c r="Y120" i="3"/>
  <c r="X118" i="3"/>
  <c r="AD120" i="3"/>
  <c r="Z118" i="3"/>
  <c r="D120" i="3"/>
  <c r="AE118" i="3"/>
  <c r="C120" i="3"/>
  <c r="E120" i="3"/>
  <c r="F150" i="3"/>
  <c r="F498" i="3" s="1"/>
  <c r="F147" i="3"/>
  <c r="F129" i="3"/>
  <c r="F127" i="3"/>
  <c r="F117" i="3"/>
  <c r="F114" i="3"/>
  <c r="F474" i="3" s="1"/>
  <c r="G150" i="3"/>
  <c r="G147" i="3"/>
  <c r="G129" i="3"/>
  <c r="G127" i="3"/>
  <c r="G117" i="3"/>
  <c r="G114" i="3"/>
  <c r="H151" i="3"/>
  <c r="H499" i="3" s="1"/>
  <c r="H146" i="3"/>
  <c r="H128" i="3"/>
  <c r="H123" i="3"/>
  <c r="H121" i="3"/>
  <c r="H119" i="3"/>
  <c r="H115" i="3"/>
  <c r="H113" i="3"/>
  <c r="H473" i="3" s="1"/>
  <c r="I118" i="3"/>
  <c r="J151" i="3"/>
  <c r="J146" i="3"/>
  <c r="J128" i="3"/>
  <c r="J123" i="3"/>
  <c r="J121" i="3"/>
  <c r="J119" i="3"/>
  <c r="J115" i="3"/>
  <c r="J475" i="3" s="1"/>
  <c r="J113" i="3"/>
  <c r="J473" i="3" s="1"/>
  <c r="K151" i="3"/>
  <c r="K499" i="3" s="1"/>
  <c r="K146" i="3"/>
  <c r="K128" i="3"/>
  <c r="K123" i="3"/>
  <c r="K121" i="3"/>
  <c r="K119" i="3"/>
  <c r="K115" i="3"/>
  <c r="K475" i="3" s="1"/>
  <c r="K113" i="3"/>
  <c r="K473" i="3" s="1"/>
  <c r="L120" i="3"/>
  <c r="M118" i="3"/>
  <c r="N120" i="3"/>
  <c r="O118" i="3"/>
  <c r="P151" i="3"/>
  <c r="P499" i="3" s="1"/>
  <c r="P146" i="3"/>
  <c r="P128" i="3"/>
  <c r="P123" i="3"/>
  <c r="P121" i="3"/>
  <c r="P119" i="3"/>
  <c r="P115" i="3"/>
  <c r="P475" i="3" s="1"/>
  <c r="P113" i="3"/>
  <c r="P473" i="3" s="1"/>
  <c r="Q151" i="3"/>
  <c r="Q499" i="3" s="1"/>
  <c r="Q146" i="3"/>
  <c r="Q128" i="3"/>
  <c r="Q123" i="3"/>
  <c r="Q121" i="3"/>
  <c r="Q119" i="3"/>
  <c r="Q115" i="3"/>
  <c r="Q475" i="3" s="1"/>
  <c r="Q113" i="3"/>
  <c r="Q473" i="3" s="1"/>
  <c r="R120" i="3"/>
  <c r="S120" i="3"/>
  <c r="T120" i="3"/>
  <c r="U151" i="3"/>
  <c r="U499" i="3" s="1"/>
  <c r="U146" i="3"/>
  <c r="U128" i="3"/>
  <c r="U123" i="3"/>
  <c r="U121" i="3"/>
  <c r="U119" i="3"/>
  <c r="U115" i="3"/>
  <c r="U113" i="3"/>
  <c r="U473" i="3" s="1"/>
  <c r="W150" i="3"/>
  <c r="W498" i="3" s="1"/>
  <c r="W147" i="3"/>
  <c r="W129" i="3"/>
  <c r="W127" i="3"/>
  <c r="W117" i="3"/>
  <c r="W114" i="3"/>
  <c r="W474" i="3" s="1"/>
  <c r="V151" i="3"/>
  <c r="V146" i="3"/>
  <c r="V128" i="3"/>
  <c r="V123" i="3"/>
  <c r="V121" i="3"/>
  <c r="V119" i="3"/>
  <c r="V115" i="3"/>
  <c r="V475" i="3" s="1"/>
  <c r="V113" i="3"/>
  <c r="V473" i="3" s="1"/>
  <c r="AC151" i="3"/>
  <c r="AC146" i="3"/>
  <c r="AC128" i="3"/>
  <c r="AC123" i="3"/>
  <c r="AC121" i="3"/>
  <c r="AC119" i="3"/>
  <c r="AC115" i="3"/>
  <c r="AC475" i="3" s="1"/>
  <c r="AC113" i="3"/>
  <c r="AC473" i="3" s="1"/>
  <c r="AA150" i="3"/>
  <c r="AA147" i="3"/>
  <c r="AA129" i="3"/>
  <c r="AA127" i="3"/>
  <c r="AA117" i="3"/>
  <c r="AA114" i="3"/>
  <c r="AA474" i="3" s="1"/>
  <c r="AB120" i="3"/>
  <c r="Y151" i="3"/>
  <c r="Y499" i="3" s="1"/>
  <c r="Y146" i="3"/>
  <c r="Y128" i="3"/>
  <c r="Y123" i="3"/>
  <c r="Y121" i="3"/>
  <c r="Y119" i="3"/>
  <c r="Y115" i="3"/>
  <c r="Y475" i="3" s="1"/>
  <c r="Y113" i="3"/>
  <c r="Y473" i="3" s="1"/>
  <c r="X150" i="3"/>
  <c r="X147" i="3"/>
  <c r="X129" i="3"/>
  <c r="X127" i="3"/>
  <c r="X117" i="3"/>
  <c r="X114" i="3"/>
  <c r="AD151" i="3"/>
  <c r="AD499" i="3" s="1"/>
  <c r="AD146" i="3"/>
  <c r="AD128" i="3"/>
  <c r="AD123" i="3"/>
  <c r="AD121" i="3"/>
  <c r="AD119" i="3"/>
  <c r="AD115" i="3"/>
  <c r="AD113" i="3"/>
  <c r="Z150" i="3"/>
  <c r="Z498" i="3" s="1"/>
  <c r="Z147" i="3"/>
  <c r="Z129" i="3"/>
  <c r="Z127" i="3"/>
  <c r="Z117" i="3"/>
  <c r="Z114" i="3"/>
  <c r="Z474" i="3" s="1"/>
  <c r="D151" i="3"/>
  <c r="D499" i="3" s="1"/>
  <c r="D146" i="3"/>
  <c r="D128" i="3"/>
  <c r="D123" i="3"/>
  <c r="D121" i="3"/>
  <c r="D119" i="3"/>
  <c r="D115" i="3"/>
  <c r="D475" i="3" s="1"/>
  <c r="D113" i="3"/>
  <c r="D473" i="3" s="1"/>
  <c r="AE150" i="3"/>
  <c r="AE498" i="3" s="1"/>
  <c r="AE147" i="3"/>
  <c r="AE129" i="3"/>
  <c r="AE127" i="3"/>
  <c r="AE117" i="3"/>
  <c r="AE114" i="3"/>
  <c r="C151" i="3"/>
  <c r="C499" i="3" s="1"/>
  <c r="C146" i="3"/>
  <c r="C128" i="3"/>
  <c r="C123" i="3"/>
  <c r="C121" i="3"/>
  <c r="C119" i="3"/>
  <c r="C115" i="3"/>
  <c r="C113" i="3"/>
  <c r="C106" i="3"/>
  <c r="X108" i="3"/>
  <c r="X104" i="3"/>
  <c r="P106" i="3"/>
  <c r="AB108" i="3"/>
  <c r="AB104" i="3"/>
  <c r="K106" i="3"/>
  <c r="AA104" i="3"/>
  <c r="Q109" i="3"/>
  <c r="C109" i="3"/>
  <c r="C105" i="3"/>
  <c r="F106" i="3"/>
  <c r="O106" i="3"/>
  <c r="P109" i="3"/>
  <c r="P105" i="3"/>
  <c r="K109" i="3"/>
  <c r="K105" i="3"/>
  <c r="W106" i="3"/>
  <c r="AA109" i="3"/>
  <c r="Q105" i="3"/>
  <c r="C108" i="3"/>
  <c r="C104" i="3"/>
  <c r="F109" i="3"/>
  <c r="F105" i="3"/>
  <c r="O109" i="3"/>
  <c r="O105" i="3"/>
  <c r="X106" i="3"/>
  <c r="P108" i="3"/>
  <c r="P104" i="3"/>
  <c r="AB106" i="3"/>
  <c r="K108" i="3"/>
  <c r="K104" i="3"/>
  <c r="W109" i="3"/>
  <c r="W105" i="3"/>
  <c r="AA108" i="3"/>
  <c r="F108" i="3"/>
  <c r="F104" i="3"/>
  <c r="O108" i="3"/>
  <c r="O104" i="3"/>
  <c r="X109" i="3"/>
  <c r="X105" i="3"/>
  <c r="AB109" i="3"/>
  <c r="AB105" i="3"/>
  <c r="W108" i="3"/>
  <c r="W104" i="3"/>
  <c r="AA105" i="3"/>
  <c r="AC106" i="3"/>
  <c r="Q108" i="3"/>
  <c r="Q104" i="3"/>
  <c r="G106" i="3"/>
  <c r="D108" i="3"/>
  <c r="R106" i="3"/>
  <c r="Z108" i="3"/>
  <c r="H106" i="3"/>
  <c r="I104" i="3"/>
  <c r="U109" i="3"/>
  <c r="M105" i="3"/>
  <c r="AA106" i="3"/>
  <c r="AC109" i="3"/>
  <c r="AC105" i="3"/>
  <c r="G109" i="3"/>
  <c r="G105" i="3"/>
  <c r="Y106" i="3"/>
  <c r="V109" i="3"/>
  <c r="R105" i="3"/>
  <c r="E109" i="3"/>
  <c r="H105" i="3"/>
  <c r="U108" i="3"/>
  <c r="AD109" i="3"/>
  <c r="AC108" i="3"/>
  <c r="AC104" i="3"/>
  <c r="Q106" i="3"/>
  <c r="G108" i="3"/>
  <c r="G104" i="3"/>
  <c r="Y109" i="3"/>
  <c r="Y105" i="3"/>
  <c r="V106" i="3"/>
  <c r="D104" i="3"/>
  <c r="E106" i="3"/>
  <c r="Z104" i="3"/>
  <c r="I108" i="3"/>
  <c r="U105" i="3"/>
  <c r="AD105" i="3"/>
  <c r="Y108" i="3"/>
  <c r="Y104" i="3"/>
  <c r="V105" i="3"/>
  <c r="R109" i="3"/>
  <c r="E105" i="3"/>
  <c r="H109" i="3"/>
  <c r="U104" i="3"/>
  <c r="M109" i="3"/>
  <c r="AD108" i="3"/>
  <c r="AD104" i="3"/>
  <c r="S106" i="3"/>
  <c r="M108" i="3"/>
  <c r="M104" i="3"/>
  <c r="N109" i="3"/>
  <c r="V108" i="3"/>
  <c r="V104" i="3"/>
  <c r="D106" i="3"/>
  <c r="R108" i="3"/>
  <c r="R104" i="3"/>
  <c r="E108" i="3"/>
  <c r="E104" i="3"/>
  <c r="Z106" i="3"/>
  <c r="H108" i="3"/>
  <c r="H104" i="3"/>
  <c r="I106" i="3"/>
  <c r="S109" i="3"/>
  <c r="S105" i="3"/>
  <c r="N106" i="3"/>
  <c r="D109" i="3"/>
  <c r="D105" i="3"/>
  <c r="Z109" i="3"/>
  <c r="Z105" i="3"/>
  <c r="I109" i="3"/>
  <c r="I105" i="3"/>
  <c r="U106" i="3"/>
  <c r="AD106" i="3"/>
  <c r="S108" i="3"/>
  <c r="S104" i="3"/>
  <c r="M106" i="3"/>
  <c r="N105" i="3"/>
  <c r="N108" i="3"/>
  <c r="N104" i="3"/>
  <c r="L106" i="3"/>
  <c r="L109" i="3"/>
  <c r="L105" i="3"/>
  <c r="L108" i="3"/>
  <c r="L104" i="3"/>
  <c r="AE108" i="3"/>
  <c r="AE104" i="3"/>
  <c r="J106" i="3"/>
  <c r="AE106" i="3"/>
  <c r="AE109" i="3"/>
  <c r="AE105" i="3"/>
  <c r="J109" i="3"/>
  <c r="J105" i="3"/>
  <c r="T106" i="3"/>
  <c r="J108" i="3"/>
  <c r="J104" i="3"/>
  <c r="T109" i="3"/>
  <c r="T105" i="3"/>
  <c r="T108" i="3"/>
  <c r="T104" i="3"/>
  <c r="V425" i="65"/>
  <c r="F425" i="65"/>
  <c r="G568" i="65"/>
  <c r="G629" i="65" s="1"/>
  <c r="K562" i="65"/>
  <c r="K627" i="65" s="1"/>
  <c r="N399" i="65"/>
  <c r="F399" i="65"/>
  <c r="L559" i="65"/>
  <c r="L626" i="65" s="1"/>
  <c r="M191" i="65"/>
  <c r="S80" i="65"/>
  <c r="S465" i="65" s="1"/>
  <c r="C80" i="65"/>
  <c r="C465" i="65" s="1"/>
  <c r="AB112" i="65"/>
  <c r="R425" i="65"/>
  <c r="AC425" i="65"/>
  <c r="M425" i="65"/>
  <c r="N565" i="65"/>
  <c r="N628" i="65" s="1"/>
  <c r="D391" i="65"/>
  <c r="V383" i="65"/>
  <c r="F383" i="65"/>
  <c r="H562" i="65"/>
  <c r="H627" i="65" s="1"/>
  <c r="AE80" i="65"/>
  <c r="AE465" i="65" s="1"/>
  <c r="O80" i="65"/>
  <c r="O465" i="65" s="1"/>
  <c r="L112" i="65"/>
  <c r="Q80" i="65"/>
  <c r="Q465" i="65" s="1"/>
  <c r="I80" i="65"/>
  <c r="I465" i="65" s="1"/>
  <c r="AA80" i="65"/>
  <c r="AA465" i="65" s="1"/>
  <c r="K80" i="65"/>
  <c r="K465" i="65" s="1"/>
  <c r="E80" i="65"/>
  <c r="E465" i="65" s="1"/>
  <c r="Y80" i="65"/>
  <c r="Y465" i="65" s="1"/>
  <c r="K367" i="65"/>
  <c r="K558" i="65" s="1"/>
  <c r="W80" i="65"/>
  <c r="W465" i="65" s="1"/>
  <c r="G80" i="65"/>
  <c r="G465" i="65" s="1"/>
  <c r="U80" i="65"/>
  <c r="U465" i="65" s="1"/>
  <c r="L80" i="65"/>
  <c r="L465" i="65" s="1"/>
  <c r="D80" i="65"/>
  <c r="D465" i="65" s="1"/>
  <c r="AB80" i="65"/>
  <c r="AB465" i="65" s="1"/>
  <c r="T80" i="65"/>
  <c r="T465" i="65" s="1"/>
  <c r="P80" i="65"/>
  <c r="P465" i="65" s="1"/>
  <c r="X642" i="65"/>
  <c r="X641" i="65" s="1"/>
  <c r="X584" i="65"/>
  <c r="P642" i="65"/>
  <c r="P641" i="65" s="1"/>
  <c r="P584" i="65"/>
  <c r="H642" i="65"/>
  <c r="H641" i="65" s="1"/>
  <c r="H584" i="65"/>
  <c r="AC576" i="65"/>
  <c r="AC635" i="65"/>
  <c r="AC633" i="65" s="1"/>
  <c r="AC661" i="65" s="1"/>
  <c r="U635" i="65"/>
  <c r="U633" i="65" s="1"/>
  <c r="U661" i="65" s="1"/>
  <c r="U576" i="65"/>
  <c r="M635" i="65"/>
  <c r="M633" i="65" s="1"/>
  <c r="M661" i="65" s="1"/>
  <c r="M576" i="65"/>
  <c r="E635" i="65"/>
  <c r="E633" i="65" s="1"/>
  <c r="E661" i="65" s="1"/>
  <c r="E576" i="65"/>
  <c r="P635" i="65"/>
  <c r="P633" i="65" s="1"/>
  <c r="P661" i="65" s="1"/>
  <c r="P576" i="65"/>
  <c r="AD642" i="65"/>
  <c r="AD641" i="65" s="1"/>
  <c r="AD584" i="65"/>
  <c r="V642" i="65"/>
  <c r="V641" i="65" s="1"/>
  <c r="V584" i="65"/>
  <c r="N642" i="65"/>
  <c r="N641" i="65" s="1"/>
  <c r="N584" i="65"/>
  <c r="F642" i="65"/>
  <c r="F641" i="65" s="1"/>
  <c r="F584" i="65"/>
  <c r="AE425" i="65"/>
  <c r="M642" i="65"/>
  <c r="M641" i="65" s="1"/>
  <c r="M584" i="65"/>
  <c r="AD635" i="65"/>
  <c r="AD633" i="65" s="1"/>
  <c r="AD661" i="65" s="1"/>
  <c r="AD576" i="65"/>
  <c r="G425" i="65"/>
  <c r="K635" i="65"/>
  <c r="K633" i="65" s="1"/>
  <c r="K661" i="65" s="1"/>
  <c r="K576" i="65"/>
  <c r="U642" i="65"/>
  <c r="U641" i="65" s="1"/>
  <c r="U584" i="65"/>
  <c r="O635" i="65"/>
  <c r="O633" i="65" s="1"/>
  <c r="O661" i="65" s="1"/>
  <c r="O576" i="65"/>
  <c r="Z415" i="65"/>
  <c r="R415" i="65"/>
  <c r="J415" i="65"/>
  <c r="AD568" i="65"/>
  <c r="AD629" i="65" s="1"/>
  <c r="V568" i="65"/>
  <c r="V629" i="65" s="1"/>
  <c r="N568" i="65"/>
  <c r="N629" i="65" s="1"/>
  <c r="F568" i="65"/>
  <c r="F629" i="65" s="1"/>
  <c r="Y571" i="65"/>
  <c r="Y630" i="65" s="1"/>
  <c r="X565" i="65"/>
  <c r="X628" i="65" s="1"/>
  <c r="H565" i="65"/>
  <c r="H628" i="65" s="1"/>
  <c r="U391" i="65"/>
  <c r="M383" i="65"/>
  <c r="U571" i="65"/>
  <c r="U630" i="65" s="1"/>
  <c r="M568" i="65"/>
  <c r="M629" i="65" s="1"/>
  <c r="U565" i="65"/>
  <c r="U628" i="65" s="1"/>
  <c r="E565" i="65"/>
  <c r="E628" i="65" s="1"/>
  <c r="Y391" i="65"/>
  <c r="AB559" i="65"/>
  <c r="AB626" i="65" s="1"/>
  <c r="Q559" i="65"/>
  <c r="Q626" i="65" s="1"/>
  <c r="AD367" i="65"/>
  <c r="AD558" i="65" s="1"/>
  <c r="N367" i="65"/>
  <c r="N558" i="65" s="1"/>
  <c r="H635" i="65"/>
  <c r="H633" i="65" s="1"/>
  <c r="H661" i="65" s="1"/>
  <c r="H576" i="65"/>
  <c r="I568" i="65"/>
  <c r="I629" i="65" s="1"/>
  <c r="AB399" i="65"/>
  <c r="L399" i="65"/>
  <c r="X562" i="65"/>
  <c r="X627" i="65" s="1"/>
  <c r="M562" i="65"/>
  <c r="M627" i="65" s="1"/>
  <c r="E383" i="65"/>
  <c r="AC367" i="65"/>
  <c r="AC558" i="65" s="1"/>
  <c r="M367" i="65"/>
  <c r="M558" i="65" s="1"/>
  <c r="Y565" i="65"/>
  <c r="Y628" i="65" s="1"/>
  <c r="F391" i="65"/>
  <c r="Y383" i="65"/>
  <c r="AB367" i="65"/>
  <c r="AB558" i="65" s="1"/>
  <c r="W349" i="65"/>
  <c r="Q399" i="65"/>
  <c r="V391" i="65"/>
  <c r="X367" i="65"/>
  <c r="X558" i="65" s="1"/>
  <c r="P349" i="65"/>
  <c r="AD301" i="65"/>
  <c r="AD300" i="65" s="1"/>
  <c r="N301" i="65"/>
  <c r="N300" i="65" s="1"/>
  <c r="S618" i="65"/>
  <c r="X497" i="65"/>
  <c r="X608" i="65" s="1"/>
  <c r="P497" i="65"/>
  <c r="P608" i="65" s="1"/>
  <c r="H497" i="65"/>
  <c r="H608" i="65" s="1"/>
  <c r="E407" i="65"/>
  <c r="I565" i="65"/>
  <c r="I628" i="65" s="1"/>
  <c r="Z349" i="65"/>
  <c r="D349" i="65"/>
  <c r="Y301" i="65"/>
  <c r="Y300" i="65" s="1"/>
  <c r="Y299" i="65" s="1"/>
  <c r="I301" i="65"/>
  <c r="I300" i="65" s="1"/>
  <c r="AB549" i="65"/>
  <c r="T549" i="65"/>
  <c r="L549" i="65"/>
  <c r="D549" i="65"/>
  <c r="AD613" i="65"/>
  <c r="AD659" i="65" s="1"/>
  <c r="N613" i="65"/>
  <c r="N659" i="65" s="1"/>
  <c r="AE478" i="65"/>
  <c r="AE606" i="65" s="1"/>
  <c r="W478" i="65"/>
  <c r="W606" i="65" s="1"/>
  <c r="O478" i="65"/>
  <c r="O606" i="65" s="1"/>
  <c r="G478" i="65"/>
  <c r="G606" i="65" s="1"/>
  <c r="L562" i="65"/>
  <c r="L627" i="65" s="1"/>
  <c r="D301" i="65"/>
  <c r="D300" i="65" s="1"/>
  <c r="C549" i="65"/>
  <c r="N497" i="65"/>
  <c r="N608" i="65" s="1"/>
  <c r="AC489" i="65"/>
  <c r="AC607" i="65" s="1"/>
  <c r="M489" i="65"/>
  <c r="M607" i="65" s="1"/>
  <c r="V122" i="65"/>
  <c r="F122" i="65"/>
  <c r="AC605" i="65"/>
  <c r="AC604" i="65" s="1"/>
  <c r="AC658" i="65" s="1"/>
  <c r="U472" i="65"/>
  <c r="M605" i="65"/>
  <c r="E472" i="65"/>
  <c r="Z468" i="65"/>
  <c r="Z467" i="65" s="1"/>
  <c r="Z603" i="65" s="1"/>
  <c r="Z102" i="65"/>
  <c r="Z466" i="65" s="1"/>
  <c r="J468" i="65"/>
  <c r="J467" i="65" s="1"/>
  <c r="J603" i="65" s="1"/>
  <c r="J102" i="65"/>
  <c r="J466" i="65" s="1"/>
  <c r="R80" i="65"/>
  <c r="R465" i="65" s="1"/>
  <c r="AA464" i="65"/>
  <c r="AA67" i="65"/>
  <c r="K464" i="65"/>
  <c r="K67" i="65"/>
  <c r="Q642" i="65"/>
  <c r="Q641" i="65" s="1"/>
  <c r="Q584" i="65"/>
  <c r="P301" i="65"/>
  <c r="P300" i="65" s="1"/>
  <c r="Z497" i="65"/>
  <c r="Z608" i="65" s="1"/>
  <c r="S489" i="65"/>
  <c r="S607" i="65" s="1"/>
  <c r="AB122" i="65"/>
  <c r="AB111" i="65" s="1"/>
  <c r="L122" i="65"/>
  <c r="X472" i="65"/>
  <c r="P472" i="65"/>
  <c r="H472" i="65"/>
  <c r="AB301" i="65"/>
  <c r="AB300" i="65" s="1"/>
  <c r="K549" i="65"/>
  <c r="K620" i="65" s="1"/>
  <c r="V497" i="65"/>
  <c r="V608" i="65" s="1"/>
  <c r="Q489" i="65"/>
  <c r="Q607" i="65" s="1"/>
  <c r="R478" i="65"/>
  <c r="R606" i="65" s="1"/>
  <c r="AA472" i="65"/>
  <c r="S472" i="65"/>
  <c r="K472" i="65"/>
  <c r="C472" i="65"/>
  <c r="X468" i="65"/>
  <c r="X467" i="65" s="1"/>
  <c r="X603" i="65" s="1"/>
  <c r="X102" i="65"/>
  <c r="X466" i="65" s="1"/>
  <c r="H468" i="65"/>
  <c r="H467" i="65" s="1"/>
  <c r="H603" i="65" s="1"/>
  <c r="H102" i="65"/>
  <c r="H466" i="65" s="1"/>
  <c r="I383" i="65"/>
  <c r="P367" i="65"/>
  <c r="P558" i="65" s="1"/>
  <c r="X349" i="65"/>
  <c r="X301" i="65"/>
  <c r="X300" i="65" s="1"/>
  <c r="AE489" i="65"/>
  <c r="AE607" i="65" s="1"/>
  <c r="AE468" i="65"/>
  <c r="AE467" i="65" s="1"/>
  <c r="AE603" i="65" s="1"/>
  <c r="AE102" i="65"/>
  <c r="AE466" i="65" s="1"/>
  <c r="M80" i="65"/>
  <c r="M465" i="65" s="1"/>
  <c r="AC464" i="65"/>
  <c r="H464" i="65"/>
  <c r="W489" i="65"/>
  <c r="W607" i="65" s="1"/>
  <c r="R112" i="65"/>
  <c r="U468" i="65"/>
  <c r="U467" i="65" s="1"/>
  <c r="U603" i="65" s="1"/>
  <c r="U102" i="65"/>
  <c r="U466" i="65" s="1"/>
  <c r="G549" i="65"/>
  <c r="H478" i="65"/>
  <c r="H606" i="65" s="1"/>
  <c r="AD112" i="65"/>
  <c r="K468" i="65"/>
  <c r="K467" i="65" s="1"/>
  <c r="K603" i="65" s="1"/>
  <c r="K102" i="65"/>
  <c r="K466" i="65" s="1"/>
  <c r="J69" i="65"/>
  <c r="J68" i="65" s="1"/>
  <c r="J472" i="65"/>
  <c r="Q468" i="65"/>
  <c r="Q467" i="65" s="1"/>
  <c r="Q603" i="65" s="1"/>
  <c r="Q102" i="65"/>
  <c r="Q466" i="65" s="1"/>
  <c r="Y69" i="65"/>
  <c r="Y68" i="65" s="1"/>
  <c r="D69" i="65"/>
  <c r="D68" i="65" s="1"/>
  <c r="AC458" i="65"/>
  <c r="M458" i="65"/>
  <c r="X8" i="65"/>
  <c r="H8" i="65"/>
  <c r="AA8" i="65"/>
  <c r="K8" i="65"/>
  <c r="AB35" i="65"/>
  <c r="L35" i="65"/>
  <c r="L31" i="65" s="1"/>
  <c r="L460" i="65" s="1"/>
  <c r="AA31" i="65"/>
  <c r="AA460" i="65" s="1"/>
  <c r="K31" i="65"/>
  <c r="K460" i="65" s="1"/>
  <c r="R8" i="65"/>
  <c r="I191" i="65"/>
  <c r="AA642" i="65"/>
  <c r="AA641" i="65" s="1"/>
  <c r="AA584" i="65"/>
  <c r="S642" i="65"/>
  <c r="S641" i="65" s="1"/>
  <c r="S584" i="65"/>
  <c r="K642" i="65"/>
  <c r="K641" i="65" s="1"/>
  <c r="K584" i="65"/>
  <c r="C642" i="65"/>
  <c r="C641" i="65" s="1"/>
  <c r="C584" i="65"/>
  <c r="AB635" i="65"/>
  <c r="AB633" i="65" s="1"/>
  <c r="AB661" i="65" s="1"/>
  <c r="AB576" i="65"/>
  <c r="AE635" i="65"/>
  <c r="AE633" i="65" s="1"/>
  <c r="AE661" i="65" s="1"/>
  <c r="AE576" i="65"/>
  <c r="S425" i="65"/>
  <c r="G635" i="65"/>
  <c r="G633" i="65" s="1"/>
  <c r="G661" i="65" s="1"/>
  <c r="G576" i="65"/>
  <c r="Y642" i="65"/>
  <c r="Y641" i="65" s="1"/>
  <c r="Y584" i="65"/>
  <c r="Z635" i="65"/>
  <c r="Z633" i="65" s="1"/>
  <c r="Z661" i="65" s="1"/>
  <c r="Z576" i="65"/>
  <c r="F635" i="65"/>
  <c r="F633" i="65" s="1"/>
  <c r="F661" i="65" s="1"/>
  <c r="F576" i="65"/>
  <c r="W425" i="65"/>
  <c r="J635" i="65"/>
  <c r="J633" i="65" s="1"/>
  <c r="J661" i="65" s="1"/>
  <c r="J576" i="65"/>
  <c r="Z571" i="65"/>
  <c r="Z630" i="65" s="1"/>
  <c r="R571" i="65"/>
  <c r="R630" i="65" s="1"/>
  <c r="J571" i="65"/>
  <c r="J630" i="65" s="1"/>
  <c r="Z407" i="65"/>
  <c r="R407" i="65"/>
  <c r="J407" i="65"/>
  <c r="V565" i="65"/>
  <c r="V628" i="65" s="1"/>
  <c r="F565" i="65"/>
  <c r="F628" i="65" s="1"/>
  <c r="I415" i="65"/>
  <c r="Q407" i="65"/>
  <c r="P399" i="65"/>
  <c r="U562" i="65"/>
  <c r="U627" i="65" s="1"/>
  <c r="X559" i="65"/>
  <c r="X626" i="65" s="1"/>
  <c r="M559" i="65"/>
  <c r="M626" i="65" s="1"/>
  <c r="AE367" i="65"/>
  <c r="AE558" i="65" s="1"/>
  <c r="O367" i="65"/>
  <c r="O558" i="65" s="1"/>
  <c r="E415" i="65"/>
  <c r="AC407" i="65"/>
  <c r="AC399" i="65"/>
  <c r="M399" i="65"/>
  <c r="Y562" i="65"/>
  <c r="Y627" i="65" s="1"/>
  <c r="D562" i="65"/>
  <c r="D627" i="65" s="1"/>
  <c r="L383" i="65"/>
  <c r="Z367" i="65"/>
  <c r="Z558" i="65" s="1"/>
  <c r="J367" i="65"/>
  <c r="J558" i="65" s="1"/>
  <c r="Q415" i="65"/>
  <c r="Y407" i="65"/>
  <c r="AB565" i="65"/>
  <c r="AB628" i="65" s="1"/>
  <c r="L565" i="65"/>
  <c r="L628" i="65" s="1"/>
  <c r="AC391" i="65"/>
  <c r="H391" i="65"/>
  <c r="P559" i="65"/>
  <c r="P626" i="65" s="1"/>
  <c r="E559" i="65"/>
  <c r="E626" i="65" s="1"/>
  <c r="Y367" i="65"/>
  <c r="Y558" i="65" s="1"/>
  <c r="I367" i="65"/>
  <c r="I558" i="65" s="1"/>
  <c r="F562" i="65"/>
  <c r="F627" i="65" s="1"/>
  <c r="Y559" i="65"/>
  <c r="Y626" i="65" s="1"/>
  <c r="L367" i="65"/>
  <c r="L558" i="65" s="1"/>
  <c r="R349" i="65"/>
  <c r="AB489" i="65"/>
  <c r="AB607" i="65" s="1"/>
  <c r="T489" i="65"/>
  <c r="T607" i="65" s="1"/>
  <c r="L489" i="65"/>
  <c r="L607" i="65" s="1"/>
  <c r="D489" i="65"/>
  <c r="D607" i="65" s="1"/>
  <c r="U407" i="65"/>
  <c r="Q565" i="65"/>
  <c r="Q628" i="65" s="1"/>
  <c r="V562" i="65"/>
  <c r="V627" i="65" s="1"/>
  <c r="H367" i="65"/>
  <c r="H558" i="65" s="1"/>
  <c r="K349" i="65"/>
  <c r="K299" i="65" s="1"/>
  <c r="Z301" i="65"/>
  <c r="Z300" i="65" s="1"/>
  <c r="J301" i="65"/>
  <c r="J300" i="65" s="1"/>
  <c r="AC549" i="65"/>
  <c r="U549" i="65"/>
  <c r="M549" i="65"/>
  <c r="E549" i="65"/>
  <c r="AE618" i="65"/>
  <c r="O618" i="65"/>
  <c r="AC415" i="65"/>
  <c r="E568" i="65"/>
  <c r="E629" i="65" s="1"/>
  <c r="N383" i="65"/>
  <c r="T367" i="65"/>
  <c r="T558" i="65" s="1"/>
  <c r="T349" i="65"/>
  <c r="U301" i="65"/>
  <c r="U300" i="65" s="1"/>
  <c r="U299" i="65" s="1"/>
  <c r="E301" i="65"/>
  <c r="E300" i="65" s="1"/>
  <c r="Z613" i="65"/>
  <c r="Z659" i="65" s="1"/>
  <c r="J613" i="65"/>
  <c r="J659" i="65" s="1"/>
  <c r="AA497" i="65"/>
  <c r="AA608" i="65" s="1"/>
  <c r="S497" i="65"/>
  <c r="S608" i="65" s="1"/>
  <c r="K497" i="65"/>
  <c r="K608" i="65" s="1"/>
  <c r="C497" i="65"/>
  <c r="C608" i="65" s="1"/>
  <c r="Z489" i="65"/>
  <c r="Z607" i="65" s="1"/>
  <c r="R489" i="65"/>
  <c r="R607" i="65" s="1"/>
  <c r="J489" i="65"/>
  <c r="J607" i="65" s="1"/>
  <c r="S349" i="65"/>
  <c r="V478" i="65"/>
  <c r="V606" i="65" s="1"/>
  <c r="F478" i="65"/>
  <c r="F606" i="65" s="1"/>
  <c r="Y112" i="65"/>
  <c r="Y111" i="65" s="1"/>
  <c r="Q112" i="65"/>
  <c r="Q111" i="65" s="1"/>
  <c r="I112" i="65"/>
  <c r="I111" i="65" s="1"/>
  <c r="V468" i="65"/>
  <c r="V467" i="65" s="1"/>
  <c r="V603" i="65" s="1"/>
  <c r="V102" i="65"/>
  <c r="V466" i="65" s="1"/>
  <c r="F468" i="65"/>
  <c r="F467" i="65" s="1"/>
  <c r="F603" i="65" s="1"/>
  <c r="F102" i="65"/>
  <c r="F466" i="65" s="1"/>
  <c r="AD80" i="65"/>
  <c r="AD465" i="65" s="1"/>
  <c r="N80" i="65"/>
  <c r="N465" i="65" s="1"/>
  <c r="G464" i="65"/>
  <c r="G67" i="65"/>
  <c r="N349" i="65"/>
  <c r="AE549" i="65"/>
  <c r="AE620" i="65" s="1"/>
  <c r="J497" i="65"/>
  <c r="J608" i="65" s="1"/>
  <c r="AB478" i="65"/>
  <c r="AB606" i="65" s="1"/>
  <c r="L478" i="65"/>
  <c r="L606" i="65" s="1"/>
  <c r="T112" i="65"/>
  <c r="L111" i="65"/>
  <c r="D112" i="65"/>
  <c r="AD383" i="65"/>
  <c r="AD349" i="65"/>
  <c r="L301" i="65"/>
  <c r="L300" i="65" s="1"/>
  <c r="Z122" i="65"/>
  <c r="J122" i="65"/>
  <c r="AE112" i="65"/>
  <c r="AE111" i="65" s="1"/>
  <c r="W112" i="65"/>
  <c r="W111" i="65" s="1"/>
  <c r="O112" i="65"/>
  <c r="O111" i="65" s="1"/>
  <c r="G112" i="65"/>
  <c r="G111" i="65" s="1"/>
  <c r="T468" i="65"/>
  <c r="T467" i="65" s="1"/>
  <c r="T603" i="65" s="1"/>
  <c r="T102" i="65"/>
  <c r="T466" i="65" s="1"/>
  <c r="D468" i="65"/>
  <c r="D467" i="65" s="1"/>
  <c r="D603" i="65" s="1"/>
  <c r="D102" i="65"/>
  <c r="D466" i="65" s="1"/>
  <c r="I559" i="65"/>
  <c r="I626" i="65" s="1"/>
  <c r="C349" i="65"/>
  <c r="H301" i="65"/>
  <c r="H300" i="65" s="1"/>
  <c r="X122" i="65"/>
  <c r="F472" i="65"/>
  <c r="W468" i="65"/>
  <c r="W467" i="65" s="1"/>
  <c r="W603" i="65" s="1"/>
  <c r="W102" i="65"/>
  <c r="W466" i="65" s="1"/>
  <c r="AC80" i="65"/>
  <c r="AC465" i="65" s="1"/>
  <c r="H80" i="65"/>
  <c r="H465" i="65" s="1"/>
  <c r="X464" i="65"/>
  <c r="R472" i="65"/>
  <c r="M468" i="65"/>
  <c r="M467" i="65" s="1"/>
  <c r="M603" i="65" s="1"/>
  <c r="M102" i="65"/>
  <c r="M466" i="65" s="1"/>
  <c r="O489" i="65"/>
  <c r="O607" i="65" s="1"/>
  <c r="AD472" i="65"/>
  <c r="C468" i="65"/>
  <c r="C467" i="65" s="1"/>
  <c r="C603" i="65" s="1"/>
  <c r="C102" i="65"/>
  <c r="C466" i="65" s="1"/>
  <c r="Z69" i="65"/>
  <c r="Z68" i="65" s="1"/>
  <c r="E69" i="65"/>
  <c r="E68" i="65" s="1"/>
  <c r="Z112" i="65"/>
  <c r="I468" i="65"/>
  <c r="I467" i="65" s="1"/>
  <c r="I603" i="65" s="1"/>
  <c r="I102" i="65"/>
  <c r="I466" i="65" s="1"/>
  <c r="T69" i="65"/>
  <c r="T68" i="65" s="1"/>
  <c r="AB69" i="65"/>
  <c r="AB68" i="65" s="1"/>
  <c r="Y458" i="65"/>
  <c r="I458" i="65"/>
  <c r="AC31" i="65"/>
  <c r="AC460" i="65" s="1"/>
  <c r="M31" i="65"/>
  <c r="M460" i="65" s="1"/>
  <c r="T8" i="65"/>
  <c r="D8" i="65"/>
  <c r="AB31" i="65"/>
  <c r="AB460" i="65" s="1"/>
  <c r="W8" i="65"/>
  <c r="G8" i="65"/>
  <c r="X35" i="65"/>
  <c r="X31" i="65" s="1"/>
  <c r="X460" i="65" s="1"/>
  <c r="H35" i="65"/>
  <c r="H31" i="65" s="1"/>
  <c r="H460" i="65" s="1"/>
  <c r="W31" i="65"/>
  <c r="W460" i="65" s="1"/>
  <c r="G31" i="65"/>
  <c r="G460" i="65" s="1"/>
  <c r="AD8" i="65"/>
  <c r="N8" i="65"/>
  <c r="AB642" i="65"/>
  <c r="AB641" i="65" s="1"/>
  <c r="AB584" i="65"/>
  <c r="T642" i="65"/>
  <c r="T641" i="65" s="1"/>
  <c r="T584" i="65"/>
  <c r="L642" i="65"/>
  <c r="L641" i="65" s="1"/>
  <c r="L584" i="65"/>
  <c r="D642" i="65"/>
  <c r="D641" i="65" s="1"/>
  <c r="D584" i="65"/>
  <c r="Y635" i="65"/>
  <c r="Y633" i="65" s="1"/>
  <c r="Y661" i="65" s="1"/>
  <c r="Y576" i="65"/>
  <c r="Q635" i="65"/>
  <c r="Q633" i="65" s="1"/>
  <c r="Q661" i="65" s="1"/>
  <c r="Q576" i="65"/>
  <c r="I635" i="65"/>
  <c r="I633" i="65" s="1"/>
  <c r="I661" i="65" s="1"/>
  <c r="I576" i="65"/>
  <c r="X635" i="65"/>
  <c r="X633" i="65" s="1"/>
  <c r="X661" i="65" s="1"/>
  <c r="X576" i="65"/>
  <c r="Z642" i="65"/>
  <c r="Z641" i="65" s="1"/>
  <c r="Z584" i="65"/>
  <c r="R642" i="65"/>
  <c r="R641" i="65" s="1"/>
  <c r="R584" i="65"/>
  <c r="J642" i="65"/>
  <c r="J641" i="65" s="1"/>
  <c r="J584" i="65"/>
  <c r="AA425" i="65"/>
  <c r="AC642" i="65"/>
  <c r="AC641" i="65" s="1"/>
  <c r="AC584" i="65"/>
  <c r="S635" i="65"/>
  <c r="S633" i="65" s="1"/>
  <c r="S661" i="65" s="1"/>
  <c r="S576" i="65"/>
  <c r="R635" i="65"/>
  <c r="R633" i="65" s="1"/>
  <c r="R661" i="65" s="1"/>
  <c r="R576" i="65"/>
  <c r="E642" i="65"/>
  <c r="E641" i="65" s="1"/>
  <c r="E584" i="65"/>
  <c r="W635" i="65"/>
  <c r="W633" i="65" s="1"/>
  <c r="W661" i="65" s="1"/>
  <c r="W576" i="65"/>
  <c r="D635" i="65"/>
  <c r="D633" i="65" s="1"/>
  <c r="D661" i="65" s="1"/>
  <c r="D576" i="65"/>
  <c r="AD415" i="65"/>
  <c r="V415" i="65"/>
  <c r="N415" i="65"/>
  <c r="F415" i="65"/>
  <c r="Z568" i="65"/>
  <c r="Z629" i="65" s="1"/>
  <c r="R568" i="65"/>
  <c r="R629" i="65" s="1"/>
  <c r="J568" i="65"/>
  <c r="J629" i="65" s="1"/>
  <c r="V635" i="65"/>
  <c r="V633" i="65" s="1"/>
  <c r="V661" i="65" s="1"/>
  <c r="V576" i="65"/>
  <c r="I571" i="65"/>
  <c r="I630" i="65" s="1"/>
  <c r="Q568" i="65"/>
  <c r="Q629" i="65" s="1"/>
  <c r="P565" i="65"/>
  <c r="P628" i="65" s="1"/>
  <c r="E391" i="65"/>
  <c r="AC383" i="65"/>
  <c r="H383" i="65"/>
  <c r="AA367" i="65"/>
  <c r="AA558" i="65" s="1"/>
  <c r="N635" i="65"/>
  <c r="N633" i="65" s="1"/>
  <c r="N661" i="65" s="1"/>
  <c r="N576" i="65"/>
  <c r="E571" i="65"/>
  <c r="E630" i="65" s="1"/>
  <c r="AC568" i="65"/>
  <c r="AC629" i="65" s="1"/>
  <c r="AC565" i="65"/>
  <c r="AC628" i="65" s="1"/>
  <c r="M565" i="65"/>
  <c r="M628" i="65" s="1"/>
  <c r="AD391" i="65"/>
  <c r="T391" i="65"/>
  <c r="I391" i="65"/>
  <c r="V367" i="65"/>
  <c r="V558" i="65" s="1"/>
  <c r="F367" i="65"/>
  <c r="F558" i="65" s="1"/>
  <c r="Q571" i="65"/>
  <c r="Q630" i="65" s="1"/>
  <c r="Y568" i="65"/>
  <c r="Y629" i="65" s="1"/>
  <c r="T399" i="65"/>
  <c r="D399" i="65"/>
  <c r="AC562" i="65"/>
  <c r="AC627" i="65" s="1"/>
  <c r="U383" i="65"/>
  <c r="U367" i="65"/>
  <c r="U558" i="65" s="1"/>
  <c r="E367" i="65"/>
  <c r="E558" i="65" s="1"/>
  <c r="AB391" i="65"/>
  <c r="L349" i="65"/>
  <c r="U568" i="65"/>
  <c r="U629" i="65" s="1"/>
  <c r="AA349" i="65"/>
  <c r="AA299" i="65" s="1"/>
  <c r="F349" i="65"/>
  <c r="V301" i="65"/>
  <c r="V300" i="65" s="1"/>
  <c r="F301" i="65"/>
  <c r="F300" i="65" s="1"/>
  <c r="AA618" i="65"/>
  <c r="K618" i="65"/>
  <c r="K613" i="65" s="1"/>
  <c r="K659" i="65" s="1"/>
  <c r="K524" i="65"/>
  <c r="AB497" i="65"/>
  <c r="AB608" i="65" s="1"/>
  <c r="T497" i="65"/>
  <c r="T608" i="65" s="1"/>
  <c r="L497" i="65"/>
  <c r="L608" i="65" s="1"/>
  <c r="C425" i="65"/>
  <c r="AC571" i="65"/>
  <c r="AC630" i="65" s="1"/>
  <c r="Q391" i="65"/>
  <c r="N559" i="65"/>
  <c r="N626" i="65" s="1"/>
  <c r="D367" i="65"/>
  <c r="D558" i="65" s="1"/>
  <c r="O349" i="65"/>
  <c r="Q301" i="65"/>
  <c r="Q300" i="65" s="1"/>
  <c r="Q299" i="65" s="1"/>
  <c r="X549" i="65"/>
  <c r="P549" i="65"/>
  <c r="H549" i="65"/>
  <c r="V613" i="65"/>
  <c r="V659" i="65" s="1"/>
  <c r="F613" i="65"/>
  <c r="F659" i="65" s="1"/>
  <c r="AA478" i="65"/>
  <c r="AA606" i="65" s="1"/>
  <c r="S478" i="65"/>
  <c r="S606" i="65" s="1"/>
  <c r="K478" i="65"/>
  <c r="K606" i="65" s="1"/>
  <c r="C478" i="65"/>
  <c r="C606" i="65" s="1"/>
  <c r="S549" i="65"/>
  <c r="S620" i="65" s="1"/>
  <c r="AD497" i="65"/>
  <c r="AD608" i="65" s="1"/>
  <c r="U489" i="65"/>
  <c r="U607" i="65" s="1"/>
  <c r="E489" i="65"/>
  <c r="E607" i="65" s="1"/>
  <c r="AD122" i="65"/>
  <c r="N122" i="65"/>
  <c r="Y472" i="65"/>
  <c r="Q472" i="65"/>
  <c r="I472" i="65"/>
  <c r="R468" i="65"/>
  <c r="R467" i="65" s="1"/>
  <c r="R603" i="65" s="1"/>
  <c r="R102" i="65"/>
  <c r="R466" i="65" s="1"/>
  <c r="Z80" i="65"/>
  <c r="Z465" i="65" s="1"/>
  <c r="J80" i="65"/>
  <c r="J465" i="65" s="1"/>
  <c r="S464" i="65"/>
  <c r="S67" i="65"/>
  <c r="C464" i="65"/>
  <c r="C463" i="65" s="1"/>
  <c r="C602" i="65" s="1"/>
  <c r="C67" i="65"/>
  <c r="O549" i="65"/>
  <c r="O620" i="65" s="1"/>
  <c r="AA489" i="65"/>
  <c r="AA607" i="65" s="1"/>
  <c r="K489" i="65"/>
  <c r="K607" i="65" s="1"/>
  <c r="T122" i="65"/>
  <c r="D122" i="65"/>
  <c r="AB472" i="65"/>
  <c r="T472" i="65"/>
  <c r="L472" i="65"/>
  <c r="D472" i="65"/>
  <c r="M415" i="65"/>
  <c r="AD559" i="65"/>
  <c r="AD626" i="65" s="1"/>
  <c r="H349" i="65"/>
  <c r="AA549" i="65"/>
  <c r="AA620" i="65" s="1"/>
  <c r="F497" i="65"/>
  <c r="F608" i="65" s="1"/>
  <c r="Y489" i="65"/>
  <c r="Y607" i="65" s="1"/>
  <c r="I489" i="65"/>
  <c r="I607" i="65" s="1"/>
  <c r="Z478" i="65"/>
  <c r="Z606" i="65" s="1"/>
  <c r="J478" i="65"/>
  <c r="J606" i="65" s="1"/>
  <c r="AE472" i="65"/>
  <c r="W472" i="65"/>
  <c r="O472" i="65"/>
  <c r="G472" i="65"/>
  <c r="P468" i="65"/>
  <c r="P467" i="65" s="1"/>
  <c r="P603" i="65" s="1"/>
  <c r="P102" i="65"/>
  <c r="P466" i="65" s="1"/>
  <c r="X478" i="65"/>
  <c r="X606" i="65" s="1"/>
  <c r="V111" i="65"/>
  <c r="O468" i="65"/>
  <c r="O467" i="65" s="1"/>
  <c r="O603" i="65" s="1"/>
  <c r="O102" i="65"/>
  <c r="O466" i="65" s="1"/>
  <c r="X80" i="65"/>
  <c r="X465" i="65" s="1"/>
  <c r="R69" i="65"/>
  <c r="R68" i="65" s="1"/>
  <c r="W549" i="65"/>
  <c r="W620" i="65" s="1"/>
  <c r="R497" i="65"/>
  <c r="R608" i="65" s="1"/>
  <c r="P122" i="65"/>
  <c r="E468" i="65"/>
  <c r="E467" i="65" s="1"/>
  <c r="E603" i="65" s="1"/>
  <c r="E102" i="65"/>
  <c r="E466" i="65" s="1"/>
  <c r="D497" i="65"/>
  <c r="D608" i="65" s="1"/>
  <c r="N112" i="65"/>
  <c r="N111" i="65" s="1"/>
  <c r="AA468" i="65"/>
  <c r="AA467" i="65" s="1"/>
  <c r="AA603" i="65" s="1"/>
  <c r="AA102" i="65"/>
  <c r="AA466" i="65" s="1"/>
  <c r="U69" i="65"/>
  <c r="U68" i="65" s="1"/>
  <c r="G489" i="65"/>
  <c r="G607" i="65" s="1"/>
  <c r="Z472" i="65"/>
  <c r="N69" i="65"/>
  <c r="N68" i="65" s="1"/>
  <c r="F69" i="65"/>
  <c r="F68" i="65" s="1"/>
  <c r="U458" i="65"/>
  <c r="E458" i="65"/>
  <c r="Y31" i="65"/>
  <c r="Y460" i="65" s="1"/>
  <c r="I31" i="65"/>
  <c r="I460" i="65" s="1"/>
  <c r="P8" i="65"/>
  <c r="Q69" i="65"/>
  <c r="Q68" i="65" s="1"/>
  <c r="S8" i="65"/>
  <c r="C8" i="65"/>
  <c r="T35" i="65"/>
  <c r="T31" i="65" s="1"/>
  <c r="T460" i="65" s="1"/>
  <c r="D35" i="65"/>
  <c r="S31" i="65"/>
  <c r="S460" i="65" s="1"/>
  <c r="C31" i="65"/>
  <c r="C460" i="65" s="1"/>
  <c r="Z8" i="65"/>
  <c r="J8" i="65"/>
  <c r="Y191" i="65"/>
  <c r="AE642" i="65"/>
  <c r="AE641" i="65" s="1"/>
  <c r="AE584" i="65"/>
  <c r="W642" i="65"/>
  <c r="W641" i="65" s="1"/>
  <c r="W584" i="65"/>
  <c r="O642" i="65"/>
  <c r="O641" i="65" s="1"/>
  <c r="O584" i="65"/>
  <c r="G642" i="65"/>
  <c r="G641" i="65" s="1"/>
  <c r="G584" i="65"/>
  <c r="T635" i="65"/>
  <c r="T633" i="65" s="1"/>
  <c r="T661" i="65" s="1"/>
  <c r="T576" i="65"/>
  <c r="AA635" i="65"/>
  <c r="AA633" i="65" s="1"/>
  <c r="AA661" i="65" s="1"/>
  <c r="AA576" i="65"/>
  <c r="AD425" i="65"/>
  <c r="L635" i="65"/>
  <c r="L633" i="65" s="1"/>
  <c r="L661" i="65" s="1"/>
  <c r="L576" i="65"/>
  <c r="I642" i="65"/>
  <c r="I641" i="65" s="1"/>
  <c r="I584" i="65"/>
  <c r="K425" i="65"/>
  <c r="O425" i="65"/>
  <c r="AD571" i="65"/>
  <c r="AD630" i="65" s="1"/>
  <c r="V571" i="65"/>
  <c r="V630" i="65" s="1"/>
  <c r="N571" i="65"/>
  <c r="N630" i="65" s="1"/>
  <c r="F571" i="65"/>
  <c r="F630" i="65" s="1"/>
  <c r="AD407" i="65"/>
  <c r="V407" i="65"/>
  <c r="N407" i="65"/>
  <c r="F407" i="65"/>
  <c r="Y415" i="65"/>
  <c r="X399" i="65"/>
  <c r="H399" i="65"/>
  <c r="P562" i="65"/>
  <c r="P627" i="65" s="1"/>
  <c r="E562" i="65"/>
  <c r="E627" i="65" s="1"/>
  <c r="AC559" i="65"/>
  <c r="AC626" i="65" s="1"/>
  <c r="H559" i="65"/>
  <c r="H626" i="65" s="1"/>
  <c r="U415" i="65"/>
  <c r="M407" i="65"/>
  <c r="U399" i="65"/>
  <c r="E399" i="65"/>
  <c r="AD562" i="65"/>
  <c r="AD627" i="65" s="1"/>
  <c r="T562" i="65"/>
  <c r="T627" i="65" s="1"/>
  <c r="I562" i="65"/>
  <c r="I627" i="65" s="1"/>
  <c r="AB383" i="65"/>
  <c r="Q383" i="65"/>
  <c r="R367" i="65"/>
  <c r="R558" i="65" s="1"/>
  <c r="I407" i="65"/>
  <c r="T565" i="65"/>
  <c r="T628" i="65" s="1"/>
  <c r="D565" i="65"/>
  <c r="D628" i="65" s="1"/>
  <c r="X391" i="65"/>
  <c r="M391" i="65"/>
  <c r="U559" i="65"/>
  <c r="U626" i="65" s="1"/>
  <c r="Q367" i="65"/>
  <c r="Q558" i="65" s="1"/>
  <c r="Y399" i="65"/>
  <c r="AB562" i="65"/>
  <c r="AB627" i="65" s="1"/>
  <c r="AB349" i="65"/>
  <c r="G349" i="65"/>
  <c r="G299" i="65" s="1"/>
  <c r="X489" i="65"/>
  <c r="X607" i="65" s="1"/>
  <c r="P489" i="65"/>
  <c r="P607" i="65" s="1"/>
  <c r="H489" i="65"/>
  <c r="H607" i="65" s="1"/>
  <c r="V349" i="65"/>
  <c r="R301" i="65"/>
  <c r="R300" i="65" s="1"/>
  <c r="Y549" i="65"/>
  <c r="Q549" i="65"/>
  <c r="I549" i="65"/>
  <c r="W618" i="65"/>
  <c r="W524" i="65"/>
  <c r="C635" i="65"/>
  <c r="C633" i="65" s="1"/>
  <c r="C661" i="65" s="1"/>
  <c r="C576" i="65"/>
  <c r="I399" i="65"/>
  <c r="Q562" i="65"/>
  <c r="Q627" i="65" s="1"/>
  <c r="AE349" i="65"/>
  <c r="AE299" i="65" s="1"/>
  <c r="J349" i="65"/>
  <c r="AC301" i="65"/>
  <c r="AC300" i="65" s="1"/>
  <c r="AC299" i="65" s="1"/>
  <c r="M301" i="65"/>
  <c r="M300" i="65" s="1"/>
  <c r="M299" i="65" s="1"/>
  <c r="R613" i="65"/>
  <c r="R659" i="65" s="1"/>
  <c r="AE497" i="65"/>
  <c r="AE608" i="65" s="1"/>
  <c r="W497" i="65"/>
  <c r="W608" i="65" s="1"/>
  <c r="O497" i="65"/>
  <c r="O608" i="65" s="1"/>
  <c r="G497" i="65"/>
  <c r="G608" i="65" s="1"/>
  <c r="AD489" i="65"/>
  <c r="AD607" i="65" s="1"/>
  <c r="V489" i="65"/>
  <c r="V607" i="65" s="1"/>
  <c r="N489" i="65"/>
  <c r="N607" i="65" s="1"/>
  <c r="F489" i="65"/>
  <c r="F607" i="65" s="1"/>
  <c r="L391" i="65"/>
  <c r="T301" i="65"/>
  <c r="T300" i="65" s="1"/>
  <c r="AD478" i="65"/>
  <c r="AD606" i="65" s="1"/>
  <c r="N478" i="65"/>
  <c r="N606" i="65" s="1"/>
  <c r="AC112" i="65"/>
  <c r="AC111" i="65" s="1"/>
  <c r="U112" i="65"/>
  <c r="U111" i="65" s="1"/>
  <c r="M112" i="65"/>
  <c r="M111" i="65" s="1"/>
  <c r="E112" i="65"/>
  <c r="E111" i="65" s="1"/>
  <c r="AD468" i="65"/>
  <c r="AD467" i="65" s="1"/>
  <c r="AD603" i="65" s="1"/>
  <c r="AD102" i="65"/>
  <c r="AD466" i="65" s="1"/>
  <c r="N468" i="65"/>
  <c r="N467" i="65" s="1"/>
  <c r="N603" i="65" s="1"/>
  <c r="N102" i="65"/>
  <c r="N466" i="65" s="1"/>
  <c r="V80" i="65"/>
  <c r="V465" i="65" s="1"/>
  <c r="F80" i="65"/>
  <c r="F465" i="65" s="1"/>
  <c r="AE464" i="65"/>
  <c r="AE463" i="65" s="1"/>
  <c r="AE602" i="65" s="1"/>
  <c r="AE67" i="65"/>
  <c r="O464" i="65"/>
  <c r="O463" i="65" s="1"/>
  <c r="O602" i="65" s="1"/>
  <c r="O67" i="65"/>
  <c r="C489" i="65"/>
  <c r="C607" i="65" s="1"/>
  <c r="T478" i="65"/>
  <c r="T606" i="65" s="1"/>
  <c r="D478" i="65"/>
  <c r="D606" i="65" s="1"/>
  <c r="X112" i="65"/>
  <c r="X111" i="65" s="1"/>
  <c r="P112" i="65"/>
  <c r="P111" i="65" s="1"/>
  <c r="H112" i="65"/>
  <c r="M571" i="65"/>
  <c r="M630" i="65" s="1"/>
  <c r="R122" i="65"/>
  <c r="AA112" i="65"/>
  <c r="AA111" i="65" s="1"/>
  <c r="S112" i="65"/>
  <c r="S111" i="65" s="1"/>
  <c r="K112" i="65"/>
  <c r="K111" i="65" s="1"/>
  <c r="C112" i="65"/>
  <c r="AB468" i="65"/>
  <c r="AB467" i="65" s="1"/>
  <c r="AB603" i="65" s="1"/>
  <c r="AB102" i="65"/>
  <c r="AB466" i="65" s="1"/>
  <c r="L468" i="65"/>
  <c r="L467" i="65" s="1"/>
  <c r="L603" i="65" s="1"/>
  <c r="L102" i="65"/>
  <c r="L466" i="65" s="1"/>
  <c r="V472" i="65"/>
  <c r="G468" i="65"/>
  <c r="G467" i="65" s="1"/>
  <c r="G603" i="65" s="1"/>
  <c r="G102" i="65"/>
  <c r="G466" i="65" s="1"/>
  <c r="M464" i="65"/>
  <c r="M463" i="65" s="1"/>
  <c r="M602" i="65" s="1"/>
  <c r="M67" i="65"/>
  <c r="P478" i="65"/>
  <c r="P606" i="65" s="1"/>
  <c r="AC468" i="65"/>
  <c r="AC467" i="65" s="1"/>
  <c r="AC603" i="65" s="1"/>
  <c r="AC102" i="65"/>
  <c r="AC466" i="65" s="1"/>
  <c r="H122" i="65"/>
  <c r="N472" i="65"/>
  <c r="S468" i="65"/>
  <c r="S467" i="65" s="1"/>
  <c r="S603" i="65" s="1"/>
  <c r="S102" i="65"/>
  <c r="S466" i="65" s="1"/>
  <c r="P69" i="65"/>
  <c r="P68" i="65" s="1"/>
  <c r="J112" i="65"/>
  <c r="J111" i="65" s="1"/>
  <c r="Y468" i="65"/>
  <c r="Y467" i="65" s="1"/>
  <c r="Y603" i="65" s="1"/>
  <c r="Y102" i="65"/>
  <c r="Y466" i="65" s="1"/>
  <c r="AD69" i="65"/>
  <c r="AD68" i="65" s="1"/>
  <c r="I69" i="65"/>
  <c r="I68" i="65" s="1"/>
  <c r="Q458" i="65"/>
  <c r="V69" i="65"/>
  <c r="V68" i="65" s="1"/>
  <c r="AB8" i="65"/>
  <c r="L8" i="65"/>
  <c r="D31" i="65"/>
  <c r="D460" i="65" s="1"/>
  <c r="AE8" i="65"/>
  <c r="O8" i="65"/>
  <c r="L69" i="65"/>
  <c r="L68" i="65" s="1"/>
  <c r="P35" i="65"/>
  <c r="P31" i="65" s="1"/>
  <c r="P460" i="65" s="1"/>
  <c r="AE31" i="65"/>
  <c r="AE460" i="65" s="1"/>
  <c r="O31" i="65"/>
  <c r="O460" i="65" s="1"/>
  <c r="V8" i="65"/>
  <c r="F8" i="65"/>
  <c r="H500" i="3"/>
  <c r="F500" i="3"/>
  <c r="AB500" i="3"/>
  <c r="AE500" i="3"/>
  <c r="Z500" i="3"/>
  <c r="R500" i="3"/>
  <c r="L500" i="3"/>
  <c r="E494" i="3"/>
  <c r="E484" i="3"/>
  <c r="E474" i="3"/>
  <c r="F494" i="3"/>
  <c r="F484" i="3"/>
  <c r="E499" i="2"/>
  <c r="E494" i="2"/>
  <c r="E490" i="2"/>
  <c r="E141" i="2"/>
  <c r="E484" i="2"/>
  <c r="AA500" i="3"/>
  <c r="J500" i="3"/>
  <c r="K500" i="3"/>
  <c r="N500" i="3"/>
  <c r="V500" i="3"/>
  <c r="E500" i="3"/>
  <c r="E523" i="3"/>
  <c r="E507" i="3"/>
  <c r="E498" i="3"/>
  <c r="E496" i="3"/>
  <c r="E483" i="3"/>
  <c r="E479" i="3"/>
  <c r="F507" i="3"/>
  <c r="F496" i="3"/>
  <c r="F483" i="3"/>
  <c r="F479" i="3"/>
  <c r="E498" i="2"/>
  <c r="E149" i="2"/>
  <c r="E493" i="2"/>
  <c r="E479" i="2"/>
  <c r="AC500" i="3"/>
  <c r="T500" i="3"/>
  <c r="P500" i="3"/>
  <c r="W500" i="3"/>
  <c r="I500" i="3"/>
  <c r="M500" i="3"/>
  <c r="S500" i="3"/>
  <c r="Y500" i="3"/>
  <c r="E116" i="3"/>
  <c r="E476" i="3" s="1"/>
  <c r="F116" i="3"/>
  <c r="F476" i="3" s="1"/>
  <c r="E492" i="2"/>
  <c r="E488" i="2"/>
  <c r="E130" i="2"/>
  <c r="E486" i="2" s="1"/>
  <c r="E477" i="2"/>
  <c r="AD500" i="3"/>
  <c r="X500" i="3"/>
  <c r="D500" i="3"/>
  <c r="U500" i="3"/>
  <c r="Q500" i="3"/>
  <c r="C500" i="3"/>
  <c r="O500" i="3"/>
  <c r="G500" i="3"/>
  <c r="E501" i="3"/>
  <c r="E495" i="3"/>
  <c r="E485" i="3"/>
  <c r="E477" i="3"/>
  <c r="F501" i="3"/>
  <c r="F495" i="3"/>
  <c r="F485" i="3"/>
  <c r="F477" i="3"/>
  <c r="F475" i="3"/>
  <c r="E495" i="2"/>
  <c r="E491" i="2"/>
  <c r="E485" i="2"/>
  <c r="E475" i="2"/>
  <c r="E473" i="2"/>
  <c r="G507" i="3"/>
  <c r="G501" i="3"/>
  <c r="G498" i="3"/>
  <c r="G495" i="3"/>
  <c r="G496" i="3"/>
  <c r="G485" i="3"/>
  <c r="G483" i="3"/>
  <c r="G479" i="3"/>
  <c r="G477" i="3"/>
  <c r="G475" i="3"/>
  <c r="H494" i="3"/>
  <c r="H484" i="3"/>
  <c r="H116" i="3"/>
  <c r="H476" i="3" s="1"/>
  <c r="I507" i="3"/>
  <c r="I501" i="3"/>
  <c r="I495" i="3"/>
  <c r="I496" i="3"/>
  <c r="I485" i="3"/>
  <c r="I483" i="3"/>
  <c r="I479" i="3"/>
  <c r="I477" i="3"/>
  <c r="I473" i="3"/>
  <c r="J507" i="3"/>
  <c r="J501" i="3"/>
  <c r="J495" i="3"/>
  <c r="J496" i="3"/>
  <c r="J485" i="3"/>
  <c r="J483" i="3"/>
  <c r="J479" i="3"/>
  <c r="J477" i="3"/>
  <c r="I498" i="2"/>
  <c r="I149" i="2"/>
  <c r="I495" i="2"/>
  <c r="I493" i="2"/>
  <c r="I491" i="2"/>
  <c r="I485" i="2"/>
  <c r="I483" i="2"/>
  <c r="I116" i="2"/>
  <c r="I476" i="2" s="1"/>
  <c r="I474" i="2"/>
  <c r="K507" i="3"/>
  <c r="K501" i="3"/>
  <c r="K149" i="3"/>
  <c r="K495" i="3"/>
  <c r="K496" i="3"/>
  <c r="K485" i="3"/>
  <c r="K483" i="3"/>
  <c r="K479" i="3"/>
  <c r="K477" i="3"/>
  <c r="L507" i="3"/>
  <c r="L501" i="3"/>
  <c r="L495" i="3"/>
  <c r="L496" i="3"/>
  <c r="L485" i="3"/>
  <c r="L483" i="3"/>
  <c r="L479" i="3"/>
  <c r="L477" i="3"/>
  <c r="M499" i="3"/>
  <c r="M494" i="3"/>
  <c r="M484" i="3"/>
  <c r="M116" i="3"/>
  <c r="M476" i="3" s="1"/>
  <c r="M474" i="3"/>
  <c r="L499" i="2"/>
  <c r="L494" i="2"/>
  <c r="L492" i="2"/>
  <c r="L490" i="2"/>
  <c r="L141" i="2"/>
  <c r="L488" i="2"/>
  <c r="L130" i="2"/>
  <c r="L486" i="2" s="1"/>
  <c r="L484" i="2"/>
  <c r="L479" i="2"/>
  <c r="L477" i="2"/>
  <c r="L475" i="2"/>
  <c r="L473" i="2"/>
  <c r="N494" i="3"/>
  <c r="N484" i="3"/>
  <c r="N116" i="3"/>
  <c r="N476" i="3" s="1"/>
  <c r="M498" i="2"/>
  <c r="M149" i="2"/>
  <c r="M495" i="2"/>
  <c r="M493" i="2"/>
  <c r="M491" i="2"/>
  <c r="M485" i="2"/>
  <c r="M483" i="2"/>
  <c r="M116" i="2"/>
  <c r="M476" i="2" s="1"/>
  <c r="M474" i="2"/>
  <c r="O494" i="3"/>
  <c r="O484" i="3"/>
  <c r="O116" i="3"/>
  <c r="O476" i="3" s="1"/>
  <c r="N499" i="2"/>
  <c r="N494" i="2"/>
  <c r="N492" i="2"/>
  <c r="N490" i="2"/>
  <c r="N141" i="2"/>
  <c r="N488" i="2"/>
  <c r="N130" i="2"/>
  <c r="N486" i="2" s="1"/>
  <c r="N484" i="2"/>
  <c r="N479" i="2"/>
  <c r="N477" i="2"/>
  <c r="N475" i="2"/>
  <c r="N473" i="2"/>
  <c r="P494" i="3"/>
  <c r="P484" i="3"/>
  <c r="P116" i="3"/>
  <c r="P476" i="3" s="1"/>
  <c r="O498" i="2"/>
  <c r="O149" i="2"/>
  <c r="O495" i="2"/>
  <c r="O493" i="2"/>
  <c r="O491" i="2"/>
  <c r="O485" i="2"/>
  <c r="O483" i="2"/>
  <c r="O116" i="2"/>
  <c r="O476" i="2" s="1"/>
  <c r="O474" i="2"/>
  <c r="Q507" i="3"/>
  <c r="Q501" i="3"/>
  <c r="Q495" i="3"/>
  <c r="Q496" i="3"/>
  <c r="Q485" i="3"/>
  <c r="Q483" i="3"/>
  <c r="Q479" i="3"/>
  <c r="Q477" i="3"/>
  <c r="R507" i="3"/>
  <c r="R501" i="3"/>
  <c r="R498" i="3"/>
  <c r="R495" i="3"/>
  <c r="R496" i="3"/>
  <c r="R485" i="3"/>
  <c r="R483" i="3"/>
  <c r="R479" i="3"/>
  <c r="R477" i="3"/>
  <c r="R473" i="3"/>
  <c r="S507" i="3"/>
  <c r="S501" i="3"/>
  <c r="S495" i="3"/>
  <c r="S496" i="3"/>
  <c r="S485" i="3"/>
  <c r="S483" i="3"/>
  <c r="S479" i="3"/>
  <c r="S477" i="3"/>
  <c r="S473" i="3"/>
  <c r="R499" i="2"/>
  <c r="R494" i="2"/>
  <c r="R492" i="2"/>
  <c r="R490" i="2"/>
  <c r="R141" i="2"/>
  <c r="R488" i="2"/>
  <c r="R130" i="2"/>
  <c r="R486" i="2" s="1"/>
  <c r="R484" i="2"/>
  <c r="R479" i="2"/>
  <c r="R477" i="2"/>
  <c r="R475" i="2"/>
  <c r="R473" i="2"/>
  <c r="T494" i="3"/>
  <c r="T484" i="3"/>
  <c r="T116" i="3"/>
  <c r="T476" i="3" s="1"/>
  <c r="S499" i="2"/>
  <c r="S494" i="2"/>
  <c r="S492" i="2"/>
  <c r="S490" i="2"/>
  <c r="S141" i="2"/>
  <c r="S488" i="2"/>
  <c r="S130" i="2"/>
  <c r="S486" i="2" s="1"/>
  <c r="S484" i="2"/>
  <c r="S479" i="2"/>
  <c r="S477" i="2"/>
  <c r="S475" i="2"/>
  <c r="S473" i="2"/>
  <c r="T499" i="2"/>
  <c r="T494" i="2"/>
  <c r="T492" i="2"/>
  <c r="T490" i="2"/>
  <c r="T141" i="2"/>
  <c r="T488" i="2"/>
  <c r="T130" i="2"/>
  <c r="T486" i="2" s="1"/>
  <c r="T484" i="2"/>
  <c r="T479" i="2"/>
  <c r="T477" i="2"/>
  <c r="T475" i="2"/>
  <c r="T473" i="2"/>
  <c r="U522" i="3"/>
  <c r="V522" i="3"/>
  <c r="W507" i="3"/>
  <c r="W501" i="3"/>
  <c r="W495" i="3"/>
  <c r="W496" i="3"/>
  <c r="W485" i="3"/>
  <c r="W483" i="3"/>
  <c r="W479" i="3"/>
  <c r="W477" i="3"/>
  <c r="W475" i="3"/>
  <c r="AC507" i="3"/>
  <c r="AC501" i="3"/>
  <c r="AC498" i="3"/>
  <c r="AC149" i="3"/>
  <c r="AC495" i="3"/>
  <c r="AC496" i="3"/>
  <c r="AC485" i="3"/>
  <c r="AC483" i="3"/>
  <c r="AC479" i="3"/>
  <c r="AC477" i="3"/>
  <c r="AB523" i="3"/>
  <c r="AB521" i="3"/>
  <c r="AB187" i="3"/>
  <c r="AB519" i="3"/>
  <c r="AA507" i="3"/>
  <c r="AA501" i="3"/>
  <c r="AA498" i="3"/>
  <c r="AA495" i="3"/>
  <c r="AA496" i="3"/>
  <c r="AA485" i="3"/>
  <c r="AA483" i="3"/>
  <c r="AA479" i="3"/>
  <c r="AA477" i="3"/>
  <c r="AA475" i="3"/>
  <c r="AD522" i="3"/>
  <c r="Y494" i="3"/>
  <c r="Y484" i="3"/>
  <c r="Y116" i="3"/>
  <c r="Y476" i="3" s="1"/>
  <c r="Y474" i="3"/>
  <c r="X523" i="3"/>
  <c r="X521" i="3"/>
  <c r="X187" i="3"/>
  <c r="X519" i="3"/>
  <c r="C507" i="3"/>
  <c r="C501" i="3"/>
  <c r="C495" i="3"/>
  <c r="C496" i="3"/>
  <c r="C485" i="3"/>
  <c r="C483" i="3"/>
  <c r="C479" i="3"/>
  <c r="C477" i="3"/>
  <c r="C475" i="3"/>
  <c r="C473" i="3"/>
  <c r="Z522" i="3"/>
  <c r="D494" i="3"/>
  <c r="D484" i="3"/>
  <c r="D116" i="3"/>
  <c r="D476" i="3" s="1"/>
  <c r="D474" i="3"/>
  <c r="AB499" i="2"/>
  <c r="AB494" i="2"/>
  <c r="AB492" i="2"/>
  <c r="AB490" i="2"/>
  <c r="AB141" i="2"/>
  <c r="AB488" i="2"/>
  <c r="AB130" i="2"/>
  <c r="AB486" i="2" s="1"/>
  <c r="AB484" i="2"/>
  <c r="AB479" i="2"/>
  <c r="AB477" i="2"/>
  <c r="AB475" i="2"/>
  <c r="AB473" i="2"/>
  <c r="AE522" i="3"/>
  <c r="AE581" i="3"/>
  <c r="AE638" i="3" s="1"/>
  <c r="AD581" i="3"/>
  <c r="AD638" i="3" s="1"/>
  <c r="AC581" i="3"/>
  <c r="AC638" i="3" s="1"/>
  <c r="AB581" i="3"/>
  <c r="AB638" i="3" s="1"/>
  <c r="AA581" i="3"/>
  <c r="AA638" i="3" s="1"/>
  <c r="Y581" i="3"/>
  <c r="Y638" i="3" s="1"/>
  <c r="V581" i="3"/>
  <c r="V638" i="3" s="1"/>
  <c r="R581" i="3"/>
  <c r="R638" i="3" s="1"/>
  <c r="Q581" i="3"/>
  <c r="Q638" i="3" s="1"/>
  <c r="P581" i="3"/>
  <c r="P638" i="3" s="1"/>
  <c r="O581" i="3"/>
  <c r="O638" i="3" s="1"/>
  <c r="K581" i="3"/>
  <c r="K638" i="3" s="1"/>
  <c r="G581" i="3"/>
  <c r="G638" i="3" s="1"/>
  <c r="E581" i="3"/>
  <c r="E638" i="3" s="1"/>
  <c r="E522" i="3"/>
  <c r="F522" i="3"/>
  <c r="F499" i="2"/>
  <c r="F494" i="2"/>
  <c r="F492" i="2"/>
  <c r="F490" i="2"/>
  <c r="F141" i="2"/>
  <c r="F488" i="2"/>
  <c r="F130" i="2"/>
  <c r="F486" i="2" s="1"/>
  <c r="F484" i="2"/>
  <c r="F479" i="2"/>
  <c r="F477" i="2"/>
  <c r="F475" i="2"/>
  <c r="F473" i="2"/>
  <c r="G523" i="3"/>
  <c r="G521" i="3"/>
  <c r="G187" i="3"/>
  <c r="G519" i="3"/>
  <c r="G499" i="2"/>
  <c r="G494" i="2"/>
  <c r="G492" i="2"/>
  <c r="G490" i="2"/>
  <c r="G141" i="2"/>
  <c r="G488" i="2"/>
  <c r="G130" i="2"/>
  <c r="G486" i="2" s="1"/>
  <c r="G484" i="2"/>
  <c r="G479" i="2"/>
  <c r="G477" i="2"/>
  <c r="G475" i="2"/>
  <c r="G473" i="2"/>
  <c r="H522" i="3"/>
  <c r="H498" i="2"/>
  <c r="H149" i="2"/>
  <c r="H495" i="2"/>
  <c r="H493" i="2"/>
  <c r="H491" i="2"/>
  <c r="H485" i="2"/>
  <c r="H483" i="2"/>
  <c r="H116" i="2"/>
  <c r="H476" i="2" s="1"/>
  <c r="H474" i="2"/>
  <c r="I523" i="3"/>
  <c r="I521" i="3"/>
  <c r="I187" i="3"/>
  <c r="I519" i="3"/>
  <c r="J523" i="3"/>
  <c r="J521" i="3"/>
  <c r="J187" i="3"/>
  <c r="J519" i="3"/>
  <c r="J498" i="2"/>
  <c r="J149" i="2"/>
  <c r="J495" i="2"/>
  <c r="J493" i="2"/>
  <c r="J491" i="2"/>
  <c r="J485" i="2"/>
  <c r="J483" i="2"/>
  <c r="J116" i="2"/>
  <c r="J476" i="2" s="1"/>
  <c r="J474" i="2"/>
  <c r="K523" i="3"/>
  <c r="K521" i="3"/>
  <c r="K187" i="3"/>
  <c r="K519" i="3"/>
  <c r="K498" i="2"/>
  <c r="K149" i="2"/>
  <c r="K495" i="2"/>
  <c r="K493" i="2"/>
  <c r="K491" i="2"/>
  <c r="K485" i="2"/>
  <c r="K483" i="2"/>
  <c r="K116" i="2"/>
  <c r="K476" i="2" s="1"/>
  <c r="K474" i="2"/>
  <c r="L523" i="3"/>
  <c r="L521" i="3"/>
  <c r="L187" i="3"/>
  <c r="L519" i="3"/>
  <c r="M522" i="3"/>
  <c r="N522" i="3"/>
  <c r="O522" i="3"/>
  <c r="P522" i="3"/>
  <c r="P498" i="2"/>
  <c r="P149" i="2"/>
  <c r="P495" i="2"/>
  <c r="P493" i="2"/>
  <c r="P491" i="2"/>
  <c r="P485" i="2"/>
  <c r="P483" i="2"/>
  <c r="P116" i="2"/>
  <c r="P476" i="2" s="1"/>
  <c r="P474" i="2"/>
  <c r="Q523" i="3"/>
  <c r="Q521" i="3"/>
  <c r="Q187" i="3"/>
  <c r="Q519" i="3"/>
  <c r="Q498" i="2"/>
  <c r="Q149" i="2"/>
  <c r="Q495" i="2"/>
  <c r="Q493" i="2"/>
  <c r="Q491" i="2"/>
  <c r="Q485" i="2"/>
  <c r="Q483" i="2"/>
  <c r="Q116" i="2"/>
  <c r="Q476" i="2" s="1"/>
  <c r="Q474" i="2"/>
  <c r="R523" i="3"/>
  <c r="R521" i="3"/>
  <c r="R187" i="3"/>
  <c r="R519" i="3"/>
  <c r="S523" i="3"/>
  <c r="S521" i="3"/>
  <c r="S187" i="3"/>
  <c r="S519" i="3"/>
  <c r="T522" i="3"/>
  <c r="U507" i="3"/>
  <c r="U501" i="3"/>
  <c r="U498" i="3"/>
  <c r="U495" i="3"/>
  <c r="U496" i="3"/>
  <c r="U485" i="3"/>
  <c r="U483" i="3"/>
  <c r="U479" i="3"/>
  <c r="U477" i="3"/>
  <c r="U475" i="3"/>
  <c r="V507" i="3"/>
  <c r="V501" i="3"/>
  <c r="V495" i="3"/>
  <c r="V496" i="3"/>
  <c r="V485" i="3"/>
  <c r="V483" i="3"/>
  <c r="V479" i="3"/>
  <c r="V477" i="3"/>
  <c r="U498" i="2"/>
  <c r="U149" i="2"/>
  <c r="U495" i="2"/>
  <c r="U493" i="2"/>
  <c r="U491" i="2"/>
  <c r="U485" i="2"/>
  <c r="U483" i="2"/>
  <c r="U116" i="2"/>
  <c r="U476" i="2" s="1"/>
  <c r="U474" i="2"/>
  <c r="W523" i="3"/>
  <c r="W521" i="3"/>
  <c r="W187" i="3"/>
  <c r="W519" i="3"/>
  <c r="W499" i="2"/>
  <c r="W494" i="2"/>
  <c r="W492" i="2"/>
  <c r="W490" i="2"/>
  <c r="W141" i="2"/>
  <c r="W488" i="2"/>
  <c r="W130" i="2"/>
  <c r="W486" i="2" s="1"/>
  <c r="W484" i="2"/>
  <c r="W479" i="2"/>
  <c r="W477" i="2"/>
  <c r="W475" i="2"/>
  <c r="W473" i="2"/>
  <c r="AC523" i="3"/>
  <c r="AC521" i="3"/>
  <c r="AC187" i="3"/>
  <c r="AC519" i="3"/>
  <c r="AB494" i="3"/>
  <c r="AB484" i="3"/>
  <c r="AB116" i="3"/>
  <c r="AB476" i="3" s="1"/>
  <c r="V498" i="2"/>
  <c r="V149" i="2"/>
  <c r="V495" i="2"/>
  <c r="V493" i="2"/>
  <c r="V491" i="2"/>
  <c r="V485" i="2"/>
  <c r="V483" i="2"/>
  <c r="V116" i="2"/>
  <c r="V476" i="2" s="1"/>
  <c r="V474" i="2"/>
  <c r="AA523" i="3"/>
  <c r="AA521" i="3"/>
  <c r="AA187" i="3"/>
  <c r="AA519" i="3"/>
  <c r="AD507" i="3"/>
  <c r="AD501" i="3"/>
  <c r="AD495" i="3"/>
  <c r="AD496" i="3"/>
  <c r="AD485" i="3"/>
  <c r="AD483" i="3"/>
  <c r="AD479" i="3"/>
  <c r="AD477" i="3"/>
  <c r="AD475" i="3"/>
  <c r="AD473" i="3"/>
  <c r="Y522" i="3"/>
  <c r="X494" i="3"/>
  <c r="X484" i="3"/>
  <c r="X116" i="3"/>
  <c r="X476" i="3" s="1"/>
  <c r="X474" i="3"/>
  <c r="C523" i="3"/>
  <c r="C521" i="3"/>
  <c r="C187" i="3"/>
  <c r="C519" i="3"/>
  <c r="Z507" i="3"/>
  <c r="Z501" i="3"/>
  <c r="Z495" i="3"/>
  <c r="Z496" i="3"/>
  <c r="Z485" i="3"/>
  <c r="Z483" i="3"/>
  <c r="Z479" i="3"/>
  <c r="Z477" i="3"/>
  <c r="AC498" i="2"/>
  <c r="AC149" i="2"/>
  <c r="AC495" i="2"/>
  <c r="AC493" i="2"/>
  <c r="AC491" i="2"/>
  <c r="AC485" i="2"/>
  <c r="AC483" i="2"/>
  <c r="AC116" i="2"/>
  <c r="AC476" i="2" s="1"/>
  <c r="AC474" i="2"/>
  <c r="AA499" i="2"/>
  <c r="AA494" i="2"/>
  <c r="AA492" i="2"/>
  <c r="AA490" i="2"/>
  <c r="AA141" i="2"/>
  <c r="AA488" i="2"/>
  <c r="AA130" i="2"/>
  <c r="AA486" i="2" s="1"/>
  <c r="AA484" i="2"/>
  <c r="AA479" i="2"/>
  <c r="AA477" i="2"/>
  <c r="AA475" i="2"/>
  <c r="AA473" i="2"/>
  <c r="D522" i="3"/>
  <c r="AE507" i="3"/>
  <c r="AE501" i="3"/>
  <c r="AE495" i="3"/>
  <c r="AE496" i="3"/>
  <c r="AE485" i="3"/>
  <c r="AE483" i="3"/>
  <c r="AE479" i="3"/>
  <c r="AE477" i="3"/>
  <c r="AE473" i="3"/>
  <c r="Y498" i="2"/>
  <c r="Y149" i="2"/>
  <c r="Y495" i="2"/>
  <c r="Y493" i="2"/>
  <c r="Y491" i="2"/>
  <c r="Y485" i="2"/>
  <c r="Y483" i="2"/>
  <c r="Y116" i="2"/>
  <c r="Y476" i="2" s="1"/>
  <c r="Y474" i="2"/>
  <c r="X499" i="2"/>
  <c r="X494" i="2"/>
  <c r="X492" i="2"/>
  <c r="X490" i="2"/>
  <c r="X141" i="2"/>
  <c r="X488" i="2"/>
  <c r="X130" i="2"/>
  <c r="X486" i="2" s="1"/>
  <c r="X484" i="2"/>
  <c r="X479" i="2"/>
  <c r="X477" i="2"/>
  <c r="X475" i="2"/>
  <c r="X473" i="2"/>
  <c r="AD498" i="2"/>
  <c r="AD149" i="2"/>
  <c r="AD495" i="2"/>
  <c r="AD493" i="2"/>
  <c r="AD491" i="2"/>
  <c r="AD485" i="2"/>
  <c r="AD483" i="2"/>
  <c r="AD116" i="2"/>
  <c r="AD476" i="2" s="1"/>
  <c r="AD474" i="2"/>
  <c r="Z499" i="2"/>
  <c r="Z494" i="2"/>
  <c r="Z492" i="2"/>
  <c r="Z490" i="2"/>
  <c r="Z141" i="2"/>
  <c r="Z488" i="2"/>
  <c r="Z130" i="2"/>
  <c r="Z486" i="2" s="1"/>
  <c r="Z484" i="2"/>
  <c r="Z479" i="2"/>
  <c r="Z477" i="2"/>
  <c r="Z475" i="2"/>
  <c r="Z473" i="2"/>
  <c r="D498" i="2"/>
  <c r="D149" i="2"/>
  <c r="D495" i="2"/>
  <c r="D493" i="2"/>
  <c r="D491" i="2"/>
  <c r="D485" i="2"/>
  <c r="D483" i="2"/>
  <c r="D116" i="2"/>
  <c r="D476" i="2" s="1"/>
  <c r="D474" i="2"/>
  <c r="AE499" i="2"/>
  <c r="AE494" i="2"/>
  <c r="AE492" i="2"/>
  <c r="AE490" i="2"/>
  <c r="AE141" i="2"/>
  <c r="AE488" i="2"/>
  <c r="AE130" i="2"/>
  <c r="AE486" i="2" s="1"/>
  <c r="AE484" i="2"/>
  <c r="AE479" i="2"/>
  <c r="AE477" i="2"/>
  <c r="AE475" i="2"/>
  <c r="AE473" i="2"/>
  <c r="C498" i="2"/>
  <c r="C149" i="2"/>
  <c r="C495" i="2"/>
  <c r="C493" i="2"/>
  <c r="C491" i="2"/>
  <c r="C485" i="2"/>
  <c r="C483" i="2"/>
  <c r="C476" i="2"/>
  <c r="C474" i="2"/>
  <c r="E483" i="2"/>
  <c r="E116" i="2"/>
  <c r="E476" i="2" s="1"/>
  <c r="E474" i="2"/>
  <c r="G494" i="3"/>
  <c r="G484" i="3"/>
  <c r="G116" i="3"/>
  <c r="G476" i="3" s="1"/>
  <c r="G474" i="3"/>
  <c r="H507" i="3"/>
  <c r="H501" i="3"/>
  <c r="H495" i="3"/>
  <c r="H496" i="3"/>
  <c r="H485" i="3"/>
  <c r="H483" i="3"/>
  <c r="H479" i="3"/>
  <c r="H477" i="3"/>
  <c r="H475" i="3"/>
  <c r="I494" i="3"/>
  <c r="I484" i="3"/>
  <c r="I116" i="3"/>
  <c r="I476" i="3" s="1"/>
  <c r="I474" i="3"/>
  <c r="J499" i="3"/>
  <c r="J494" i="3"/>
  <c r="J484" i="3"/>
  <c r="J116" i="3"/>
  <c r="J476" i="3" s="1"/>
  <c r="I499" i="2"/>
  <c r="I494" i="2"/>
  <c r="I492" i="2"/>
  <c r="I490" i="2"/>
  <c r="I141" i="2"/>
  <c r="I488" i="2"/>
  <c r="I130" i="2"/>
  <c r="I486" i="2" s="1"/>
  <c r="I484" i="2"/>
  <c r="I479" i="2"/>
  <c r="I477" i="2"/>
  <c r="I475" i="2"/>
  <c r="I473" i="2"/>
  <c r="I112" i="2"/>
  <c r="K494" i="3"/>
  <c r="K484" i="3"/>
  <c r="K116" i="3"/>
  <c r="K476" i="3" s="1"/>
  <c r="K474" i="3"/>
  <c r="L494" i="3"/>
  <c r="L484" i="3"/>
  <c r="L116" i="3"/>
  <c r="L476" i="3" s="1"/>
  <c r="L474" i="3"/>
  <c r="M507" i="3"/>
  <c r="M501" i="3"/>
  <c r="M495" i="3"/>
  <c r="M496" i="3"/>
  <c r="M485" i="3"/>
  <c r="M483" i="3"/>
  <c r="M479" i="3"/>
  <c r="M477" i="3"/>
  <c r="M475" i="3"/>
  <c r="M473" i="3"/>
  <c r="L498" i="2"/>
  <c r="L149" i="2"/>
  <c r="L495" i="2"/>
  <c r="L493" i="2"/>
  <c r="L491" i="2"/>
  <c r="L485" i="2"/>
  <c r="L483" i="2"/>
  <c r="L116" i="2"/>
  <c r="L476" i="2" s="1"/>
  <c r="L474" i="2"/>
  <c r="N507" i="3"/>
  <c r="N501" i="3"/>
  <c r="N495" i="3"/>
  <c r="N496" i="3"/>
  <c r="N485" i="3"/>
  <c r="N483" i="3"/>
  <c r="N479" i="3"/>
  <c r="N477" i="3"/>
  <c r="N475" i="3"/>
  <c r="N473" i="3"/>
  <c r="M499" i="2"/>
  <c r="M494" i="2"/>
  <c r="M492" i="2"/>
  <c r="M490" i="2"/>
  <c r="M141" i="2"/>
  <c r="M488" i="2"/>
  <c r="M130" i="2"/>
  <c r="M486" i="2" s="1"/>
  <c r="M484" i="2"/>
  <c r="M479" i="2"/>
  <c r="M477" i="2"/>
  <c r="M475" i="2"/>
  <c r="M473" i="2"/>
  <c r="M112" i="2"/>
  <c r="O507" i="3"/>
  <c r="O501" i="3"/>
  <c r="O495" i="3"/>
  <c r="O496" i="3"/>
  <c r="O485" i="3"/>
  <c r="O483" i="3"/>
  <c r="O479" i="3"/>
  <c r="O477" i="3"/>
  <c r="N498" i="2"/>
  <c r="N149" i="2"/>
  <c r="N495" i="2"/>
  <c r="N493" i="2"/>
  <c r="N491" i="2"/>
  <c r="N485" i="2"/>
  <c r="N483" i="2"/>
  <c r="N116" i="2"/>
  <c r="N476" i="2" s="1"/>
  <c r="N474" i="2"/>
  <c r="P507" i="3"/>
  <c r="P501" i="3"/>
  <c r="P495" i="3"/>
  <c r="P496" i="3"/>
  <c r="P485" i="3"/>
  <c r="P483" i="3"/>
  <c r="P479" i="3"/>
  <c r="P477" i="3"/>
  <c r="O499" i="2"/>
  <c r="O494" i="2"/>
  <c r="O492" i="2"/>
  <c r="O490" i="2"/>
  <c r="O141" i="2"/>
  <c r="O488" i="2"/>
  <c r="O130" i="2"/>
  <c r="O486" i="2" s="1"/>
  <c r="O484" i="2"/>
  <c r="O479" i="2"/>
  <c r="O477" i="2"/>
  <c r="O475" i="2"/>
  <c r="O473" i="2"/>
  <c r="O112" i="2"/>
  <c r="Q494" i="3"/>
  <c r="Q484" i="3"/>
  <c r="Q116" i="3"/>
  <c r="Q476" i="3" s="1"/>
  <c r="Q474" i="3"/>
  <c r="R494" i="3"/>
  <c r="R484" i="3"/>
  <c r="R116" i="3"/>
  <c r="R476" i="3" s="1"/>
  <c r="S494" i="3"/>
  <c r="S484" i="3"/>
  <c r="S116" i="3"/>
  <c r="S476" i="3" s="1"/>
  <c r="S474" i="3"/>
  <c r="R498" i="2"/>
  <c r="R149" i="2"/>
  <c r="R495" i="2"/>
  <c r="R493" i="2"/>
  <c r="R491" i="2"/>
  <c r="R485" i="2"/>
  <c r="R483" i="2"/>
  <c r="R116" i="2"/>
  <c r="R476" i="2" s="1"/>
  <c r="R474" i="2"/>
  <c r="T507" i="3"/>
  <c r="T501" i="3"/>
  <c r="T495" i="3"/>
  <c r="T496" i="3"/>
  <c r="T485" i="3"/>
  <c r="T483" i="3"/>
  <c r="T479" i="3"/>
  <c r="T477" i="3"/>
  <c r="T473" i="3"/>
  <c r="S498" i="2"/>
  <c r="S149" i="2"/>
  <c r="S495" i="2"/>
  <c r="S493" i="2"/>
  <c r="S491" i="2"/>
  <c r="S485" i="2"/>
  <c r="S483" i="2"/>
  <c r="S116" i="2"/>
  <c r="S476" i="2" s="1"/>
  <c r="S474" i="2"/>
  <c r="T498" i="2"/>
  <c r="T149" i="2"/>
  <c r="T495" i="2"/>
  <c r="T493" i="2"/>
  <c r="T491" i="2"/>
  <c r="T485" i="2"/>
  <c r="T483" i="2"/>
  <c r="T116" i="2"/>
  <c r="T476" i="2" s="1"/>
  <c r="T474" i="2"/>
  <c r="U523" i="3"/>
  <c r="U521" i="3"/>
  <c r="U187" i="3"/>
  <c r="U519" i="3"/>
  <c r="V523" i="3"/>
  <c r="V521" i="3"/>
  <c r="V187" i="3"/>
  <c r="V519" i="3"/>
  <c r="W494" i="3"/>
  <c r="W484" i="3"/>
  <c r="W116" i="3"/>
  <c r="W476" i="3" s="1"/>
  <c r="AC499" i="3"/>
  <c r="AC494" i="3"/>
  <c r="AC484" i="3"/>
  <c r="AC116" i="3"/>
  <c r="AC476" i="3" s="1"/>
  <c r="AB522" i="3"/>
  <c r="AA494" i="3"/>
  <c r="AA484" i="3"/>
  <c r="AA116" i="3"/>
  <c r="AA476" i="3" s="1"/>
  <c r="AD523" i="3"/>
  <c r="AD521" i="3"/>
  <c r="AD187" i="3"/>
  <c r="AD519" i="3"/>
  <c r="Y507" i="3"/>
  <c r="Y501" i="3"/>
  <c r="Y495" i="3"/>
  <c r="Y496" i="3"/>
  <c r="Y485" i="3"/>
  <c r="Y483" i="3"/>
  <c r="Y479" i="3"/>
  <c r="Y477" i="3"/>
  <c r="X522" i="3"/>
  <c r="C494" i="3"/>
  <c r="C484" i="3"/>
  <c r="C116" i="3"/>
  <c r="C476" i="3" s="1"/>
  <c r="Z523" i="3"/>
  <c r="Z521" i="3"/>
  <c r="Z187" i="3"/>
  <c r="Z519" i="3"/>
  <c r="D507" i="3"/>
  <c r="D501" i="3"/>
  <c r="D149" i="3"/>
  <c r="D495" i="3"/>
  <c r="D496" i="3"/>
  <c r="D485" i="3"/>
  <c r="D483" i="3"/>
  <c r="D479" i="3"/>
  <c r="D477" i="3"/>
  <c r="AB498" i="2"/>
  <c r="AB149" i="2"/>
  <c r="AB495" i="2"/>
  <c r="AB493" i="2"/>
  <c r="AB491" i="2"/>
  <c r="AB485" i="2"/>
  <c r="AB483" i="2"/>
  <c r="AB116" i="2"/>
  <c r="AB476" i="2" s="1"/>
  <c r="AB474" i="2"/>
  <c r="AE523" i="3"/>
  <c r="AE521" i="3"/>
  <c r="AE187" i="3"/>
  <c r="AE519" i="3"/>
  <c r="Z581" i="3"/>
  <c r="Z638" i="3" s="1"/>
  <c r="X581" i="3"/>
  <c r="X638" i="3" s="1"/>
  <c r="W581" i="3"/>
  <c r="W638" i="3" s="1"/>
  <c r="U581" i="3"/>
  <c r="U638" i="3" s="1"/>
  <c r="T581" i="3"/>
  <c r="T638" i="3" s="1"/>
  <c r="S581" i="3"/>
  <c r="S638" i="3" s="1"/>
  <c r="N581" i="3"/>
  <c r="N638" i="3" s="1"/>
  <c r="M581" i="3"/>
  <c r="M638" i="3" s="1"/>
  <c r="L581" i="3"/>
  <c r="L638" i="3" s="1"/>
  <c r="J581" i="3"/>
  <c r="J638" i="3" s="1"/>
  <c r="I581" i="3"/>
  <c r="I638" i="3" s="1"/>
  <c r="H581" i="3"/>
  <c r="H638" i="3" s="1"/>
  <c r="F581" i="3"/>
  <c r="F638" i="3" s="1"/>
  <c r="D581" i="3"/>
  <c r="D638" i="3" s="1"/>
  <c r="C581" i="3"/>
  <c r="C638" i="3" s="1"/>
  <c r="E521" i="3"/>
  <c r="E520" i="3" s="1"/>
  <c r="E612" i="3" s="1"/>
  <c r="E187" i="3"/>
  <c r="E519" i="3"/>
  <c r="F523" i="3"/>
  <c r="F521" i="3"/>
  <c r="F187" i="3"/>
  <c r="F519" i="3"/>
  <c r="F498" i="2"/>
  <c r="F149" i="2"/>
  <c r="F495" i="2"/>
  <c r="F493" i="2"/>
  <c r="F491" i="2"/>
  <c r="F485" i="2"/>
  <c r="F483" i="2"/>
  <c r="F116" i="2"/>
  <c r="F476" i="2" s="1"/>
  <c r="F474" i="2"/>
  <c r="G522" i="3"/>
  <c r="G498" i="2"/>
  <c r="G149" i="2"/>
  <c r="G495" i="2"/>
  <c r="G493" i="2"/>
  <c r="G491" i="2"/>
  <c r="G485" i="2"/>
  <c r="G483" i="2"/>
  <c r="G116" i="2"/>
  <c r="G476" i="2" s="1"/>
  <c r="G474" i="2"/>
  <c r="H523" i="3"/>
  <c r="H521" i="3"/>
  <c r="H187" i="3"/>
  <c r="H519" i="3"/>
  <c r="H499" i="2"/>
  <c r="H494" i="2"/>
  <c r="H492" i="2"/>
  <c r="H490" i="2"/>
  <c r="H141" i="2"/>
  <c r="H488" i="2"/>
  <c r="H130" i="2"/>
  <c r="H486" i="2" s="1"/>
  <c r="H484" i="2"/>
  <c r="H479" i="2"/>
  <c r="H477" i="2"/>
  <c r="H475" i="2"/>
  <c r="H473" i="2"/>
  <c r="H112" i="2"/>
  <c r="I522" i="3"/>
  <c r="J522" i="3"/>
  <c r="J499" i="2"/>
  <c r="J494" i="2"/>
  <c r="J492" i="2"/>
  <c r="J490" i="2"/>
  <c r="J141" i="2"/>
  <c r="J488" i="2"/>
  <c r="J130" i="2"/>
  <c r="J486" i="2" s="1"/>
  <c r="J484" i="2"/>
  <c r="J479" i="2"/>
  <c r="J477" i="2"/>
  <c r="J475" i="2"/>
  <c r="J473" i="2"/>
  <c r="J112" i="2"/>
  <c r="K522" i="3"/>
  <c r="K499" i="2"/>
  <c r="K494" i="2"/>
  <c r="K492" i="2"/>
  <c r="K490" i="2"/>
  <c r="K141" i="2"/>
  <c r="K488" i="2"/>
  <c r="K130" i="2"/>
  <c r="K486" i="2" s="1"/>
  <c r="K484" i="2"/>
  <c r="K479" i="2"/>
  <c r="K477" i="2"/>
  <c r="K475" i="2"/>
  <c r="K473" i="2"/>
  <c r="K112" i="2"/>
  <c r="L522" i="3"/>
  <c r="M523" i="3"/>
  <c r="M521" i="3"/>
  <c r="M187" i="3"/>
  <c r="M519" i="3"/>
  <c r="N523" i="3"/>
  <c r="N521" i="3"/>
  <c r="N187" i="3"/>
  <c r="N519" i="3"/>
  <c r="O523" i="3"/>
  <c r="O521" i="3"/>
  <c r="O187" i="3"/>
  <c r="O519" i="3"/>
  <c r="P523" i="3"/>
  <c r="P521" i="3"/>
  <c r="P187" i="3"/>
  <c r="P519" i="3"/>
  <c r="P499" i="2"/>
  <c r="P494" i="2"/>
  <c r="P492" i="2"/>
  <c r="P490" i="2"/>
  <c r="P141" i="2"/>
  <c r="P488" i="2"/>
  <c r="P130" i="2"/>
  <c r="P486" i="2" s="1"/>
  <c r="P484" i="2"/>
  <c r="P479" i="2"/>
  <c r="P477" i="2"/>
  <c r="P475" i="2"/>
  <c r="P473" i="2"/>
  <c r="P112" i="2"/>
  <c r="Q522" i="3"/>
  <c r="Q499" i="2"/>
  <c r="Q494" i="2"/>
  <c r="Q492" i="2"/>
  <c r="Q490" i="2"/>
  <c r="Q141" i="2"/>
  <c r="Q488" i="2"/>
  <c r="Q130" i="2"/>
  <c r="Q486" i="2" s="1"/>
  <c r="Q484" i="2"/>
  <c r="Q479" i="2"/>
  <c r="Q477" i="2"/>
  <c r="Q475" i="2"/>
  <c r="Q473" i="2"/>
  <c r="Q112" i="2"/>
  <c r="R522" i="3"/>
  <c r="S522" i="3"/>
  <c r="T523" i="3"/>
  <c r="T521" i="3"/>
  <c r="T187" i="3"/>
  <c r="T519" i="3"/>
  <c r="U494" i="3"/>
  <c r="U484" i="3"/>
  <c r="U116" i="3"/>
  <c r="U476" i="3" s="1"/>
  <c r="U474" i="3"/>
  <c r="V499" i="3"/>
  <c r="V494" i="3"/>
  <c r="V484" i="3"/>
  <c r="V116" i="3"/>
  <c r="V476" i="3" s="1"/>
  <c r="U499" i="2"/>
  <c r="U494" i="2"/>
  <c r="U492" i="2"/>
  <c r="U490" i="2"/>
  <c r="U141" i="2"/>
  <c r="U488" i="2"/>
  <c r="U130" i="2"/>
  <c r="U486" i="2" s="1"/>
  <c r="U484" i="2"/>
  <c r="U479" i="2"/>
  <c r="U477" i="2"/>
  <c r="U475" i="2"/>
  <c r="U473" i="2"/>
  <c r="U112" i="2"/>
  <c r="W522" i="3"/>
  <c r="W498" i="2"/>
  <c r="W497" i="2" s="1"/>
  <c r="W608" i="2" s="1"/>
  <c r="W149" i="2"/>
  <c r="W495" i="2"/>
  <c r="W493" i="2"/>
  <c r="W491" i="2"/>
  <c r="W485" i="2"/>
  <c r="W483" i="2"/>
  <c r="W116" i="2"/>
  <c r="W476" i="2" s="1"/>
  <c r="W474" i="2"/>
  <c r="AC522" i="3"/>
  <c r="AB507" i="3"/>
  <c r="AB501" i="3"/>
  <c r="AB498" i="3"/>
  <c r="AB495" i="3"/>
  <c r="AB496" i="3"/>
  <c r="AB485" i="3"/>
  <c r="AB483" i="3"/>
  <c r="AB479" i="3"/>
  <c r="AB477" i="3"/>
  <c r="AB475" i="3"/>
  <c r="AB473" i="3"/>
  <c r="V499" i="2"/>
  <c r="V494" i="2"/>
  <c r="V492" i="2"/>
  <c r="V490" i="2"/>
  <c r="V141" i="2"/>
  <c r="V488" i="2"/>
  <c r="V130" i="2"/>
  <c r="V486" i="2" s="1"/>
  <c r="V484" i="2"/>
  <c r="V479" i="2"/>
  <c r="V477" i="2"/>
  <c r="V475" i="2"/>
  <c r="V473" i="2"/>
  <c r="V112" i="2"/>
  <c r="AA522" i="3"/>
  <c r="AD494" i="3"/>
  <c r="AD484" i="3"/>
  <c r="AD116" i="3"/>
  <c r="AD476" i="3" s="1"/>
  <c r="Y523" i="3"/>
  <c r="Y521" i="3"/>
  <c r="Y187" i="3"/>
  <c r="Y519" i="3"/>
  <c r="X507" i="3"/>
  <c r="X501" i="3"/>
  <c r="X498" i="3"/>
  <c r="X495" i="3"/>
  <c r="X496" i="3"/>
  <c r="X485" i="3"/>
  <c r="X483" i="3"/>
  <c r="X479" i="3"/>
  <c r="X477" i="3"/>
  <c r="X473" i="3"/>
  <c r="C522" i="3"/>
  <c r="Z494" i="3"/>
  <c r="Z484" i="3"/>
  <c r="Z116" i="3"/>
  <c r="Z476" i="3" s="1"/>
  <c r="AC499" i="2"/>
  <c r="AC494" i="2"/>
  <c r="AC492" i="2"/>
  <c r="AC490" i="2"/>
  <c r="AC141" i="2"/>
  <c r="AC488" i="2"/>
  <c r="AC130" i="2"/>
  <c r="AC486" i="2" s="1"/>
  <c r="AC484" i="2"/>
  <c r="AC479" i="2"/>
  <c r="AC477" i="2"/>
  <c r="AC475" i="2"/>
  <c r="AC473" i="2"/>
  <c r="AC112" i="2"/>
  <c r="AA498" i="2"/>
  <c r="AA149" i="2"/>
  <c r="AA495" i="2"/>
  <c r="AA493" i="2"/>
  <c r="AA491" i="2"/>
  <c r="AA485" i="2"/>
  <c r="AA483" i="2"/>
  <c r="AA116" i="2"/>
  <c r="AA476" i="2" s="1"/>
  <c r="AA474" i="2"/>
  <c r="D523" i="3"/>
  <c r="D521" i="3"/>
  <c r="D187" i="3"/>
  <c r="D519" i="3"/>
  <c r="AE494" i="3"/>
  <c r="AE484" i="3"/>
  <c r="AE116" i="3"/>
  <c r="AE476" i="3" s="1"/>
  <c r="AE474" i="3"/>
  <c r="Y499" i="2"/>
  <c r="Y494" i="2"/>
  <c r="Y492" i="2"/>
  <c r="Y490" i="2"/>
  <c r="Y141" i="2"/>
  <c r="Y488" i="2"/>
  <c r="Y130" i="2"/>
  <c r="Y486" i="2" s="1"/>
  <c r="Y484" i="2"/>
  <c r="Y479" i="2"/>
  <c r="Y477" i="2"/>
  <c r="Y475" i="2"/>
  <c r="Y473" i="2"/>
  <c r="Y112" i="2"/>
  <c r="X498" i="2"/>
  <c r="X149" i="2"/>
  <c r="X495" i="2"/>
  <c r="X493" i="2"/>
  <c r="X491" i="2"/>
  <c r="X485" i="2"/>
  <c r="X483" i="2"/>
  <c r="X116" i="2"/>
  <c r="X476" i="2" s="1"/>
  <c r="X474" i="2"/>
  <c r="AD499" i="2"/>
  <c r="AD494" i="2"/>
  <c r="AD492" i="2"/>
  <c r="AD490" i="2"/>
  <c r="AD141" i="2"/>
  <c r="AD488" i="2"/>
  <c r="AD130" i="2"/>
  <c r="AD486" i="2" s="1"/>
  <c r="AD484" i="2"/>
  <c r="AD479" i="2"/>
  <c r="AD477" i="2"/>
  <c r="AD475" i="2"/>
  <c r="AD473" i="2"/>
  <c r="AD112" i="2"/>
  <c r="Z498" i="2"/>
  <c r="Z149" i="2"/>
  <c r="Z495" i="2"/>
  <c r="Z493" i="2"/>
  <c r="Z491" i="2"/>
  <c r="Z485" i="2"/>
  <c r="Z483" i="2"/>
  <c r="Z116" i="2"/>
  <c r="Z476" i="2" s="1"/>
  <c r="Z474" i="2"/>
  <c r="D499" i="2"/>
  <c r="D494" i="2"/>
  <c r="D492" i="2"/>
  <c r="D490" i="2"/>
  <c r="D141" i="2"/>
  <c r="D488" i="2"/>
  <c r="D130" i="2"/>
  <c r="D486" i="2" s="1"/>
  <c r="D484" i="2"/>
  <c r="D479" i="2"/>
  <c r="D477" i="2"/>
  <c r="D475" i="2"/>
  <c r="D473" i="2"/>
  <c r="D112" i="2"/>
  <c r="AE498" i="2"/>
  <c r="AE149" i="2"/>
  <c r="D31" i="66" s="1"/>
  <c r="AE495" i="2"/>
  <c r="AE493" i="2"/>
  <c r="AE491" i="2"/>
  <c r="AE485" i="2"/>
  <c r="AE483" i="2"/>
  <c r="AE116" i="2"/>
  <c r="AE476" i="2" s="1"/>
  <c r="AE474" i="2"/>
  <c r="C499" i="2"/>
  <c r="C494" i="2"/>
  <c r="C492" i="2"/>
  <c r="C490" i="2"/>
  <c r="C488" i="2"/>
  <c r="C486" i="2"/>
  <c r="C484" i="2"/>
  <c r="C479" i="2"/>
  <c r="C477" i="2"/>
  <c r="C475" i="2"/>
  <c r="C473" i="2"/>
  <c r="C112" i="2"/>
  <c r="C36" i="2"/>
  <c r="C17" i="2"/>
  <c r="C459" i="2" s="1"/>
  <c r="C14" i="2"/>
  <c r="C107" i="3"/>
  <c r="C469" i="3" s="1"/>
  <c r="C103" i="3"/>
  <c r="C84" i="3"/>
  <c r="C81" i="3" s="1"/>
  <c r="C39" i="3"/>
  <c r="C17" i="3"/>
  <c r="C575" i="3"/>
  <c r="C632" i="3" s="1"/>
  <c r="L39" i="1"/>
  <c r="L17" i="1"/>
  <c r="L459" i="1" s="1"/>
  <c r="E39" i="1"/>
  <c r="E17" i="1"/>
  <c r="E459" i="1" s="1"/>
  <c r="X94" i="5"/>
  <c r="X91" i="5" s="1"/>
  <c r="X70" i="5"/>
  <c r="X62" i="5"/>
  <c r="X60" i="5" s="1"/>
  <c r="X462" i="5" s="1"/>
  <c r="X47" i="5"/>
  <c r="X32" i="5"/>
  <c r="X14" i="5"/>
  <c r="F9" i="5"/>
  <c r="F470" i="2"/>
  <c r="H94" i="5"/>
  <c r="H91" i="5" s="1"/>
  <c r="H70" i="5"/>
  <c r="H62" i="5"/>
  <c r="H60" i="5" s="1"/>
  <c r="H462" i="5" s="1"/>
  <c r="H47" i="5"/>
  <c r="H32" i="5"/>
  <c r="H14" i="5"/>
  <c r="K50" i="1"/>
  <c r="K32" i="1"/>
  <c r="K14" i="1"/>
  <c r="U9" i="5"/>
  <c r="O470" i="2"/>
  <c r="AE94" i="5"/>
  <c r="AE91" i="5" s="1"/>
  <c r="AE70" i="5"/>
  <c r="AE62" i="5"/>
  <c r="AE60" i="5" s="1"/>
  <c r="AE47" i="5"/>
  <c r="AE32" i="5"/>
  <c r="AE14" i="5"/>
  <c r="X107" i="2"/>
  <c r="X469" i="2" s="1"/>
  <c r="X103" i="2"/>
  <c r="X94" i="2"/>
  <c r="X91" i="2" s="1"/>
  <c r="X70" i="2"/>
  <c r="AB107" i="2"/>
  <c r="AB469" i="2" s="1"/>
  <c r="AB103" i="2"/>
  <c r="AB94" i="2"/>
  <c r="AB91" i="2" s="1"/>
  <c r="AB70" i="2"/>
  <c r="O91" i="1"/>
  <c r="O84" i="1"/>
  <c r="O81" i="1" s="1"/>
  <c r="O68" i="1"/>
  <c r="O62" i="1"/>
  <c r="O60" i="1" s="1"/>
  <c r="O462" i="1" s="1"/>
  <c r="O47" i="1"/>
  <c r="O36" i="1"/>
  <c r="O9" i="5"/>
  <c r="W470" i="2"/>
  <c r="S94" i="5"/>
  <c r="S91" i="5" s="1"/>
  <c r="S70" i="5"/>
  <c r="S62" i="5"/>
  <c r="S60" i="5" s="1"/>
  <c r="S462" i="5" s="1"/>
  <c r="S47" i="5"/>
  <c r="S32" i="5"/>
  <c r="S14" i="5"/>
  <c r="D9" i="5"/>
  <c r="P56" i="1"/>
  <c r="P53" i="1" s="1"/>
  <c r="P461" i="1" s="1"/>
  <c r="P9" i="1"/>
  <c r="C84" i="5"/>
  <c r="C81" i="5" s="1"/>
  <c r="C50" i="5"/>
  <c r="C36" i="5"/>
  <c r="AD62" i="5"/>
  <c r="AD60" i="5" s="1"/>
  <c r="AD462" i="5" s="1"/>
  <c r="AD47" i="5"/>
  <c r="AD14" i="5"/>
  <c r="AA103" i="2"/>
  <c r="AA94" i="2"/>
  <c r="AA91" i="2" s="1"/>
  <c r="Y56" i="5"/>
  <c r="Y53" i="5" s="1"/>
  <c r="Y461" i="5" s="1"/>
  <c r="Y39" i="5"/>
  <c r="Y39" i="1"/>
  <c r="M32" i="5"/>
  <c r="C50" i="1"/>
  <c r="C32" i="1"/>
  <c r="C84" i="2"/>
  <c r="C81" i="2" s="1"/>
  <c r="C75" i="2"/>
  <c r="C56" i="2"/>
  <c r="C53" i="2" s="1"/>
  <c r="C461" i="2" s="1"/>
  <c r="C47" i="2"/>
  <c r="C39" i="2"/>
  <c r="C9" i="2"/>
  <c r="C8" i="2" s="1"/>
  <c r="C470" i="3"/>
  <c r="C50" i="3"/>
  <c r="C32" i="3"/>
  <c r="C14" i="3"/>
  <c r="L50" i="1"/>
  <c r="L32" i="1"/>
  <c r="L14" i="1"/>
  <c r="E50" i="1"/>
  <c r="E32" i="1"/>
  <c r="E14" i="1"/>
  <c r="X9" i="5"/>
  <c r="F84" i="5"/>
  <c r="F50" i="5"/>
  <c r="F36" i="5"/>
  <c r="H9" i="5"/>
  <c r="K56" i="1"/>
  <c r="K53" i="1" s="1"/>
  <c r="K461" i="1" s="1"/>
  <c r="K9" i="1"/>
  <c r="U84" i="5"/>
  <c r="U81" i="5" s="1"/>
  <c r="U50" i="5"/>
  <c r="U36" i="5"/>
  <c r="AE9" i="5"/>
  <c r="X470" i="2"/>
  <c r="P84" i="2"/>
  <c r="P81" i="2" s="1"/>
  <c r="P75" i="2"/>
  <c r="AB470" i="2"/>
  <c r="O39" i="1"/>
  <c r="O17" i="1"/>
  <c r="O459" i="1" s="1"/>
  <c r="K84" i="2"/>
  <c r="K81" i="2" s="1"/>
  <c r="K75" i="2"/>
  <c r="O84" i="5"/>
  <c r="O81" i="5" s="1"/>
  <c r="O50" i="5"/>
  <c r="O36" i="5"/>
  <c r="S9" i="5"/>
  <c r="D84" i="5"/>
  <c r="D81" i="5" s="1"/>
  <c r="D50" i="5"/>
  <c r="D36" i="5"/>
  <c r="P91" i="1"/>
  <c r="P84" i="1"/>
  <c r="P81" i="1" s="1"/>
  <c r="P68" i="1"/>
  <c r="P62" i="1"/>
  <c r="P60" i="1" s="1"/>
  <c r="P462" i="1" s="1"/>
  <c r="P47" i="1"/>
  <c r="P36" i="1"/>
  <c r="C75" i="5"/>
  <c r="C56" i="5"/>
  <c r="C53" i="5" s="1"/>
  <c r="C461" i="5" s="1"/>
  <c r="C39" i="5"/>
  <c r="C17" i="5"/>
  <c r="C459" i="5" s="1"/>
  <c r="AD94" i="5"/>
  <c r="AD91" i="5" s="1"/>
  <c r="AD17" i="5"/>
  <c r="AD459" i="5" s="1"/>
  <c r="Y84" i="5"/>
  <c r="Y36" i="5"/>
  <c r="Y84" i="1"/>
  <c r="Y81" i="1" s="1"/>
  <c r="Y36" i="1"/>
  <c r="M56" i="5"/>
  <c r="M39" i="5"/>
  <c r="C39" i="1"/>
  <c r="I32" i="5"/>
  <c r="Q84" i="2"/>
  <c r="Q81" i="2" s="1"/>
  <c r="G470" i="2"/>
  <c r="J70" i="5"/>
  <c r="C107" i="2"/>
  <c r="C469" i="2" s="1"/>
  <c r="C103" i="2"/>
  <c r="C94" i="2"/>
  <c r="C91" i="2" s="1"/>
  <c r="C70" i="2"/>
  <c r="C32" i="2"/>
  <c r="C94" i="3"/>
  <c r="C91" i="3" s="1"/>
  <c r="C75" i="3"/>
  <c r="C56" i="3"/>
  <c r="C9" i="3"/>
  <c r="L56" i="1"/>
  <c r="L53" i="1" s="1"/>
  <c r="L461" i="1" s="1"/>
  <c r="L9" i="1"/>
  <c r="E56" i="1"/>
  <c r="E53" i="1" s="1"/>
  <c r="E461" i="1" s="1"/>
  <c r="E9" i="1"/>
  <c r="X84" i="5"/>
  <c r="X81" i="5" s="1"/>
  <c r="X50" i="5"/>
  <c r="X36" i="5"/>
  <c r="F75" i="5"/>
  <c r="F56" i="5"/>
  <c r="F53" i="5" s="1"/>
  <c r="F461" i="5" s="1"/>
  <c r="F39" i="5"/>
  <c r="F17" i="5"/>
  <c r="F459" i="5" s="1"/>
  <c r="F84" i="2"/>
  <c r="F81" i="2" s="1"/>
  <c r="F75" i="2"/>
  <c r="H84" i="5"/>
  <c r="H81" i="5" s="1"/>
  <c r="H50" i="5"/>
  <c r="H36" i="5"/>
  <c r="K91" i="1"/>
  <c r="K84" i="1"/>
  <c r="K81" i="1" s="1"/>
  <c r="K68" i="1"/>
  <c r="K62" i="1"/>
  <c r="K60" i="1" s="1"/>
  <c r="K462" i="1" s="1"/>
  <c r="K47" i="1"/>
  <c r="K36" i="1"/>
  <c r="U75" i="5"/>
  <c r="U56" i="5"/>
  <c r="U53" i="5" s="1"/>
  <c r="U461" i="5" s="1"/>
  <c r="U39" i="5"/>
  <c r="U17" i="5"/>
  <c r="U459" i="5" s="1"/>
  <c r="O84" i="2"/>
  <c r="O81" i="2" s="1"/>
  <c r="O75" i="2"/>
  <c r="AE84" i="5"/>
  <c r="AE81" i="5" s="1"/>
  <c r="AE50" i="5"/>
  <c r="AE36" i="5"/>
  <c r="P107" i="2"/>
  <c r="P469" i="2" s="1"/>
  <c r="P103" i="2"/>
  <c r="P94" i="2"/>
  <c r="P91" i="2" s="1"/>
  <c r="P70" i="2"/>
  <c r="O50" i="1"/>
  <c r="O32" i="1"/>
  <c r="O14" i="1"/>
  <c r="K107" i="2"/>
  <c r="K469" i="2" s="1"/>
  <c r="K103" i="2"/>
  <c r="K94" i="2"/>
  <c r="K91" i="2" s="1"/>
  <c r="K70" i="2"/>
  <c r="O75" i="5"/>
  <c r="O56" i="5"/>
  <c r="O53" i="5" s="1"/>
  <c r="O461" i="5" s="1"/>
  <c r="O39" i="5"/>
  <c r="O17" i="5"/>
  <c r="O459" i="5" s="1"/>
  <c r="W84" i="2"/>
  <c r="W81" i="2" s="1"/>
  <c r="W75" i="2"/>
  <c r="S84" i="5"/>
  <c r="S81" i="5" s="1"/>
  <c r="S50" i="5"/>
  <c r="S36" i="5"/>
  <c r="D75" i="5"/>
  <c r="D56" i="5"/>
  <c r="D53" i="5" s="1"/>
  <c r="D461" i="5" s="1"/>
  <c r="D39" i="5"/>
  <c r="D17" i="5"/>
  <c r="D459" i="5" s="1"/>
  <c r="P39" i="1"/>
  <c r="P17" i="1"/>
  <c r="P459" i="1" s="1"/>
  <c r="C94" i="5"/>
  <c r="C91" i="5" s="1"/>
  <c r="C70" i="5"/>
  <c r="C62" i="5"/>
  <c r="C60" i="5" s="1"/>
  <c r="C462" i="5" s="1"/>
  <c r="C47" i="5"/>
  <c r="C32" i="5"/>
  <c r="C14" i="5"/>
  <c r="AD32" i="5"/>
  <c r="AA107" i="2"/>
  <c r="AA469" i="2" s="1"/>
  <c r="AA70" i="2"/>
  <c r="Y75" i="5"/>
  <c r="Y17" i="5"/>
  <c r="Y459" i="5" s="1"/>
  <c r="Y17" i="1"/>
  <c r="Y459" i="1" s="1"/>
  <c r="M94" i="5"/>
  <c r="M91" i="5" s="1"/>
  <c r="M70" i="5"/>
  <c r="M62" i="5"/>
  <c r="M60" i="5" s="1"/>
  <c r="M462" i="5" s="1"/>
  <c r="M47" i="5"/>
  <c r="M14" i="5"/>
  <c r="C14" i="1"/>
  <c r="I9" i="5"/>
  <c r="AC470" i="2"/>
  <c r="H56" i="1"/>
  <c r="H53" i="1" s="1"/>
  <c r="H461" i="1" s="1"/>
  <c r="H9" i="1"/>
  <c r="C470" i="2"/>
  <c r="C62" i="2"/>
  <c r="C60" i="2" s="1"/>
  <c r="C462" i="2" s="1"/>
  <c r="C50" i="2"/>
  <c r="C70" i="3"/>
  <c r="C62" i="3"/>
  <c r="C60" i="3" s="1"/>
  <c r="C47" i="3"/>
  <c r="C36" i="3"/>
  <c r="L91" i="1"/>
  <c r="L84" i="1"/>
  <c r="L81" i="1" s="1"/>
  <c r="L68" i="1"/>
  <c r="L62" i="1"/>
  <c r="L60" i="1" s="1"/>
  <c r="L462" i="1" s="1"/>
  <c r="L47" i="1"/>
  <c r="L36" i="1"/>
  <c r="E91" i="1"/>
  <c r="E84" i="1"/>
  <c r="E81" i="1" s="1"/>
  <c r="E68" i="1"/>
  <c r="E62" i="1"/>
  <c r="E60" i="1" s="1"/>
  <c r="E462" i="1" s="1"/>
  <c r="E47" i="1"/>
  <c r="E36" i="1"/>
  <c r="X75" i="5"/>
  <c r="X56" i="5"/>
  <c r="X53" i="5" s="1"/>
  <c r="X461" i="5" s="1"/>
  <c r="X39" i="5"/>
  <c r="X17" i="5"/>
  <c r="X459" i="5" s="1"/>
  <c r="F94" i="5"/>
  <c r="F91" i="5" s="1"/>
  <c r="F81" i="5"/>
  <c r="F70" i="5"/>
  <c r="F62" i="5"/>
  <c r="F60" i="5" s="1"/>
  <c r="F462" i="5" s="1"/>
  <c r="F47" i="5"/>
  <c r="F32" i="5"/>
  <c r="F14" i="5"/>
  <c r="F107" i="2"/>
  <c r="F469" i="2" s="1"/>
  <c r="F103" i="2"/>
  <c r="F94" i="2"/>
  <c r="F91" i="2" s="1"/>
  <c r="F70" i="2"/>
  <c r="H75" i="5"/>
  <c r="H56" i="5"/>
  <c r="H53" i="5" s="1"/>
  <c r="H461" i="5" s="1"/>
  <c r="H39" i="5"/>
  <c r="H17" i="5"/>
  <c r="H459" i="5" s="1"/>
  <c r="K39" i="1"/>
  <c r="K17" i="1"/>
  <c r="K459" i="1" s="1"/>
  <c r="U94" i="5"/>
  <c r="U91" i="5" s="1"/>
  <c r="U70" i="5"/>
  <c r="U62" i="5"/>
  <c r="U60" i="5" s="1"/>
  <c r="U462" i="5" s="1"/>
  <c r="U47" i="5"/>
  <c r="U32" i="5"/>
  <c r="U14" i="5"/>
  <c r="O107" i="2"/>
  <c r="O469" i="2" s="1"/>
  <c r="O103" i="2"/>
  <c r="O94" i="2"/>
  <c r="O91" i="2" s="1"/>
  <c r="O70" i="2"/>
  <c r="AE75" i="5"/>
  <c r="AE56" i="5"/>
  <c r="AE39" i="5"/>
  <c r="AE17" i="5"/>
  <c r="X84" i="2"/>
  <c r="X81" i="2" s="1"/>
  <c r="X75" i="2"/>
  <c r="P470" i="2"/>
  <c r="AB84" i="2"/>
  <c r="AB81" i="2" s="1"/>
  <c r="AB75" i="2"/>
  <c r="O56" i="1"/>
  <c r="O53" i="1" s="1"/>
  <c r="O461" i="1" s="1"/>
  <c r="O9" i="1"/>
  <c r="K470" i="2"/>
  <c r="O94" i="5"/>
  <c r="O91" i="5" s="1"/>
  <c r="O70" i="5"/>
  <c r="O62" i="5"/>
  <c r="O60" i="5" s="1"/>
  <c r="O462" i="5" s="1"/>
  <c r="O47" i="5"/>
  <c r="O32" i="5"/>
  <c r="O14" i="5"/>
  <c r="W107" i="2"/>
  <c r="W469" i="2" s="1"/>
  <c r="W103" i="2"/>
  <c r="W94" i="2"/>
  <c r="W91" i="2" s="1"/>
  <c r="W70" i="2"/>
  <c r="S75" i="5"/>
  <c r="S56" i="5"/>
  <c r="S53" i="5" s="1"/>
  <c r="S461" i="5" s="1"/>
  <c r="S39" i="5"/>
  <c r="S17" i="5"/>
  <c r="S459" i="5" s="1"/>
  <c r="D94" i="5"/>
  <c r="D91" i="5" s="1"/>
  <c r="D70" i="5"/>
  <c r="D62" i="5"/>
  <c r="D60" i="5" s="1"/>
  <c r="D462" i="5" s="1"/>
  <c r="D47" i="5"/>
  <c r="D32" i="5"/>
  <c r="D14" i="5"/>
  <c r="P50" i="1"/>
  <c r="P32" i="1"/>
  <c r="P14" i="1"/>
  <c r="C9" i="5"/>
  <c r="AD84" i="5"/>
  <c r="AD81" i="5" s="1"/>
  <c r="AD75" i="5"/>
  <c r="AD70" i="5"/>
  <c r="AD56" i="5"/>
  <c r="AD53" i="5" s="1"/>
  <c r="AD461" i="5" s="1"/>
  <c r="AD39" i="5"/>
  <c r="AA84" i="2"/>
  <c r="AA81" i="2" s="1"/>
  <c r="AA75" i="2"/>
  <c r="Y50" i="5"/>
  <c r="Y91" i="1"/>
  <c r="Y68" i="1"/>
  <c r="Y62" i="1"/>
  <c r="Y60" i="1" s="1"/>
  <c r="Y462" i="1" s="1"/>
  <c r="Y47" i="1"/>
  <c r="M75" i="5"/>
  <c r="M17" i="5"/>
  <c r="M459" i="5" s="1"/>
  <c r="C17" i="1"/>
  <c r="C459" i="1" s="1"/>
  <c r="I94" i="5"/>
  <c r="I91" i="5" s="1"/>
  <c r="I70" i="5"/>
  <c r="I62" i="5"/>
  <c r="I60" i="5" s="1"/>
  <c r="I462" i="5" s="1"/>
  <c r="I47" i="5"/>
  <c r="I14" i="5"/>
  <c r="Q75" i="2"/>
  <c r="J94" i="5"/>
  <c r="J91" i="5" s="1"/>
  <c r="J62" i="5"/>
  <c r="J60" i="5" s="1"/>
  <c r="J462" i="5" s="1"/>
  <c r="J47" i="5"/>
  <c r="AD9" i="5"/>
  <c r="AA470" i="2"/>
  <c r="Y94" i="5"/>
  <c r="Y91" i="5" s="1"/>
  <c r="Y81" i="5"/>
  <c r="Y70" i="5"/>
  <c r="Y62" i="5"/>
  <c r="Y60" i="5" s="1"/>
  <c r="Y462" i="5" s="1"/>
  <c r="Y47" i="5"/>
  <c r="Y32" i="5"/>
  <c r="Y14" i="5"/>
  <c r="Y50" i="1"/>
  <c r="Y32" i="1"/>
  <c r="Y14" i="1"/>
  <c r="M53" i="5"/>
  <c r="M461" i="5" s="1"/>
  <c r="M9" i="5"/>
  <c r="C56" i="1"/>
  <c r="C53" i="1" s="1"/>
  <c r="C461" i="1" s="1"/>
  <c r="C9" i="1"/>
  <c r="I84" i="5"/>
  <c r="I81" i="5" s="1"/>
  <c r="I50" i="5"/>
  <c r="I36" i="5"/>
  <c r="Q107" i="2"/>
  <c r="Q469" i="2" s="1"/>
  <c r="Q103" i="2"/>
  <c r="Q94" i="2"/>
  <c r="Q91" i="2" s="1"/>
  <c r="Q70" i="2"/>
  <c r="H91" i="1"/>
  <c r="H84" i="1"/>
  <c r="H81" i="1" s="1"/>
  <c r="H68" i="1"/>
  <c r="H62" i="1"/>
  <c r="H60" i="1" s="1"/>
  <c r="H462" i="1" s="1"/>
  <c r="H47" i="1"/>
  <c r="H36" i="1"/>
  <c r="J9" i="5"/>
  <c r="AB56" i="1"/>
  <c r="AB53" i="1" s="1"/>
  <c r="AB461" i="1" s="1"/>
  <c r="AB9" i="1"/>
  <c r="Y470" i="2"/>
  <c r="G9" i="5"/>
  <c r="W84" i="5"/>
  <c r="W81" i="5" s="1"/>
  <c r="W36" i="5"/>
  <c r="D107" i="2"/>
  <c r="D469" i="2" s="1"/>
  <c r="D70" i="2"/>
  <c r="D91" i="1"/>
  <c r="D68" i="1"/>
  <c r="D62" i="1"/>
  <c r="D60" i="1" s="1"/>
  <c r="D462" i="1" s="1"/>
  <c r="D47" i="1"/>
  <c r="Q91" i="1"/>
  <c r="Q68" i="1"/>
  <c r="Q62" i="1"/>
  <c r="Q60" i="1" s="1"/>
  <c r="Q462" i="1" s="1"/>
  <c r="Q47" i="1"/>
  <c r="AB9" i="5"/>
  <c r="N84" i="5"/>
  <c r="N81" i="5" s="1"/>
  <c r="N36" i="5"/>
  <c r="AA84" i="1"/>
  <c r="AA81" i="1" s="1"/>
  <c r="AA36" i="1"/>
  <c r="AE84" i="1"/>
  <c r="AE81" i="1" s="1"/>
  <c r="AE36" i="1"/>
  <c r="Z107" i="2"/>
  <c r="Z469" i="2" s="1"/>
  <c r="Z70" i="2"/>
  <c r="Z14" i="1"/>
  <c r="I103" i="2"/>
  <c r="I94" i="2"/>
  <c r="I91" i="2" s="1"/>
  <c r="L56" i="5"/>
  <c r="L53" i="5" s="1"/>
  <c r="L461" i="5" s="1"/>
  <c r="L39" i="5"/>
  <c r="M39" i="1"/>
  <c r="J17" i="1"/>
  <c r="J459" i="1" s="1"/>
  <c r="P84" i="5"/>
  <c r="P81" i="5" s="1"/>
  <c r="P36" i="5"/>
  <c r="R56" i="5"/>
  <c r="R53" i="5" s="1"/>
  <c r="R461" i="5" s="1"/>
  <c r="R39" i="5"/>
  <c r="AC17" i="1"/>
  <c r="AC459" i="1" s="1"/>
  <c r="V94" i="5"/>
  <c r="V91" i="5" s="1"/>
  <c r="V70" i="5"/>
  <c r="V62" i="5"/>
  <c r="V60" i="5" s="1"/>
  <c r="V462" i="5" s="1"/>
  <c r="V47" i="5"/>
  <c r="V14" i="5"/>
  <c r="W14" i="1"/>
  <c r="K9" i="5"/>
  <c r="X56" i="1"/>
  <c r="X53" i="1" s="1"/>
  <c r="X461" i="1" s="1"/>
  <c r="X9" i="1"/>
  <c r="AD75" i="2"/>
  <c r="Z32" i="5"/>
  <c r="I39" i="1"/>
  <c r="M84" i="2"/>
  <c r="M81" i="2" s="1"/>
  <c r="AD50" i="5"/>
  <c r="AD36" i="5"/>
  <c r="Y9" i="5"/>
  <c r="Y56" i="1"/>
  <c r="Y53" i="1" s="1"/>
  <c r="Y461" i="1" s="1"/>
  <c r="Y9" i="1"/>
  <c r="M84" i="5"/>
  <c r="M81" i="5" s="1"/>
  <c r="M50" i="5"/>
  <c r="M36" i="5"/>
  <c r="M35" i="5" s="1"/>
  <c r="C91" i="1"/>
  <c r="C84" i="1"/>
  <c r="C81" i="1" s="1"/>
  <c r="C68" i="1"/>
  <c r="C62" i="1"/>
  <c r="C60" i="1" s="1"/>
  <c r="C462" i="1" s="1"/>
  <c r="C47" i="1"/>
  <c r="C36" i="1"/>
  <c r="I75" i="5"/>
  <c r="I56" i="5"/>
  <c r="I53" i="5" s="1"/>
  <c r="I461" i="5" s="1"/>
  <c r="I39" i="5"/>
  <c r="I17" i="5"/>
  <c r="I459" i="5" s="1"/>
  <c r="AC84" i="2"/>
  <c r="AC81" i="2" s="1"/>
  <c r="AC75" i="2"/>
  <c r="Q470" i="2"/>
  <c r="H39" i="1"/>
  <c r="H17" i="1"/>
  <c r="H459" i="1" s="1"/>
  <c r="G84" i="2"/>
  <c r="G81" i="2" s="1"/>
  <c r="G75" i="2"/>
  <c r="J84" i="5"/>
  <c r="J81" i="5" s="1"/>
  <c r="J80" i="5" s="1"/>
  <c r="J465" i="5" s="1"/>
  <c r="J50" i="5"/>
  <c r="J36" i="5"/>
  <c r="AB91" i="1"/>
  <c r="AB84" i="1"/>
  <c r="AB81" i="1" s="1"/>
  <c r="AB68" i="1"/>
  <c r="AB62" i="1"/>
  <c r="AB60" i="1" s="1"/>
  <c r="AB462" i="1" s="1"/>
  <c r="AB47" i="1"/>
  <c r="AB36" i="1"/>
  <c r="G50" i="5"/>
  <c r="W75" i="5"/>
  <c r="W17" i="5"/>
  <c r="W459" i="5" s="1"/>
  <c r="D39" i="1"/>
  <c r="Q39" i="1"/>
  <c r="R84" i="2"/>
  <c r="R81" i="2" s="1"/>
  <c r="R75" i="2"/>
  <c r="AB50" i="5"/>
  <c r="N75" i="5"/>
  <c r="N17" i="5"/>
  <c r="N459" i="5" s="1"/>
  <c r="AA17" i="1"/>
  <c r="AA459" i="1" s="1"/>
  <c r="AE17" i="1"/>
  <c r="H84" i="2"/>
  <c r="H81" i="2" s="1"/>
  <c r="H75" i="2"/>
  <c r="I470" i="2"/>
  <c r="L94" i="5"/>
  <c r="L91" i="5" s="1"/>
  <c r="L70" i="5"/>
  <c r="L62" i="5"/>
  <c r="L60" i="5" s="1"/>
  <c r="L462" i="5" s="1"/>
  <c r="L47" i="5"/>
  <c r="L14" i="5"/>
  <c r="M14" i="1"/>
  <c r="J50" i="1"/>
  <c r="J32" i="1"/>
  <c r="U107" i="2"/>
  <c r="U469" i="2" s="1"/>
  <c r="U70" i="2"/>
  <c r="P75" i="5"/>
  <c r="P17" i="5"/>
  <c r="P459" i="5" s="1"/>
  <c r="R94" i="5"/>
  <c r="R70" i="5"/>
  <c r="R62" i="5"/>
  <c r="R60" i="5" s="1"/>
  <c r="R462" i="5" s="1"/>
  <c r="R47" i="5"/>
  <c r="R14" i="5"/>
  <c r="AC50" i="1"/>
  <c r="AC32" i="1"/>
  <c r="AA75" i="5"/>
  <c r="Z94" i="5"/>
  <c r="Z91" i="5" s="1"/>
  <c r="Z62" i="5"/>
  <c r="Z47" i="5"/>
  <c r="Z14" i="5"/>
  <c r="I17" i="1"/>
  <c r="I459" i="1" s="1"/>
  <c r="AD47" i="1"/>
  <c r="AC107" i="2"/>
  <c r="AC469" i="2" s="1"/>
  <c r="AC103" i="2"/>
  <c r="AC94" i="2"/>
  <c r="AC91" i="2" s="1"/>
  <c r="AC70" i="2"/>
  <c r="H50" i="1"/>
  <c r="H32" i="1"/>
  <c r="H14" i="1"/>
  <c r="G107" i="2"/>
  <c r="G469" i="2" s="1"/>
  <c r="G103" i="2"/>
  <c r="G94" i="2"/>
  <c r="G91" i="2" s="1"/>
  <c r="G70" i="2"/>
  <c r="J75" i="5"/>
  <c r="J56" i="5"/>
  <c r="J53" i="5" s="1"/>
  <c r="J461" i="5" s="1"/>
  <c r="J39" i="5"/>
  <c r="J17" i="5"/>
  <c r="J459" i="5" s="1"/>
  <c r="AB39" i="1"/>
  <c r="AB17" i="1"/>
  <c r="AB459" i="1" s="1"/>
  <c r="Y84" i="2"/>
  <c r="Y81" i="2" s="1"/>
  <c r="Y75" i="2"/>
  <c r="W50" i="5"/>
  <c r="D103" i="2"/>
  <c r="D94" i="2"/>
  <c r="D91" i="2" s="1"/>
  <c r="D84" i="1"/>
  <c r="D81" i="1" s="1"/>
  <c r="D36" i="1"/>
  <c r="Q84" i="1"/>
  <c r="Q81" i="1" s="1"/>
  <c r="Q36" i="1"/>
  <c r="N50" i="5"/>
  <c r="AA91" i="1"/>
  <c r="AA68" i="1"/>
  <c r="AA62" i="1"/>
  <c r="AA60" i="1" s="1"/>
  <c r="AA462" i="1" s="1"/>
  <c r="AA47" i="1"/>
  <c r="AE91" i="1"/>
  <c r="AE68" i="1"/>
  <c r="AE62" i="1"/>
  <c r="AE60" i="1" s="1"/>
  <c r="AE47" i="1"/>
  <c r="Z103" i="2"/>
  <c r="Z94" i="2"/>
  <c r="Z91" i="2" s="1"/>
  <c r="Z50" i="1"/>
  <c r="Z32" i="1"/>
  <c r="I107" i="2"/>
  <c r="I469" i="2" s="1"/>
  <c r="I70" i="2"/>
  <c r="L75" i="5"/>
  <c r="L17" i="5"/>
  <c r="L459" i="5" s="1"/>
  <c r="M17" i="1"/>
  <c r="M459" i="1" s="1"/>
  <c r="J39" i="1"/>
  <c r="U84" i="2"/>
  <c r="U81" i="2" s="1"/>
  <c r="U75" i="2"/>
  <c r="P50" i="5"/>
  <c r="R75" i="5"/>
  <c r="R17" i="5"/>
  <c r="R459" i="5" s="1"/>
  <c r="AC39" i="1"/>
  <c r="V32" i="5"/>
  <c r="W50" i="1"/>
  <c r="W32" i="1"/>
  <c r="T84" i="5"/>
  <c r="T81" i="5" s="1"/>
  <c r="T36" i="5"/>
  <c r="AA56" i="5"/>
  <c r="AA53" i="5" s="1"/>
  <c r="AA461" i="5" s="1"/>
  <c r="AA39" i="5"/>
  <c r="AD84" i="2"/>
  <c r="AD81" i="2" s="1"/>
  <c r="M75" i="2"/>
  <c r="AC50" i="5"/>
  <c r="AD62" i="1"/>
  <c r="AD60" i="1" s="1"/>
  <c r="AD462" i="1" s="1"/>
  <c r="J32" i="5"/>
  <c r="J14" i="5"/>
  <c r="AB50" i="1"/>
  <c r="AB32" i="1"/>
  <c r="AB14" i="1"/>
  <c r="Y107" i="2"/>
  <c r="Y469" i="2" s="1"/>
  <c r="Y103" i="2"/>
  <c r="Y94" i="2"/>
  <c r="Y91" i="2" s="1"/>
  <c r="Y70" i="2"/>
  <c r="Y69" i="2" s="1"/>
  <c r="Y68" i="2" s="1"/>
  <c r="G84" i="5"/>
  <c r="G81" i="5" s="1"/>
  <c r="G36" i="5"/>
  <c r="W56" i="5"/>
  <c r="W53" i="5" s="1"/>
  <c r="W461" i="5" s="1"/>
  <c r="W39" i="5"/>
  <c r="V84" i="2"/>
  <c r="V81" i="2" s="1"/>
  <c r="V75" i="2"/>
  <c r="D470" i="2"/>
  <c r="D17" i="1"/>
  <c r="D459" i="1" s="1"/>
  <c r="Q17" i="1"/>
  <c r="Q459" i="1" s="1"/>
  <c r="AB84" i="5"/>
  <c r="AB81" i="5" s="1"/>
  <c r="AB36" i="5"/>
  <c r="N56" i="5"/>
  <c r="N53" i="5" s="1"/>
  <c r="N461" i="5" s="1"/>
  <c r="N39" i="5"/>
  <c r="AA39" i="1"/>
  <c r="AE39" i="1"/>
  <c r="E84" i="2"/>
  <c r="E81" i="2" s="1"/>
  <c r="E75" i="2"/>
  <c r="Z470" i="2"/>
  <c r="Z56" i="1"/>
  <c r="Z9" i="1"/>
  <c r="L32" i="5"/>
  <c r="M50" i="1"/>
  <c r="M32" i="1"/>
  <c r="J14" i="1"/>
  <c r="U103" i="2"/>
  <c r="U94" i="2"/>
  <c r="U91" i="2" s="1"/>
  <c r="P56" i="5"/>
  <c r="P53" i="5" s="1"/>
  <c r="P461" i="5" s="1"/>
  <c r="P39" i="5"/>
  <c r="R32" i="5"/>
  <c r="AC14" i="1"/>
  <c r="V9" i="5"/>
  <c r="W56" i="1"/>
  <c r="W53" i="1" s="1"/>
  <c r="W461" i="1" s="1"/>
  <c r="W9" i="1"/>
  <c r="K84" i="5"/>
  <c r="K81" i="5" s="1"/>
  <c r="T50" i="5"/>
  <c r="AA17" i="5"/>
  <c r="AA459" i="5" s="1"/>
  <c r="S470" i="2"/>
  <c r="Z70" i="5"/>
  <c r="AD91" i="1"/>
  <c r="L470" i="2"/>
  <c r="Y50" i="2"/>
  <c r="Q9" i="2"/>
  <c r="AC9" i="2"/>
  <c r="O56" i="2"/>
  <c r="O53" i="2" s="1"/>
  <c r="O461" i="2" s="1"/>
  <c r="O39" i="2"/>
  <c r="K9" i="2"/>
  <c r="K50" i="5"/>
  <c r="K36" i="5"/>
  <c r="X91" i="1"/>
  <c r="X84" i="1"/>
  <c r="X81" i="1" s="1"/>
  <c r="X68" i="1"/>
  <c r="X62" i="1"/>
  <c r="X60" i="1" s="1"/>
  <c r="X462" i="1" s="1"/>
  <c r="X47" i="1"/>
  <c r="X36" i="1"/>
  <c r="T75" i="5"/>
  <c r="T56" i="5"/>
  <c r="T53" i="5" s="1"/>
  <c r="T461" i="5" s="1"/>
  <c r="T39" i="5"/>
  <c r="T17" i="5"/>
  <c r="T459" i="5" s="1"/>
  <c r="AA94" i="5"/>
  <c r="AA70" i="5"/>
  <c r="AA62" i="5"/>
  <c r="AA60" i="5" s="1"/>
  <c r="AA462" i="5" s="1"/>
  <c r="AA47" i="5"/>
  <c r="AA32" i="5"/>
  <c r="AA14" i="5"/>
  <c r="AD107" i="2"/>
  <c r="AD469" i="2" s="1"/>
  <c r="AD103" i="2"/>
  <c r="AD94" i="2"/>
  <c r="AD70" i="2"/>
  <c r="Z60" i="5"/>
  <c r="Z462" i="5" s="1"/>
  <c r="Z9" i="5"/>
  <c r="I50" i="1"/>
  <c r="I32" i="1"/>
  <c r="I14" i="1"/>
  <c r="M107" i="2"/>
  <c r="M469" i="2" s="1"/>
  <c r="M103" i="2"/>
  <c r="M94" i="2"/>
  <c r="M91" i="2" s="1"/>
  <c r="M70" i="2"/>
  <c r="M69" i="2" s="1"/>
  <c r="M68" i="2" s="1"/>
  <c r="AC94" i="5"/>
  <c r="AC91" i="5" s="1"/>
  <c r="AC84" i="5"/>
  <c r="AC81" i="5" s="1"/>
  <c r="AC62" i="5"/>
  <c r="AC60" i="5" s="1"/>
  <c r="AC462" i="5" s="1"/>
  <c r="AC47" i="5"/>
  <c r="AC36" i="5"/>
  <c r="AC14" i="5"/>
  <c r="AC9" i="5"/>
  <c r="AD56" i="1"/>
  <c r="AD53" i="1" s="1"/>
  <c r="AD461" i="1" s="1"/>
  <c r="AD36" i="1"/>
  <c r="AD14" i="1"/>
  <c r="AD9" i="1"/>
  <c r="Y62" i="2"/>
  <c r="Y60" i="2" s="1"/>
  <c r="Y462" i="2" s="1"/>
  <c r="Q56" i="2"/>
  <c r="Q53" i="2" s="1"/>
  <c r="Q461" i="2" s="1"/>
  <c r="Q39" i="2"/>
  <c r="AC56" i="2"/>
  <c r="AC53" i="2" s="1"/>
  <c r="AC461" i="2" s="1"/>
  <c r="AC39" i="2"/>
  <c r="X50" i="2"/>
  <c r="K56" i="2"/>
  <c r="K53" i="2" s="1"/>
  <c r="K461" i="2" s="1"/>
  <c r="K39" i="2"/>
  <c r="R62" i="2"/>
  <c r="R60" i="2" s="1"/>
  <c r="R462" i="2" s="1"/>
  <c r="G75" i="5"/>
  <c r="G56" i="5"/>
  <c r="G53" i="5" s="1"/>
  <c r="G461" i="5" s="1"/>
  <c r="G39" i="5"/>
  <c r="G17" i="5"/>
  <c r="G459" i="5" s="1"/>
  <c r="W94" i="5"/>
  <c r="W91" i="5" s="1"/>
  <c r="W70" i="5"/>
  <c r="W62" i="5"/>
  <c r="W60" i="5" s="1"/>
  <c r="W462" i="5" s="1"/>
  <c r="W47" i="5"/>
  <c r="W32" i="5"/>
  <c r="W14" i="5"/>
  <c r="V107" i="2"/>
  <c r="V469" i="2" s="1"/>
  <c r="V103" i="2"/>
  <c r="V94" i="2"/>
  <c r="V91" i="2" s="1"/>
  <c r="V70" i="2"/>
  <c r="D50" i="1"/>
  <c r="D32" i="1"/>
  <c r="D14" i="1"/>
  <c r="Q50" i="1"/>
  <c r="Q32" i="1"/>
  <c r="Q14" i="1"/>
  <c r="R107" i="2"/>
  <c r="R469" i="2" s="1"/>
  <c r="R103" i="2"/>
  <c r="R94" i="2"/>
  <c r="R91" i="2" s="1"/>
  <c r="R70" i="2"/>
  <c r="AB75" i="5"/>
  <c r="AB56" i="5"/>
  <c r="AB53" i="5" s="1"/>
  <c r="AB461" i="5" s="1"/>
  <c r="AB39" i="5"/>
  <c r="AB17" i="5"/>
  <c r="AB459" i="5" s="1"/>
  <c r="N94" i="5"/>
  <c r="N91" i="5" s="1"/>
  <c r="N70" i="5"/>
  <c r="N62" i="5"/>
  <c r="N60" i="5" s="1"/>
  <c r="N462" i="5" s="1"/>
  <c r="N47" i="5"/>
  <c r="N32" i="5"/>
  <c r="N14" i="5"/>
  <c r="AA50" i="1"/>
  <c r="AA32" i="1"/>
  <c r="AA14" i="1"/>
  <c r="AE50" i="1"/>
  <c r="AE32" i="1"/>
  <c r="AE14" i="1"/>
  <c r="E107" i="2"/>
  <c r="E469" i="2" s="1"/>
  <c r="E103" i="2"/>
  <c r="E94" i="2"/>
  <c r="E91" i="2" s="1"/>
  <c r="E70" i="2"/>
  <c r="H107" i="2"/>
  <c r="H469" i="2" s="1"/>
  <c r="H103" i="2"/>
  <c r="H94" i="2"/>
  <c r="H91" i="2" s="1"/>
  <c r="H70" i="2"/>
  <c r="Z91" i="1"/>
  <c r="Z84" i="1"/>
  <c r="Z81" i="1" s="1"/>
  <c r="Z68" i="1"/>
  <c r="Z62" i="1"/>
  <c r="Z60" i="1" s="1"/>
  <c r="Z462" i="1" s="1"/>
  <c r="Z47" i="1"/>
  <c r="Z36" i="1"/>
  <c r="L9" i="5"/>
  <c r="L8" i="5" s="1"/>
  <c r="M56" i="1"/>
  <c r="M53" i="1" s="1"/>
  <c r="M461" i="1" s="1"/>
  <c r="M9" i="1"/>
  <c r="J56" i="1"/>
  <c r="J53" i="1" s="1"/>
  <c r="J461" i="1" s="1"/>
  <c r="J9" i="1"/>
  <c r="U470" i="2"/>
  <c r="P94" i="5"/>
  <c r="P91" i="5" s="1"/>
  <c r="P70" i="5"/>
  <c r="P62" i="5"/>
  <c r="P60" i="5" s="1"/>
  <c r="P462" i="5" s="1"/>
  <c r="P47" i="5"/>
  <c r="P32" i="5"/>
  <c r="P14" i="5"/>
  <c r="R9" i="5"/>
  <c r="AC56" i="1"/>
  <c r="AC53" i="1" s="1"/>
  <c r="AC461" i="1" s="1"/>
  <c r="AC9" i="1"/>
  <c r="V84" i="5"/>
  <c r="V81" i="5" s="1"/>
  <c r="V50" i="5"/>
  <c r="V36" i="5"/>
  <c r="W91" i="1"/>
  <c r="W84" i="1"/>
  <c r="W81" i="1" s="1"/>
  <c r="W68" i="1"/>
  <c r="W62" i="1"/>
  <c r="W60" i="1" s="1"/>
  <c r="W462" i="1" s="1"/>
  <c r="W47" i="1"/>
  <c r="W36" i="1"/>
  <c r="K75" i="5"/>
  <c r="K56" i="5"/>
  <c r="K53" i="5" s="1"/>
  <c r="K461" i="5" s="1"/>
  <c r="K39" i="5"/>
  <c r="K17" i="5"/>
  <c r="K459" i="5" s="1"/>
  <c r="X39" i="1"/>
  <c r="X17" i="1"/>
  <c r="X459" i="1" s="1"/>
  <c r="T94" i="5"/>
  <c r="T91" i="5" s="1"/>
  <c r="T70" i="5"/>
  <c r="T62" i="5"/>
  <c r="T60" i="5" s="1"/>
  <c r="T462" i="5" s="1"/>
  <c r="T47" i="5"/>
  <c r="T32" i="5"/>
  <c r="T14" i="5"/>
  <c r="AA9" i="5"/>
  <c r="AD470" i="2"/>
  <c r="S84" i="2"/>
  <c r="S81" i="2" s="1"/>
  <c r="S75" i="2"/>
  <c r="Z84" i="5"/>
  <c r="Z81" i="5" s="1"/>
  <c r="Z50" i="5"/>
  <c r="Z36" i="5"/>
  <c r="I56" i="1"/>
  <c r="I53" i="1" s="1"/>
  <c r="I461" i="1" s="1"/>
  <c r="I9" i="1"/>
  <c r="M470" i="2"/>
  <c r="AC32" i="5"/>
  <c r="AD68" i="1"/>
  <c r="AD50" i="1"/>
  <c r="AD32" i="1"/>
  <c r="X62" i="2"/>
  <c r="X60" i="2" s="1"/>
  <c r="X462" i="2" s="1"/>
  <c r="O47" i="2"/>
  <c r="P62" i="2"/>
  <c r="P60" i="2" s="1"/>
  <c r="P462" i="2" s="1"/>
  <c r="G94" i="5"/>
  <c r="G91" i="5" s="1"/>
  <c r="G70" i="5"/>
  <c r="G62" i="5"/>
  <c r="G60" i="5" s="1"/>
  <c r="G462" i="5" s="1"/>
  <c r="G47" i="5"/>
  <c r="G32" i="5"/>
  <c r="G14" i="5"/>
  <c r="W9" i="5"/>
  <c r="V470" i="2"/>
  <c r="D84" i="2"/>
  <c r="D81" i="2" s="1"/>
  <c r="D75" i="2"/>
  <c r="D56" i="1"/>
  <c r="D53" i="1" s="1"/>
  <c r="D461" i="1" s="1"/>
  <c r="D9" i="1"/>
  <c r="Q56" i="1"/>
  <c r="Q53" i="1" s="1"/>
  <c r="Q461" i="1" s="1"/>
  <c r="Q9" i="1"/>
  <c r="R470" i="2"/>
  <c r="AB94" i="5"/>
  <c r="AB91" i="5" s="1"/>
  <c r="AB70" i="5"/>
  <c r="AB62" i="5"/>
  <c r="AB60" i="5" s="1"/>
  <c r="AB462" i="5" s="1"/>
  <c r="AB47" i="5"/>
  <c r="AB32" i="5"/>
  <c r="AB14" i="5"/>
  <c r="N9" i="5"/>
  <c r="AA56" i="1"/>
  <c r="AA53" i="1" s="1"/>
  <c r="AA461" i="1" s="1"/>
  <c r="AA9" i="1"/>
  <c r="AE56" i="1"/>
  <c r="AE9" i="1"/>
  <c r="E470" i="2"/>
  <c r="Z84" i="2"/>
  <c r="Z81" i="2" s="1"/>
  <c r="Z75" i="2"/>
  <c r="H470" i="2"/>
  <c r="Z53" i="1"/>
  <c r="Z461" i="1" s="1"/>
  <c r="Z39" i="1"/>
  <c r="Z17" i="1"/>
  <c r="Z459" i="1" s="1"/>
  <c r="I84" i="2"/>
  <c r="I81" i="2" s="1"/>
  <c r="I75" i="2"/>
  <c r="L84" i="5"/>
  <c r="L81" i="5" s="1"/>
  <c r="L50" i="5"/>
  <c r="L36" i="5"/>
  <c r="M91" i="1"/>
  <c r="M84" i="1"/>
  <c r="M81" i="1" s="1"/>
  <c r="M68" i="1"/>
  <c r="M62" i="1"/>
  <c r="M60" i="1" s="1"/>
  <c r="M462" i="1" s="1"/>
  <c r="M47" i="1"/>
  <c r="M36" i="1"/>
  <c r="M35" i="1" s="1"/>
  <c r="J91" i="1"/>
  <c r="J84" i="1"/>
  <c r="J81" i="1" s="1"/>
  <c r="J68" i="1"/>
  <c r="J62" i="1"/>
  <c r="J60" i="1" s="1"/>
  <c r="J462" i="1" s="1"/>
  <c r="J47" i="1"/>
  <c r="J36" i="1"/>
  <c r="P9" i="5"/>
  <c r="R91" i="5"/>
  <c r="R84" i="5"/>
  <c r="R81" i="5" s="1"/>
  <c r="R50" i="5"/>
  <c r="R36" i="5"/>
  <c r="AC91" i="1"/>
  <c r="AC84" i="1"/>
  <c r="AC81" i="1" s="1"/>
  <c r="AC68" i="1"/>
  <c r="AC62" i="1"/>
  <c r="AC60" i="1" s="1"/>
  <c r="AC462" i="1" s="1"/>
  <c r="AC47" i="1"/>
  <c r="AC36" i="1"/>
  <c r="V75" i="5"/>
  <c r="V56" i="5"/>
  <c r="V53" i="5" s="1"/>
  <c r="V461" i="5" s="1"/>
  <c r="V39" i="5"/>
  <c r="V17" i="5"/>
  <c r="V459" i="5" s="1"/>
  <c r="W39" i="1"/>
  <c r="W17" i="1"/>
  <c r="W459" i="1" s="1"/>
  <c r="K94" i="5"/>
  <c r="K91" i="5" s="1"/>
  <c r="K70" i="5"/>
  <c r="K62" i="5"/>
  <c r="K60" i="5" s="1"/>
  <c r="K462" i="5" s="1"/>
  <c r="K47" i="5"/>
  <c r="K32" i="5"/>
  <c r="K14" i="5"/>
  <c r="X50" i="1"/>
  <c r="X32" i="1"/>
  <c r="X14" i="1"/>
  <c r="T9" i="5"/>
  <c r="AA91" i="5"/>
  <c r="AA84" i="5"/>
  <c r="AA81" i="5" s="1"/>
  <c r="AA50" i="5"/>
  <c r="AA36" i="5"/>
  <c r="AD91" i="2"/>
  <c r="S107" i="2"/>
  <c r="S469" i="2" s="1"/>
  <c r="S103" i="2"/>
  <c r="S94" i="2"/>
  <c r="S91" i="2" s="1"/>
  <c r="S70" i="2"/>
  <c r="Z75" i="5"/>
  <c r="Z56" i="5"/>
  <c r="Z53" i="5" s="1"/>
  <c r="Z461" i="5" s="1"/>
  <c r="Z39" i="5"/>
  <c r="Z17" i="5"/>
  <c r="Z459" i="5" s="1"/>
  <c r="I91" i="1"/>
  <c r="I84" i="1"/>
  <c r="I81" i="1" s="1"/>
  <c r="I68" i="1"/>
  <c r="I62" i="1"/>
  <c r="I60" i="1" s="1"/>
  <c r="I462" i="1" s="1"/>
  <c r="I47" i="1"/>
  <c r="I36" i="1"/>
  <c r="I35" i="1" s="1"/>
  <c r="AC70" i="5"/>
  <c r="AD84" i="1"/>
  <c r="AD81" i="1" s="1"/>
  <c r="AD80" i="1" s="1"/>
  <c r="AD465" i="1" s="1"/>
  <c r="N84" i="2"/>
  <c r="N81" i="2" s="1"/>
  <c r="N75" i="2"/>
  <c r="Q47" i="2"/>
  <c r="AC47" i="2"/>
  <c r="O9" i="2"/>
  <c r="K47" i="2"/>
  <c r="AB9" i="2"/>
  <c r="N9" i="2"/>
  <c r="N107" i="2"/>
  <c r="N469" i="2" s="1"/>
  <c r="N103" i="2"/>
  <c r="N94" i="2"/>
  <c r="N91" i="2" s="1"/>
  <c r="N70" i="2"/>
  <c r="Y36" i="2"/>
  <c r="Y17" i="2"/>
  <c r="Y459" i="2" s="1"/>
  <c r="Y14" i="2"/>
  <c r="Q32" i="2"/>
  <c r="AC32" i="2"/>
  <c r="X36" i="2"/>
  <c r="X17" i="2"/>
  <c r="X459" i="2" s="1"/>
  <c r="X14" i="2"/>
  <c r="O32" i="2"/>
  <c r="K32" i="2"/>
  <c r="AB50" i="2"/>
  <c r="P9" i="2"/>
  <c r="N50" i="2"/>
  <c r="AC75" i="5"/>
  <c r="AC56" i="5"/>
  <c r="AC53" i="5" s="1"/>
  <c r="AC461" i="5" s="1"/>
  <c r="AC39" i="5"/>
  <c r="AC17" i="5"/>
  <c r="AC459" i="5" s="1"/>
  <c r="AD39" i="1"/>
  <c r="AD17" i="1"/>
  <c r="AD459" i="1" s="1"/>
  <c r="N470" i="2"/>
  <c r="L84" i="2"/>
  <c r="L81" i="2" s="1"/>
  <c r="L75" i="2"/>
  <c r="Y56" i="2"/>
  <c r="Y53" i="2" s="1"/>
  <c r="Y461" i="2" s="1"/>
  <c r="Y47" i="2"/>
  <c r="Y39" i="2"/>
  <c r="Y9" i="2"/>
  <c r="Q62" i="2"/>
  <c r="Q60" i="2" s="1"/>
  <c r="Q462" i="2" s="1"/>
  <c r="Q50" i="2"/>
  <c r="AC62" i="2"/>
  <c r="AC60" i="2" s="1"/>
  <c r="AC462" i="2" s="1"/>
  <c r="AC50" i="2"/>
  <c r="X56" i="2"/>
  <c r="X53" i="2" s="1"/>
  <c r="X461" i="2" s="1"/>
  <c r="X47" i="2"/>
  <c r="X39" i="2"/>
  <c r="X9" i="2"/>
  <c r="O62" i="2"/>
  <c r="O50" i="2"/>
  <c r="K62" i="2"/>
  <c r="K60" i="2" s="1"/>
  <c r="K462" i="2" s="1"/>
  <c r="K50" i="2"/>
  <c r="AB56" i="2"/>
  <c r="AB53" i="2" s="1"/>
  <c r="AB461" i="2" s="1"/>
  <c r="AB47" i="2"/>
  <c r="AB39" i="2"/>
  <c r="P50" i="2"/>
  <c r="N56" i="2"/>
  <c r="N53" i="2" s="1"/>
  <c r="N461" i="2" s="1"/>
  <c r="N47" i="2"/>
  <c r="N39" i="2"/>
  <c r="R50" i="2"/>
  <c r="L107" i="2"/>
  <c r="L469" i="2" s="1"/>
  <c r="L103" i="2"/>
  <c r="L94" i="2"/>
  <c r="L91" i="2" s="1"/>
  <c r="L70" i="2"/>
  <c r="L69" i="2" s="1"/>
  <c r="L68" i="2" s="1"/>
  <c r="Y32" i="2"/>
  <c r="Q36" i="2"/>
  <c r="Q17" i="2"/>
  <c r="Q459" i="2" s="1"/>
  <c r="Q14" i="2"/>
  <c r="AC36" i="2"/>
  <c r="AC17" i="2"/>
  <c r="AC459" i="2" s="1"/>
  <c r="AC14" i="2"/>
  <c r="X32" i="2"/>
  <c r="O60" i="2"/>
  <c r="O462" i="2" s="1"/>
  <c r="O36" i="2"/>
  <c r="O17" i="2"/>
  <c r="O459" i="2" s="1"/>
  <c r="O14" i="2"/>
  <c r="K36" i="2"/>
  <c r="K17" i="2"/>
  <c r="K459" i="2" s="1"/>
  <c r="K14" i="2"/>
  <c r="AB62" i="2"/>
  <c r="AB60" i="2" s="1"/>
  <c r="AB462" i="2" s="1"/>
  <c r="P56" i="2"/>
  <c r="P53" i="2" s="1"/>
  <c r="P461" i="2" s="1"/>
  <c r="P47" i="2"/>
  <c r="P39" i="2"/>
  <c r="N62" i="2"/>
  <c r="N60" i="2" s="1"/>
  <c r="N462" i="2" s="1"/>
  <c r="R56" i="2"/>
  <c r="R53" i="2" s="1"/>
  <c r="R461" i="2" s="1"/>
  <c r="R47" i="2"/>
  <c r="AB32" i="2"/>
  <c r="P36" i="2"/>
  <c r="P17" i="2"/>
  <c r="P459" i="2" s="1"/>
  <c r="P14" i="2"/>
  <c r="N32" i="2"/>
  <c r="R36" i="2"/>
  <c r="R17" i="2"/>
  <c r="R459" i="2" s="1"/>
  <c r="R14" i="2"/>
  <c r="I36" i="2"/>
  <c r="I17" i="2"/>
  <c r="I459" i="2" s="1"/>
  <c r="I14" i="2"/>
  <c r="R50" i="1"/>
  <c r="R32" i="1"/>
  <c r="R14" i="1"/>
  <c r="E32" i="2"/>
  <c r="E75" i="5"/>
  <c r="E56" i="5"/>
  <c r="E53" i="5" s="1"/>
  <c r="E461" i="5" s="1"/>
  <c r="E39" i="5"/>
  <c r="E17" i="5"/>
  <c r="E459" i="5" s="1"/>
  <c r="AD56" i="2"/>
  <c r="AD53" i="2" s="1"/>
  <c r="AD461" i="2" s="1"/>
  <c r="AD47" i="2"/>
  <c r="AD39" i="2"/>
  <c r="AD9" i="2"/>
  <c r="T56" i="1"/>
  <c r="T53" i="1" s="1"/>
  <c r="T461" i="1" s="1"/>
  <c r="T9" i="1"/>
  <c r="N56" i="1"/>
  <c r="N53" i="1" s="1"/>
  <c r="N461" i="1" s="1"/>
  <c r="N9" i="1"/>
  <c r="AA56" i="2"/>
  <c r="AA53" i="2" s="1"/>
  <c r="AA461" i="2" s="1"/>
  <c r="AA47" i="2"/>
  <c r="AA39" i="2"/>
  <c r="AA9" i="2"/>
  <c r="W32" i="2"/>
  <c r="U32" i="2"/>
  <c r="G91" i="1"/>
  <c r="G84" i="1"/>
  <c r="G81" i="1" s="1"/>
  <c r="G68" i="1"/>
  <c r="G62" i="1"/>
  <c r="G60" i="1" s="1"/>
  <c r="G462" i="1" s="1"/>
  <c r="G47" i="1"/>
  <c r="G36" i="1"/>
  <c r="AE107" i="2"/>
  <c r="AE469" i="2" s="1"/>
  <c r="AE103" i="2"/>
  <c r="AE94" i="2"/>
  <c r="AE91" i="2" s="1"/>
  <c r="AE70" i="2"/>
  <c r="AE62" i="2"/>
  <c r="AE60" i="2" s="1"/>
  <c r="AE47" i="2"/>
  <c r="AE39" i="2"/>
  <c r="AE17" i="2"/>
  <c r="F62" i="2"/>
  <c r="F60" i="2" s="1"/>
  <c r="F462" i="2" s="1"/>
  <c r="F50" i="2"/>
  <c r="Z62" i="2"/>
  <c r="Z60" i="2" s="1"/>
  <c r="Z462" i="2" s="1"/>
  <c r="Z50" i="2"/>
  <c r="D56" i="2"/>
  <c r="D53" i="2" s="1"/>
  <c r="D461" i="2" s="1"/>
  <c r="D47" i="2"/>
  <c r="D39" i="2"/>
  <c r="D9" i="2"/>
  <c r="Q32" i="5"/>
  <c r="U50" i="1"/>
  <c r="U32" i="1"/>
  <c r="S50" i="1"/>
  <c r="S32" i="1"/>
  <c r="H14" i="2"/>
  <c r="R39" i="2"/>
  <c r="R9" i="2"/>
  <c r="I56" i="2"/>
  <c r="I53" i="2" s="1"/>
  <c r="I461" i="2" s="1"/>
  <c r="I47" i="2"/>
  <c r="I39" i="2"/>
  <c r="I9" i="2"/>
  <c r="I8" i="2" s="1"/>
  <c r="R56" i="1"/>
  <c r="R53" i="1" s="1"/>
  <c r="R461" i="1" s="1"/>
  <c r="R9" i="1"/>
  <c r="E62" i="2"/>
  <c r="E60" i="2" s="1"/>
  <c r="E462" i="2" s="1"/>
  <c r="E50" i="2"/>
  <c r="E94" i="5"/>
  <c r="E91" i="5" s="1"/>
  <c r="E70" i="5"/>
  <c r="E62" i="5"/>
  <c r="E60" i="5" s="1"/>
  <c r="E462" i="5" s="1"/>
  <c r="E47" i="5"/>
  <c r="E32" i="5"/>
  <c r="E14" i="5"/>
  <c r="AD32" i="2"/>
  <c r="T91" i="1"/>
  <c r="T84" i="1"/>
  <c r="T81" i="1" s="1"/>
  <c r="T68" i="1"/>
  <c r="T62" i="1"/>
  <c r="T60" i="1" s="1"/>
  <c r="T462" i="1" s="1"/>
  <c r="T47" i="1"/>
  <c r="T36" i="1"/>
  <c r="N91" i="1"/>
  <c r="N84" i="1"/>
  <c r="N81" i="1" s="1"/>
  <c r="N68" i="1"/>
  <c r="N62" i="1"/>
  <c r="N60" i="1" s="1"/>
  <c r="N462" i="1" s="1"/>
  <c r="N47" i="1"/>
  <c r="N36" i="1"/>
  <c r="AA32" i="2"/>
  <c r="W62" i="2"/>
  <c r="W60" i="2" s="1"/>
  <c r="W462" i="2" s="1"/>
  <c r="W50" i="2"/>
  <c r="U62" i="2"/>
  <c r="U60" i="2" s="1"/>
  <c r="U462" i="2" s="1"/>
  <c r="U50" i="2"/>
  <c r="G39" i="1"/>
  <c r="G17" i="1"/>
  <c r="G459" i="1" s="1"/>
  <c r="AE470" i="2"/>
  <c r="AE32" i="2"/>
  <c r="AE14" i="2"/>
  <c r="F36" i="2"/>
  <c r="F17" i="2"/>
  <c r="F459" i="2" s="1"/>
  <c r="F14" i="2"/>
  <c r="Z36" i="2"/>
  <c r="Z17" i="2"/>
  <c r="Z459" i="2" s="1"/>
  <c r="Z14" i="2"/>
  <c r="D32" i="2"/>
  <c r="Q9" i="5"/>
  <c r="U56" i="1"/>
  <c r="U53" i="1" s="1"/>
  <c r="U461" i="1" s="1"/>
  <c r="U9" i="1"/>
  <c r="S56" i="1"/>
  <c r="S53" i="1" s="1"/>
  <c r="S461" i="1" s="1"/>
  <c r="S9" i="1"/>
  <c r="AB36" i="2"/>
  <c r="AB17" i="2"/>
  <c r="AB459" i="2" s="1"/>
  <c r="AB14" i="2"/>
  <c r="P32" i="2"/>
  <c r="N36" i="2"/>
  <c r="N17" i="2"/>
  <c r="N459" i="2" s="1"/>
  <c r="N14" i="2"/>
  <c r="R32" i="2"/>
  <c r="I32" i="2"/>
  <c r="R91" i="1"/>
  <c r="R84" i="1"/>
  <c r="R81" i="1" s="1"/>
  <c r="R68" i="1"/>
  <c r="R62" i="1"/>
  <c r="R60" i="1" s="1"/>
  <c r="R462" i="1" s="1"/>
  <c r="R47" i="1"/>
  <c r="R36" i="1"/>
  <c r="E36" i="2"/>
  <c r="E17" i="2"/>
  <c r="E459" i="2" s="1"/>
  <c r="E14" i="2"/>
  <c r="E9" i="5"/>
  <c r="AD62" i="2"/>
  <c r="AD60" i="2" s="1"/>
  <c r="AD462" i="2" s="1"/>
  <c r="AD50" i="2"/>
  <c r="T39" i="1"/>
  <c r="T17" i="1"/>
  <c r="T459" i="1" s="1"/>
  <c r="N39" i="1"/>
  <c r="N17" i="1"/>
  <c r="N459" i="1" s="1"/>
  <c r="AA62" i="2"/>
  <c r="AA60" i="2" s="1"/>
  <c r="AA462" i="2" s="1"/>
  <c r="AA50" i="2"/>
  <c r="W36" i="2"/>
  <c r="W17" i="2"/>
  <c r="W459" i="2" s="1"/>
  <c r="W14" i="2"/>
  <c r="U36" i="2"/>
  <c r="U17" i="2"/>
  <c r="U459" i="2" s="1"/>
  <c r="U14" i="2"/>
  <c r="G50" i="1"/>
  <c r="G32" i="1"/>
  <c r="G14" i="1"/>
  <c r="AE50" i="2"/>
  <c r="AE9" i="2"/>
  <c r="F56" i="2"/>
  <c r="F53" i="2" s="1"/>
  <c r="F461" i="2" s="1"/>
  <c r="F47" i="2"/>
  <c r="F39" i="2"/>
  <c r="F9" i="2"/>
  <c r="Z56" i="2"/>
  <c r="Z53" i="2" s="1"/>
  <c r="Z461" i="2" s="1"/>
  <c r="Z47" i="2"/>
  <c r="Z39" i="2"/>
  <c r="Z9" i="2"/>
  <c r="D62" i="2"/>
  <c r="D60" i="2" s="1"/>
  <c r="D462" i="2" s="1"/>
  <c r="D50" i="2"/>
  <c r="J470" i="2"/>
  <c r="Q94" i="5"/>
  <c r="Q91" i="5" s="1"/>
  <c r="Q70" i="5"/>
  <c r="Q62" i="5"/>
  <c r="Q60" i="5" s="1"/>
  <c r="Q462" i="5" s="1"/>
  <c r="Q47" i="5"/>
  <c r="Q14" i="5"/>
  <c r="U14" i="1"/>
  <c r="S14" i="1"/>
  <c r="I62" i="2"/>
  <c r="I60" i="2" s="1"/>
  <c r="I462" i="2" s="1"/>
  <c r="I50" i="2"/>
  <c r="R39" i="1"/>
  <c r="R17" i="1"/>
  <c r="R459" i="1" s="1"/>
  <c r="E56" i="2"/>
  <c r="E53" i="2" s="1"/>
  <c r="E461" i="2" s="1"/>
  <c r="E47" i="2"/>
  <c r="E39" i="2"/>
  <c r="E9" i="2"/>
  <c r="E84" i="5"/>
  <c r="E81" i="5" s="1"/>
  <c r="E50" i="5"/>
  <c r="E36" i="5"/>
  <c r="AD36" i="2"/>
  <c r="AD17" i="2"/>
  <c r="AD459" i="2" s="1"/>
  <c r="AD14" i="2"/>
  <c r="T50" i="1"/>
  <c r="T32" i="1"/>
  <c r="T14" i="1"/>
  <c r="N50" i="1"/>
  <c r="N32" i="1"/>
  <c r="N14" i="1"/>
  <c r="AA36" i="2"/>
  <c r="AA17" i="2"/>
  <c r="AA459" i="2" s="1"/>
  <c r="AA14" i="2"/>
  <c r="W56" i="2"/>
  <c r="W53" i="2" s="1"/>
  <c r="W461" i="2" s="1"/>
  <c r="W47" i="2"/>
  <c r="W39" i="2"/>
  <c r="W9" i="2"/>
  <c r="U56" i="2"/>
  <c r="U53" i="2" s="1"/>
  <c r="U461" i="2" s="1"/>
  <c r="U47" i="2"/>
  <c r="U39" i="2"/>
  <c r="U9" i="2"/>
  <c r="G56" i="1"/>
  <c r="G53" i="1" s="1"/>
  <c r="G461" i="1" s="1"/>
  <c r="G9" i="1"/>
  <c r="AE84" i="2"/>
  <c r="AE81" i="2" s="1"/>
  <c r="AE75" i="2"/>
  <c r="AE56" i="2"/>
  <c r="AE36" i="2"/>
  <c r="F32" i="2"/>
  <c r="Z32" i="2"/>
  <c r="D36" i="2"/>
  <c r="D17" i="2"/>
  <c r="D459" i="2" s="1"/>
  <c r="D14" i="2"/>
  <c r="H36" i="2"/>
  <c r="H17" i="2"/>
  <c r="H459" i="2" s="1"/>
  <c r="J84" i="2"/>
  <c r="J81" i="2" s="1"/>
  <c r="J75" i="2"/>
  <c r="Q84" i="5"/>
  <c r="Q81" i="5" s="1"/>
  <c r="Q50" i="5"/>
  <c r="Q36" i="5"/>
  <c r="U91" i="1"/>
  <c r="U84" i="1"/>
  <c r="U68" i="1"/>
  <c r="U62" i="1"/>
  <c r="U60" i="1" s="1"/>
  <c r="U462" i="1" s="1"/>
  <c r="U47" i="1"/>
  <c r="U36" i="1"/>
  <c r="S91" i="1"/>
  <c r="S84" i="1"/>
  <c r="S81" i="1" s="1"/>
  <c r="S68" i="1"/>
  <c r="S62" i="1"/>
  <c r="S60" i="1" s="1"/>
  <c r="S462" i="1" s="1"/>
  <c r="S47" i="1"/>
  <c r="S36" i="1"/>
  <c r="H32" i="2"/>
  <c r="G32" i="2"/>
  <c r="T50" i="2"/>
  <c r="T9" i="2"/>
  <c r="J62" i="2"/>
  <c r="J60" i="2" s="1"/>
  <c r="J462" i="2" s="1"/>
  <c r="J50" i="2"/>
  <c r="M62" i="2"/>
  <c r="M60" i="2" s="1"/>
  <c r="M462" i="2" s="1"/>
  <c r="M50" i="2"/>
  <c r="S62" i="2"/>
  <c r="S60" i="2" s="1"/>
  <c r="S462" i="2" s="1"/>
  <c r="S50" i="2"/>
  <c r="L62" i="2"/>
  <c r="L60" i="2" s="1"/>
  <c r="L462" i="2" s="1"/>
  <c r="L50" i="2"/>
  <c r="F39" i="1"/>
  <c r="F17" i="1"/>
  <c r="F459" i="1" s="1"/>
  <c r="V39" i="1"/>
  <c r="V17" i="1"/>
  <c r="V459" i="1" s="1"/>
  <c r="V56" i="2"/>
  <c r="V53" i="2" s="1"/>
  <c r="V461" i="2" s="1"/>
  <c r="V47" i="2"/>
  <c r="V39" i="2"/>
  <c r="V9" i="2"/>
  <c r="R575" i="3"/>
  <c r="R632" i="3" s="1"/>
  <c r="J107" i="2"/>
  <c r="J469" i="2" s="1"/>
  <c r="J103" i="2"/>
  <c r="J94" i="2"/>
  <c r="J91" i="2" s="1"/>
  <c r="J70" i="2"/>
  <c r="Q75" i="5"/>
  <c r="Q56" i="5"/>
  <c r="Q53" i="5" s="1"/>
  <c r="Q461" i="5" s="1"/>
  <c r="Q39" i="5"/>
  <c r="Q17" i="5"/>
  <c r="Q459" i="5" s="1"/>
  <c r="U81" i="1"/>
  <c r="U39" i="1"/>
  <c r="U17" i="1"/>
  <c r="U459" i="1" s="1"/>
  <c r="S39" i="1"/>
  <c r="S17" i="1"/>
  <c r="S459" i="1" s="1"/>
  <c r="H62" i="2"/>
  <c r="H60" i="2" s="1"/>
  <c r="H462" i="2" s="1"/>
  <c r="H50" i="2"/>
  <c r="G62" i="2"/>
  <c r="G60" i="2" s="1"/>
  <c r="G462" i="2" s="1"/>
  <c r="G50" i="2"/>
  <c r="T84" i="2"/>
  <c r="T81" i="2" s="1"/>
  <c r="T75" i="2"/>
  <c r="T56" i="2"/>
  <c r="T53" i="2" s="1"/>
  <c r="T461" i="2" s="1"/>
  <c r="T36" i="2"/>
  <c r="J36" i="2"/>
  <c r="J17" i="2"/>
  <c r="J459" i="2" s="1"/>
  <c r="J14" i="2"/>
  <c r="M36" i="2"/>
  <c r="M17" i="2"/>
  <c r="M459" i="2" s="1"/>
  <c r="M14" i="2"/>
  <c r="S36" i="2"/>
  <c r="S17" i="2"/>
  <c r="S459" i="2" s="1"/>
  <c r="S14" i="2"/>
  <c r="L36" i="2"/>
  <c r="L17" i="2"/>
  <c r="L459" i="2" s="1"/>
  <c r="L14" i="2"/>
  <c r="F50" i="1"/>
  <c r="F32" i="1"/>
  <c r="F14" i="1"/>
  <c r="V50" i="1"/>
  <c r="V32" i="1"/>
  <c r="V14" i="1"/>
  <c r="V32" i="2"/>
  <c r="G36" i="2"/>
  <c r="G17" i="2"/>
  <c r="G459" i="2" s="1"/>
  <c r="G14" i="2"/>
  <c r="T107" i="2"/>
  <c r="T469" i="2" s="1"/>
  <c r="T103" i="2"/>
  <c r="T94" i="2"/>
  <c r="T91" i="2" s="1"/>
  <c r="T70" i="2"/>
  <c r="T62" i="2"/>
  <c r="T60" i="2" s="1"/>
  <c r="T462" i="2" s="1"/>
  <c r="T47" i="2"/>
  <c r="T39" i="2"/>
  <c r="T17" i="2"/>
  <c r="T459" i="2" s="1"/>
  <c r="J56" i="2"/>
  <c r="J53" i="2" s="1"/>
  <c r="J461" i="2" s="1"/>
  <c r="J47" i="2"/>
  <c r="J39" i="2"/>
  <c r="J9" i="2"/>
  <c r="M56" i="2"/>
  <c r="M53" i="2" s="1"/>
  <c r="M461" i="2" s="1"/>
  <c r="M47" i="2"/>
  <c r="M39" i="2"/>
  <c r="M9" i="2"/>
  <c r="S56" i="2"/>
  <c r="S53" i="2" s="1"/>
  <c r="S461" i="2" s="1"/>
  <c r="S47" i="2"/>
  <c r="S39" i="2"/>
  <c r="S9" i="2"/>
  <c r="L56" i="2"/>
  <c r="L53" i="2" s="1"/>
  <c r="L461" i="2" s="1"/>
  <c r="L47" i="2"/>
  <c r="L39" i="2"/>
  <c r="L9" i="2"/>
  <c r="F56" i="1"/>
  <c r="F53" i="1" s="1"/>
  <c r="F461" i="1" s="1"/>
  <c r="F9" i="1"/>
  <c r="V56" i="1"/>
  <c r="V53" i="1" s="1"/>
  <c r="V461" i="1" s="1"/>
  <c r="V9" i="1"/>
  <c r="V8" i="1" s="1"/>
  <c r="V62" i="2"/>
  <c r="V60" i="2" s="1"/>
  <c r="V462" i="2" s="1"/>
  <c r="V50" i="2"/>
  <c r="G575" i="3"/>
  <c r="G632" i="3" s="1"/>
  <c r="H56" i="2"/>
  <c r="H53" i="2" s="1"/>
  <c r="H461" i="2" s="1"/>
  <c r="H47" i="2"/>
  <c r="H39" i="2"/>
  <c r="H9" i="2"/>
  <c r="G56" i="2"/>
  <c r="G53" i="2" s="1"/>
  <c r="G461" i="2" s="1"/>
  <c r="G47" i="2"/>
  <c r="G39" i="2"/>
  <c r="G9" i="2"/>
  <c r="T470" i="2"/>
  <c r="T32" i="2"/>
  <c r="T14" i="2"/>
  <c r="J32" i="2"/>
  <c r="M32" i="2"/>
  <c r="S32" i="2"/>
  <c r="L32" i="2"/>
  <c r="F91" i="1"/>
  <c r="F84" i="1"/>
  <c r="F81" i="1" s="1"/>
  <c r="F68" i="1"/>
  <c r="F62" i="1"/>
  <c r="F60" i="1" s="1"/>
  <c r="F462" i="1" s="1"/>
  <c r="F47" i="1"/>
  <c r="F36" i="1"/>
  <c r="V91" i="1"/>
  <c r="V84" i="1"/>
  <c r="V81" i="1" s="1"/>
  <c r="V68" i="1"/>
  <c r="V62" i="1"/>
  <c r="V60" i="1" s="1"/>
  <c r="V462" i="1" s="1"/>
  <c r="V47" i="1"/>
  <c r="V36" i="1"/>
  <c r="V36" i="2"/>
  <c r="V17" i="2"/>
  <c r="V459" i="2" s="1"/>
  <c r="V14" i="2"/>
  <c r="T575" i="3"/>
  <c r="T632" i="3" s="1"/>
  <c r="Z575" i="3"/>
  <c r="Z632" i="3" s="1"/>
  <c r="L575" i="3"/>
  <c r="L632" i="3" s="1"/>
  <c r="AC575" i="3"/>
  <c r="AC632" i="3" s="1"/>
  <c r="AD70" i="3"/>
  <c r="AD62" i="3"/>
  <c r="AD60" i="3" s="1"/>
  <c r="AD47" i="3"/>
  <c r="AD36" i="3"/>
  <c r="O94" i="3"/>
  <c r="O91" i="3" s="1"/>
  <c r="O75" i="3"/>
  <c r="O56" i="3"/>
  <c r="O9" i="3"/>
  <c r="W470" i="3"/>
  <c r="W50" i="3"/>
  <c r="W32" i="3"/>
  <c r="W14" i="3"/>
  <c r="F107" i="3"/>
  <c r="F469" i="3" s="1"/>
  <c r="F103" i="3"/>
  <c r="F84" i="3"/>
  <c r="F81" i="3" s="1"/>
  <c r="F39" i="3"/>
  <c r="F17" i="3"/>
  <c r="L70" i="3"/>
  <c r="L62" i="3"/>
  <c r="L60" i="3" s="1"/>
  <c r="L47" i="3"/>
  <c r="L36" i="3"/>
  <c r="K94" i="3"/>
  <c r="K91" i="3" s="1"/>
  <c r="K75" i="3"/>
  <c r="K56" i="3"/>
  <c r="K14" i="3"/>
  <c r="AB70" i="3"/>
  <c r="AB62" i="3"/>
  <c r="AB60" i="3" s="1"/>
  <c r="AB47" i="3"/>
  <c r="AC75" i="3"/>
  <c r="S62" i="3"/>
  <c r="S60" i="3" s="1"/>
  <c r="S47" i="3"/>
  <c r="AE575" i="3"/>
  <c r="AE632" i="3" s="1"/>
  <c r="AD107" i="3"/>
  <c r="AD469" i="3" s="1"/>
  <c r="AD103" i="3"/>
  <c r="AD84" i="3"/>
  <c r="AD81" i="3" s="1"/>
  <c r="AD39" i="3"/>
  <c r="AD17" i="3"/>
  <c r="O70" i="3"/>
  <c r="O62" i="3"/>
  <c r="O60" i="3" s="1"/>
  <c r="O47" i="3"/>
  <c r="O36" i="3"/>
  <c r="W94" i="3"/>
  <c r="W91" i="3" s="1"/>
  <c r="W75" i="3"/>
  <c r="W56" i="3"/>
  <c r="W9" i="3"/>
  <c r="F470" i="3"/>
  <c r="F50" i="3"/>
  <c r="F32" i="3"/>
  <c r="F14" i="3"/>
  <c r="L107" i="3"/>
  <c r="L469" i="3" s="1"/>
  <c r="L103" i="3"/>
  <c r="L84" i="3"/>
  <c r="L81" i="3" s="1"/>
  <c r="L39" i="3"/>
  <c r="L17" i="3"/>
  <c r="K70" i="3"/>
  <c r="K62" i="3"/>
  <c r="K60" i="3" s="1"/>
  <c r="K47" i="3"/>
  <c r="K36" i="3"/>
  <c r="AB14" i="3"/>
  <c r="AC103" i="3"/>
  <c r="AC17" i="3"/>
  <c r="P94" i="3"/>
  <c r="P91" i="3" s="1"/>
  <c r="AD470" i="3"/>
  <c r="AD50" i="3"/>
  <c r="AD32" i="3"/>
  <c r="AD14" i="3"/>
  <c r="O107" i="3"/>
  <c r="O469" i="3" s="1"/>
  <c r="O103" i="3"/>
  <c r="O84" i="3"/>
  <c r="O81" i="3" s="1"/>
  <c r="O39" i="3"/>
  <c r="O17" i="3"/>
  <c r="W70" i="3"/>
  <c r="W62" i="3"/>
  <c r="W60" i="3" s="1"/>
  <c r="W47" i="3"/>
  <c r="W36" i="3"/>
  <c r="F94" i="3"/>
  <c r="F91" i="3" s="1"/>
  <c r="F75" i="3"/>
  <c r="F56" i="3"/>
  <c r="F9" i="3"/>
  <c r="L470" i="3"/>
  <c r="L50" i="3"/>
  <c r="L32" i="3"/>
  <c r="L14" i="3"/>
  <c r="K107" i="3"/>
  <c r="K469" i="3" s="1"/>
  <c r="K103" i="3"/>
  <c r="K84" i="3"/>
  <c r="K81" i="3" s="1"/>
  <c r="K32" i="3"/>
  <c r="AB36" i="3"/>
  <c r="AC94" i="3"/>
  <c r="AC91" i="3" s="1"/>
  <c r="AC56" i="3"/>
  <c r="AC9" i="3"/>
  <c r="S70" i="3"/>
  <c r="P75" i="3"/>
  <c r="D470" i="3"/>
  <c r="D50" i="3"/>
  <c r="D32" i="3"/>
  <c r="AD94" i="3"/>
  <c r="AD91" i="3" s="1"/>
  <c r="AD75" i="3"/>
  <c r="AD56" i="3"/>
  <c r="AD9" i="3"/>
  <c r="O470" i="3"/>
  <c r="O50" i="3"/>
  <c r="O32" i="3"/>
  <c r="O14" i="3"/>
  <c r="W107" i="3"/>
  <c r="W469" i="3" s="1"/>
  <c r="W103" i="3"/>
  <c r="W84" i="3"/>
  <c r="W81" i="3" s="1"/>
  <c r="W39" i="3"/>
  <c r="W17" i="3"/>
  <c r="F70" i="3"/>
  <c r="F62" i="3"/>
  <c r="F60" i="3" s="1"/>
  <c r="F47" i="3"/>
  <c r="F36" i="3"/>
  <c r="L94" i="3"/>
  <c r="L91" i="3" s="1"/>
  <c r="L75" i="3"/>
  <c r="L56" i="3"/>
  <c r="L9" i="3"/>
  <c r="K470" i="3"/>
  <c r="K50" i="3"/>
  <c r="AB470" i="3"/>
  <c r="AB50" i="3"/>
  <c r="AB32" i="3"/>
  <c r="AC107" i="3"/>
  <c r="AC469" i="3" s="1"/>
  <c r="AC84" i="3"/>
  <c r="AC81" i="3" s="1"/>
  <c r="AC39" i="3"/>
  <c r="S36" i="3"/>
  <c r="P56" i="3"/>
  <c r="P9" i="3"/>
  <c r="D14" i="3"/>
  <c r="E107" i="3"/>
  <c r="E469" i="3" s="1"/>
  <c r="E103" i="3"/>
  <c r="E84" i="3"/>
  <c r="E81" i="3" s="1"/>
  <c r="E39" i="3"/>
  <c r="E17" i="3"/>
  <c r="Z94" i="3"/>
  <c r="Z91" i="3" s="1"/>
  <c r="Z75" i="3"/>
  <c r="Z56" i="3"/>
  <c r="Z9" i="3"/>
  <c r="AA94" i="3"/>
  <c r="AA91" i="3" s="1"/>
  <c r="AA75" i="3"/>
  <c r="AA56" i="3"/>
  <c r="AA9" i="3"/>
  <c r="M470" i="3"/>
  <c r="M50" i="3"/>
  <c r="M32" i="3"/>
  <c r="M14" i="3"/>
  <c r="J107" i="3"/>
  <c r="J469" i="3" s="1"/>
  <c r="J84" i="3"/>
  <c r="J81" i="3" s="1"/>
  <c r="J39" i="3"/>
  <c r="Y14" i="3"/>
  <c r="G17" i="3"/>
  <c r="AE70" i="3"/>
  <c r="I75" i="3"/>
  <c r="N470" i="3"/>
  <c r="N50" i="3"/>
  <c r="N32" i="3"/>
  <c r="X84" i="3"/>
  <c r="X81" i="3" s="1"/>
  <c r="X39" i="3"/>
  <c r="K39" i="3"/>
  <c r="K17" i="3"/>
  <c r="AB94" i="3"/>
  <c r="AB91" i="3" s="1"/>
  <c r="AB75" i="3"/>
  <c r="AB56" i="3"/>
  <c r="AB9" i="3"/>
  <c r="AC470" i="3"/>
  <c r="AC50" i="3"/>
  <c r="AC32" i="3"/>
  <c r="AC14" i="3"/>
  <c r="S107" i="3"/>
  <c r="S469" i="3" s="1"/>
  <c r="S103" i="3"/>
  <c r="S84" i="3"/>
  <c r="S81" i="3" s="1"/>
  <c r="S39" i="3"/>
  <c r="S17" i="3"/>
  <c r="P70" i="3"/>
  <c r="P62" i="3"/>
  <c r="P47" i="3"/>
  <c r="P36" i="3"/>
  <c r="D94" i="3"/>
  <c r="D91" i="3" s="1"/>
  <c r="D75" i="3"/>
  <c r="D56" i="3"/>
  <c r="D9" i="3"/>
  <c r="E470" i="3"/>
  <c r="E50" i="3"/>
  <c r="E32" i="3"/>
  <c r="E14" i="3"/>
  <c r="Z70" i="3"/>
  <c r="Z62" i="3"/>
  <c r="Z60" i="3" s="1"/>
  <c r="Z47" i="3"/>
  <c r="Z36" i="3"/>
  <c r="H575" i="3"/>
  <c r="H632" i="3" s="1"/>
  <c r="AA70" i="3"/>
  <c r="AA62" i="3"/>
  <c r="AA60" i="3" s="1"/>
  <c r="AA47" i="3"/>
  <c r="AA36" i="3"/>
  <c r="M94" i="3"/>
  <c r="M75" i="3"/>
  <c r="M56" i="3"/>
  <c r="M9" i="3"/>
  <c r="J75" i="3"/>
  <c r="Y470" i="3"/>
  <c r="G107" i="3"/>
  <c r="G469" i="3" s="1"/>
  <c r="AE36" i="3"/>
  <c r="I56" i="3"/>
  <c r="I53" i="3" s="1"/>
  <c r="I461" i="3" s="1"/>
  <c r="I9" i="3"/>
  <c r="N14" i="3"/>
  <c r="X17" i="3"/>
  <c r="Q70" i="3"/>
  <c r="S470" i="3"/>
  <c r="S50" i="3"/>
  <c r="S32" i="3"/>
  <c r="S14" i="3"/>
  <c r="P107" i="3"/>
  <c r="P469" i="3" s="1"/>
  <c r="P103" i="3"/>
  <c r="P84" i="3"/>
  <c r="P81" i="3" s="1"/>
  <c r="P60" i="3"/>
  <c r="P39" i="3"/>
  <c r="P17" i="3"/>
  <c r="D70" i="3"/>
  <c r="D62" i="3"/>
  <c r="D60" i="3" s="1"/>
  <c r="D47" i="3"/>
  <c r="D36" i="3"/>
  <c r="E94" i="3"/>
  <c r="E91" i="3" s="1"/>
  <c r="E75" i="3"/>
  <c r="E56" i="3"/>
  <c r="E9" i="3"/>
  <c r="Z107" i="3"/>
  <c r="Z469" i="3" s="1"/>
  <c r="Z103" i="3"/>
  <c r="Z84" i="3"/>
  <c r="Z81" i="3" s="1"/>
  <c r="Z39" i="3"/>
  <c r="Z17" i="3"/>
  <c r="AA107" i="3"/>
  <c r="AA469" i="3" s="1"/>
  <c r="AA103" i="3"/>
  <c r="AA84" i="3"/>
  <c r="AA81" i="3" s="1"/>
  <c r="AA39" i="3"/>
  <c r="AA17" i="3"/>
  <c r="M70" i="3"/>
  <c r="M62" i="3"/>
  <c r="M60" i="3" s="1"/>
  <c r="M47" i="3"/>
  <c r="M36" i="3"/>
  <c r="J103" i="3"/>
  <c r="J17" i="3"/>
  <c r="G103" i="3"/>
  <c r="AE62" i="3"/>
  <c r="AE60" i="3" s="1"/>
  <c r="AE47" i="3"/>
  <c r="X107" i="3"/>
  <c r="X469" i="3" s="1"/>
  <c r="K9" i="3"/>
  <c r="AB107" i="3"/>
  <c r="AB469" i="3" s="1"/>
  <c r="AB103" i="3"/>
  <c r="AB84" i="3"/>
  <c r="AB81" i="3" s="1"/>
  <c r="AB80" i="3" s="1"/>
  <c r="AB39" i="3"/>
  <c r="AB17" i="3"/>
  <c r="AC70" i="3"/>
  <c r="AC62" i="3"/>
  <c r="AC60" i="3" s="1"/>
  <c r="AC47" i="3"/>
  <c r="AC36" i="3"/>
  <c r="S94" i="3"/>
  <c r="S91" i="3" s="1"/>
  <c r="S75" i="3"/>
  <c r="S56" i="3"/>
  <c r="S9" i="3"/>
  <c r="P470" i="3"/>
  <c r="P50" i="3"/>
  <c r="P32" i="3"/>
  <c r="P14" i="3"/>
  <c r="D107" i="3"/>
  <c r="D469" i="3" s="1"/>
  <c r="D103" i="3"/>
  <c r="D84" i="3"/>
  <c r="D81" i="3" s="1"/>
  <c r="D39" i="3"/>
  <c r="D17" i="3"/>
  <c r="E70" i="3"/>
  <c r="E62" i="3"/>
  <c r="E60" i="3" s="1"/>
  <c r="E47" i="3"/>
  <c r="E36" i="3"/>
  <c r="Z470" i="3"/>
  <c r="Z50" i="3"/>
  <c r="Z32" i="3"/>
  <c r="Z14" i="3"/>
  <c r="AA470" i="3"/>
  <c r="AA50" i="3"/>
  <c r="AA32" i="3"/>
  <c r="AA14" i="3"/>
  <c r="M107" i="3"/>
  <c r="M469" i="3" s="1"/>
  <c r="M103" i="3"/>
  <c r="M91" i="3"/>
  <c r="M84" i="3"/>
  <c r="M81" i="3" s="1"/>
  <c r="M39" i="3"/>
  <c r="M17" i="3"/>
  <c r="I575" i="3"/>
  <c r="I632" i="3" s="1"/>
  <c r="J94" i="3"/>
  <c r="J91" i="3" s="1"/>
  <c r="J56" i="3"/>
  <c r="J9" i="3"/>
  <c r="Y50" i="3"/>
  <c r="Y32" i="3"/>
  <c r="G84" i="3"/>
  <c r="G81" i="3" s="1"/>
  <c r="G39" i="3"/>
  <c r="I94" i="3"/>
  <c r="I91" i="3" s="1"/>
  <c r="X103" i="3"/>
  <c r="Q62" i="3"/>
  <c r="Q60" i="3" s="1"/>
  <c r="Q47" i="3"/>
  <c r="Q36" i="3"/>
  <c r="Y575" i="3"/>
  <c r="Y632" i="3" s="1"/>
  <c r="V103" i="3"/>
  <c r="V17" i="3"/>
  <c r="P575" i="3"/>
  <c r="P632" i="3" s="1"/>
  <c r="J70" i="3"/>
  <c r="J62" i="3"/>
  <c r="J60" i="3" s="1"/>
  <c r="J47" i="3"/>
  <c r="J36" i="3"/>
  <c r="Y94" i="3"/>
  <c r="Y91" i="3" s="1"/>
  <c r="Y75" i="3"/>
  <c r="Y56" i="3"/>
  <c r="Y9" i="3"/>
  <c r="G470" i="3"/>
  <c r="G50" i="3"/>
  <c r="G32" i="3"/>
  <c r="G14" i="3"/>
  <c r="AE107" i="3"/>
  <c r="AE469" i="3" s="1"/>
  <c r="AE103" i="3"/>
  <c r="AE84" i="3"/>
  <c r="AE81" i="3" s="1"/>
  <c r="AE39" i="3"/>
  <c r="AE17" i="3"/>
  <c r="I70" i="3"/>
  <c r="I62" i="3"/>
  <c r="I60" i="3" s="1"/>
  <c r="I47" i="3"/>
  <c r="I36" i="3"/>
  <c r="N94" i="3"/>
  <c r="N91" i="3" s="1"/>
  <c r="N75" i="3"/>
  <c r="N56" i="3"/>
  <c r="N9" i="3"/>
  <c r="X470" i="3"/>
  <c r="X50" i="3"/>
  <c r="X32" i="3"/>
  <c r="X14" i="3"/>
  <c r="Q107" i="3"/>
  <c r="Q469" i="3" s="1"/>
  <c r="Q103" i="3"/>
  <c r="Q84" i="3"/>
  <c r="Q81" i="3" s="1"/>
  <c r="Q39" i="3"/>
  <c r="Q17" i="3"/>
  <c r="V94" i="3"/>
  <c r="V91" i="3" s="1"/>
  <c r="V56" i="3"/>
  <c r="V9" i="3"/>
  <c r="Y70" i="3"/>
  <c r="Y62" i="3"/>
  <c r="Y60" i="3" s="1"/>
  <c r="Y47" i="3"/>
  <c r="Y36" i="3"/>
  <c r="G94" i="3"/>
  <c r="G91" i="3" s="1"/>
  <c r="G75" i="3"/>
  <c r="G56" i="3"/>
  <c r="G9" i="3"/>
  <c r="AE470" i="3"/>
  <c r="AE50" i="3"/>
  <c r="AE32" i="3"/>
  <c r="AE14" i="3"/>
  <c r="I107" i="3"/>
  <c r="I469" i="3" s="1"/>
  <c r="I103" i="3"/>
  <c r="I84" i="3"/>
  <c r="I81" i="3" s="1"/>
  <c r="I39" i="3"/>
  <c r="I17" i="3"/>
  <c r="N70" i="3"/>
  <c r="N62" i="3"/>
  <c r="N60" i="3" s="1"/>
  <c r="N47" i="3"/>
  <c r="N36" i="3"/>
  <c r="X94" i="3"/>
  <c r="X91" i="3" s="1"/>
  <c r="X75" i="3"/>
  <c r="X56" i="3"/>
  <c r="X9" i="3"/>
  <c r="Q470" i="3"/>
  <c r="Q50" i="3"/>
  <c r="Q32" i="3"/>
  <c r="Q14" i="3"/>
  <c r="V107" i="3"/>
  <c r="V469" i="3" s="1"/>
  <c r="V84" i="3"/>
  <c r="V81" i="3" s="1"/>
  <c r="V39" i="3"/>
  <c r="J470" i="3"/>
  <c r="J50" i="3"/>
  <c r="J32" i="3"/>
  <c r="J14" i="3"/>
  <c r="Y107" i="3"/>
  <c r="Y469" i="3" s="1"/>
  <c r="Y103" i="3"/>
  <c r="Y84" i="3"/>
  <c r="Y81" i="3" s="1"/>
  <c r="Y39" i="3"/>
  <c r="Y17" i="3"/>
  <c r="G70" i="3"/>
  <c r="G62" i="3"/>
  <c r="G60" i="3" s="1"/>
  <c r="G47" i="3"/>
  <c r="G36" i="3"/>
  <c r="AE94" i="3"/>
  <c r="AE91" i="3" s="1"/>
  <c r="AE75" i="3"/>
  <c r="AE56" i="3"/>
  <c r="AE9" i="3"/>
  <c r="I470" i="3"/>
  <c r="I50" i="3"/>
  <c r="I32" i="3"/>
  <c r="I14" i="3"/>
  <c r="N107" i="3"/>
  <c r="N469" i="3" s="1"/>
  <c r="N103" i="3"/>
  <c r="N84" i="3"/>
  <c r="N81" i="3" s="1"/>
  <c r="N39" i="3"/>
  <c r="N17" i="3"/>
  <c r="X70" i="3"/>
  <c r="X62" i="3"/>
  <c r="X60" i="3" s="1"/>
  <c r="X47" i="3"/>
  <c r="X36" i="3"/>
  <c r="Q94" i="3"/>
  <c r="Q91" i="3" s="1"/>
  <c r="Q75" i="3"/>
  <c r="Q56" i="3"/>
  <c r="Q9" i="3"/>
  <c r="M575" i="3"/>
  <c r="M632" i="3" s="1"/>
  <c r="V75" i="3"/>
  <c r="O575" i="3"/>
  <c r="O632" i="3" s="1"/>
  <c r="V470" i="3"/>
  <c r="V50" i="3"/>
  <c r="V32" i="3"/>
  <c r="V14" i="3"/>
  <c r="N575" i="3"/>
  <c r="N632" i="3" s="1"/>
  <c r="X575" i="3"/>
  <c r="X632" i="3" s="1"/>
  <c r="V70" i="3"/>
  <c r="V62" i="3"/>
  <c r="V60" i="3" s="1"/>
  <c r="V47" i="3"/>
  <c r="V36" i="3"/>
  <c r="W575" i="3"/>
  <c r="W632" i="3" s="1"/>
  <c r="AB575" i="3"/>
  <c r="AB632" i="3" s="1"/>
  <c r="R75" i="3"/>
  <c r="R56" i="3"/>
  <c r="R9" i="3"/>
  <c r="AD575" i="3"/>
  <c r="AD632" i="3" s="1"/>
  <c r="Q575" i="3"/>
  <c r="Q632" i="3" s="1"/>
  <c r="R94" i="3"/>
  <c r="R91" i="3" s="1"/>
  <c r="R70" i="3"/>
  <c r="R62" i="3"/>
  <c r="R60" i="3" s="1"/>
  <c r="R47" i="3"/>
  <c r="R36" i="3"/>
  <c r="R107" i="3"/>
  <c r="R469" i="3" s="1"/>
  <c r="R103" i="3"/>
  <c r="R84" i="3"/>
  <c r="R81" i="3" s="1"/>
  <c r="R53" i="3"/>
  <c r="R461" i="3" s="1"/>
  <c r="R39" i="3"/>
  <c r="R17" i="3"/>
  <c r="R470" i="3"/>
  <c r="R50" i="3"/>
  <c r="R32" i="3"/>
  <c r="R14" i="3"/>
  <c r="U107" i="3"/>
  <c r="U469" i="3" s="1"/>
  <c r="T36" i="3"/>
  <c r="U575" i="3"/>
  <c r="U632" i="3" s="1"/>
  <c r="U103" i="3"/>
  <c r="T62" i="3"/>
  <c r="T60" i="3" s="1"/>
  <c r="T47" i="3"/>
  <c r="U84" i="3"/>
  <c r="U81" i="3" s="1"/>
  <c r="U39" i="3"/>
  <c r="K575" i="3"/>
  <c r="K632" i="3" s="1"/>
  <c r="U17" i="3"/>
  <c r="T70" i="3"/>
  <c r="U470" i="3"/>
  <c r="U50" i="3"/>
  <c r="U32" i="3"/>
  <c r="U14" i="3"/>
  <c r="T107" i="3"/>
  <c r="T469" i="3" s="1"/>
  <c r="T103" i="3"/>
  <c r="T84" i="3"/>
  <c r="T81" i="3" s="1"/>
  <c r="T39" i="3"/>
  <c r="T17" i="3"/>
  <c r="U94" i="3"/>
  <c r="U91" i="3" s="1"/>
  <c r="U75" i="3"/>
  <c r="U56" i="3"/>
  <c r="U9" i="3"/>
  <c r="T470" i="3"/>
  <c r="T50" i="3"/>
  <c r="T32" i="3"/>
  <c r="T14" i="3"/>
  <c r="U70" i="3"/>
  <c r="U62" i="3"/>
  <c r="U60" i="3" s="1"/>
  <c r="U47" i="3"/>
  <c r="U36" i="3"/>
  <c r="U35" i="3" s="1"/>
  <c r="T94" i="3"/>
  <c r="T91" i="3" s="1"/>
  <c r="T75" i="3"/>
  <c r="T56" i="3"/>
  <c r="T9" i="3"/>
  <c r="S575" i="3"/>
  <c r="S632" i="3" s="1"/>
  <c r="H70" i="3"/>
  <c r="H62" i="3"/>
  <c r="H60" i="3" s="1"/>
  <c r="H47" i="3"/>
  <c r="H36" i="3"/>
  <c r="F575" i="3"/>
  <c r="F632" i="3" s="1"/>
  <c r="H107" i="3"/>
  <c r="H469" i="3" s="1"/>
  <c r="H103" i="3"/>
  <c r="H84" i="3"/>
  <c r="H81" i="3" s="1"/>
  <c r="H39" i="3"/>
  <c r="H17" i="3"/>
  <c r="H470" i="3"/>
  <c r="H50" i="3"/>
  <c r="H32" i="3"/>
  <c r="H14" i="3"/>
  <c r="H94" i="3"/>
  <c r="H91" i="3" s="1"/>
  <c r="H75" i="3"/>
  <c r="H56" i="3"/>
  <c r="H9" i="3"/>
  <c r="E575" i="3"/>
  <c r="E632" i="3" s="1"/>
  <c r="AA575" i="3"/>
  <c r="AA632" i="3" s="1"/>
  <c r="J575" i="3"/>
  <c r="J632" i="3" s="1"/>
  <c r="D575" i="3"/>
  <c r="D632" i="3" s="1"/>
  <c r="V575" i="3"/>
  <c r="V632" i="3" s="1"/>
  <c r="T497" i="2" l="1"/>
  <c r="T608" i="2" s="1"/>
  <c r="AA497" i="2"/>
  <c r="AA608" i="2" s="1"/>
  <c r="G497" i="2"/>
  <c r="G608" i="2" s="1"/>
  <c r="Y149" i="3"/>
  <c r="Q149" i="3"/>
  <c r="X112" i="3"/>
  <c r="Y498" i="3"/>
  <c r="O149" i="3"/>
  <c r="Q498" i="3"/>
  <c r="L498" i="3"/>
  <c r="Z80" i="2"/>
  <c r="Z465" i="2" s="1"/>
  <c r="AB497" i="2"/>
  <c r="AB608" i="2" s="1"/>
  <c r="I149" i="3"/>
  <c r="M80" i="5"/>
  <c r="M465" i="5" s="1"/>
  <c r="L35" i="1"/>
  <c r="M149" i="3"/>
  <c r="C69" i="3"/>
  <c r="C68" i="3" s="1"/>
  <c r="Y35" i="1"/>
  <c r="AE499" i="3"/>
  <c r="C82" i="72"/>
  <c r="C101" i="73"/>
  <c r="D101" i="73" s="1"/>
  <c r="D96" i="72"/>
  <c r="D121" i="72"/>
  <c r="D137" i="72"/>
  <c r="D133" i="72"/>
  <c r="D17" i="72"/>
  <c r="D114" i="72"/>
  <c r="D30" i="72"/>
  <c r="D111" i="72"/>
  <c r="D112" i="72"/>
  <c r="C74" i="73"/>
  <c r="D74" i="73" s="1"/>
  <c r="C158" i="72"/>
  <c r="C73" i="73"/>
  <c r="D73" i="73" s="1"/>
  <c r="C86" i="72"/>
  <c r="D16" i="72"/>
  <c r="D77" i="72"/>
  <c r="D116" i="72"/>
  <c r="D130" i="72"/>
  <c r="D124" i="72"/>
  <c r="D139" i="72"/>
  <c r="D110" i="72"/>
  <c r="D63" i="72"/>
  <c r="D105" i="72"/>
  <c r="D136" i="72"/>
  <c r="D144" i="72"/>
  <c r="D9" i="72"/>
  <c r="D85" i="72"/>
  <c r="D27" i="72"/>
  <c r="C24" i="73"/>
  <c r="D24" i="73" s="1"/>
  <c r="C12" i="72"/>
  <c r="C100" i="73"/>
  <c r="D100" i="73" s="1"/>
  <c r="C61" i="72"/>
  <c r="C75" i="73"/>
  <c r="D75" i="73" s="1"/>
  <c r="C49" i="72"/>
  <c r="D123" i="72"/>
  <c r="D108" i="72"/>
  <c r="D145" i="72"/>
  <c r="D52" i="72"/>
  <c r="D58" i="72"/>
  <c r="D3" i="73"/>
  <c r="D106" i="72"/>
  <c r="D149" i="72"/>
  <c r="D122" i="72"/>
  <c r="D125" i="72"/>
  <c r="D129" i="72"/>
  <c r="D140" i="72"/>
  <c r="C23" i="73"/>
  <c r="D23" i="73" s="1"/>
  <c r="C8" i="72"/>
  <c r="D126" i="72"/>
  <c r="D115" i="72"/>
  <c r="D109" i="72"/>
  <c r="D55" i="72"/>
  <c r="D148" i="72"/>
  <c r="D141" i="72"/>
  <c r="D107" i="72"/>
  <c r="D118" i="72"/>
  <c r="D54" i="72"/>
  <c r="D62" i="72"/>
  <c r="D147" i="72"/>
  <c r="D131" i="72"/>
  <c r="D117" i="72"/>
  <c r="D20" i="72"/>
  <c r="D120" i="72"/>
  <c r="D113" i="72"/>
  <c r="D127" i="72"/>
  <c r="D132" i="72"/>
  <c r="D128" i="72"/>
  <c r="X80" i="5"/>
  <c r="X465" i="5" s="1"/>
  <c r="N69" i="5"/>
  <c r="N68" i="5" s="1"/>
  <c r="W69" i="5"/>
  <c r="W68" i="5" s="1"/>
  <c r="O69" i="2"/>
  <c r="O68" i="2" s="1"/>
  <c r="S497" i="2"/>
  <c r="S608" i="2" s="1"/>
  <c r="N497" i="2"/>
  <c r="N608" i="2" s="1"/>
  <c r="D35" i="1"/>
  <c r="D80" i="1"/>
  <c r="D465" i="1" s="1"/>
  <c r="P8" i="5"/>
  <c r="AE8" i="1"/>
  <c r="Q8" i="1"/>
  <c r="X149" i="3"/>
  <c r="S149" i="3"/>
  <c r="W299" i="65"/>
  <c r="Z8" i="1"/>
  <c r="S499" i="3"/>
  <c r="N498" i="3"/>
  <c r="X499" i="3"/>
  <c r="J149" i="3"/>
  <c r="O299" i="65"/>
  <c r="P69" i="5"/>
  <c r="P68" i="5" s="1"/>
  <c r="V8" i="5"/>
  <c r="C69" i="5"/>
  <c r="C68" i="5" s="1"/>
  <c r="P149" i="3"/>
  <c r="H112" i="3"/>
  <c r="Z149" i="3"/>
  <c r="R299" i="65"/>
  <c r="N8" i="5"/>
  <c r="Q80" i="1"/>
  <c r="Q465" i="1" s="1"/>
  <c r="O8" i="1"/>
  <c r="C35" i="3"/>
  <c r="D19" i="69" s="1"/>
  <c r="T112" i="3"/>
  <c r="AB112" i="3"/>
  <c r="T8" i="5"/>
  <c r="I8" i="1"/>
  <c r="Y8" i="1"/>
  <c r="M8" i="5"/>
  <c r="T299" i="65"/>
  <c r="N8" i="3"/>
  <c r="O12" i="69" s="1"/>
  <c r="O11" i="69" s="1"/>
  <c r="E149" i="3"/>
  <c r="Z69" i="3"/>
  <c r="Z68" i="3" s="1"/>
  <c r="S8" i="2"/>
  <c r="P35" i="2"/>
  <c r="H459" i="3"/>
  <c r="I10" i="69"/>
  <c r="I10" i="67"/>
  <c r="I96" i="67" s="1"/>
  <c r="H462" i="3"/>
  <c r="I15" i="69"/>
  <c r="I15" i="67"/>
  <c r="T53" i="3"/>
  <c r="T461" i="3" s="1"/>
  <c r="U14" i="69"/>
  <c r="U14" i="67"/>
  <c r="V21" i="69"/>
  <c r="V21" i="67"/>
  <c r="U53" i="3"/>
  <c r="U461" i="3" s="1"/>
  <c r="V14" i="69"/>
  <c r="V14" i="67"/>
  <c r="X462" i="3"/>
  <c r="Y15" i="69"/>
  <c r="Y15" i="67"/>
  <c r="AE53" i="3"/>
  <c r="AE461" i="3" s="1"/>
  <c r="AF14" i="69"/>
  <c r="AF14" i="67"/>
  <c r="H21" i="69"/>
  <c r="H21" i="67"/>
  <c r="X53" i="3"/>
  <c r="X461" i="3" s="1"/>
  <c r="Y14" i="69"/>
  <c r="Y14" i="67"/>
  <c r="O21" i="69"/>
  <c r="O21" i="67"/>
  <c r="Q459" i="3"/>
  <c r="R10" i="69"/>
  <c r="R10" i="67"/>
  <c r="J462" i="3"/>
  <c r="K15" i="69"/>
  <c r="K15" i="67"/>
  <c r="Q462" i="3"/>
  <c r="R15" i="67"/>
  <c r="R15" i="69"/>
  <c r="J53" i="3"/>
  <c r="J461" i="3" s="1"/>
  <c r="K14" i="67"/>
  <c r="K14" i="69"/>
  <c r="AC462" i="3"/>
  <c r="AD15" i="67"/>
  <c r="AD15" i="69"/>
  <c r="AB465" i="3"/>
  <c r="AC17" i="69"/>
  <c r="AC17" i="67"/>
  <c r="J459" i="3"/>
  <c r="K10" i="69"/>
  <c r="K10" i="67"/>
  <c r="K96" i="67" s="1"/>
  <c r="M462" i="3"/>
  <c r="N15" i="67"/>
  <c r="N15" i="69"/>
  <c r="P459" i="3"/>
  <c r="Q10" i="69"/>
  <c r="Q10" i="67"/>
  <c r="Q96" i="67" s="1"/>
  <c r="M53" i="3"/>
  <c r="M461" i="3" s="1"/>
  <c r="N14" i="69"/>
  <c r="N14" i="67"/>
  <c r="AB21" i="69"/>
  <c r="AB21" i="67"/>
  <c r="S459" i="3"/>
  <c r="T10" i="69"/>
  <c r="T10" i="67"/>
  <c r="T96" i="67" s="1"/>
  <c r="AA53" i="3"/>
  <c r="AA461" i="3" s="1"/>
  <c r="AB14" i="69"/>
  <c r="AB14" i="67"/>
  <c r="Z53" i="3"/>
  <c r="Z461" i="3" s="1"/>
  <c r="AA14" i="67"/>
  <c r="AA14" i="69"/>
  <c r="F35" i="3"/>
  <c r="W459" i="3"/>
  <c r="X10" i="69"/>
  <c r="X10" i="67"/>
  <c r="X96" i="67" s="1"/>
  <c r="F53" i="3"/>
  <c r="F461" i="3" s="1"/>
  <c r="G14" i="69"/>
  <c r="G14" i="67"/>
  <c r="X21" i="69"/>
  <c r="X21" i="67"/>
  <c r="L459" i="3"/>
  <c r="M10" i="69"/>
  <c r="M10" i="67"/>
  <c r="M96" i="67" s="1"/>
  <c r="S462" i="3"/>
  <c r="T15" i="69"/>
  <c r="T15" i="67"/>
  <c r="AD462" i="3"/>
  <c r="AE15" i="69"/>
  <c r="AE15" i="67"/>
  <c r="AE53" i="2"/>
  <c r="AE461" i="2" s="1"/>
  <c r="D14" i="68"/>
  <c r="D14" i="66"/>
  <c r="AE462" i="2"/>
  <c r="D15" i="66"/>
  <c r="D15" i="68"/>
  <c r="AE53" i="1"/>
  <c r="AE461" i="1" s="1"/>
  <c r="G14" i="68"/>
  <c r="G14" i="66"/>
  <c r="AE459" i="5"/>
  <c r="F10" i="66"/>
  <c r="F10" i="68"/>
  <c r="D19" i="67"/>
  <c r="D91" i="67" s="1"/>
  <c r="O112" i="3"/>
  <c r="H53" i="3"/>
  <c r="H461" i="3" s="1"/>
  <c r="I14" i="69"/>
  <c r="I14" i="67"/>
  <c r="U462" i="3"/>
  <c r="V15" i="69"/>
  <c r="V15" i="67"/>
  <c r="U459" i="3"/>
  <c r="V10" i="69"/>
  <c r="V10" i="67"/>
  <c r="V96" i="67" s="1"/>
  <c r="U21" i="67"/>
  <c r="U21" i="69"/>
  <c r="S14" i="69"/>
  <c r="S14" i="67"/>
  <c r="G462" i="3"/>
  <c r="H15" i="69"/>
  <c r="H15" i="67"/>
  <c r="N462" i="3"/>
  <c r="O15" i="69"/>
  <c r="O15" i="67"/>
  <c r="AE459" i="3"/>
  <c r="AF10" i="69"/>
  <c r="AF10" i="67"/>
  <c r="AF96" i="67" s="1"/>
  <c r="D459" i="3"/>
  <c r="E10" i="69"/>
  <c r="E10" i="67"/>
  <c r="E96" i="67" s="1"/>
  <c r="AF21" i="69"/>
  <c r="AF21" i="67"/>
  <c r="E53" i="3"/>
  <c r="E461" i="3" s="1"/>
  <c r="F14" i="69"/>
  <c r="F14" i="67"/>
  <c r="E21" i="69"/>
  <c r="E21" i="67"/>
  <c r="AA462" i="3"/>
  <c r="AB15" i="69"/>
  <c r="AB15" i="67"/>
  <c r="AA21" i="69"/>
  <c r="AA21" i="67"/>
  <c r="D53" i="3"/>
  <c r="D461" i="3" s="1"/>
  <c r="E14" i="69"/>
  <c r="E14" i="67"/>
  <c r="Q21" i="69"/>
  <c r="Q21" i="67"/>
  <c r="K459" i="3"/>
  <c r="L10" i="69"/>
  <c r="L10" i="67"/>
  <c r="L96" i="67" s="1"/>
  <c r="L53" i="3"/>
  <c r="L461" i="3" s="1"/>
  <c r="M14" i="69"/>
  <c r="M14" i="67"/>
  <c r="G21" i="69"/>
  <c r="G21" i="67"/>
  <c r="W462" i="3"/>
  <c r="X15" i="69"/>
  <c r="X15" i="67"/>
  <c r="AC459" i="3"/>
  <c r="AD10" i="69"/>
  <c r="AD10" i="67"/>
  <c r="L21" i="69"/>
  <c r="L21" i="67"/>
  <c r="AD459" i="3"/>
  <c r="AE10" i="69"/>
  <c r="AE10" i="67"/>
  <c r="AE96" i="67" s="1"/>
  <c r="F459" i="3"/>
  <c r="G10" i="69"/>
  <c r="G10" i="67"/>
  <c r="G96" i="67" s="1"/>
  <c r="AE459" i="2"/>
  <c r="D10" i="66"/>
  <c r="D10" i="68"/>
  <c r="G21" i="68"/>
  <c r="G21" i="66"/>
  <c r="D21" i="69"/>
  <c r="D21" i="67"/>
  <c r="AE462" i="5"/>
  <c r="F15" i="68"/>
  <c r="F15" i="66"/>
  <c r="F21" i="66"/>
  <c r="F21" i="68"/>
  <c r="C459" i="3"/>
  <c r="D10" i="69"/>
  <c r="D10" i="67"/>
  <c r="D96" i="67" s="1"/>
  <c r="T462" i="3"/>
  <c r="U15" i="69"/>
  <c r="U15" i="67"/>
  <c r="W21" i="69"/>
  <c r="W21" i="67"/>
  <c r="N459" i="3"/>
  <c r="O10" i="69"/>
  <c r="O10" i="67"/>
  <c r="O96" i="67" s="1"/>
  <c r="G53" i="3"/>
  <c r="G461" i="3" s="1"/>
  <c r="H14" i="69"/>
  <c r="H14" i="67"/>
  <c r="Z21" i="69"/>
  <c r="Z21" i="67"/>
  <c r="V53" i="3"/>
  <c r="V461" i="3" s="1"/>
  <c r="W14" i="69"/>
  <c r="W14" i="67"/>
  <c r="N53" i="3"/>
  <c r="N461" i="3" s="1"/>
  <c r="O14" i="67"/>
  <c r="O14" i="69"/>
  <c r="J21" i="69"/>
  <c r="J21" i="67"/>
  <c r="F21" i="69"/>
  <c r="F21" i="67"/>
  <c r="AB459" i="3"/>
  <c r="AC10" i="69"/>
  <c r="AC10" i="67"/>
  <c r="AC96" i="67" s="1"/>
  <c r="AE462" i="3"/>
  <c r="AF15" i="69"/>
  <c r="AF15" i="67"/>
  <c r="AA459" i="3"/>
  <c r="AB10" i="69"/>
  <c r="AB10" i="67"/>
  <c r="AB96" i="67" s="1"/>
  <c r="D462" i="3"/>
  <c r="E15" i="69"/>
  <c r="E15" i="67"/>
  <c r="P462" i="3"/>
  <c r="Q15" i="69"/>
  <c r="Q15" i="67"/>
  <c r="J14" i="69"/>
  <c r="J14" i="67"/>
  <c r="Z462" i="3"/>
  <c r="AA15" i="69"/>
  <c r="AA15" i="67"/>
  <c r="AB53" i="3"/>
  <c r="AB461" i="3" s="1"/>
  <c r="AC14" i="69"/>
  <c r="AC14" i="67"/>
  <c r="G459" i="3"/>
  <c r="H10" i="69"/>
  <c r="H10" i="67"/>
  <c r="H96" i="67" s="1"/>
  <c r="P53" i="3"/>
  <c r="P461" i="3" s="1"/>
  <c r="Q14" i="69"/>
  <c r="Q14" i="67"/>
  <c r="F462" i="3"/>
  <c r="G15" i="69"/>
  <c r="G15" i="67"/>
  <c r="AD53" i="3"/>
  <c r="AD461" i="3" s="1"/>
  <c r="AE14" i="67"/>
  <c r="AE14" i="69"/>
  <c r="K462" i="3"/>
  <c r="L15" i="69"/>
  <c r="L15" i="67"/>
  <c r="W53" i="3"/>
  <c r="W461" i="3" s="1"/>
  <c r="X14" i="69"/>
  <c r="X14" i="67"/>
  <c r="P21" i="69"/>
  <c r="P21" i="67"/>
  <c r="AC21" i="67"/>
  <c r="AC21" i="69"/>
  <c r="L14" i="69"/>
  <c r="L14" i="67"/>
  <c r="M21" i="69"/>
  <c r="M21" i="67"/>
  <c r="AE462" i="1"/>
  <c r="G15" i="68"/>
  <c r="G15" i="66"/>
  <c r="AE53" i="5"/>
  <c r="AE461" i="5" s="1"/>
  <c r="F14" i="68"/>
  <c r="F14" i="66"/>
  <c r="C462" i="3"/>
  <c r="D15" i="69"/>
  <c r="D15" i="67"/>
  <c r="C53" i="3"/>
  <c r="C461" i="3" s="1"/>
  <c r="D14" i="69"/>
  <c r="D14" i="67"/>
  <c r="S21" i="69"/>
  <c r="S21" i="67"/>
  <c r="I21" i="69"/>
  <c r="I21" i="67"/>
  <c r="V19" i="69"/>
  <c r="V18" i="69" s="1"/>
  <c r="V58" i="69" s="1"/>
  <c r="V19" i="67"/>
  <c r="V91" i="67" s="1"/>
  <c r="T459" i="3"/>
  <c r="U10" i="67"/>
  <c r="U96" i="67" s="1"/>
  <c r="U10" i="69"/>
  <c r="R459" i="3"/>
  <c r="S10" i="69"/>
  <c r="S10" i="67"/>
  <c r="S96" i="67" s="1"/>
  <c r="R462" i="3"/>
  <c r="S15" i="69"/>
  <c r="S15" i="67"/>
  <c r="V462" i="3"/>
  <c r="W15" i="69"/>
  <c r="W15" i="67"/>
  <c r="Q53" i="3"/>
  <c r="Q461" i="3" s="1"/>
  <c r="R14" i="69"/>
  <c r="R14" i="67"/>
  <c r="Y21" i="69"/>
  <c r="Y21" i="67"/>
  <c r="Y459" i="3"/>
  <c r="Z10" i="69"/>
  <c r="Z10" i="67"/>
  <c r="I459" i="3"/>
  <c r="J10" i="69"/>
  <c r="J10" i="67"/>
  <c r="Y462" i="3"/>
  <c r="Z15" i="69"/>
  <c r="Z15" i="67"/>
  <c r="I462" i="3"/>
  <c r="J15" i="69"/>
  <c r="J15" i="67"/>
  <c r="Y53" i="3"/>
  <c r="Y461" i="3" s="1"/>
  <c r="Z14" i="69"/>
  <c r="Z14" i="67"/>
  <c r="K21" i="69"/>
  <c r="K21" i="67"/>
  <c r="V459" i="3"/>
  <c r="W10" i="69"/>
  <c r="W10" i="67"/>
  <c r="W96" i="67" s="1"/>
  <c r="R21" i="69"/>
  <c r="R21" i="67"/>
  <c r="M459" i="3"/>
  <c r="N10" i="69"/>
  <c r="N10" i="67"/>
  <c r="N96" i="67" s="1"/>
  <c r="E462" i="3"/>
  <c r="F15" i="69"/>
  <c r="F15" i="67"/>
  <c r="S53" i="3"/>
  <c r="S461" i="3" s="1"/>
  <c r="T14" i="69"/>
  <c r="T14" i="67"/>
  <c r="AD21" i="69"/>
  <c r="AD21" i="67"/>
  <c r="N21" i="69"/>
  <c r="N21" i="67"/>
  <c r="Z459" i="3"/>
  <c r="AA10" i="69"/>
  <c r="AA10" i="67"/>
  <c r="AA96" i="67" s="1"/>
  <c r="X459" i="3"/>
  <c r="Y10" i="69"/>
  <c r="Y10" i="67"/>
  <c r="Y96" i="67" s="1"/>
  <c r="AA16" i="69"/>
  <c r="AA16" i="67"/>
  <c r="E459" i="3"/>
  <c r="F10" i="69"/>
  <c r="F10" i="67"/>
  <c r="F96" i="67" s="1"/>
  <c r="AC53" i="3"/>
  <c r="AC461" i="3" s="1"/>
  <c r="AD14" i="69"/>
  <c r="AD14" i="67"/>
  <c r="K53" i="3"/>
  <c r="K461" i="3" s="1"/>
  <c r="O459" i="3"/>
  <c r="P10" i="69"/>
  <c r="P10" i="67"/>
  <c r="P96" i="67" s="1"/>
  <c r="O462" i="3"/>
  <c r="P15" i="69"/>
  <c r="P15" i="67"/>
  <c r="T21" i="69"/>
  <c r="T21" i="67"/>
  <c r="AB462" i="3"/>
  <c r="AC15" i="69"/>
  <c r="AC15" i="67"/>
  <c r="L462" i="3"/>
  <c r="M15" i="69"/>
  <c r="M15" i="67"/>
  <c r="O53" i="3"/>
  <c r="O461" i="3" s="1"/>
  <c r="P14" i="69"/>
  <c r="P14" i="67"/>
  <c r="AE21" i="69"/>
  <c r="AE21" i="67"/>
  <c r="D21" i="66"/>
  <c r="D21" i="68"/>
  <c r="G12" i="66"/>
  <c r="G11" i="66" s="1"/>
  <c r="G12" i="68"/>
  <c r="G11" i="68" s="1"/>
  <c r="G16" i="68"/>
  <c r="G16" i="66"/>
  <c r="AE459" i="1"/>
  <c r="G10" i="68"/>
  <c r="G10" i="66"/>
  <c r="D16" i="69"/>
  <c r="D16" i="67"/>
  <c r="P299" i="65"/>
  <c r="AA149" i="3"/>
  <c r="C149" i="3"/>
  <c r="AE149" i="3"/>
  <c r="AD149" i="3"/>
  <c r="T149" i="3"/>
  <c r="R497" i="2"/>
  <c r="R608" i="2" s="1"/>
  <c r="O473" i="3"/>
  <c r="Y112" i="3"/>
  <c r="Z497" i="2"/>
  <c r="Z608" i="2" s="1"/>
  <c r="L497" i="2"/>
  <c r="L608" i="2" s="1"/>
  <c r="T474" i="3"/>
  <c r="X80" i="1"/>
  <c r="X465" i="1" s="1"/>
  <c r="N35" i="2"/>
  <c r="O35" i="2"/>
  <c r="AE497" i="2"/>
  <c r="AE608" i="2" s="1"/>
  <c r="X497" i="2"/>
  <c r="X608" i="2" s="1"/>
  <c r="AB149" i="3"/>
  <c r="F497" i="2"/>
  <c r="F608" i="2" s="1"/>
  <c r="D112" i="3"/>
  <c r="AA499" i="3"/>
  <c r="P112" i="3"/>
  <c r="N112" i="3"/>
  <c r="V149" i="3"/>
  <c r="U149" i="3"/>
  <c r="G149" i="3"/>
  <c r="E299" i="65"/>
  <c r="E298" i="65" s="1"/>
  <c r="E297" i="65" s="1"/>
  <c r="H149" i="3"/>
  <c r="W149" i="3"/>
  <c r="F149" i="3"/>
  <c r="P497" i="3"/>
  <c r="P608" i="3" s="1"/>
  <c r="F122" i="2"/>
  <c r="Z299" i="65"/>
  <c r="AE8" i="3"/>
  <c r="G35" i="3"/>
  <c r="G8" i="1"/>
  <c r="S69" i="2"/>
  <c r="S68" i="2" s="1"/>
  <c r="W8" i="5"/>
  <c r="D69" i="5"/>
  <c r="D68" i="5" s="1"/>
  <c r="AE80" i="5"/>
  <c r="D35" i="2"/>
  <c r="D31" i="2" s="1"/>
  <c r="D460" i="2" s="1"/>
  <c r="AD35" i="2"/>
  <c r="X35" i="3"/>
  <c r="Y80" i="3"/>
  <c r="K8" i="3"/>
  <c r="I80" i="2"/>
  <c r="I465" i="2" s="1"/>
  <c r="G69" i="5"/>
  <c r="G68" i="5" s="1"/>
  <c r="AC8" i="1"/>
  <c r="C35" i="1"/>
  <c r="C80" i="1"/>
  <c r="C465" i="1" s="1"/>
  <c r="P69" i="2"/>
  <c r="P68" i="2" s="1"/>
  <c r="X299" i="65"/>
  <c r="X298" i="65" s="1"/>
  <c r="X297" i="65" s="1"/>
  <c r="Y442" i="3"/>
  <c r="Y586" i="3" s="1"/>
  <c r="Y586" i="2"/>
  <c r="Y643" i="2" s="1"/>
  <c r="U440" i="5"/>
  <c r="U585" i="5"/>
  <c r="C443" i="3"/>
  <c r="C587" i="3" s="1"/>
  <c r="C587" i="2"/>
  <c r="C644" i="2" s="1"/>
  <c r="M440" i="1"/>
  <c r="M585" i="1"/>
  <c r="J441" i="3"/>
  <c r="J440" i="2"/>
  <c r="J585" i="2"/>
  <c r="AC290" i="3"/>
  <c r="AC548" i="3" s="1"/>
  <c r="T145" i="3"/>
  <c r="T493" i="3" s="1"/>
  <c r="T141" i="39"/>
  <c r="L586" i="1"/>
  <c r="L643" i="1" s="1"/>
  <c r="C442" i="3"/>
  <c r="C586" i="3" s="1"/>
  <c r="C586" i="2"/>
  <c r="C643" i="2" s="1"/>
  <c r="Q441" i="3"/>
  <c r="Q585" i="2"/>
  <c r="Q440" i="2"/>
  <c r="Z440" i="5"/>
  <c r="Z585" i="5"/>
  <c r="U440" i="1"/>
  <c r="U585" i="1"/>
  <c r="AA443" i="3"/>
  <c r="AA587" i="3" s="1"/>
  <c r="AA587" i="2"/>
  <c r="AA644" i="2" s="1"/>
  <c r="AE586" i="1"/>
  <c r="AE643" i="1" s="1"/>
  <c r="W444" i="3"/>
  <c r="W588" i="3" s="1"/>
  <c r="W588" i="2"/>
  <c r="W645" i="2" s="1"/>
  <c r="G443" i="3"/>
  <c r="G587" i="3" s="1"/>
  <c r="G587" i="2"/>
  <c r="G644" i="2" s="1"/>
  <c r="H586" i="5"/>
  <c r="H643" i="5" s="1"/>
  <c r="Y138" i="3"/>
  <c r="Y137" i="39"/>
  <c r="Y122" i="39" s="1"/>
  <c r="AA290" i="3"/>
  <c r="AA548" i="3" s="1"/>
  <c r="Z181" i="3"/>
  <c r="I442" i="3"/>
  <c r="I586" i="3" s="1"/>
  <c r="I586" i="2"/>
  <c r="I643" i="2" s="1"/>
  <c r="I145" i="3"/>
  <c r="I493" i="3" s="1"/>
  <c r="I141" i="39"/>
  <c r="U145" i="3"/>
  <c r="U493" i="3" s="1"/>
  <c r="U141" i="39"/>
  <c r="G441" i="3"/>
  <c r="G440" i="2"/>
  <c r="G585" i="2"/>
  <c r="L290" i="3"/>
  <c r="L548" i="3" s="1"/>
  <c r="AD288" i="3"/>
  <c r="AD287" i="2"/>
  <c r="U442" i="3"/>
  <c r="U586" i="3" s="1"/>
  <c r="U586" i="2"/>
  <c r="U643" i="2" s="1"/>
  <c r="AB444" i="3"/>
  <c r="AB588" i="3" s="1"/>
  <c r="AB588" i="2"/>
  <c r="AB645" i="2" s="1"/>
  <c r="Q138" i="3"/>
  <c r="Q137" i="39"/>
  <c r="Q122" i="39" s="1"/>
  <c r="R138" i="3"/>
  <c r="R137" i="39"/>
  <c r="R122" i="39" s="1"/>
  <c r="U181" i="3"/>
  <c r="AD585" i="5"/>
  <c r="AD440" i="5"/>
  <c r="X586" i="1"/>
  <c r="X643" i="1" s="1"/>
  <c r="Q139" i="3"/>
  <c r="C288" i="3"/>
  <c r="C287" i="2"/>
  <c r="S181" i="3"/>
  <c r="I290" i="3"/>
  <c r="I548" i="3" s="1"/>
  <c r="X181" i="3"/>
  <c r="M442" i="3"/>
  <c r="M586" i="3" s="1"/>
  <c r="M586" i="2"/>
  <c r="M643" i="2" s="1"/>
  <c r="M179" i="3"/>
  <c r="M178" i="40"/>
  <c r="O145" i="3"/>
  <c r="O493" i="3" s="1"/>
  <c r="O141" i="39"/>
  <c r="L441" i="3"/>
  <c r="L440" i="2"/>
  <c r="L585" i="2"/>
  <c r="X586" i="5"/>
  <c r="X643" i="5" s="1"/>
  <c r="R444" i="3"/>
  <c r="R588" i="3" s="1"/>
  <c r="R588" i="2"/>
  <c r="R645" i="2" s="1"/>
  <c r="Q444" i="3"/>
  <c r="Q588" i="3" s="1"/>
  <c r="Q588" i="2"/>
  <c r="Q645" i="2" s="1"/>
  <c r="AD138" i="3"/>
  <c r="AD137" i="3" s="1"/>
  <c r="AD487" i="3" s="1"/>
  <c r="AD137" i="39"/>
  <c r="AD122" i="39" s="1"/>
  <c r="AC585" i="1"/>
  <c r="AC440" i="1"/>
  <c r="S443" i="3"/>
  <c r="S587" i="3" s="1"/>
  <c r="S587" i="2"/>
  <c r="S644" i="2" s="1"/>
  <c r="AA440" i="5"/>
  <c r="AA585" i="5"/>
  <c r="AE442" i="3"/>
  <c r="AE586" i="3" s="1"/>
  <c r="AE586" i="2"/>
  <c r="AE643" i="2" s="1"/>
  <c r="AA586" i="5"/>
  <c r="AA643" i="5" s="1"/>
  <c r="C289" i="3"/>
  <c r="C547" i="3" s="1"/>
  <c r="Z586" i="5"/>
  <c r="Z643" i="5" s="1"/>
  <c r="K289" i="3"/>
  <c r="K547" i="3" s="1"/>
  <c r="D181" i="3"/>
  <c r="C440" i="1"/>
  <c r="C585" i="1"/>
  <c r="S290" i="3"/>
  <c r="S548" i="3" s="1"/>
  <c r="Q181" i="3"/>
  <c r="H441" i="3"/>
  <c r="H440" i="2"/>
  <c r="H585" i="2"/>
  <c r="U138" i="3"/>
  <c r="U137" i="39"/>
  <c r="U122" i="39" s="1"/>
  <c r="L586" i="5"/>
  <c r="L643" i="5" s="1"/>
  <c r="I138" i="3"/>
  <c r="I137" i="39"/>
  <c r="I122" i="39" s="1"/>
  <c r="O441" i="3"/>
  <c r="O440" i="2"/>
  <c r="O585" i="2"/>
  <c r="N288" i="3"/>
  <c r="N287" i="2"/>
  <c r="J138" i="3"/>
  <c r="J137" i="39"/>
  <c r="J122" i="39" s="1"/>
  <c r="Y180" i="3"/>
  <c r="Q442" i="3"/>
  <c r="Q586" i="3" s="1"/>
  <c r="Q586" i="2"/>
  <c r="Q643" i="2" s="1"/>
  <c r="J586" i="5"/>
  <c r="J643" i="5" s="1"/>
  <c r="Q180" i="3"/>
  <c r="AD139" i="3"/>
  <c r="D288" i="3"/>
  <c r="D287" i="2"/>
  <c r="E178" i="41"/>
  <c r="S441" i="3"/>
  <c r="S585" i="2"/>
  <c r="S440" i="2"/>
  <c r="V444" i="3"/>
  <c r="V588" i="3" s="1"/>
  <c r="V588" i="2"/>
  <c r="V645" i="2" s="1"/>
  <c r="Y440" i="5"/>
  <c r="Y585" i="5"/>
  <c r="I289" i="3"/>
  <c r="I547" i="3" s="1"/>
  <c r="AA179" i="3"/>
  <c r="AA178" i="40"/>
  <c r="AA440" i="1"/>
  <c r="AA585" i="1"/>
  <c r="Y441" i="3"/>
  <c r="Y585" i="2"/>
  <c r="Y440" i="2"/>
  <c r="C138" i="3"/>
  <c r="C137" i="39"/>
  <c r="C122" i="39" s="1"/>
  <c r="N443" i="3"/>
  <c r="N587" i="3" s="1"/>
  <c r="N587" i="2"/>
  <c r="N644" i="2" s="1"/>
  <c r="Z290" i="3"/>
  <c r="Z548" i="3" s="1"/>
  <c r="H442" i="3"/>
  <c r="H586" i="3" s="1"/>
  <c r="H586" i="2"/>
  <c r="H643" i="2" s="1"/>
  <c r="N290" i="3"/>
  <c r="N548" i="3" s="1"/>
  <c r="J289" i="3"/>
  <c r="J547" i="3" s="1"/>
  <c r="Y139" i="3"/>
  <c r="P586" i="5"/>
  <c r="P643" i="5" s="1"/>
  <c r="J443" i="3"/>
  <c r="J587" i="3" s="1"/>
  <c r="J587" i="2"/>
  <c r="J644" i="2" s="1"/>
  <c r="S585" i="5"/>
  <c r="S440" i="5"/>
  <c r="AC288" i="3"/>
  <c r="AC287" i="2"/>
  <c r="U290" i="3"/>
  <c r="U548" i="3" s="1"/>
  <c r="AB290" i="3"/>
  <c r="AB548" i="3" s="1"/>
  <c r="M290" i="3"/>
  <c r="M548" i="3" s="1"/>
  <c r="U179" i="3"/>
  <c r="U178" i="40"/>
  <c r="P179" i="3"/>
  <c r="P178" i="40"/>
  <c r="AC289" i="3"/>
  <c r="AC547" i="3" s="1"/>
  <c r="N289" i="3"/>
  <c r="N547" i="3" s="1"/>
  <c r="N179" i="3"/>
  <c r="N178" i="40"/>
  <c r="O444" i="3"/>
  <c r="O588" i="3" s="1"/>
  <c r="O588" i="2"/>
  <c r="O645" i="2" s="1"/>
  <c r="AA586" i="1"/>
  <c r="AA643" i="1" s="1"/>
  <c r="W145" i="3"/>
  <c r="W493" i="3" s="1"/>
  <c r="W141" i="39"/>
  <c r="E586" i="1"/>
  <c r="E643" i="1" s="1"/>
  <c r="M178" i="41"/>
  <c r="G178" i="41"/>
  <c r="AC586" i="5"/>
  <c r="AC643" i="5" s="1"/>
  <c r="N442" i="3"/>
  <c r="N586" i="3" s="1"/>
  <c r="N586" i="2"/>
  <c r="N643" i="2" s="1"/>
  <c r="D442" i="3"/>
  <c r="D586" i="3" s="1"/>
  <c r="D586" i="2"/>
  <c r="D643" i="2" s="1"/>
  <c r="U444" i="3"/>
  <c r="U588" i="3" s="1"/>
  <c r="U588" i="2"/>
  <c r="U645" i="2" s="1"/>
  <c r="K586" i="5"/>
  <c r="K643" i="5" s="1"/>
  <c r="W290" i="3"/>
  <c r="W548" i="3" s="1"/>
  <c r="Y443" i="3"/>
  <c r="Y587" i="3" s="1"/>
  <c r="Y587" i="2"/>
  <c r="Y644" i="2" s="1"/>
  <c r="G586" i="5"/>
  <c r="G643" i="5" s="1"/>
  <c r="AC442" i="3"/>
  <c r="AC586" i="3" s="1"/>
  <c r="AC586" i="2"/>
  <c r="AC643" i="2" s="1"/>
  <c r="V441" i="3"/>
  <c r="V440" i="2"/>
  <c r="V585" i="2"/>
  <c r="J145" i="3"/>
  <c r="J493" i="3" s="1"/>
  <c r="J141" i="39"/>
  <c r="L180" i="3"/>
  <c r="Q440" i="1"/>
  <c r="Q585" i="1"/>
  <c r="S440" i="1"/>
  <c r="S585" i="1"/>
  <c r="V145" i="3"/>
  <c r="V493" i="3" s="1"/>
  <c r="V141" i="39"/>
  <c r="J288" i="3"/>
  <c r="J287" i="2"/>
  <c r="K139" i="3"/>
  <c r="M288" i="3"/>
  <c r="M287" i="2"/>
  <c r="F139" i="3"/>
  <c r="S586" i="5"/>
  <c r="S643" i="5" s="1"/>
  <c r="AE290" i="3"/>
  <c r="AE548" i="3" s="1"/>
  <c r="G145" i="3"/>
  <c r="G493" i="3" s="1"/>
  <c r="G141" i="39"/>
  <c r="G442" i="3"/>
  <c r="G586" i="3" s="1"/>
  <c r="G586" i="2"/>
  <c r="G643" i="2" s="1"/>
  <c r="W585" i="5"/>
  <c r="W440" i="5"/>
  <c r="U289" i="3"/>
  <c r="U547" i="3" s="1"/>
  <c r="Z444" i="3"/>
  <c r="Z588" i="3" s="1"/>
  <c r="Z588" i="2"/>
  <c r="Z645" i="2" s="1"/>
  <c r="F442" i="3"/>
  <c r="F586" i="3" s="1"/>
  <c r="F586" i="2"/>
  <c r="F643" i="2" s="1"/>
  <c r="H179" i="3"/>
  <c r="H178" i="40"/>
  <c r="C180" i="3"/>
  <c r="AC179" i="3"/>
  <c r="AC178" i="40"/>
  <c r="P442" i="3"/>
  <c r="P586" i="3" s="1"/>
  <c r="P586" i="2"/>
  <c r="P643" i="2" s="1"/>
  <c r="D145" i="3"/>
  <c r="D493" i="3" s="1"/>
  <c r="D141" i="39"/>
  <c r="P444" i="3"/>
  <c r="P588" i="3" s="1"/>
  <c r="P588" i="2"/>
  <c r="P645" i="2" s="1"/>
  <c r="O178" i="41"/>
  <c r="D165" i="3"/>
  <c r="C165" i="3"/>
  <c r="K170" i="3"/>
  <c r="K512" i="3" s="1"/>
  <c r="K512" i="39"/>
  <c r="K155" i="3"/>
  <c r="K154" i="39"/>
  <c r="K503" i="39"/>
  <c r="K502" i="39" s="1"/>
  <c r="M169" i="3"/>
  <c r="M511" i="3" s="1"/>
  <c r="M511" i="39"/>
  <c r="O170" i="3"/>
  <c r="O512" i="3" s="1"/>
  <c r="O512" i="39"/>
  <c r="O155" i="3"/>
  <c r="O154" i="39"/>
  <c r="O503" i="39"/>
  <c r="O502" i="39" s="1"/>
  <c r="Q169" i="3"/>
  <c r="Q511" i="3" s="1"/>
  <c r="Q511" i="39"/>
  <c r="S170" i="3"/>
  <c r="S512" i="3" s="1"/>
  <c r="S512" i="39"/>
  <c r="S155" i="3"/>
  <c r="S154" i="39"/>
  <c r="S503" i="39"/>
  <c r="S502" i="39" s="1"/>
  <c r="T171" i="3"/>
  <c r="T513" i="3" s="1"/>
  <c r="T513" i="39"/>
  <c r="W172" i="3"/>
  <c r="W514" i="3" s="1"/>
  <c r="W514" i="39"/>
  <c r="W162" i="3"/>
  <c r="W161" i="39"/>
  <c r="Y171" i="3"/>
  <c r="Y513" i="3" s="1"/>
  <c r="Y513" i="39"/>
  <c r="AA172" i="3"/>
  <c r="AA514" i="3" s="1"/>
  <c r="AA514" i="39"/>
  <c r="AA162" i="3"/>
  <c r="AA161" i="39"/>
  <c r="AC171" i="3"/>
  <c r="AC513" i="3" s="1"/>
  <c r="AC513" i="39"/>
  <c r="AE172" i="3"/>
  <c r="AE514" i="39"/>
  <c r="AE162" i="3"/>
  <c r="AE161" i="39"/>
  <c r="J514" i="40"/>
  <c r="J158" i="3"/>
  <c r="J506" i="3" s="1"/>
  <c r="J506" i="40"/>
  <c r="T157" i="3"/>
  <c r="T505" i="3" s="1"/>
  <c r="T505" i="40"/>
  <c r="AA175" i="3"/>
  <c r="AA174" i="40"/>
  <c r="AA161" i="40"/>
  <c r="AB176" i="3"/>
  <c r="Q513" i="40"/>
  <c r="Q144" i="3"/>
  <c r="Q492" i="3" s="1"/>
  <c r="Q492" i="40"/>
  <c r="Q489" i="40" s="1"/>
  <c r="Q141" i="40"/>
  <c r="W511" i="40"/>
  <c r="W156" i="3"/>
  <c r="W504" i="3" s="1"/>
  <c r="W504" i="40"/>
  <c r="H177" i="3"/>
  <c r="H503" i="40"/>
  <c r="H154" i="40"/>
  <c r="G514" i="40"/>
  <c r="G158" i="3"/>
  <c r="G506" i="3" s="1"/>
  <c r="G506" i="40"/>
  <c r="K157" i="3"/>
  <c r="K505" i="3" s="1"/>
  <c r="K505" i="40"/>
  <c r="U175" i="3"/>
  <c r="U174" i="40"/>
  <c r="U161" i="40"/>
  <c r="D176" i="3"/>
  <c r="L504" i="41"/>
  <c r="C504" i="41"/>
  <c r="M174" i="41"/>
  <c r="M517" i="41" s="1"/>
  <c r="M515" i="41" s="1"/>
  <c r="M611" i="41" s="1"/>
  <c r="T174" i="41"/>
  <c r="W174" i="41"/>
  <c r="W517" i="41" s="1"/>
  <c r="W515" i="41" s="1"/>
  <c r="AB503" i="41"/>
  <c r="AB154" i="41"/>
  <c r="K133" i="3"/>
  <c r="G134" i="3"/>
  <c r="AB135" i="3"/>
  <c r="P142" i="3"/>
  <c r="P490" i="5"/>
  <c r="P141" i="5"/>
  <c r="Q185" i="3"/>
  <c r="Y132" i="3"/>
  <c r="AB488" i="1"/>
  <c r="T184" i="3"/>
  <c r="L135" i="3"/>
  <c r="H143" i="3"/>
  <c r="H491" i="3" s="1"/>
  <c r="H491" i="5"/>
  <c r="V140" i="3"/>
  <c r="V488" i="3" s="1"/>
  <c r="V488" i="5"/>
  <c r="W132" i="3"/>
  <c r="J131" i="3"/>
  <c r="J130" i="5"/>
  <c r="F133" i="3"/>
  <c r="AA135" i="3"/>
  <c r="T142" i="3"/>
  <c r="T490" i="5"/>
  <c r="T141" i="5"/>
  <c r="N136" i="3"/>
  <c r="I135" i="3"/>
  <c r="AE175" i="3"/>
  <c r="AE174" i="40"/>
  <c r="AE161" i="40"/>
  <c r="AE143" i="3"/>
  <c r="AE491" i="5"/>
  <c r="AE184" i="3"/>
  <c r="AC431" i="5"/>
  <c r="AC579" i="5" s="1"/>
  <c r="AC636" i="5" s="1"/>
  <c r="AA428" i="3"/>
  <c r="X436" i="3"/>
  <c r="U431" i="5"/>
  <c r="U579" i="5" s="1"/>
  <c r="U636" i="5" s="1"/>
  <c r="S428" i="3"/>
  <c r="P436" i="3"/>
  <c r="M431" i="5"/>
  <c r="K428" i="3"/>
  <c r="G436" i="3"/>
  <c r="E431" i="5"/>
  <c r="E579" i="5" s="1"/>
  <c r="E636" i="5" s="1"/>
  <c r="C428" i="3"/>
  <c r="L431" i="1"/>
  <c r="L579" i="1" s="1"/>
  <c r="L636" i="1" s="1"/>
  <c r="AC431" i="1"/>
  <c r="AC579" i="1" s="1"/>
  <c r="AC636" i="1" s="1"/>
  <c r="P431" i="1"/>
  <c r="P579" i="1" s="1"/>
  <c r="P636" i="1" s="1"/>
  <c r="X431" i="1"/>
  <c r="X579" i="1" s="1"/>
  <c r="X636" i="1" s="1"/>
  <c r="G431" i="1"/>
  <c r="G579" i="1" s="1"/>
  <c r="G636" i="1" s="1"/>
  <c r="E431" i="1"/>
  <c r="E579" i="1" s="1"/>
  <c r="E636" i="1" s="1"/>
  <c r="H431" i="1"/>
  <c r="H579" i="1" s="1"/>
  <c r="H636" i="1" s="1"/>
  <c r="Z433" i="3"/>
  <c r="W433" i="3"/>
  <c r="O433" i="3"/>
  <c r="G433" i="3"/>
  <c r="S433" i="3"/>
  <c r="M433" i="3"/>
  <c r="Q433" i="3"/>
  <c r="F171" i="3"/>
  <c r="F513" i="3" s="1"/>
  <c r="F513" i="39"/>
  <c r="D169" i="3"/>
  <c r="D511" i="3" s="1"/>
  <c r="D511" i="39"/>
  <c r="E164" i="3"/>
  <c r="I171" i="3"/>
  <c r="I513" i="3" s="1"/>
  <c r="I513" i="39"/>
  <c r="C169" i="3"/>
  <c r="C511" i="3" s="1"/>
  <c r="C511" i="39"/>
  <c r="J164" i="3"/>
  <c r="K165" i="3"/>
  <c r="L166" i="3"/>
  <c r="M163" i="3"/>
  <c r="O165" i="3"/>
  <c r="P166" i="3"/>
  <c r="Q163" i="3"/>
  <c r="S165" i="3"/>
  <c r="T163" i="3"/>
  <c r="W165" i="3"/>
  <c r="X166" i="3"/>
  <c r="Y163" i="3"/>
  <c r="AA165" i="3"/>
  <c r="AB166" i="3"/>
  <c r="AC163" i="3"/>
  <c r="AE165" i="3"/>
  <c r="S157" i="3"/>
  <c r="S505" i="3" s="1"/>
  <c r="S505" i="40"/>
  <c r="Z175" i="3"/>
  <c r="Z174" i="40"/>
  <c r="Z161" i="40"/>
  <c r="R176" i="3"/>
  <c r="N513" i="40"/>
  <c r="N144" i="3"/>
  <c r="N492" i="3" s="1"/>
  <c r="N492" i="40"/>
  <c r="N489" i="40" s="1"/>
  <c r="N141" i="40"/>
  <c r="AB511" i="40"/>
  <c r="AB156" i="3"/>
  <c r="AB504" i="3" s="1"/>
  <c r="AB504" i="40"/>
  <c r="AC177" i="3"/>
  <c r="AC503" i="40"/>
  <c r="AC154" i="40"/>
  <c r="I514" i="40"/>
  <c r="I158" i="3"/>
  <c r="I506" i="3" s="1"/>
  <c r="I506" i="40"/>
  <c r="O157" i="3"/>
  <c r="O505" i="3" s="1"/>
  <c r="O505" i="40"/>
  <c r="P175" i="3"/>
  <c r="P174" i="40"/>
  <c r="P161" i="40"/>
  <c r="X176" i="3"/>
  <c r="Y513" i="40"/>
  <c r="Y144" i="3"/>
  <c r="Y492" i="3" s="1"/>
  <c r="Y492" i="40"/>
  <c r="Y489" i="40" s="1"/>
  <c r="Y141" i="40"/>
  <c r="D511" i="40"/>
  <c r="D156" i="3"/>
  <c r="D504" i="3" s="1"/>
  <c r="D504" i="40"/>
  <c r="Q504" i="41"/>
  <c r="P503" i="41"/>
  <c r="P154" i="41"/>
  <c r="F504" i="41"/>
  <c r="N503" i="41"/>
  <c r="N154" i="41"/>
  <c r="R142" i="3"/>
  <c r="R490" i="5"/>
  <c r="R141" i="5"/>
  <c r="K136" i="3"/>
  <c r="U136" i="3"/>
  <c r="L183" i="3"/>
  <c r="L182" i="1"/>
  <c r="L518" i="1" s="1"/>
  <c r="L515" i="1" s="1"/>
  <c r="L611" i="1" s="1"/>
  <c r="X142" i="3"/>
  <c r="X141" i="5"/>
  <c r="X490" i="5"/>
  <c r="AA185" i="3"/>
  <c r="Q184" i="3"/>
  <c r="Y131" i="3"/>
  <c r="Y130" i="5"/>
  <c r="O140" i="3"/>
  <c r="O488" i="3" s="1"/>
  <c r="O488" i="5"/>
  <c r="F126" i="3"/>
  <c r="F482" i="3" s="1"/>
  <c r="F482" i="1"/>
  <c r="K124" i="3"/>
  <c r="K480" i="3" s="1"/>
  <c r="K480" i="1"/>
  <c r="K122" i="1"/>
  <c r="W183" i="3"/>
  <c r="W182" i="1"/>
  <c r="W518" i="1" s="1"/>
  <c r="W515" i="1" s="1"/>
  <c r="W611" i="1" s="1"/>
  <c r="C142" i="3"/>
  <c r="C490" i="5"/>
  <c r="C141" i="5"/>
  <c r="V185" i="3"/>
  <c r="AC126" i="3"/>
  <c r="AC482" i="3" s="1"/>
  <c r="AC482" i="1"/>
  <c r="P124" i="3"/>
  <c r="P480" i="1"/>
  <c r="P122" i="1"/>
  <c r="D133" i="3"/>
  <c r="W135" i="3"/>
  <c r="D124" i="3"/>
  <c r="D480" i="1"/>
  <c r="D122" i="1"/>
  <c r="E135" i="3"/>
  <c r="S143" i="3"/>
  <c r="S491" i="3" s="1"/>
  <c r="S491" i="5"/>
  <c r="M140" i="3"/>
  <c r="M488" i="3" s="1"/>
  <c r="M488" i="5"/>
  <c r="N142" i="3"/>
  <c r="N490" i="5"/>
  <c r="N141" i="5"/>
  <c r="I134" i="3"/>
  <c r="Q131" i="3"/>
  <c r="Q130" i="5"/>
  <c r="I185" i="3"/>
  <c r="N126" i="3"/>
  <c r="N482" i="3" s="1"/>
  <c r="N482" i="1"/>
  <c r="U124" i="3"/>
  <c r="U480" i="3" s="1"/>
  <c r="U480" i="1"/>
  <c r="U122" i="1"/>
  <c r="E185" i="3"/>
  <c r="G126" i="3"/>
  <c r="G482" i="3" s="1"/>
  <c r="G482" i="1"/>
  <c r="J124" i="3"/>
  <c r="J480" i="3" s="1"/>
  <c r="J480" i="1"/>
  <c r="J122" i="1"/>
  <c r="H185" i="3"/>
  <c r="O126" i="3"/>
  <c r="O482" i="3" s="1"/>
  <c r="O482" i="1"/>
  <c r="R124" i="3"/>
  <c r="R480" i="3" s="1"/>
  <c r="R480" i="1"/>
  <c r="R122" i="1"/>
  <c r="X185" i="3"/>
  <c r="M126" i="3"/>
  <c r="M482" i="3" s="1"/>
  <c r="M482" i="1"/>
  <c r="AD514" i="40"/>
  <c r="AD158" i="3"/>
  <c r="AD506" i="3" s="1"/>
  <c r="AD506" i="40"/>
  <c r="AE154" i="41"/>
  <c r="AE503" i="41"/>
  <c r="AD133" i="3"/>
  <c r="AE183" i="3"/>
  <c r="AE182" i="1"/>
  <c r="AE435" i="3"/>
  <c r="AE434" i="5"/>
  <c r="AC427" i="3"/>
  <c r="AC426" i="5"/>
  <c r="AB429" i="3"/>
  <c r="Z578" i="5"/>
  <c r="Z635" i="5" s="1"/>
  <c r="V435" i="3"/>
  <c r="V434" i="5"/>
  <c r="V580" i="5" s="1"/>
  <c r="V637" i="5" s="1"/>
  <c r="U427" i="3"/>
  <c r="U426" i="5"/>
  <c r="T429" i="3"/>
  <c r="R578" i="5"/>
  <c r="R635" i="5" s="1"/>
  <c r="N435" i="3"/>
  <c r="N434" i="5"/>
  <c r="N580" i="5" s="1"/>
  <c r="N637" i="5" s="1"/>
  <c r="M427" i="3"/>
  <c r="M426" i="5"/>
  <c r="L429" i="3"/>
  <c r="J578" i="5"/>
  <c r="J635" i="5" s="1"/>
  <c r="F435" i="3"/>
  <c r="F434" i="5"/>
  <c r="F580" i="5" s="1"/>
  <c r="F637" i="5" s="1"/>
  <c r="E427" i="3"/>
  <c r="E426" i="5"/>
  <c r="E577" i="5" s="1"/>
  <c r="D429" i="3"/>
  <c r="AC432" i="3"/>
  <c r="AC431" i="2"/>
  <c r="AC579" i="2" s="1"/>
  <c r="AC636" i="2" s="1"/>
  <c r="AA432" i="3"/>
  <c r="AA431" i="2"/>
  <c r="AA579" i="2" s="1"/>
  <c r="AA636" i="2" s="1"/>
  <c r="L432" i="3"/>
  <c r="L431" i="2"/>
  <c r="L579" i="2" s="1"/>
  <c r="L636" i="2" s="1"/>
  <c r="C432" i="3"/>
  <c r="C431" i="2"/>
  <c r="C579" i="2" s="1"/>
  <c r="C636" i="2" s="1"/>
  <c r="D163" i="3"/>
  <c r="G163" i="3"/>
  <c r="C163" i="3"/>
  <c r="H163" i="3"/>
  <c r="L165" i="3"/>
  <c r="M166" i="3"/>
  <c r="N163" i="3"/>
  <c r="P165" i="3"/>
  <c r="Q166" i="3"/>
  <c r="R163" i="3"/>
  <c r="U172" i="3"/>
  <c r="U514" i="3" s="1"/>
  <c r="U514" i="39"/>
  <c r="U162" i="3"/>
  <c r="U161" i="39"/>
  <c r="T168" i="3"/>
  <c r="T510" i="3" s="1"/>
  <c r="T510" i="39"/>
  <c r="V167" i="3"/>
  <c r="W164" i="3"/>
  <c r="Y168" i="3"/>
  <c r="Y510" i="3" s="1"/>
  <c r="Y510" i="39"/>
  <c r="Z167" i="3"/>
  <c r="AA164" i="3"/>
  <c r="AC168" i="3"/>
  <c r="AC510" i="3" s="1"/>
  <c r="AC510" i="39"/>
  <c r="AD167" i="3"/>
  <c r="AE164" i="3"/>
  <c r="J177" i="3"/>
  <c r="J503" i="40"/>
  <c r="J154" i="40"/>
  <c r="T514" i="40"/>
  <c r="T158" i="3"/>
  <c r="T506" i="3" s="1"/>
  <c r="T506" i="40"/>
  <c r="AA157" i="3"/>
  <c r="AA505" i="3" s="1"/>
  <c r="AA505" i="40"/>
  <c r="R175" i="3"/>
  <c r="R174" i="40"/>
  <c r="R161" i="40"/>
  <c r="AC176" i="3"/>
  <c r="W513" i="40"/>
  <c r="W144" i="3"/>
  <c r="W492" i="3" s="1"/>
  <c r="W492" i="40"/>
  <c r="W489" i="40" s="1"/>
  <c r="W141" i="40"/>
  <c r="H511" i="40"/>
  <c r="H156" i="3"/>
  <c r="H504" i="3" s="1"/>
  <c r="H504" i="40"/>
  <c r="G177" i="3"/>
  <c r="G503" i="40"/>
  <c r="G154" i="40"/>
  <c r="K514" i="40"/>
  <c r="K158" i="3"/>
  <c r="K506" i="3" s="1"/>
  <c r="K506" i="40"/>
  <c r="U157" i="3"/>
  <c r="U505" i="3" s="1"/>
  <c r="U505" i="40"/>
  <c r="X175" i="3"/>
  <c r="X174" i="40"/>
  <c r="X161" i="40"/>
  <c r="Z503" i="41"/>
  <c r="Z154" i="41"/>
  <c r="I503" i="41"/>
  <c r="I154" i="41"/>
  <c r="D174" i="41"/>
  <c r="T503" i="41"/>
  <c r="T154" i="41"/>
  <c r="R134" i="3"/>
  <c r="K131" i="3"/>
  <c r="K130" i="5"/>
  <c r="U140" i="3"/>
  <c r="U488" i="3" s="1"/>
  <c r="U488" i="5"/>
  <c r="G132" i="3"/>
  <c r="AA184" i="3"/>
  <c r="Q488" i="1"/>
  <c r="AC140" i="3"/>
  <c r="AC488" i="3" s="1"/>
  <c r="AC488" i="5"/>
  <c r="AB126" i="3"/>
  <c r="AB482" i="3" s="1"/>
  <c r="AB482" i="1"/>
  <c r="K184" i="3"/>
  <c r="V184" i="3"/>
  <c r="H140" i="3"/>
  <c r="H488" i="3" s="1"/>
  <c r="H488" i="5"/>
  <c r="D132" i="3"/>
  <c r="D184" i="3"/>
  <c r="F142" i="3"/>
  <c r="F141" i="5"/>
  <c r="F490" i="5"/>
  <c r="S136" i="3"/>
  <c r="M134" i="3"/>
  <c r="I143" i="3"/>
  <c r="I491" i="3" s="1"/>
  <c r="I491" i="5"/>
  <c r="I184" i="3"/>
  <c r="E184" i="3"/>
  <c r="H184" i="3"/>
  <c r="X184" i="3"/>
  <c r="AE142" i="3"/>
  <c r="AE490" i="5"/>
  <c r="AE141" i="5"/>
  <c r="AD136" i="3"/>
  <c r="AE428" i="3"/>
  <c r="AA436" i="3"/>
  <c r="X431" i="5"/>
  <c r="X579" i="5" s="1"/>
  <c r="X636" i="5" s="1"/>
  <c r="V428" i="3"/>
  <c r="S436" i="3"/>
  <c r="P431" i="5"/>
  <c r="P579" i="5" s="1"/>
  <c r="P636" i="5" s="1"/>
  <c r="N428" i="3"/>
  <c r="K436" i="3"/>
  <c r="G431" i="5"/>
  <c r="G579" i="5" s="1"/>
  <c r="G636" i="5" s="1"/>
  <c r="F428" i="3"/>
  <c r="AB431" i="1"/>
  <c r="N431" i="1"/>
  <c r="N579" i="1" s="1"/>
  <c r="N636" i="1" s="1"/>
  <c r="I431" i="1"/>
  <c r="I579" i="1" s="1"/>
  <c r="I636" i="1" s="1"/>
  <c r="J431" i="1"/>
  <c r="J579" i="1" s="1"/>
  <c r="J636" i="1" s="1"/>
  <c r="R431" i="1"/>
  <c r="S431" i="1"/>
  <c r="S579" i="1" s="1"/>
  <c r="S636" i="1" s="1"/>
  <c r="AA431" i="1"/>
  <c r="AA579" i="1" s="1"/>
  <c r="AA636" i="1" s="1"/>
  <c r="T430" i="3"/>
  <c r="T578" i="2"/>
  <c r="K430" i="3"/>
  <c r="K578" i="2"/>
  <c r="I430" i="3"/>
  <c r="I578" i="2"/>
  <c r="AB430" i="3"/>
  <c r="AB578" i="2"/>
  <c r="V430" i="3"/>
  <c r="V578" i="2"/>
  <c r="Y430" i="3"/>
  <c r="Y578" i="2"/>
  <c r="X430" i="3"/>
  <c r="X578" i="2"/>
  <c r="F170" i="3"/>
  <c r="F512" i="3" s="1"/>
  <c r="F512" i="39"/>
  <c r="F155" i="3"/>
  <c r="F503" i="39"/>
  <c r="F502" i="39" s="1"/>
  <c r="F154" i="39"/>
  <c r="D166" i="3"/>
  <c r="E170" i="3"/>
  <c r="E512" i="3" s="1"/>
  <c r="E512" i="39"/>
  <c r="E155" i="3"/>
  <c r="E503" i="39"/>
  <c r="E502" i="39" s="1"/>
  <c r="E154" i="39"/>
  <c r="G166" i="3"/>
  <c r="I170" i="3"/>
  <c r="I512" i="3" s="1"/>
  <c r="I512" i="39"/>
  <c r="I155" i="3"/>
  <c r="I503" i="39"/>
  <c r="I502" i="39" s="1"/>
  <c r="I154" i="39"/>
  <c r="C166" i="3"/>
  <c r="J170" i="3"/>
  <c r="J512" i="3" s="1"/>
  <c r="J512" i="39"/>
  <c r="J155" i="3"/>
  <c r="J503" i="39"/>
  <c r="J502" i="39" s="1"/>
  <c r="J154" i="39"/>
  <c r="H166" i="3"/>
  <c r="K163" i="3"/>
  <c r="M165" i="3"/>
  <c r="N166" i="3"/>
  <c r="O163" i="3"/>
  <c r="Q165" i="3"/>
  <c r="R166" i="3"/>
  <c r="S163" i="3"/>
  <c r="V170" i="3"/>
  <c r="V512" i="3" s="1"/>
  <c r="V512" i="39"/>
  <c r="V155" i="3"/>
  <c r="V503" i="39"/>
  <c r="V502" i="39" s="1"/>
  <c r="V154" i="39"/>
  <c r="X169" i="3"/>
  <c r="X511" i="3" s="1"/>
  <c r="X511" i="39"/>
  <c r="Z170" i="3"/>
  <c r="Z512" i="3" s="1"/>
  <c r="Z512" i="39"/>
  <c r="Z155" i="3"/>
  <c r="Z503" i="39"/>
  <c r="Z502" i="39" s="1"/>
  <c r="Z154" i="39"/>
  <c r="AB169" i="3"/>
  <c r="AB511" i="3" s="1"/>
  <c r="AB511" i="39"/>
  <c r="AD170" i="3"/>
  <c r="AD512" i="3" s="1"/>
  <c r="AD512" i="39"/>
  <c r="AD155" i="3"/>
  <c r="AD503" i="39"/>
  <c r="AD502" i="39" s="1"/>
  <c r="AD154" i="39"/>
  <c r="S514" i="40"/>
  <c r="S158" i="3"/>
  <c r="S506" i="3" s="1"/>
  <c r="S506" i="40"/>
  <c r="Z157" i="3"/>
  <c r="Z505" i="3" s="1"/>
  <c r="Z505" i="40"/>
  <c r="M175" i="3"/>
  <c r="M174" i="40"/>
  <c r="M161" i="40"/>
  <c r="C176" i="3"/>
  <c r="AB513" i="40"/>
  <c r="AB144" i="3"/>
  <c r="AB492" i="3" s="1"/>
  <c r="AB492" i="40"/>
  <c r="AB489" i="40" s="1"/>
  <c r="AB141" i="40"/>
  <c r="AC511" i="40"/>
  <c r="AC156" i="3"/>
  <c r="AC504" i="3" s="1"/>
  <c r="AC504" i="40"/>
  <c r="I177" i="3"/>
  <c r="I503" i="40"/>
  <c r="I154" i="40"/>
  <c r="O514" i="40"/>
  <c r="O158" i="3"/>
  <c r="O506" i="3" s="1"/>
  <c r="O506" i="40"/>
  <c r="P157" i="3"/>
  <c r="P505" i="3" s="1"/>
  <c r="P505" i="40"/>
  <c r="F175" i="3"/>
  <c r="F174" i="40"/>
  <c r="F161" i="40"/>
  <c r="E176" i="3"/>
  <c r="D513" i="40"/>
  <c r="D144" i="3"/>
  <c r="D492" i="3" s="1"/>
  <c r="D492" i="40"/>
  <c r="D489" i="40" s="1"/>
  <c r="D141" i="40"/>
  <c r="V504" i="41"/>
  <c r="E174" i="41"/>
  <c r="E517" i="41" s="1"/>
  <c r="E515" i="41" s="1"/>
  <c r="E611" i="41" s="1"/>
  <c r="O503" i="41"/>
  <c r="O154" i="41"/>
  <c r="N504" i="41"/>
  <c r="R143" i="3"/>
  <c r="R491" i="3" s="1"/>
  <c r="R491" i="5"/>
  <c r="Z140" i="3"/>
  <c r="Z488" i="3" s="1"/>
  <c r="Z488" i="5"/>
  <c r="G142" i="3"/>
  <c r="G141" i="5"/>
  <c r="G490" i="5"/>
  <c r="L185" i="3"/>
  <c r="AB132" i="3"/>
  <c r="AA488" i="1"/>
  <c r="Y143" i="3"/>
  <c r="Y491" i="3" s="1"/>
  <c r="Y491" i="5"/>
  <c r="O143" i="3"/>
  <c r="O491" i="3" s="1"/>
  <c r="O491" i="5"/>
  <c r="F125" i="3"/>
  <c r="F481" i="3" s="1"/>
  <c r="F481" i="1"/>
  <c r="T185" i="3"/>
  <c r="W126" i="3"/>
  <c r="W482" i="3" s="1"/>
  <c r="W482" i="1"/>
  <c r="C143" i="3"/>
  <c r="C491" i="3" s="1"/>
  <c r="C491" i="5"/>
  <c r="V125" i="3"/>
  <c r="V481" i="3" s="1"/>
  <c r="V481" i="1"/>
  <c r="P183" i="3"/>
  <c r="P182" i="1"/>
  <c r="P518" i="1" s="1"/>
  <c r="P515" i="1" s="1"/>
  <c r="P611" i="1" s="1"/>
  <c r="D142" i="3"/>
  <c r="D490" i="5"/>
  <c r="D141" i="5"/>
  <c r="V136" i="3"/>
  <c r="D183" i="3"/>
  <c r="D182" i="1"/>
  <c r="D518" i="1" s="1"/>
  <c r="D515" i="1" s="1"/>
  <c r="D611" i="1" s="1"/>
  <c r="J132" i="3"/>
  <c r="S142" i="3"/>
  <c r="S141" i="5"/>
  <c r="S490" i="5"/>
  <c r="S489" i="5" s="1"/>
  <c r="S607" i="5" s="1"/>
  <c r="AA136" i="3"/>
  <c r="T136" i="3"/>
  <c r="I136" i="3"/>
  <c r="Z183" i="3"/>
  <c r="Z182" i="1"/>
  <c r="I488" i="1"/>
  <c r="N125" i="3"/>
  <c r="N481" i="3" s="1"/>
  <c r="N481" i="1"/>
  <c r="Y183" i="3"/>
  <c r="Y182" i="1"/>
  <c r="Y173" i="1" s="1"/>
  <c r="E488" i="1"/>
  <c r="G125" i="3"/>
  <c r="G481" i="3" s="1"/>
  <c r="G481" i="1"/>
  <c r="C183" i="3"/>
  <c r="C182" i="1"/>
  <c r="H488" i="1"/>
  <c r="O125" i="3"/>
  <c r="O481" i="3" s="1"/>
  <c r="O481" i="1"/>
  <c r="S183" i="3"/>
  <c r="S182" i="1"/>
  <c r="S518" i="1" s="1"/>
  <c r="S515" i="1" s="1"/>
  <c r="S611" i="1" s="1"/>
  <c r="X488" i="1"/>
  <c r="M125" i="3"/>
  <c r="M481" i="3" s="1"/>
  <c r="M481" i="1"/>
  <c r="AD177" i="3"/>
  <c r="AD503" i="40"/>
  <c r="AD154" i="40"/>
  <c r="AE134" i="3"/>
  <c r="AD131" i="3"/>
  <c r="AD130" i="5"/>
  <c r="AE185" i="3"/>
  <c r="AC435" i="3"/>
  <c r="AC434" i="5"/>
  <c r="AC580" i="5" s="1"/>
  <c r="AC637" i="5" s="1"/>
  <c r="AB427" i="3"/>
  <c r="AB426" i="5"/>
  <c r="AB577" i="5" s="1"/>
  <c r="AA429" i="3"/>
  <c r="Y578" i="5"/>
  <c r="Y635" i="5" s="1"/>
  <c r="U435" i="3"/>
  <c r="U434" i="5"/>
  <c r="U580" i="5" s="1"/>
  <c r="U637" i="5" s="1"/>
  <c r="T427" i="3"/>
  <c r="T426" i="5"/>
  <c r="S429" i="3"/>
  <c r="Q578" i="5"/>
  <c r="Q635" i="5" s="1"/>
  <c r="M435" i="3"/>
  <c r="M434" i="5"/>
  <c r="M580" i="5" s="1"/>
  <c r="M637" i="5" s="1"/>
  <c r="L427" i="3"/>
  <c r="L426" i="5"/>
  <c r="K429" i="3"/>
  <c r="I578" i="5"/>
  <c r="I635" i="5" s="1"/>
  <c r="E435" i="3"/>
  <c r="E434" i="5"/>
  <c r="E580" i="5" s="1"/>
  <c r="E637" i="5" s="1"/>
  <c r="D427" i="3"/>
  <c r="D426" i="5"/>
  <c r="C429" i="3"/>
  <c r="D431" i="1"/>
  <c r="U431" i="1"/>
  <c r="U579" i="1" s="1"/>
  <c r="U636" i="1" s="1"/>
  <c r="O431" i="1"/>
  <c r="O579" i="1" s="1"/>
  <c r="O636" i="1" s="1"/>
  <c r="W431" i="1"/>
  <c r="W579" i="1" s="1"/>
  <c r="W636" i="1" s="1"/>
  <c r="T431" i="1"/>
  <c r="Y431" i="1"/>
  <c r="Y579" i="1" s="1"/>
  <c r="Y636" i="1" s="1"/>
  <c r="M431" i="1"/>
  <c r="M579" i="1" s="1"/>
  <c r="M636" i="1" s="1"/>
  <c r="K432" i="3"/>
  <c r="K431" i="2"/>
  <c r="K579" i="2" s="1"/>
  <c r="K636" i="2" s="1"/>
  <c r="AB432" i="3"/>
  <c r="AB431" i="2"/>
  <c r="AB579" i="2" s="1"/>
  <c r="AB636" i="2" s="1"/>
  <c r="Y432" i="3"/>
  <c r="Y431" i="2"/>
  <c r="Y579" i="2" s="1"/>
  <c r="Y636" i="2" s="1"/>
  <c r="C422" i="3"/>
  <c r="C400" i="3"/>
  <c r="C566" i="3" s="1"/>
  <c r="C566" i="2"/>
  <c r="C382" i="3"/>
  <c r="C361" i="3"/>
  <c r="P413" i="3"/>
  <c r="P390" i="3"/>
  <c r="P370" i="3"/>
  <c r="P352" i="3"/>
  <c r="N422" i="3"/>
  <c r="N400" i="3"/>
  <c r="N566" i="3" s="1"/>
  <c r="N566" i="2"/>
  <c r="N382" i="3"/>
  <c r="N361" i="3"/>
  <c r="N546" i="1"/>
  <c r="N287" i="1"/>
  <c r="N267" i="3"/>
  <c r="N237" i="1"/>
  <c r="N230" i="1" s="1"/>
  <c r="N534" i="1" s="1"/>
  <c r="AB418" i="3"/>
  <c r="AB417" i="2"/>
  <c r="AB395" i="3"/>
  <c r="AB378" i="3"/>
  <c r="AB377" i="2"/>
  <c r="AB356" i="3"/>
  <c r="AB355" i="2"/>
  <c r="M404" i="3"/>
  <c r="M386" i="3"/>
  <c r="M385" i="2"/>
  <c r="M363" i="3"/>
  <c r="M328" i="2"/>
  <c r="Z418" i="3"/>
  <c r="Z417" i="2"/>
  <c r="Z573" i="2" s="1"/>
  <c r="Z395" i="3"/>
  <c r="Z378" i="3"/>
  <c r="Z377" i="2"/>
  <c r="Z356" i="3"/>
  <c r="Z355" i="2"/>
  <c r="H404" i="3"/>
  <c r="H386" i="3"/>
  <c r="H385" i="2"/>
  <c r="H363" i="3"/>
  <c r="H328" i="2"/>
  <c r="D418" i="3"/>
  <c r="D417" i="2"/>
  <c r="D395" i="3"/>
  <c r="D378" i="3"/>
  <c r="D377" i="2"/>
  <c r="D356" i="3"/>
  <c r="D355" i="2"/>
  <c r="AE283" i="3"/>
  <c r="AE259" i="3"/>
  <c r="T546" i="1"/>
  <c r="T287" i="1"/>
  <c r="T267" i="3"/>
  <c r="T237" i="1"/>
  <c r="O548" i="1"/>
  <c r="O271" i="3"/>
  <c r="O245" i="3"/>
  <c r="O244" i="1"/>
  <c r="W554" i="1"/>
  <c r="W623" i="1" s="1"/>
  <c r="W280" i="3"/>
  <c r="W279" i="1"/>
  <c r="W277" i="1" s="1"/>
  <c r="W249" i="3"/>
  <c r="Y403" i="3"/>
  <c r="Y381" i="3"/>
  <c r="Y380" i="2"/>
  <c r="Y360" i="3"/>
  <c r="Y359" i="2"/>
  <c r="Y358" i="2" s="1"/>
  <c r="H263" i="3"/>
  <c r="C421" i="3"/>
  <c r="C394" i="3"/>
  <c r="C393" i="2"/>
  <c r="C360" i="3"/>
  <c r="C359" i="3" s="1"/>
  <c r="C359" i="2"/>
  <c r="C358" i="2" s="1"/>
  <c r="P412" i="3"/>
  <c r="P389" i="3"/>
  <c r="P360" i="3"/>
  <c r="P359" i="2"/>
  <c r="P358" i="2" s="1"/>
  <c r="N403" i="3"/>
  <c r="N369" i="3"/>
  <c r="N368" i="2"/>
  <c r="N275" i="3"/>
  <c r="N219" i="1"/>
  <c r="N217" i="1" s="1"/>
  <c r="AB394" i="3"/>
  <c r="AB393" i="2"/>
  <c r="AB366" i="3"/>
  <c r="M381" i="3"/>
  <c r="M380" i="2"/>
  <c r="Z381" i="3"/>
  <c r="Z380" i="2"/>
  <c r="H381" i="3"/>
  <c r="H380" i="2"/>
  <c r="D394" i="3"/>
  <c r="D393" i="2"/>
  <c r="D564" i="2" s="1"/>
  <c r="AE243" i="3"/>
  <c r="V442" i="3"/>
  <c r="V586" i="3" s="1"/>
  <c r="V586" i="2"/>
  <c r="V643" i="2" s="1"/>
  <c r="T444" i="3"/>
  <c r="T588" i="3" s="1"/>
  <c r="T588" i="2"/>
  <c r="T645" i="2" s="1"/>
  <c r="AD180" i="3"/>
  <c r="R145" i="3"/>
  <c r="R493" i="3" s="1"/>
  <c r="R141" i="39"/>
  <c r="G289" i="3"/>
  <c r="G547" i="3" s="1"/>
  <c r="K441" i="3"/>
  <c r="K585" i="2"/>
  <c r="K440" i="2"/>
  <c r="T180" i="3"/>
  <c r="C441" i="3"/>
  <c r="C585" i="2"/>
  <c r="C440" i="2"/>
  <c r="E444" i="3"/>
  <c r="E588" i="3" s="1"/>
  <c r="E588" i="2"/>
  <c r="E645" i="2" s="1"/>
  <c r="AC586" i="1"/>
  <c r="AC643" i="1" s="1"/>
  <c r="F288" i="3"/>
  <c r="F287" i="2"/>
  <c r="L444" i="3"/>
  <c r="L588" i="3" s="1"/>
  <c r="L588" i="2"/>
  <c r="L645" i="2" s="1"/>
  <c r="W586" i="5"/>
  <c r="W643" i="5" s="1"/>
  <c r="G290" i="3"/>
  <c r="G548" i="3" s="1"/>
  <c r="H289" i="3"/>
  <c r="H547" i="3" s="1"/>
  <c r="AB181" i="3"/>
  <c r="C179" i="3"/>
  <c r="C178" i="40"/>
  <c r="D179" i="3"/>
  <c r="D178" i="40"/>
  <c r="AC443" i="3"/>
  <c r="AC587" i="3" s="1"/>
  <c r="AC587" i="2"/>
  <c r="AC644" i="2" s="1"/>
  <c r="W138" i="3"/>
  <c r="W137" i="39"/>
  <c r="W122" i="39" s="1"/>
  <c r="N138" i="3"/>
  <c r="N137" i="39"/>
  <c r="N122" i="39" s="1"/>
  <c r="AB586" i="5"/>
  <c r="AB643" i="5" s="1"/>
  <c r="H180" i="3"/>
  <c r="V440" i="5"/>
  <c r="V585" i="5"/>
  <c r="W181" i="3"/>
  <c r="AE138" i="3"/>
  <c r="AE137" i="39"/>
  <c r="AE122" i="39" s="1"/>
  <c r="J290" i="3"/>
  <c r="J548" i="3" s="1"/>
  <c r="E440" i="5"/>
  <c r="E585" i="5"/>
  <c r="AC138" i="3"/>
  <c r="AC137" i="39"/>
  <c r="AC122" i="39" s="1"/>
  <c r="K179" i="3"/>
  <c r="K178" i="40"/>
  <c r="Q145" i="3"/>
  <c r="Q493" i="3" s="1"/>
  <c r="Q141" i="39"/>
  <c r="D443" i="3"/>
  <c r="D587" i="3" s="1"/>
  <c r="D587" i="2"/>
  <c r="D644" i="2" s="1"/>
  <c r="Y290" i="3"/>
  <c r="Y548" i="3" s="1"/>
  <c r="D289" i="3"/>
  <c r="D547" i="3" s="1"/>
  <c r="M181" i="3"/>
  <c r="P138" i="3"/>
  <c r="P137" i="39"/>
  <c r="P122" i="39" s="1"/>
  <c r="F441" i="3"/>
  <c r="F440" i="2"/>
  <c r="F585" i="2"/>
  <c r="Z178" i="41"/>
  <c r="AD178" i="41"/>
  <c r="Z443" i="3"/>
  <c r="Z587" i="3" s="1"/>
  <c r="Z587" i="2"/>
  <c r="Z644" i="2" s="1"/>
  <c r="C290" i="3"/>
  <c r="C548" i="3" s="1"/>
  <c r="V586" i="5"/>
  <c r="V643" i="5" s="1"/>
  <c r="AC444" i="3"/>
  <c r="AC588" i="3" s="1"/>
  <c r="AC588" i="2"/>
  <c r="AC645" i="2" s="1"/>
  <c r="T440" i="5"/>
  <c r="T585" i="5"/>
  <c r="G139" i="3"/>
  <c r="Q290" i="3"/>
  <c r="Q548" i="3" s="1"/>
  <c r="U443" i="3"/>
  <c r="U587" i="3" s="1"/>
  <c r="U587" i="2"/>
  <c r="U644" i="2" s="1"/>
  <c r="H444" i="3"/>
  <c r="H588" i="3" s="1"/>
  <c r="H588" i="2"/>
  <c r="H645" i="2" s="1"/>
  <c r="E288" i="3"/>
  <c r="E287" i="2"/>
  <c r="F586" i="1"/>
  <c r="F643" i="1" s="1"/>
  <c r="T442" i="3"/>
  <c r="T586" i="3" s="1"/>
  <c r="T586" i="2"/>
  <c r="T643" i="2" s="1"/>
  <c r="X442" i="3"/>
  <c r="X586" i="3" s="1"/>
  <c r="X586" i="2"/>
  <c r="X643" i="2" s="1"/>
  <c r="L585" i="1"/>
  <c r="L440" i="1"/>
  <c r="L442" i="3"/>
  <c r="L586" i="3" s="1"/>
  <c r="L586" i="2"/>
  <c r="L643" i="2" s="1"/>
  <c r="AC440" i="5"/>
  <c r="AC585" i="5"/>
  <c r="N441" i="3"/>
  <c r="N585" i="2"/>
  <c r="N440" i="2"/>
  <c r="E289" i="3"/>
  <c r="E547" i="3" s="1"/>
  <c r="T443" i="3"/>
  <c r="T587" i="3" s="1"/>
  <c r="T587" i="2"/>
  <c r="T644" i="2" s="1"/>
  <c r="G440" i="5"/>
  <c r="G585" i="5"/>
  <c r="X585" i="5"/>
  <c r="X440" i="5"/>
  <c r="L179" i="3"/>
  <c r="L178" i="40"/>
  <c r="C181" i="3"/>
  <c r="AC181" i="3"/>
  <c r="Z139" i="3"/>
  <c r="R139" i="3"/>
  <c r="Y179" i="3"/>
  <c r="Y178" i="40"/>
  <c r="AB145" i="3"/>
  <c r="AB493" i="3" s="1"/>
  <c r="AB141" i="39"/>
  <c r="D444" i="3"/>
  <c r="D588" i="3" s="1"/>
  <c r="D588" i="2"/>
  <c r="D645" i="2" s="1"/>
  <c r="N145" i="3"/>
  <c r="N493" i="3" s="1"/>
  <c r="N141" i="39"/>
  <c r="F178" i="41"/>
  <c r="V178" i="41"/>
  <c r="V180" i="3"/>
  <c r="Y181" i="3"/>
  <c r="Q585" i="5"/>
  <c r="Q440" i="5"/>
  <c r="M138" i="3"/>
  <c r="M137" i="39"/>
  <c r="M122" i="39" s="1"/>
  <c r="AE180" i="3"/>
  <c r="F443" i="3"/>
  <c r="F587" i="3" s="1"/>
  <c r="F587" i="2"/>
  <c r="F644" i="2" s="1"/>
  <c r="AB138" i="3"/>
  <c r="AB137" i="39"/>
  <c r="AB122" i="39" s="1"/>
  <c r="T586" i="1"/>
  <c r="T643" i="1" s="1"/>
  <c r="M444" i="3"/>
  <c r="M588" i="3" s="1"/>
  <c r="M588" i="2"/>
  <c r="M645" i="2" s="1"/>
  <c r="W585" i="1"/>
  <c r="W440" i="1"/>
  <c r="F585" i="5"/>
  <c r="F440" i="5"/>
  <c r="V139" i="3"/>
  <c r="R441" i="3"/>
  <c r="R585" i="2"/>
  <c r="R440" i="2"/>
  <c r="G179" i="3"/>
  <c r="G178" i="40"/>
  <c r="AB443" i="3"/>
  <c r="AB587" i="3" s="1"/>
  <c r="AB587" i="2"/>
  <c r="AB644" i="2" s="1"/>
  <c r="T138" i="3"/>
  <c r="T137" i="39"/>
  <c r="T122" i="39" s="1"/>
  <c r="E290" i="3"/>
  <c r="E548" i="3" s="1"/>
  <c r="V440" i="1"/>
  <c r="V585" i="1"/>
  <c r="O289" i="3"/>
  <c r="O547" i="3" s="1"/>
  <c r="G288" i="3"/>
  <c r="G287" i="2"/>
  <c r="X180" i="3"/>
  <c r="T441" i="3"/>
  <c r="T440" i="2"/>
  <c r="T585" i="2"/>
  <c r="E145" i="3"/>
  <c r="E493" i="3" s="1"/>
  <c r="E141" i="39"/>
  <c r="X288" i="3"/>
  <c r="X287" i="2"/>
  <c r="H145" i="3"/>
  <c r="H493" i="3" s="1"/>
  <c r="H141" i="39"/>
  <c r="I440" i="1"/>
  <c r="I585" i="1"/>
  <c r="S139" i="3"/>
  <c r="O179" i="3"/>
  <c r="O178" i="40"/>
  <c r="S444" i="3"/>
  <c r="S588" i="3" s="1"/>
  <c r="S588" i="2"/>
  <c r="S645" i="2" s="1"/>
  <c r="D441" i="3"/>
  <c r="D440" i="2"/>
  <c r="D585" i="2"/>
  <c r="K145" i="3"/>
  <c r="K493" i="3" s="1"/>
  <c r="K141" i="39"/>
  <c r="X145" i="3"/>
  <c r="X493" i="3" s="1"/>
  <c r="X141" i="39"/>
  <c r="T289" i="3"/>
  <c r="T547" i="3" s="1"/>
  <c r="Z442" i="3"/>
  <c r="Z586" i="3" s="1"/>
  <c r="Z586" i="2"/>
  <c r="Z643" i="2" s="1"/>
  <c r="C440" i="5"/>
  <c r="C585" i="5"/>
  <c r="I181" i="3"/>
  <c r="Q586" i="1"/>
  <c r="Q643" i="1" s="1"/>
  <c r="E440" i="1"/>
  <c r="E585" i="1"/>
  <c r="AD289" i="3"/>
  <c r="AD547" i="3" s="1"/>
  <c r="W441" i="3"/>
  <c r="W585" i="2"/>
  <c r="W440" i="2"/>
  <c r="Y444" i="3"/>
  <c r="Y588" i="3" s="1"/>
  <c r="Y588" i="2"/>
  <c r="Y645" i="2" s="1"/>
  <c r="K444" i="3"/>
  <c r="K588" i="3" s="1"/>
  <c r="K588" i="2"/>
  <c r="K645" i="2" s="1"/>
  <c r="D585" i="1"/>
  <c r="D440" i="1"/>
  <c r="AD441" i="3"/>
  <c r="AD585" i="2"/>
  <c r="AD440" i="2"/>
  <c r="C586" i="1"/>
  <c r="C643" i="1" s="1"/>
  <c r="L443" i="3"/>
  <c r="L587" i="3" s="1"/>
  <c r="L587" i="2"/>
  <c r="L644" i="2" s="1"/>
  <c r="X139" i="3"/>
  <c r="L288" i="3"/>
  <c r="L287" i="2"/>
  <c r="M585" i="5"/>
  <c r="M440" i="5"/>
  <c r="AD145" i="3"/>
  <c r="AD493" i="3" s="1"/>
  <c r="AD141" i="39"/>
  <c r="N181" i="3"/>
  <c r="V290" i="3"/>
  <c r="V548" i="3" s="1"/>
  <c r="K290" i="3"/>
  <c r="K548" i="3" s="1"/>
  <c r="AD586" i="5"/>
  <c r="AD643" i="5" s="1"/>
  <c r="W288" i="3"/>
  <c r="W287" i="2"/>
  <c r="Z586" i="1"/>
  <c r="Z643" i="1" s="1"/>
  <c r="W180" i="3"/>
  <c r="AC145" i="3"/>
  <c r="AC493" i="3" s="1"/>
  <c r="AC141" i="39"/>
  <c r="N180" i="3"/>
  <c r="W139" i="3"/>
  <c r="E586" i="5"/>
  <c r="E643" i="5" s="1"/>
  <c r="G180" i="3"/>
  <c r="N178" i="41"/>
  <c r="AB178" i="41"/>
  <c r="K178" i="41"/>
  <c r="H178" i="41"/>
  <c r="E165" i="3"/>
  <c r="J165" i="3"/>
  <c r="K168" i="3"/>
  <c r="K510" i="3" s="1"/>
  <c r="K510" i="39"/>
  <c r="L167" i="3"/>
  <c r="M164" i="3"/>
  <c r="O168" i="3"/>
  <c r="O510" i="3" s="1"/>
  <c r="O510" i="39"/>
  <c r="P167" i="3"/>
  <c r="Q164" i="3"/>
  <c r="S168" i="3"/>
  <c r="S510" i="3" s="1"/>
  <c r="S510" i="39"/>
  <c r="U171" i="3"/>
  <c r="U513" i="3" s="1"/>
  <c r="U513" i="39"/>
  <c r="T169" i="3"/>
  <c r="T511" i="3" s="1"/>
  <c r="T511" i="39"/>
  <c r="W170" i="3"/>
  <c r="W512" i="3" s="1"/>
  <c r="W512" i="39"/>
  <c r="W155" i="3"/>
  <c r="W503" i="39"/>
  <c r="W502" i="39" s="1"/>
  <c r="W154" i="39"/>
  <c r="Y169" i="3"/>
  <c r="Y511" i="3" s="1"/>
  <c r="Y511" i="39"/>
  <c r="AA170" i="3"/>
  <c r="AA512" i="3" s="1"/>
  <c r="AA512" i="39"/>
  <c r="AA155" i="3"/>
  <c r="AA503" i="39"/>
  <c r="AA502" i="39" s="1"/>
  <c r="AA154" i="39"/>
  <c r="AC169" i="3"/>
  <c r="AC511" i="3" s="1"/>
  <c r="AC511" i="39"/>
  <c r="AE170" i="3"/>
  <c r="AE512" i="39"/>
  <c r="AE155" i="3"/>
  <c r="AE503" i="39"/>
  <c r="AE502" i="39" s="1"/>
  <c r="AE154" i="39"/>
  <c r="J511" i="40"/>
  <c r="J156" i="3"/>
  <c r="J504" i="3" s="1"/>
  <c r="J504" i="40"/>
  <c r="T177" i="3"/>
  <c r="T503" i="40"/>
  <c r="T154" i="40"/>
  <c r="AA514" i="40"/>
  <c r="AA158" i="3"/>
  <c r="AA506" i="3" s="1"/>
  <c r="AA506" i="40"/>
  <c r="R157" i="3"/>
  <c r="R505" i="3" s="1"/>
  <c r="R505" i="40"/>
  <c r="C175" i="3"/>
  <c r="C174" i="40"/>
  <c r="C161" i="40"/>
  <c r="I176" i="3"/>
  <c r="H513" i="40"/>
  <c r="H144" i="3"/>
  <c r="H492" i="3" s="1"/>
  <c r="H492" i="40"/>
  <c r="H489" i="40" s="1"/>
  <c r="H141" i="40"/>
  <c r="G511" i="40"/>
  <c r="G156" i="3"/>
  <c r="G504" i="3" s="1"/>
  <c r="G504" i="40"/>
  <c r="K177" i="3"/>
  <c r="K503" i="40"/>
  <c r="K154" i="40"/>
  <c r="U514" i="40"/>
  <c r="U158" i="3"/>
  <c r="U506" i="3" s="1"/>
  <c r="U506" i="40"/>
  <c r="X157" i="3"/>
  <c r="X505" i="3" s="1"/>
  <c r="X505" i="40"/>
  <c r="E175" i="3"/>
  <c r="E174" i="40"/>
  <c r="E161" i="40"/>
  <c r="I174" i="41"/>
  <c r="I517" i="41" s="1"/>
  <c r="I515" i="41" s="1"/>
  <c r="I611" i="41" s="1"/>
  <c r="M504" i="41"/>
  <c r="T504" i="41"/>
  <c r="R174" i="41"/>
  <c r="Y503" i="41"/>
  <c r="Y154" i="41"/>
  <c r="W504" i="41"/>
  <c r="R136" i="3"/>
  <c r="Z134" i="3"/>
  <c r="L184" i="3"/>
  <c r="AB131" i="3"/>
  <c r="AB130" i="5"/>
  <c r="AB122" i="5" s="1"/>
  <c r="P140" i="3"/>
  <c r="P488" i="3" s="1"/>
  <c r="P488" i="5"/>
  <c r="Q126" i="3"/>
  <c r="Q482" i="3" s="1"/>
  <c r="Q482" i="1"/>
  <c r="AC143" i="3"/>
  <c r="AC491" i="3" s="1"/>
  <c r="AC491" i="5"/>
  <c r="AB125" i="3"/>
  <c r="AB481" i="3" s="1"/>
  <c r="AB481" i="1"/>
  <c r="W184" i="3"/>
  <c r="L131" i="3"/>
  <c r="L130" i="5"/>
  <c r="H133" i="3"/>
  <c r="V135" i="3"/>
  <c r="J142" i="3"/>
  <c r="J490" i="5"/>
  <c r="J141" i="5"/>
  <c r="E136" i="3"/>
  <c r="S134" i="3"/>
  <c r="AA131" i="3"/>
  <c r="AA130" i="5"/>
  <c r="AA486" i="5" s="1"/>
  <c r="T140" i="3"/>
  <c r="T488" i="3" s="1"/>
  <c r="T488" i="5"/>
  <c r="N132" i="3"/>
  <c r="I131" i="3"/>
  <c r="I130" i="5"/>
  <c r="AE514" i="40"/>
  <c r="AE158" i="3"/>
  <c r="AE506" i="3" s="1"/>
  <c r="AE506" i="40"/>
  <c r="AE133" i="3"/>
  <c r="AD431" i="5"/>
  <c r="AD579" i="5" s="1"/>
  <c r="AD636" i="5" s="1"/>
  <c r="AC428" i="3"/>
  <c r="Z436" i="3"/>
  <c r="W431" i="5"/>
  <c r="W579" i="5" s="1"/>
  <c r="W636" i="5" s="1"/>
  <c r="U428" i="3"/>
  <c r="R436" i="3"/>
  <c r="O431" i="5"/>
  <c r="O579" i="5" s="1"/>
  <c r="O636" i="5" s="1"/>
  <c r="M428" i="3"/>
  <c r="J436" i="3"/>
  <c r="H431" i="5"/>
  <c r="H579" i="5" s="1"/>
  <c r="H636" i="5" s="1"/>
  <c r="E428" i="3"/>
  <c r="K434" i="1"/>
  <c r="K580" i="1" s="1"/>
  <c r="K637" i="1" s="1"/>
  <c r="C434" i="1"/>
  <c r="C580" i="1" s="1"/>
  <c r="C637" i="1" s="1"/>
  <c r="V434" i="1"/>
  <c r="V580" i="1" s="1"/>
  <c r="V637" i="1" s="1"/>
  <c r="AD434" i="1"/>
  <c r="AD580" i="1" s="1"/>
  <c r="AD637" i="1" s="1"/>
  <c r="F434" i="1"/>
  <c r="F580" i="1" s="1"/>
  <c r="F637" i="1" s="1"/>
  <c r="AE434" i="1"/>
  <c r="Z434" i="1"/>
  <c r="Z580" i="1" s="1"/>
  <c r="Z637" i="1" s="1"/>
  <c r="Q434" i="1"/>
  <c r="Q580" i="1" s="1"/>
  <c r="Q637" i="1" s="1"/>
  <c r="Z430" i="3"/>
  <c r="Z578" i="2"/>
  <c r="W430" i="3"/>
  <c r="W578" i="2"/>
  <c r="O430" i="3"/>
  <c r="O578" i="2"/>
  <c r="G430" i="3"/>
  <c r="G578" i="2"/>
  <c r="S430" i="3"/>
  <c r="S578" i="2"/>
  <c r="M430" i="3"/>
  <c r="M578" i="2"/>
  <c r="Q430" i="3"/>
  <c r="Q578" i="2"/>
  <c r="F169" i="3"/>
  <c r="F511" i="3" s="1"/>
  <c r="F511" i="39"/>
  <c r="D164" i="3"/>
  <c r="G171" i="3"/>
  <c r="G513" i="3" s="1"/>
  <c r="G513" i="39"/>
  <c r="I169" i="3"/>
  <c r="I511" i="3" s="1"/>
  <c r="I511" i="39"/>
  <c r="C164" i="3"/>
  <c r="H171" i="3"/>
  <c r="H513" i="3" s="1"/>
  <c r="H513" i="39"/>
  <c r="L172" i="3"/>
  <c r="L514" i="3" s="1"/>
  <c r="L514" i="39"/>
  <c r="L162" i="3"/>
  <c r="L161" i="39"/>
  <c r="L509" i="39" s="1"/>
  <c r="N171" i="3"/>
  <c r="N513" i="3" s="1"/>
  <c r="N513" i="39"/>
  <c r="P172" i="3"/>
  <c r="P514" i="3" s="1"/>
  <c r="P514" i="39"/>
  <c r="P162" i="3"/>
  <c r="P161" i="39"/>
  <c r="R171" i="3"/>
  <c r="R513" i="3" s="1"/>
  <c r="R513" i="39"/>
  <c r="U167" i="3"/>
  <c r="V171" i="3"/>
  <c r="V513" i="3" s="1"/>
  <c r="V513" i="39"/>
  <c r="X172" i="3"/>
  <c r="X514" i="3" s="1"/>
  <c r="X514" i="39"/>
  <c r="X162" i="3"/>
  <c r="X161" i="39"/>
  <c r="Z171" i="3"/>
  <c r="Z513" i="3" s="1"/>
  <c r="Z513" i="39"/>
  <c r="AB172" i="3"/>
  <c r="AB514" i="3" s="1"/>
  <c r="AB514" i="39"/>
  <c r="AB162" i="3"/>
  <c r="AB161" i="39"/>
  <c r="AD171" i="3"/>
  <c r="AD513" i="3" s="1"/>
  <c r="AD513" i="39"/>
  <c r="S177" i="3"/>
  <c r="S503" i="40"/>
  <c r="S154" i="40"/>
  <c r="Z514" i="40"/>
  <c r="Z158" i="3"/>
  <c r="Z506" i="3" s="1"/>
  <c r="Z506" i="40"/>
  <c r="M157" i="3"/>
  <c r="M505" i="3" s="1"/>
  <c r="M505" i="40"/>
  <c r="V175" i="3"/>
  <c r="V174" i="40"/>
  <c r="V161" i="40"/>
  <c r="Q176" i="3"/>
  <c r="AC513" i="40"/>
  <c r="AC144" i="3"/>
  <c r="AC492" i="3" s="1"/>
  <c r="AC492" i="40"/>
  <c r="AC489" i="40" s="1"/>
  <c r="AC141" i="40"/>
  <c r="I511" i="40"/>
  <c r="I156" i="3"/>
  <c r="I504" i="3" s="1"/>
  <c r="I504" i="40"/>
  <c r="O177" i="3"/>
  <c r="O503" i="40"/>
  <c r="O154" i="40"/>
  <c r="P514" i="40"/>
  <c r="P158" i="3"/>
  <c r="P506" i="3" s="1"/>
  <c r="P506" i="40"/>
  <c r="F157" i="3"/>
  <c r="F505" i="3" s="1"/>
  <c r="F505" i="40"/>
  <c r="L175" i="3"/>
  <c r="L174" i="40"/>
  <c r="L161" i="40"/>
  <c r="X174" i="41"/>
  <c r="J503" i="41"/>
  <c r="J154" i="41"/>
  <c r="E503" i="41"/>
  <c r="E154" i="41"/>
  <c r="O174" i="41"/>
  <c r="G503" i="41"/>
  <c r="G154" i="41"/>
  <c r="S174" i="41"/>
  <c r="S517" i="41" s="1"/>
  <c r="S515" i="41" s="1"/>
  <c r="S611" i="41" s="1"/>
  <c r="R140" i="3"/>
  <c r="R488" i="3" s="1"/>
  <c r="R488" i="5"/>
  <c r="K132" i="3"/>
  <c r="U132" i="3"/>
  <c r="L488" i="1"/>
  <c r="X140" i="3"/>
  <c r="X488" i="3" s="1"/>
  <c r="X488" i="5"/>
  <c r="AA126" i="3"/>
  <c r="AA482" i="3" s="1"/>
  <c r="AA482" i="1"/>
  <c r="Y142" i="3"/>
  <c r="Y490" i="5"/>
  <c r="Y141" i="5"/>
  <c r="AC136" i="3"/>
  <c r="O135" i="3"/>
  <c r="F124" i="3"/>
  <c r="F480" i="3" s="1"/>
  <c r="F122" i="1"/>
  <c r="F480" i="1"/>
  <c r="T183" i="3"/>
  <c r="T182" i="3" s="1"/>
  <c r="T182" i="1"/>
  <c r="W488" i="1"/>
  <c r="C140" i="3"/>
  <c r="C488" i="3" s="1"/>
  <c r="C488" i="5"/>
  <c r="V126" i="3"/>
  <c r="V482" i="3" s="1"/>
  <c r="V482" i="1"/>
  <c r="AC124" i="3"/>
  <c r="AC480" i="3" s="1"/>
  <c r="AC480" i="1"/>
  <c r="AC122" i="1"/>
  <c r="H136" i="3"/>
  <c r="V134" i="3"/>
  <c r="W131" i="3"/>
  <c r="W130" i="5"/>
  <c r="J134" i="3"/>
  <c r="E131" i="3"/>
  <c r="E130" i="5"/>
  <c r="E122" i="5" s="1"/>
  <c r="S133" i="3"/>
  <c r="M135" i="3"/>
  <c r="N140" i="3"/>
  <c r="N488" i="3" s="1"/>
  <c r="N488" i="5"/>
  <c r="Q142" i="3"/>
  <c r="Q490" i="5"/>
  <c r="Q141" i="5"/>
  <c r="Z185" i="3"/>
  <c r="I126" i="3"/>
  <c r="I482" i="3" s="1"/>
  <c r="I482" i="1"/>
  <c r="N124" i="3"/>
  <c r="N122" i="1"/>
  <c r="N480" i="1"/>
  <c r="Y185" i="3"/>
  <c r="E126" i="3"/>
  <c r="E482" i="3" s="1"/>
  <c r="E482" i="1"/>
  <c r="G124" i="3"/>
  <c r="G480" i="3" s="1"/>
  <c r="G122" i="1"/>
  <c r="G480" i="1"/>
  <c r="C185" i="3"/>
  <c r="H126" i="3"/>
  <c r="H482" i="3" s="1"/>
  <c r="H482" i="1"/>
  <c r="O124" i="3"/>
  <c r="O122" i="1"/>
  <c r="O480" i="1"/>
  <c r="S185" i="3"/>
  <c r="X126" i="3"/>
  <c r="X482" i="3" s="1"/>
  <c r="X482" i="1"/>
  <c r="M124" i="3"/>
  <c r="M122" i="1"/>
  <c r="M480" i="1"/>
  <c r="AD511" i="40"/>
  <c r="AD156" i="3"/>
  <c r="AD504" i="3" s="1"/>
  <c r="AD504" i="40"/>
  <c r="AE136" i="3"/>
  <c r="AD183" i="3"/>
  <c r="AD182" i="1"/>
  <c r="AE488" i="1"/>
  <c r="AB435" i="3"/>
  <c r="AB434" i="5"/>
  <c r="AB580" i="5" s="1"/>
  <c r="AB637" i="5" s="1"/>
  <c r="AA427" i="3"/>
  <c r="AA426" i="5"/>
  <c r="Z429" i="3"/>
  <c r="X578" i="5"/>
  <c r="X635" i="5" s="1"/>
  <c r="T435" i="3"/>
  <c r="T434" i="5"/>
  <c r="T580" i="5" s="1"/>
  <c r="T637" i="5" s="1"/>
  <c r="S427" i="3"/>
  <c r="S426" i="3" s="1"/>
  <c r="S426" i="5"/>
  <c r="S577" i="5" s="1"/>
  <c r="R429" i="3"/>
  <c r="P578" i="5"/>
  <c r="P635" i="5" s="1"/>
  <c r="L435" i="3"/>
  <c r="L434" i="5"/>
  <c r="L580" i="5" s="1"/>
  <c r="L637" i="5" s="1"/>
  <c r="K427" i="3"/>
  <c r="K426" i="3" s="1"/>
  <c r="K426" i="5"/>
  <c r="J429" i="3"/>
  <c r="G578" i="5"/>
  <c r="G635" i="5" s="1"/>
  <c r="D435" i="3"/>
  <c r="D434" i="5"/>
  <c r="D580" i="5" s="1"/>
  <c r="D637" i="5" s="1"/>
  <c r="C427" i="3"/>
  <c r="C426" i="5"/>
  <c r="AB578" i="1"/>
  <c r="AB635" i="1" s="1"/>
  <c r="N578" i="1"/>
  <c r="I578" i="1"/>
  <c r="J578" i="1"/>
  <c r="R578" i="1"/>
  <c r="S578" i="1"/>
  <c r="AA578" i="1"/>
  <c r="W432" i="3"/>
  <c r="W431" i="2"/>
  <c r="W579" i="2" s="1"/>
  <c r="W636" i="2" s="1"/>
  <c r="G432" i="3"/>
  <c r="G431" i="2"/>
  <c r="G579" i="2" s="1"/>
  <c r="G636" i="2" s="1"/>
  <c r="M432" i="3"/>
  <c r="M431" i="2"/>
  <c r="M579" i="2" s="1"/>
  <c r="M636" i="2" s="1"/>
  <c r="F167" i="3"/>
  <c r="E167" i="3"/>
  <c r="I167" i="3"/>
  <c r="J167" i="3"/>
  <c r="K171" i="3"/>
  <c r="K513" i="3" s="1"/>
  <c r="K513" i="39"/>
  <c r="M172" i="3"/>
  <c r="M514" i="3" s="1"/>
  <c r="M514" i="39"/>
  <c r="M162" i="3"/>
  <c r="M161" i="39"/>
  <c r="O171" i="3"/>
  <c r="O513" i="3" s="1"/>
  <c r="O513" i="39"/>
  <c r="Q172" i="3"/>
  <c r="Q514" i="3" s="1"/>
  <c r="Q514" i="39"/>
  <c r="Q162" i="3"/>
  <c r="Q161" i="39"/>
  <c r="S171" i="3"/>
  <c r="S513" i="3" s="1"/>
  <c r="S513" i="39"/>
  <c r="U170" i="3"/>
  <c r="U512" i="3" s="1"/>
  <c r="U512" i="39"/>
  <c r="U155" i="3"/>
  <c r="U503" i="39"/>
  <c r="U502" i="39" s="1"/>
  <c r="U154" i="39"/>
  <c r="T166" i="3"/>
  <c r="V163" i="3"/>
  <c r="X165" i="3"/>
  <c r="Y166" i="3"/>
  <c r="Z163" i="3"/>
  <c r="AB165" i="3"/>
  <c r="AC166" i="3"/>
  <c r="AD163" i="3"/>
  <c r="S176" i="3"/>
  <c r="J513" i="40"/>
  <c r="J144" i="3"/>
  <c r="J492" i="3" s="1"/>
  <c r="J492" i="40"/>
  <c r="J489" i="40" s="1"/>
  <c r="J141" i="40"/>
  <c r="T511" i="40"/>
  <c r="T156" i="3"/>
  <c r="T504" i="3" s="1"/>
  <c r="T504" i="40"/>
  <c r="AA177" i="3"/>
  <c r="AA503" i="40"/>
  <c r="AA154" i="40"/>
  <c r="R514" i="40"/>
  <c r="R158" i="3"/>
  <c r="R506" i="3" s="1"/>
  <c r="R506" i="40"/>
  <c r="C157" i="3"/>
  <c r="C505" i="3" s="1"/>
  <c r="C505" i="40"/>
  <c r="Q175" i="3"/>
  <c r="Q174" i="40"/>
  <c r="Q161" i="40"/>
  <c r="O176" i="3"/>
  <c r="G513" i="40"/>
  <c r="G144" i="3"/>
  <c r="G492" i="3" s="1"/>
  <c r="G492" i="40"/>
  <c r="G489" i="40" s="1"/>
  <c r="G141" i="40"/>
  <c r="K511" i="40"/>
  <c r="K156" i="3"/>
  <c r="K504" i="3" s="1"/>
  <c r="K504" i="40"/>
  <c r="U177" i="3"/>
  <c r="U503" i="40"/>
  <c r="U154" i="40"/>
  <c r="X514" i="40"/>
  <c r="X158" i="3"/>
  <c r="X506" i="3" s="1"/>
  <c r="X506" i="40"/>
  <c r="E157" i="3"/>
  <c r="E505" i="3" s="1"/>
  <c r="E505" i="40"/>
  <c r="AC174" i="41"/>
  <c r="AC517" i="41" s="1"/>
  <c r="AC515" i="41" s="1"/>
  <c r="AC611" i="41" s="1"/>
  <c r="C503" i="41"/>
  <c r="C502" i="41" s="1"/>
  <c r="C154" i="41"/>
  <c r="D504" i="41"/>
  <c r="R503" i="41"/>
  <c r="R154" i="41"/>
  <c r="U174" i="41"/>
  <c r="U517" i="41" s="1"/>
  <c r="U515" i="41" s="1"/>
  <c r="U611" i="41" s="1"/>
  <c r="W503" i="41"/>
  <c r="W502" i="41" s="1"/>
  <c r="W154" i="41"/>
  <c r="K142" i="3"/>
  <c r="K490" i="5"/>
  <c r="K141" i="5"/>
  <c r="Z136" i="3"/>
  <c r="U135" i="3"/>
  <c r="AB143" i="3"/>
  <c r="AB491" i="3" s="1"/>
  <c r="AB491" i="5"/>
  <c r="P143" i="3"/>
  <c r="P491" i="3" s="1"/>
  <c r="P491" i="5"/>
  <c r="Q125" i="3"/>
  <c r="Q481" i="3" s="1"/>
  <c r="Q481" i="1"/>
  <c r="AC135" i="3"/>
  <c r="AB124" i="3"/>
  <c r="AB480" i="1"/>
  <c r="AB478" i="1" s="1"/>
  <c r="AB122" i="1"/>
  <c r="L143" i="3"/>
  <c r="L491" i="3" s="1"/>
  <c r="L491" i="5"/>
  <c r="AC184" i="3"/>
  <c r="H135" i="3"/>
  <c r="V143" i="3"/>
  <c r="V491" i="3" s="1"/>
  <c r="V491" i="5"/>
  <c r="J143" i="3"/>
  <c r="J491" i="3" s="1"/>
  <c r="J491" i="5"/>
  <c r="F140" i="3"/>
  <c r="F488" i="3" s="1"/>
  <c r="F488" i="5"/>
  <c r="S132" i="3"/>
  <c r="T143" i="3"/>
  <c r="T491" i="3" s="1"/>
  <c r="T491" i="5"/>
  <c r="I133" i="3"/>
  <c r="N184" i="3"/>
  <c r="G184" i="3"/>
  <c r="O184" i="3"/>
  <c r="M184" i="3"/>
  <c r="AE157" i="3"/>
  <c r="AE505" i="3" s="1"/>
  <c r="AE505" i="40"/>
  <c r="AD174" i="41"/>
  <c r="AD517" i="41" s="1"/>
  <c r="AD515" i="41" s="1"/>
  <c r="AD611" i="41" s="1"/>
  <c r="AE140" i="3"/>
  <c r="AE488" i="3" s="1"/>
  <c r="AE488" i="5"/>
  <c r="AD132" i="3"/>
  <c r="AC436" i="3"/>
  <c r="Z431" i="5"/>
  <c r="Z579" i="5" s="1"/>
  <c r="Z636" i="5" s="1"/>
  <c r="X428" i="3"/>
  <c r="U436" i="3"/>
  <c r="R431" i="5"/>
  <c r="R579" i="5" s="1"/>
  <c r="R636" i="5" s="1"/>
  <c r="P428" i="3"/>
  <c r="M436" i="3"/>
  <c r="J431" i="5"/>
  <c r="J579" i="5" s="1"/>
  <c r="J636" i="5" s="1"/>
  <c r="G428" i="3"/>
  <c r="E436" i="3"/>
  <c r="D434" i="1"/>
  <c r="D580" i="1" s="1"/>
  <c r="D637" i="1" s="1"/>
  <c r="U434" i="1"/>
  <c r="U580" i="1" s="1"/>
  <c r="U637" i="1" s="1"/>
  <c r="O434" i="1"/>
  <c r="W434" i="1"/>
  <c r="W580" i="1" s="1"/>
  <c r="W637" i="1" s="1"/>
  <c r="T434" i="1"/>
  <c r="T580" i="1" s="1"/>
  <c r="T637" i="1" s="1"/>
  <c r="Y434" i="1"/>
  <c r="Y580" i="1" s="1"/>
  <c r="Y637" i="1" s="1"/>
  <c r="M434" i="1"/>
  <c r="AE433" i="3"/>
  <c r="J433" i="3"/>
  <c r="N433" i="3"/>
  <c r="R433" i="3"/>
  <c r="H433" i="3"/>
  <c r="D433" i="3"/>
  <c r="P433" i="3"/>
  <c r="F433" i="3"/>
  <c r="F168" i="3"/>
  <c r="F510" i="3" s="1"/>
  <c r="F510" i="39"/>
  <c r="D172" i="3"/>
  <c r="D514" i="3" s="1"/>
  <c r="D514" i="39"/>
  <c r="D162" i="3"/>
  <c r="D161" i="39"/>
  <c r="D509" i="39" s="1"/>
  <c r="E168" i="3"/>
  <c r="E510" i="3" s="1"/>
  <c r="E510" i="39"/>
  <c r="G172" i="3"/>
  <c r="G514" i="3" s="1"/>
  <c r="G514" i="39"/>
  <c r="G162" i="3"/>
  <c r="G161" i="39"/>
  <c r="G160" i="39" s="1"/>
  <c r="I168" i="3"/>
  <c r="I510" i="3" s="1"/>
  <c r="I510" i="39"/>
  <c r="C172" i="3"/>
  <c r="C514" i="3" s="1"/>
  <c r="C514" i="39"/>
  <c r="C162" i="3"/>
  <c r="C161" i="39"/>
  <c r="C160" i="39" s="1"/>
  <c r="J168" i="3"/>
  <c r="J510" i="3" s="1"/>
  <c r="J510" i="39"/>
  <c r="H172" i="3"/>
  <c r="H514" i="3" s="1"/>
  <c r="H514" i="39"/>
  <c r="H162" i="3"/>
  <c r="H161" i="39"/>
  <c r="H160" i="39" s="1"/>
  <c r="L171" i="3"/>
  <c r="L513" i="3" s="1"/>
  <c r="L513" i="39"/>
  <c r="N172" i="3"/>
  <c r="N514" i="3" s="1"/>
  <c r="N514" i="39"/>
  <c r="N162" i="3"/>
  <c r="N161" i="39"/>
  <c r="P171" i="3"/>
  <c r="P513" i="3" s="1"/>
  <c r="P513" i="39"/>
  <c r="R172" i="3"/>
  <c r="R514" i="3" s="1"/>
  <c r="R514" i="39"/>
  <c r="R162" i="3"/>
  <c r="R161" i="39"/>
  <c r="R160" i="39" s="1"/>
  <c r="U165" i="3"/>
  <c r="V168" i="3"/>
  <c r="V510" i="3" s="1"/>
  <c r="V510" i="39"/>
  <c r="W167" i="3"/>
  <c r="X164" i="3"/>
  <c r="Z168" i="3"/>
  <c r="Z510" i="3" s="1"/>
  <c r="Z510" i="39"/>
  <c r="AA167" i="3"/>
  <c r="AB164" i="3"/>
  <c r="AD168" i="3"/>
  <c r="AD510" i="3" s="1"/>
  <c r="AD510" i="39"/>
  <c r="AE167" i="3"/>
  <c r="S511" i="40"/>
  <c r="S156" i="3"/>
  <c r="S504" i="3" s="1"/>
  <c r="S504" i="40"/>
  <c r="Z177" i="3"/>
  <c r="Z503" i="40"/>
  <c r="Z154" i="40"/>
  <c r="M514" i="40"/>
  <c r="M158" i="3"/>
  <c r="M506" i="3" s="1"/>
  <c r="M506" i="40"/>
  <c r="V157" i="3"/>
  <c r="V505" i="3" s="1"/>
  <c r="V505" i="40"/>
  <c r="N175" i="3"/>
  <c r="N174" i="40"/>
  <c r="N161" i="40"/>
  <c r="W176" i="3"/>
  <c r="I513" i="40"/>
  <c r="I144" i="3"/>
  <c r="I492" i="3" s="1"/>
  <c r="I492" i="40"/>
  <c r="I489" i="40" s="1"/>
  <c r="I141" i="40"/>
  <c r="O511" i="40"/>
  <c r="O156" i="3"/>
  <c r="O504" i="3" s="1"/>
  <c r="O504" i="40"/>
  <c r="P177" i="3"/>
  <c r="P503" i="40"/>
  <c r="P154" i="40"/>
  <c r="F514" i="40"/>
  <c r="F158" i="3"/>
  <c r="F506" i="3" s="1"/>
  <c r="F506" i="40"/>
  <c r="L157" i="3"/>
  <c r="L505" i="3" s="1"/>
  <c r="L505" i="40"/>
  <c r="Y175" i="3"/>
  <c r="Y174" i="40"/>
  <c r="Y161" i="40"/>
  <c r="E504" i="41"/>
  <c r="AA174" i="41"/>
  <c r="F503" i="41"/>
  <c r="F502" i="41" s="1"/>
  <c r="F154" i="41"/>
  <c r="G174" i="41"/>
  <c r="G517" i="41" s="1"/>
  <c r="G515" i="41" s="1"/>
  <c r="G611" i="41" s="1"/>
  <c r="R133" i="3"/>
  <c r="Z135" i="3"/>
  <c r="G140" i="3"/>
  <c r="G488" i="3" s="1"/>
  <c r="G488" i="5"/>
  <c r="L126" i="3"/>
  <c r="L482" i="3" s="1"/>
  <c r="L482" i="1"/>
  <c r="X143" i="3"/>
  <c r="X491" i="3" s="1"/>
  <c r="X491" i="5"/>
  <c r="AA125" i="3"/>
  <c r="AA481" i="3" s="1"/>
  <c r="AA481" i="1"/>
  <c r="Y133" i="3"/>
  <c r="O133" i="3"/>
  <c r="K183" i="3"/>
  <c r="K182" i="1"/>
  <c r="K518" i="1" s="1"/>
  <c r="K515" i="1" s="1"/>
  <c r="K611" i="1" s="1"/>
  <c r="T126" i="3"/>
  <c r="T482" i="3" s="1"/>
  <c r="T482" i="1"/>
  <c r="W124" i="3"/>
  <c r="W480" i="3" s="1"/>
  <c r="W480" i="1"/>
  <c r="W122" i="1"/>
  <c r="C133" i="3"/>
  <c r="AC183" i="3"/>
  <c r="AC182" i="1"/>
  <c r="AC518" i="1" s="1"/>
  <c r="AC515" i="1" s="1"/>
  <c r="AC611" i="1" s="1"/>
  <c r="P488" i="1"/>
  <c r="D140" i="3"/>
  <c r="D488" i="3" s="1"/>
  <c r="D488" i="5"/>
  <c r="V132" i="3"/>
  <c r="D488" i="1"/>
  <c r="E143" i="3"/>
  <c r="E491" i="3" s="1"/>
  <c r="E491" i="5"/>
  <c r="S140" i="3"/>
  <c r="S488" i="3" s="1"/>
  <c r="S488" i="5"/>
  <c r="AA132" i="3"/>
  <c r="T132" i="3"/>
  <c r="I132" i="3"/>
  <c r="Z488" i="1"/>
  <c r="I125" i="3"/>
  <c r="I481" i="3" s="1"/>
  <c r="I481" i="1"/>
  <c r="U183" i="3"/>
  <c r="U182" i="1"/>
  <c r="Y488" i="1"/>
  <c r="E125" i="3"/>
  <c r="E481" i="3" s="1"/>
  <c r="E481" i="1"/>
  <c r="J183" i="3"/>
  <c r="J182" i="1"/>
  <c r="J518" i="1" s="1"/>
  <c r="J515" i="1" s="1"/>
  <c r="J611" i="1" s="1"/>
  <c r="C488" i="1"/>
  <c r="H125" i="3"/>
  <c r="H481" i="3" s="1"/>
  <c r="H481" i="1"/>
  <c r="R183" i="3"/>
  <c r="R182" i="1"/>
  <c r="S488" i="1"/>
  <c r="X125" i="3"/>
  <c r="X481" i="3" s="1"/>
  <c r="X481" i="1"/>
  <c r="AE176" i="3"/>
  <c r="AD513" i="40"/>
  <c r="AD144" i="3"/>
  <c r="AD492" i="3" s="1"/>
  <c r="AD141" i="40"/>
  <c r="AD492" i="40"/>
  <c r="AD489" i="40" s="1"/>
  <c r="AD142" i="3"/>
  <c r="AD141" i="5"/>
  <c r="AD490" i="5"/>
  <c r="AD185" i="3"/>
  <c r="AE126" i="3"/>
  <c r="AE482" i="3" s="1"/>
  <c r="AE482" i="1"/>
  <c r="AD578" i="5"/>
  <c r="AD635" i="5" s="1"/>
  <c r="AA435" i="3"/>
  <c r="AA434" i="3" s="1"/>
  <c r="AA434" i="5"/>
  <c r="AA580" i="5" s="1"/>
  <c r="AA637" i="5" s="1"/>
  <c r="Z427" i="3"/>
  <c r="Z426" i="5"/>
  <c r="Y429" i="3"/>
  <c r="W578" i="5"/>
  <c r="W635" i="5" s="1"/>
  <c r="S435" i="3"/>
  <c r="S434" i="3" s="1"/>
  <c r="S434" i="5"/>
  <c r="S580" i="5" s="1"/>
  <c r="S637" i="5" s="1"/>
  <c r="R427" i="3"/>
  <c r="R426" i="5"/>
  <c r="Q429" i="3"/>
  <c r="O578" i="5"/>
  <c r="O635" i="5" s="1"/>
  <c r="K435" i="3"/>
  <c r="K434" i="5"/>
  <c r="J427" i="3"/>
  <c r="J426" i="5"/>
  <c r="I429" i="3"/>
  <c r="H578" i="5"/>
  <c r="H635" i="5" s="1"/>
  <c r="C435" i="3"/>
  <c r="C434" i="5"/>
  <c r="C580" i="5" s="1"/>
  <c r="C637" i="5" s="1"/>
  <c r="L434" i="1"/>
  <c r="L580" i="1" s="1"/>
  <c r="L637" i="1" s="1"/>
  <c r="AC434" i="1"/>
  <c r="P434" i="1"/>
  <c r="P580" i="1" s="1"/>
  <c r="P637" i="1" s="1"/>
  <c r="X434" i="1"/>
  <c r="X580" i="1" s="1"/>
  <c r="X637" i="1" s="1"/>
  <c r="G434" i="1"/>
  <c r="G580" i="1" s="1"/>
  <c r="G637" i="1" s="1"/>
  <c r="E434" i="1"/>
  <c r="H434" i="1"/>
  <c r="H580" i="1" s="1"/>
  <c r="H637" i="1" s="1"/>
  <c r="AE432" i="3"/>
  <c r="AE431" i="2"/>
  <c r="N432" i="3"/>
  <c r="N431" i="2"/>
  <c r="N579" i="2" s="1"/>
  <c r="N636" i="2" s="1"/>
  <c r="H432" i="3"/>
  <c r="H431" i="2"/>
  <c r="H579" i="2" s="1"/>
  <c r="H636" i="2" s="1"/>
  <c r="P432" i="3"/>
  <c r="P431" i="2"/>
  <c r="P579" i="2" s="1"/>
  <c r="P636" i="2" s="1"/>
  <c r="C418" i="3"/>
  <c r="C417" i="2"/>
  <c r="C573" i="2" s="1"/>
  <c r="C395" i="3"/>
  <c r="C378" i="3"/>
  <c r="C377" i="2"/>
  <c r="C356" i="3"/>
  <c r="C355" i="2"/>
  <c r="P404" i="3"/>
  <c r="P386" i="3"/>
  <c r="P385" i="2"/>
  <c r="P561" i="2" s="1"/>
  <c r="P363" i="3"/>
  <c r="P328" i="2"/>
  <c r="N418" i="3"/>
  <c r="N417" i="2"/>
  <c r="N573" i="2" s="1"/>
  <c r="N395" i="3"/>
  <c r="N378" i="3"/>
  <c r="N377" i="2"/>
  <c r="N356" i="3"/>
  <c r="N355" i="2"/>
  <c r="N283" i="3"/>
  <c r="N259" i="3"/>
  <c r="AB413" i="3"/>
  <c r="AB390" i="3"/>
  <c r="AB370" i="3"/>
  <c r="AB352" i="3"/>
  <c r="M422" i="3"/>
  <c r="M400" i="3"/>
  <c r="M566" i="3" s="1"/>
  <c r="M566" i="2"/>
  <c r="M382" i="3"/>
  <c r="M361" i="3"/>
  <c r="Z413" i="3"/>
  <c r="Z390" i="3"/>
  <c r="Z370" i="3"/>
  <c r="Z352" i="3"/>
  <c r="H422" i="3"/>
  <c r="H400" i="3"/>
  <c r="H566" i="2"/>
  <c r="H382" i="3"/>
  <c r="H361" i="3"/>
  <c r="D413" i="3"/>
  <c r="D390" i="3"/>
  <c r="D370" i="3"/>
  <c r="D352" i="3"/>
  <c r="AE554" i="1"/>
  <c r="AE623" i="1" s="1"/>
  <c r="AE280" i="3"/>
  <c r="AE279" i="1"/>
  <c r="AE277" i="1" s="1"/>
  <c r="AE249" i="3"/>
  <c r="T283" i="3"/>
  <c r="T259" i="3"/>
  <c r="O287" i="1"/>
  <c r="O546" i="1"/>
  <c r="O267" i="3"/>
  <c r="O237" i="1"/>
  <c r="O230" i="1" s="1"/>
  <c r="O534" i="1" s="1"/>
  <c r="W548" i="1"/>
  <c r="W271" i="3"/>
  <c r="W245" i="3"/>
  <c r="W244" i="1"/>
  <c r="W240" i="1" s="1"/>
  <c r="W535" i="1" s="1"/>
  <c r="Y421" i="3"/>
  <c r="Y398" i="3"/>
  <c r="Y373" i="3"/>
  <c r="Y351" i="3"/>
  <c r="Y350" i="2"/>
  <c r="Y315" i="2"/>
  <c r="H278" i="3"/>
  <c r="H248" i="3"/>
  <c r="C412" i="3"/>
  <c r="C381" i="3"/>
  <c r="C380" i="3" s="1"/>
  <c r="C380" i="2"/>
  <c r="C351" i="3"/>
  <c r="C350" i="2"/>
  <c r="P408" i="3"/>
  <c r="P569" i="2"/>
  <c r="P381" i="3"/>
  <c r="P380" i="2"/>
  <c r="N394" i="3"/>
  <c r="N393" i="2"/>
  <c r="N564" i="2" s="1"/>
  <c r="N366" i="3"/>
  <c r="N266" i="3"/>
  <c r="AB412" i="3"/>
  <c r="AB389" i="3"/>
  <c r="AB360" i="3"/>
  <c r="AB359" i="2"/>
  <c r="AB358" i="2" s="1"/>
  <c r="M412" i="3"/>
  <c r="M369" i="3"/>
  <c r="M368" i="2"/>
  <c r="Z412" i="3"/>
  <c r="Z369" i="3"/>
  <c r="Z368" i="2"/>
  <c r="H412" i="3"/>
  <c r="H369" i="3"/>
  <c r="H368" i="2"/>
  <c r="O293" i="3"/>
  <c r="O551" i="3" s="1"/>
  <c r="O551" i="2"/>
  <c r="D381" i="3"/>
  <c r="D380" i="2"/>
  <c r="C444" i="3"/>
  <c r="C588" i="3" s="1"/>
  <c r="C588" i="2"/>
  <c r="C645" i="2" s="1"/>
  <c r="T288" i="3"/>
  <c r="T287" i="2"/>
  <c r="O586" i="1"/>
  <c r="O643" i="1" s="1"/>
  <c r="K586" i="1"/>
  <c r="K643" i="1" s="1"/>
  <c r="K288" i="3"/>
  <c r="K287" i="2"/>
  <c r="K443" i="3"/>
  <c r="K587" i="3" s="1"/>
  <c r="K587" i="2"/>
  <c r="K644" i="2" s="1"/>
  <c r="AA180" i="3"/>
  <c r="Z440" i="1"/>
  <c r="Z585" i="1"/>
  <c r="E442" i="3"/>
  <c r="E586" i="3" s="1"/>
  <c r="E586" i="2"/>
  <c r="E643" i="2" s="1"/>
  <c r="M180" i="3"/>
  <c r="AB440" i="1"/>
  <c r="AB585" i="1"/>
  <c r="W289" i="3"/>
  <c r="W547" i="3" s="1"/>
  <c r="Z289" i="3"/>
  <c r="Z547" i="3" s="1"/>
  <c r="AA289" i="3"/>
  <c r="AA547" i="3" s="1"/>
  <c r="N586" i="5"/>
  <c r="N643" i="5" s="1"/>
  <c r="P139" i="3"/>
  <c r="M139" i="3"/>
  <c r="T290" i="3"/>
  <c r="T548" i="3" s="1"/>
  <c r="V179" i="3"/>
  <c r="V178" i="40"/>
  <c r="P585" i="5"/>
  <c r="P440" i="5"/>
  <c r="F145" i="3"/>
  <c r="F493" i="3" s="1"/>
  <c r="F141" i="39"/>
  <c r="D290" i="3"/>
  <c r="D548" i="3" s="1"/>
  <c r="AE444" i="3"/>
  <c r="AE588" i="3" s="1"/>
  <c r="AE588" i="2"/>
  <c r="AE645" i="2" s="1"/>
  <c r="L181" i="3"/>
  <c r="F440" i="1"/>
  <c r="F585" i="1"/>
  <c r="X138" i="3"/>
  <c r="X137" i="3" s="1"/>
  <c r="X487" i="3" s="1"/>
  <c r="X137" i="39"/>
  <c r="X122" i="39" s="1"/>
  <c r="Z145" i="3"/>
  <c r="Z493" i="3" s="1"/>
  <c r="Z141" i="39"/>
  <c r="L139" i="3"/>
  <c r="AE440" i="1"/>
  <c r="AE585" i="1"/>
  <c r="W442" i="3"/>
  <c r="W586" i="3" s="1"/>
  <c r="W586" i="2"/>
  <c r="W643" i="2" s="1"/>
  <c r="R179" i="3"/>
  <c r="R178" i="40"/>
  <c r="O585" i="5"/>
  <c r="O440" i="5"/>
  <c r="O442" i="3"/>
  <c r="O586" i="3" s="1"/>
  <c r="O586" i="2"/>
  <c r="O643" i="2" s="1"/>
  <c r="O443" i="3"/>
  <c r="O587" i="3" s="1"/>
  <c r="O587" i="2"/>
  <c r="O644" i="2" s="1"/>
  <c r="J444" i="3"/>
  <c r="J588" i="3" s="1"/>
  <c r="J588" i="2"/>
  <c r="J645" i="2" s="1"/>
  <c r="O288" i="3"/>
  <c r="O287" i="2"/>
  <c r="K442" i="3"/>
  <c r="K586" i="3" s="1"/>
  <c r="K586" i="2"/>
  <c r="K643" i="2" s="1"/>
  <c r="M443" i="3"/>
  <c r="M587" i="3" s="1"/>
  <c r="M587" i="2"/>
  <c r="M644" i="2" s="1"/>
  <c r="Z441" i="3"/>
  <c r="Z440" i="2"/>
  <c r="Z585" i="2"/>
  <c r="R442" i="3"/>
  <c r="R586" i="3" s="1"/>
  <c r="R586" i="2"/>
  <c r="R643" i="2" s="1"/>
  <c r="H139" i="3"/>
  <c r="C178" i="41"/>
  <c r="AC180" i="3"/>
  <c r="X443" i="3"/>
  <c r="X587" i="3" s="1"/>
  <c r="X587" i="2"/>
  <c r="X644" i="2" s="1"/>
  <c r="X289" i="3"/>
  <c r="X547" i="3" s="1"/>
  <c r="O181" i="3"/>
  <c r="Q289" i="3"/>
  <c r="Q547" i="3" s="1"/>
  <c r="P290" i="3"/>
  <c r="P548" i="3" s="1"/>
  <c r="J180" i="3"/>
  <c r="D138" i="3"/>
  <c r="D137" i="39"/>
  <c r="D122" i="39" s="1"/>
  <c r="U180" i="3"/>
  <c r="T139" i="3"/>
  <c r="G444" i="3"/>
  <c r="G588" i="3" s="1"/>
  <c r="G588" i="2"/>
  <c r="G645" i="2" s="1"/>
  <c r="E179" i="3"/>
  <c r="E178" i="40"/>
  <c r="K181" i="3"/>
  <c r="AA138" i="3"/>
  <c r="AA137" i="39"/>
  <c r="AA122" i="39" s="1"/>
  <c r="X178" i="41"/>
  <c r="P178" i="41"/>
  <c r="AE178" i="41"/>
  <c r="AC441" i="3"/>
  <c r="AC440" i="2"/>
  <c r="AC585" i="2"/>
  <c r="J442" i="3"/>
  <c r="J586" i="3" s="1"/>
  <c r="J586" i="2"/>
  <c r="J643" i="2" s="1"/>
  <c r="G440" i="1"/>
  <c r="G585" i="1"/>
  <c r="I586" i="5"/>
  <c r="I643" i="5" s="1"/>
  <c r="F179" i="3"/>
  <c r="F178" i="40"/>
  <c r="N444" i="3"/>
  <c r="N588" i="3" s="1"/>
  <c r="N588" i="2"/>
  <c r="N645" i="2" s="1"/>
  <c r="U441" i="3"/>
  <c r="U585" i="2"/>
  <c r="U440" i="2"/>
  <c r="T586" i="5"/>
  <c r="T643" i="5" s="1"/>
  <c r="C145" i="3"/>
  <c r="C493" i="3" s="1"/>
  <c r="C141" i="39"/>
  <c r="P443" i="3"/>
  <c r="P587" i="3" s="1"/>
  <c r="P587" i="2"/>
  <c r="P644" i="2" s="1"/>
  <c r="P585" i="1"/>
  <c r="P440" i="1"/>
  <c r="AE288" i="3"/>
  <c r="AE287" i="2"/>
  <c r="C586" i="5"/>
  <c r="C643" i="5" s="1"/>
  <c r="J139" i="3"/>
  <c r="R585" i="5"/>
  <c r="R440" i="5"/>
  <c r="H443" i="3"/>
  <c r="H587" i="3" s="1"/>
  <c r="H587" i="2"/>
  <c r="H644" i="2" s="1"/>
  <c r="D586" i="1"/>
  <c r="D643" i="1" s="1"/>
  <c r="AD444" i="3"/>
  <c r="AD588" i="3" s="1"/>
  <c r="AD588" i="2"/>
  <c r="AD645" i="2" s="1"/>
  <c r="D139" i="3"/>
  <c r="AE145" i="3"/>
  <c r="AE493" i="3" s="1"/>
  <c r="AE141" i="39"/>
  <c r="S179" i="3"/>
  <c r="S178" i="40"/>
  <c r="H181" i="3"/>
  <c r="R180" i="3"/>
  <c r="O586" i="5"/>
  <c r="O643" i="5" s="1"/>
  <c r="P441" i="3"/>
  <c r="P440" i="2"/>
  <c r="P585" i="2"/>
  <c r="H288" i="3"/>
  <c r="H287" i="2"/>
  <c r="P180" i="3"/>
  <c r="U139" i="3"/>
  <c r="J440" i="5"/>
  <c r="J585" i="5"/>
  <c r="S138" i="3"/>
  <c r="S137" i="3" s="1"/>
  <c r="S487" i="3" s="1"/>
  <c r="S137" i="39"/>
  <c r="S122" i="39" s="1"/>
  <c r="T181" i="3"/>
  <c r="J178" i="41"/>
  <c r="AA178" i="41"/>
  <c r="W178" i="41"/>
  <c r="I586" i="1"/>
  <c r="I643" i="1" s="1"/>
  <c r="AE443" i="3"/>
  <c r="AE587" i="3" s="1"/>
  <c r="AE587" i="2"/>
  <c r="AE644" i="2" s="1"/>
  <c r="J585" i="1"/>
  <c r="J440" i="1"/>
  <c r="T440" i="1"/>
  <c r="T585" i="1"/>
  <c r="AD442" i="3"/>
  <c r="AD586" i="3" s="1"/>
  <c r="AD586" i="2"/>
  <c r="AD643" i="2" s="1"/>
  <c r="U586" i="1"/>
  <c r="U643" i="1" s="1"/>
  <c r="O180" i="3"/>
  <c r="H290" i="3"/>
  <c r="H548" i="3" s="1"/>
  <c r="AE289" i="3"/>
  <c r="AE547" i="3" s="1"/>
  <c r="S289" i="3"/>
  <c r="S547" i="3" s="1"/>
  <c r="R290" i="3"/>
  <c r="R548" i="3" s="1"/>
  <c r="AD443" i="3"/>
  <c r="AD587" i="3" s="1"/>
  <c r="AD587" i="2"/>
  <c r="AD644" i="2" s="1"/>
  <c r="I585" i="5"/>
  <c r="I440" i="5"/>
  <c r="R586" i="5"/>
  <c r="R643" i="5" s="1"/>
  <c r="AB179" i="3"/>
  <c r="AB178" i="40"/>
  <c r="Q443" i="3"/>
  <c r="Q587" i="3" s="1"/>
  <c r="Q587" i="2"/>
  <c r="Q644" i="2" s="1"/>
  <c r="AB440" i="5"/>
  <c r="AB585" i="5"/>
  <c r="I288" i="3"/>
  <c r="I287" i="2"/>
  <c r="S442" i="3"/>
  <c r="S586" i="3" s="1"/>
  <c r="S586" i="2"/>
  <c r="S643" i="2" s="1"/>
  <c r="AB586" i="1"/>
  <c r="AB643" i="1" s="1"/>
  <c r="G181" i="3"/>
  <c r="F444" i="3"/>
  <c r="F588" i="3" s="1"/>
  <c r="F588" i="2"/>
  <c r="F645" i="2" s="1"/>
  <c r="F289" i="3"/>
  <c r="F547" i="3" s="1"/>
  <c r="K180" i="3"/>
  <c r="O138" i="3"/>
  <c r="O137" i="39"/>
  <c r="O122" i="39" s="1"/>
  <c r="X179" i="3"/>
  <c r="X178" i="3" s="1"/>
  <c r="X517" i="3" s="1"/>
  <c r="X178" i="40"/>
  <c r="G138" i="3"/>
  <c r="G137" i="3" s="1"/>
  <c r="G487" i="3" s="1"/>
  <c r="G137" i="39"/>
  <c r="G122" i="39" s="1"/>
  <c r="F180" i="3"/>
  <c r="AA139" i="3"/>
  <c r="AE179" i="3"/>
  <c r="AE178" i="40"/>
  <c r="R440" i="1"/>
  <c r="R585" i="1"/>
  <c r="L178" i="41"/>
  <c r="I178" i="41"/>
  <c r="G165" i="3"/>
  <c r="H165" i="3"/>
  <c r="K166" i="3"/>
  <c r="L163" i="3"/>
  <c r="N165" i="3"/>
  <c r="O166" i="3"/>
  <c r="P163" i="3"/>
  <c r="R165" i="3"/>
  <c r="S166" i="3"/>
  <c r="U169" i="3"/>
  <c r="U511" i="3" s="1"/>
  <c r="U511" i="39"/>
  <c r="T164" i="3"/>
  <c r="W168" i="3"/>
  <c r="W510" i="3" s="1"/>
  <c r="W510" i="39"/>
  <c r="X167" i="3"/>
  <c r="Y164" i="3"/>
  <c r="AA168" i="3"/>
  <c r="AA510" i="3" s="1"/>
  <c r="AA510" i="39"/>
  <c r="AB167" i="3"/>
  <c r="AC164" i="3"/>
  <c r="AE168" i="3"/>
  <c r="AE510" i="39"/>
  <c r="Z176" i="3"/>
  <c r="T513" i="40"/>
  <c r="T144" i="3"/>
  <c r="T492" i="3" s="1"/>
  <c r="T492" i="40"/>
  <c r="T489" i="40" s="1"/>
  <c r="T141" i="40"/>
  <c r="AA511" i="40"/>
  <c r="AA156" i="3"/>
  <c r="AA504" i="3" s="1"/>
  <c r="AA504" i="40"/>
  <c r="R177" i="3"/>
  <c r="R503" i="40"/>
  <c r="R154" i="40"/>
  <c r="C514" i="40"/>
  <c r="C158" i="3"/>
  <c r="C506" i="3" s="1"/>
  <c r="C506" i="40"/>
  <c r="Q157" i="3"/>
  <c r="Q505" i="3" s="1"/>
  <c r="Q505" i="40"/>
  <c r="W175" i="3"/>
  <c r="W174" i="40"/>
  <c r="W161" i="40"/>
  <c r="P176" i="3"/>
  <c r="K513" i="40"/>
  <c r="K144" i="3"/>
  <c r="K492" i="3" s="1"/>
  <c r="K492" i="40"/>
  <c r="K489" i="40" s="1"/>
  <c r="K141" i="40"/>
  <c r="U511" i="40"/>
  <c r="U156" i="3"/>
  <c r="U504" i="3" s="1"/>
  <c r="U504" i="40"/>
  <c r="X177" i="3"/>
  <c r="X503" i="40"/>
  <c r="X154" i="40"/>
  <c r="E514" i="40"/>
  <c r="E158" i="3"/>
  <c r="E506" i="3" s="1"/>
  <c r="E506" i="40"/>
  <c r="Z174" i="41"/>
  <c r="Z517" i="41" s="1"/>
  <c r="Z515" i="41" s="1"/>
  <c r="Z611" i="41" s="1"/>
  <c r="AC503" i="41"/>
  <c r="AC154" i="41"/>
  <c r="I504" i="41"/>
  <c r="H174" i="41"/>
  <c r="R504" i="41"/>
  <c r="R132" i="3"/>
  <c r="U143" i="3"/>
  <c r="U491" i="3" s="1"/>
  <c r="U491" i="5"/>
  <c r="AB142" i="3"/>
  <c r="AB490" i="5"/>
  <c r="AB141" i="5"/>
  <c r="X136" i="3"/>
  <c r="P135" i="3"/>
  <c r="Q124" i="3"/>
  <c r="Q480" i="3" s="1"/>
  <c r="Q480" i="1"/>
  <c r="Q478" i="1" s="1"/>
  <c r="Q122" i="1"/>
  <c r="AC133" i="3"/>
  <c r="O136" i="3"/>
  <c r="L142" i="3"/>
  <c r="L141" i="5"/>
  <c r="L490" i="5"/>
  <c r="L489" i="5" s="1"/>
  <c r="L607" i="5" s="1"/>
  <c r="C136" i="3"/>
  <c r="D134" i="3"/>
  <c r="V131" i="3"/>
  <c r="V130" i="5"/>
  <c r="V486" i="5" s="1"/>
  <c r="V478" i="5" s="1"/>
  <c r="J140" i="3"/>
  <c r="J488" i="3" s="1"/>
  <c r="J488" i="5"/>
  <c r="E132" i="3"/>
  <c r="AA142" i="3"/>
  <c r="AA490" i="5"/>
  <c r="AA141" i="5"/>
  <c r="M136" i="3"/>
  <c r="T135" i="3"/>
  <c r="I142" i="3"/>
  <c r="I490" i="5"/>
  <c r="I489" i="5" s="1"/>
  <c r="I607" i="5" s="1"/>
  <c r="I141" i="5"/>
  <c r="Q136" i="3"/>
  <c r="AE511" i="40"/>
  <c r="AE156" i="3"/>
  <c r="AE504" i="3" s="1"/>
  <c r="AE504" i="40"/>
  <c r="AD134" i="3"/>
  <c r="AD428" i="3"/>
  <c r="AB436" i="3"/>
  <c r="Y431" i="5"/>
  <c r="Y579" i="5" s="1"/>
  <c r="Y636" i="5" s="1"/>
  <c r="W428" i="3"/>
  <c r="T436" i="3"/>
  <c r="Q431" i="5"/>
  <c r="O428" i="3"/>
  <c r="L436" i="3"/>
  <c r="I431" i="5"/>
  <c r="I579" i="5" s="1"/>
  <c r="I636" i="5" s="1"/>
  <c r="H428" i="3"/>
  <c r="D436" i="3"/>
  <c r="AC433" i="3"/>
  <c r="AD433" i="3"/>
  <c r="AA433" i="3"/>
  <c r="E433" i="3"/>
  <c r="L433" i="3"/>
  <c r="U433" i="3"/>
  <c r="F164" i="3"/>
  <c r="E171" i="3"/>
  <c r="E513" i="3" s="1"/>
  <c r="E513" i="39"/>
  <c r="G169" i="3"/>
  <c r="G511" i="3" s="1"/>
  <c r="G511" i="39"/>
  <c r="I164" i="3"/>
  <c r="J171" i="3"/>
  <c r="J513" i="3" s="1"/>
  <c r="J513" i="39"/>
  <c r="H169" i="3"/>
  <c r="H511" i="3" s="1"/>
  <c r="H511" i="39"/>
  <c r="L170" i="3"/>
  <c r="L512" i="3" s="1"/>
  <c r="L512" i="39"/>
  <c r="L155" i="3"/>
  <c r="L503" i="39"/>
  <c r="L502" i="39" s="1"/>
  <c r="L154" i="39"/>
  <c r="N169" i="3"/>
  <c r="N511" i="3" s="1"/>
  <c r="N511" i="39"/>
  <c r="P170" i="3"/>
  <c r="P512" i="3" s="1"/>
  <c r="P512" i="39"/>
  <c r="P155" i="3"/>
  <c r="P503" i="39"/>
  <c r="P502" i="39" s="1"/>
  <c r="P154" i="39"/>
  <c r="R169" i="3"/>
  <c r="R511" i="3" s="1"/>
  <c r="R511" i="39"/>
  <c r="U163" i="3"/>
  <c r="V169" i="3"/>
  <c r="V511" i="3" s="1"/>
  <c r="V511" i="39"/>
  <c r="X170" i="3"/>
  <c r="X512" i="3" s="1"/>
  <c r="X512" i="39"/>
  <c r="X155" i="3"/>
  <c r="X503" i="39"/>
  <c r="X502" i="39" s="1"/>
  <c r="X154" i="39"/>
  <c r="Z169" i="3"/>
  <c r="Z511" i="3" s="1"/>
  <c r="Z511" i="39"/>
  <c r="AB170" i="3"/>
  <c r="AB512" i="3" s="1"/>
  <c r="AB512" i="39"/>
  <c r="AB155" i="3"/>
  <c r="AB503" i="39"/>
  <c r="AB502" i="39" s="1"/>
  <c r="AB154" i="39"/>
  <c r="AD169" i="3"/>
  <c r="AD511" i="3" s="1"/>
  <c r="AD511" i="39"/>
  <c r="S513" i="40"/>
  <c r="S144" i="3"/>
  <c r="S492" i="3" s="1"/>
  <c r="S492" i="40"/>
  <c r="S489" i="40" s="1"/>
  <c r="S141" i="40"/>
  <c r="Z511" i="40"/>
  <c r="Z156" i="3"/>
  <c r="Z504" i="3" s="1"/>
  <c r="Z504" i="40"/>
  <c r="M177" i="3"/>
  <c r="M503" i="40"/>
  <c r="M154" i="40"/>
  <c r="V514" i="40"/>
  <c r="V158" i="3"/>
  <c r="V506" i="3" s="1"/>
  <c r="V506" i="40"/>
  <c r="N157" i="3"/>
  <c r="N505" i="3" s="1"/>
  <c r="N505" i="40"/>
  <c r="AB175" i="3"/>
  <c r="AB174" i="40"/>
  <c r="AB161" i="40"/>
  <c r="H176" i="3"/>
  <c r="O513" i="40"/>
  <c r="O144" i="3"/>
  <c r="O492" i="3" s="1"/>
  <c r="O492" i="40"/>
  <c r="O489" i="40" s="1"/>
  <c r="O141" i="40"/>
  <c r="P511" i="40"/>
  <c r="P156" i="3"/>
  <c r="P504" i="3" s="1"/>
  <c r="P504" i="40"/>
  <c r="F177" i="3"/>
  <c r="F503" i="40"/>
  <c r="F154" i="40"/>
  <c r="L514" i="40"/>
  <c r="L158" i="3"/>
  <c r="L506" i="3" s="1"/>
  <c r="L506" i="40"/>
  <c r="Y157" i="3"/>
  <c r="Y505" i="3" s="1"/>
  <c r="Y505" i="40"/>
  <c r="D175" i="3"/>
  <c r="D174" i="40"/>
  <c r="D161" i="40"/>
  <c r="X504" i="41"/>
  <c r="K174" i="41"/>
  <c r="AA503" i="41"/>
  <c r="AA154" i="41"/>
  <c r="O504" i="41"/>
  <c r="S504" i="41"/>
  <c r="R135" i="3"/>
  <c r="Z143" i="3"/>
  <c r="Z491" i="3" s="1"/>
  <c r="Z491" i="5"/>
  <c r="G143" i="3"/>
  <c r="G491" i="3" s="1"/>
  <c r="G491" i="5"/>
  <c r="L125" i="3"/>
  <c r="L481" i="3" s="1"/>
  <c r="L481" i="1"/>
  <c r="X135" i="3"/>
  <c r="AA124" i="3"/>
  <c r="AA480" i="3" s="1"/>
  <c r="AA480" i="1"/>
  <c r="AA122" i="1"/>
  <c r="Y140" i="3"/>
  <c r="Y488" i="3" s="1"/>
  <c r="Y488" i="5"/>
  <c r="AC132" i="3"/>
  <c r="O131" i="3"/>
  <c r="O130" i="5"/>
  <c r="K185" i="3"/>
  <c r="T488" i="1"/>
  <c r="W125" i="3"/>
  <c r="W481" i="3" s="1"/>
  <c r="W481" i="1"/>
  <c r="C135" i="3"/>
  <c r="V124" i="3"/>
  <c r="V480" i="3" s="1"/>
  <c r="V122" i="1"/>
  <c r="V480" i="1"/>
  <c r="P185" i="3"/>
  <c r="H132" i="3"/>
  <c r="W142" i="3"/>
  <c r="W490" i="5"/>
  <c r="W141" i="5"/>
  <c r="D185" i="3"/>
  <c r="E142" i="3"/>
  <c r="E141" i="5"/>
  <c r="E490" i="5"/>
  <c r="F136" i="3"/>
  <c r="AA134" i="3"/>
  <c r="M131" i="3"/>
  <c r="M130" i="5"/>
  <c r="N135" i="3"/>
  <c r="Q140" i="3"/>
  <c r="Q488" i="3" s="1"/>
  <c r="Q488" i="5"/>
  <c r="Z126" i="3"/>
  <c r="Z482" i="3" s="1"/>
  <c r="Z482" i="1"/>
  <c r="I124" i="3"/>
  <c r="I480" i="3" s="1"/>
  <c r="I480" i="1"/>
  <c r="I122" i="1"/>
  <c r="U185" i="3"/>
  <c r="Y126" i="3"/>
  <c r="Y482" i="3" s="1"/>
  <c r="Y482" i="1"/>
  <c r="E124" i="3"/>
  <c r="E480" i="3" s="1"/>
  <c r="E480" i="1"/>
  <c r="E122" i="1"/>
  <c r="J185" i="3"/>
  <c r="C126" i="3"/>
  <c r="C482" i="3" s="1"/>
  <c r="C482" i="1"/>
  <c r="H124" i="3"/>
  <c r="H480" i="1"/>
  <c r="H122" i="1"/>
  <c r="R185" i="3"/>
  <c r="S126" i="3"/>
  <c r="S482" i="3" s="1"/>
  <c r="S482" i="1"/>
  <c r="X124" i="3"/>
  <c r="X480" i="1"/>
  <c r="X122" i="1"/>
  <c r="AE132" i="3"/>
  <c r="AD488" i="1"/>
  <c r="AE125" i="3"/>
  <c r="AE481" i="3" s="1"/>
  <c r="AE481" i="1"/>
  <c r="AE578" i="5"/>
  <c r="AE635" i="5" s="1"/>
  <c r="Z435" i="3"/>
  <c r="Z434" i="3" s="1"/>
  <c r="Z434" i="5"/>
  <c r="Z580" i="5" s="1"/>
  <c r="Z637" i="5" s="1"/>
  <c r="Y427" i="3"/>
  <c r="Y426" i="5"/>
  <c r="X429" i="3"/>
  <c r="V578" i="5"/>
  <c r="V635" i="5" s="1"/>
  <c r="R435" i="3"/>
  <c r="R434" i="5"/>
  <c r="R580" i="5" s="1"/>
  <c r="R637" i="5" s="1"/>
  <c r="Q427" i="3"/>
  <c r="Q426" i="5"/>
  <c r="P429" i="3"/>
  <c r="N578" i="5"/>
  <c r="N635" i="5" s="1"/>
  <c r="J435" i="3"/>
  <c r="J434" i="3" s="1"/>
  <c r="J434" i="5"/>
  <c r="J580" i="5" s="1"/>
  <c r="J637" i="5" s="1"/>
  <c r="I427" i="3"/>
  <c r="I426" i="5"/>
  <c r="G429" i="3"/>
  <c r="F578" i="5"/>
  <c r="F635" i="5" s="1"/>
  <c r="K431" i="1"/>
  <c r="K579" i="1" s="1"/>
  <c r="K636" i="1" s="1"/>
  <c r="V431" i="1"/>
  <c r="V579" i="1" s="1"/>
  <c r="V636" i="1" s="1"/>
  <c r="AD431" i="1"/>
  <c r="F431" i="1"/>
  <c r="F579" i="1" s="1"/>
  <c r="F636" i="1" s="1"/>
  <c r="AE431" i="1"/>
  <c r="Z431" i="1"/>
  <c r="Z579" i="1" s="1"/>
  <c r="Z636" i="1" s="1"/>
  <c r="Q431" i="1"/>
  <c r="AD432" i="3"/>
  <c r="AD431" i="2"/>
  <c r="AD579" i="2" s="1"/>
  <c r="AD636" i="2" s="1"/>
  <c r="E432" i="3"/>
  <c r="E431" i="2"/>
  <c r="U432" i="3"/>
  <c r="U431" i="2"/>
  <c r="U579" i="2" s="1"/>
  <c r="U636" i="2" s="1"/>
  <c r="F163" i="3"/>
  <c r="E163" i="3"/>
  <c r="I163" i="3"/>
  <c r="J163" i="3"/>
  <c r="K169" i="3"/>
  <c r="K511" i="3" s="1"/>
  <c r="K511" i="39"/>
  <c r="M170" i="3"/>
  <c r="M512" i="3" s="1"/>
  <c r="M512" i="39"/>
  <c r="M155" i="3"/>
  <c r="M503" i="39"/>
  <c r="M502" i="39" s="1"/>
  <c r="M154" i="39"/>
  <c r="O169" i="3"/>
  <c r="O511" i="3" s="1"/>
  <c r="O511" i="39"/>
  <c r="Q170" i="3"/>
  <c r="Q512" i="3" s="1"/>
  <c r="Q512" i="39"/>
  <c r="Q155" i="3"/>
  <c r="Q503" i="39"/>
  <c r="Q502" i="39" s="1"/>
  <c r="Q154" i="39"/>
  <c r="S169" i="3"/>
  <c r="S511" i="3" s="1"/>
  <c r="S511" i="39"/>
  <c r="U168" i="3"/>
  <c r="U510" i="3" s="1"/>
  <c r="U510" i="39"/>
  <c r="T172" i="3"/>
  <c r="T514" i="3" s="1"/>
  <c r="T514" i="39"/>
  <c r="T162" i="3"/>
  <c r="T161" i="39"/>
  <c r="W171" i="3"/>
  <c r="W513" i="3" s="1"/>
  <c r="W513" i="39"/>
  <c r="Y172" i="3"/>
  <c r="Y514" i="3" s="1"/>
  <c r="Y514" i="39"/>
  <c r="Y162" i="3"/>
  <c r="Y161" i="39"/>
  <c r="Y509" i="39" s="1"/>
  <c r="AA171" i="3"/>
  <c r="AA513" i="3" s="1"/>
  <c r="AA513" i="39"/>
  <c r="AC172" i="3"/>
  <c r="AC514" i="3" s="1"/>
  <c r="AC514" i="39"/>
  <c r="AC162" i="3"/>
  <c r="AC161" i="39"/>
  <c r="AE171" i="3"/>
  <c r="AE513" i="39"/>
  <c r="M176" i="3"/>
  <c r="AA513" i="40"/>
  <c r="AA144" i="3"/>
  <c r="AA492" i="3" s="1"/>
  <c r="AA492" i="40"/>
  <c r="AA489" i="40" s="1"/>
  <c r="AA141" i="40"/>
  <c r="R511" i="40"/>
  <c r="R156" i="3"/>
  <c r="R504" i="3" s="1"/>
  <c r="R504" i="40"/>
  <c r="C177" i="3"/>
  <c r="C503" i="40"/>
  <c r="C154" i="40"/>
  <c r="Q514" i="40"/>
  <c r="Q158" i="3"/>
  <c r="Q506" i="3" s="1"/>
  <c r="Q506" i="40"/>
  <c r="W157" i="3"/>
  <c r="W505" i="3" s="1"/>
  <c r="W505" i="40"/>
  <c r="H175" i="3"/>
  <c r="H174" i="40"/>
  <c r="H161" i="40"/>
  <c r="F176" i="3"/>
  <c r="U513" i="40"/>
  <c r="U144" i="3"/>
  <c r="U492" i="3" s="1"/>
  <c r="U492" i="40"/>
  <c r="U489" i="40" s="1"/>
  <c r="U141" i="40"/>
  <c r="X511" i="40"/>
  <c r="X156" i="3"/>
  <c r="X504" i="3" s="1"/>
  <c r="X504" i="40"/>
  <c r="E177" i="3"/>
  <c r="E503" i="40"/>
  <c r="E154" i="40"/>
  <c r="L503" i="41"/>
  <c r="L502" i="41" s="1"/>
  <c r="L154" i="41"/>
  <c r="AC504" i="41"/>
  <c r="M503" i="41"/>
  <c r="M502" i="41" s="1"/>
  <c r="M154" i="41"/>
  <c r="Y174" i="41"/>
  <c r="U504" i="41"/>
  <c r="AB174" i="41"/>
  <c r="AB173" i="41" s="1"/>
  <c r="AB111" i="41" s="1"/>
  <c r="AB4" i="41" s="1"/>
  <c r="K140" i="3"/>
  <c r="K488" i="3" s="1"/>
  <c r="K488" i="5"/>
  <c r="Z132" i="3"/>
  <c r="U131" i="3"/>
  <c r="U130" i="5"/>
  <c r="U486" i="5" s="1"/>
  <c r="U478" i="5" s="1"/>
  <c r="AB133" i="3"/>
  <c r="P133" i="3"/>
  <c r="Y134" i="3"/>
  <c r="AC131" i="3"/>
  <c r="AC130" i="5"/>
  <c r="AC486" i="5" s="1"/>
  <c r="AC478" i="5" s="1"/>
  <c r="O134" i="3"/>
  <c r="L133" i="3"/>
  <c r="P184" i="3"/>
  <c r="H131" i="3"/>
  <c r="H130" i="5"/>
  <c r="V133" i="3"/>
  <c r="J133" i="3"/>
  <c r="F135" i="3"/>
  <c r="AA143" i="3"/>
  <c r="AA491" i="3" s="1"/>
  <c r="AA491" i="5"/>
  <c r="T133" i="3"/>
  <c r="Q134" i="3"/>
  <c r="U184" i="3"/>
  <c r="J184" i="3"/>
  <c r="R184" i="3"/>
  <c r="AE177" i="3"/>
  <c r="AE503" i="40"/>
  <c r="AE154" i="40"/>
  <c r="AD504" i="41"/>
  <c r="AE135" i="3"/>
  <c r="AD436" i="3"/>
  <c r="AB431" i="5"/>
  <c r="AB579" i="5" s="1"/>
  <c r="AB636" i="5" s="1"/>
  <c r="Z428" i="3"/>
  <c r="W436" i="3"/>
  <c r="T431" i="5"/>
  <c r="T579" i="5" s="1"/>
  <c r="T636" i="5" s="1"/>
  <c r="R428" i="3"/>
  <c r="O436" i="3"/>
  <c r="L431" i="5"/>
  <c r="L579" i="5" s="1"/>
  <c r="L636" i="5" s="1"/>
  <c r="J428" i="3"/>
  <c r="H436" i="3"/>
  <c r="D431" i="5"/>
  <c r="D579" i="5" s="1"/>
  <c r="D636" i="5" s="1"/>
  <c r="AE430" i="3"/>
  <c r="AE578" i="2"/>
  <c r="J430" i="3"/>
  <c r="J578" i="2"/>
  <c r="N430" i="3"/>
  <c r="N578" i="2"/>
  <c r="R430" i="3"/>
  <c r="R578" i="2"/>
  <c r="H430" i="3"/>
  <c r="H578" i="2"/>
  <c r="D430" i="3"/>
  <c r="D578" i="2"/>
  <c r="P430" i="3"/>
  <c r="P578" i="2"/>
  <c r="F430" i="3"/>
  <c r="F578" i="2"/>
  <c r="F166" i="3"/>
  <c r="D170" i="3"/>
  <c r="D512" i="3" s="1"/>
  <c r="D512" i="39"/>
  <c r="D155" i="3"/>
  <c r="D503" i="39"/>
  <c r="D502" i="39" s="1"/>
  <c r="D154" i="39"/>
  <c r="E166" i="3"/>
  <c r="G170" i="3"/>
  <c r="G512" i="3" s="1"/>
  <c r="G512" i="39"/>
  <c r="G155" i="3"/>
  <c r="G503" i="39"/>
  <c r="G502" i="39" s="1"/>
  <c r="G154" i="39"/>
  <c r="I166" i="3"/>
  <c r="C170" i="3"/>
  <c r="C512" i="3" s="1"/>
  <c r="C512" i="39"/>
  <c r="C155" i="3"/>
  <c r="C503" i="39"/>
  <c r="C502" i="39" s="1"/>
  <c r="C154" i="39"/>
  <c r="J166" i="3"/>
  <c r="H170" i="3"/>
  <c r="H512" i="3" s="1"/>
  <c r="H512" i="39"/>
  <c r="H155" i="3"/>
  <c r="H503" i="39"/>
  <c r="H502" i="39" s="1"/>
  <c r="H154" i="39"/>
  <c r="L169" i="3"/>
  <c r="L511" i="3" s="1"/>
  <c r="L511" i="39"/>
  <c r="N170" i="3"/>
  <c r="N512" i="3" s="1"/>
  <c r="N512" i="39"/>
  <c r="N155" i="3"/>
  <c r="N503" i="39"/>
  <c r="N502" i="39" s="1"/>
  <c r="N154" i="39"/>
  <c r="P169" i="3"/>
  <c r="P511" i="3" s="1"/>
  <c r="P511" i="39"/>
  <c r="R170" i="3"/>
  <c r="R512" i="3" s="1"/>
  <c r="R512" i="39"/>
  <c r="R155" i="3"/>
  <c r="R503" i="39"/>
  <c r="R502" i="39" s="1"/>
  <c r="R154" i="39"/>
  <c r="T165" i="3"/>
  <c r="V166" i="3"/>
  <c r="W163" i="3"/>
  <c r="Y165" i="3"/>
  <c r="Z166" i="3"/>
  <c r="AA163" i="3"/>
  <c r="AC165" i="3"/>
  <c r="AD166" i="3"/>
  <c r="AE163" i="3"/>
  <c r="J176" i="3"/>
  <c r="Z513" i="40"/>
  <c r="Z144" i="3"/>
  <c r="Z492" i="3" s="1"/>
  <c r="Z492" i="40"/>
  <c r="Z489" i="40" s="1"/>
  <c r="Z141" i="40"/>
  <c r="M511" i="40"/>
  <c r="M156" i="3"/>
  <c r="M504" i="3" s="1"/>
  <c r="M504" i="40"/>
  <c r="V177" i="3"/>
  <c r="V503" i="40"/>
  <c r="V154" i="40"/>
  <c r="N514" i="40"/>
  <c r="N158" i="3"/>
  <c r="N506" i="3" s="1"/>
  <c r="N506" i="40"/>
  <c r="AB157" i="3"/>
  <c r="AB505" i="3" s="1"/>
  <c r="AB505" i="40"/>
  <c r="AC175" i="3"/>
  <c r="AC174" i="40"/>
  <c r="AC161" i="40"/>
  <c r="G176" i="3"/>
  <c r="P513" i="40"/>
  <c r="P144" i="3"/>
  <c r="P492" i="3" s="1"/>
  <c r="P492" i="40"/>
  <c r="P489" i="40" s="1"/>
  <c r="P141" i="40"/>
  <c r="F511" i="40"/>
  <c r="F156" i="3"/>
  <c r="F504" i="3" s="1"/>
  <c r="F504" i="40"/>
  <c r="L177" i="3"/>
  <c r="L503" i="40"/>
  <c r="L154" i="40"/>
  <c r="Y514" i="40"/>
  <c r="Y158" i="3"/>
  <c r="Y506" i="3" s="1"/>
  <c r="Y506" i="40"/>
  <c r="D157" i="3"/>
  <c r="D505" i="3" s="1"/>
  <c r="D505" i="40"/>
  <c r="Q503" i="41"/>
  <c r="Q502" i="41" s="1"/>
  <c r="Q154" i="41"/>
  <c r="J174" i="41"/>
  <c r="J173" i="41" s="1"/>
  <c r="J111" i="41" s="1"/>
  <c r="J4" i="41" s="1"/>
  <c r="K503" i="41"/>
  <c r="K154" i="41"/>
  <c r="P174" i="41"/>
  <c r="P517" i="41" s="1"/>
  <c r="P515" i="41" s="1"/>
  <c r="P611" i="41" s="1"/>
  <c r="AA504" i="41"/>
  <c r="G504" i="41"/>
  <c r="K134" i="3"/>
  <c r="Z131" i="3"/>
  <c r="Z130" i="5"/>
  <c r="G135" i="3"/>
  <c r="L124" i="3"/>
  <c r="L480" i="3" s="1"/>
  <c r="L480" i="1"/>
  <c r="L478" i="1" s="1"/>
  <c r="L122" i="1"/>
  <c r="X133" i="3"/>
  <c r="P136" i="3"/>
  <c r="AC134" i="3"/>
  <c r="F183" i="3"/>
  <c r="F182" i="1"/>
  <c r="K488" i="1"/>
  <c r="T124" i="3"/>
  <c r="T122" i="1"/>
  <c r="T480" i="1"/>
  <c r="L136" i="3"/>
  <c r="V183" i="3"/>
  <c r="V182" i="3" s="1"/>
  <c r="V518" i="3" s="1"/>
  <c r="V182" i="1"/>
  <c r="AC488" i="1"/>
  <c r="P125" i="3"/>
  <c r="P481" i="3" s="1"/>
  <c r="P481" i="1"/>
  <c r="D135" i="3"/>
  <c r="W143" i="3"/>
  <c r="W491" i="3" s="1"/>
  <c r="W491" i="5"/>
  <c r="D125" i="3"/>
  <c r="D481" i="3" s="1"/>
  <c r="D481" i="1"/>
  <c r="E133" i="3"/>
  <c r="S135" i="3"/>
  <c r="M143" i="3"/>
  <c r="M491" i="3" s="1"/>
  <c r="M491" i="5"/>
  <c r="N143" i="3"/>
  <c r="N491" i="3" s="1"/>
  <c r="N491" i="5"/>
  <c r="N489" i="5" s="1"/>
  <c r="N607" i="5" s="1"/>
  <c r="Q143" i="3"/>
  <c r="Q491" i="3" s="1"/>
  <c r="Q491" i="5"/>
  <c r="Z125" i="3"/>
  <c r="Z481" i="3" s="1"/>
  <c r="Z481" i="1"/>
  <c r="N183" i="3"/>
  <c r="N182" i="1"/>
  <c r="N173" i="1" s="1"/>
  <c r="U488" i="1"/>
  <c r="Y125" i="3"/>
  <c r="Y481" i="3" s="1"/>
  <c r="Y481" i="1"/>
  <c r="G183" i="3"/>
  <c r="G182" i="1"/>
  <c r="J488" i="1"/>
  <c r="C125" i="3"/>
  <c r="C481" i="3" s="1"/>
  <c r="C481" i="1"/>
  <c r="O183" i="3"/>
  <c r="O182" i="1"/>
  <c r="O173" i="1" s="1"/>
  <c r="R488" i="1"/>
  <c r="S125" i="3"/>
  <c r="S481" i="3" s="1"/>
  <c r="S481" i="1"/>
  <c r="M183" i="3"/>
  <c r="M182" i="1"/>
  <c r="M173" i="1" s="1"/>
  <c r="AE174" i="41"/>
  <c r="AD140" i="3"/>
  <c r="AD488" i="3" s="1"/>
  <c r="AD488" i="5"/>
  <c r="AD126" i="3"/>
  <c r="AD482" i="3" s="1"/>
  <c r="AD482" i="1"/>
  <c r="AE124" i="3"/>
  <c r="AE122" i="1"/>
  <c r="G30" i="66" s="1"/>
  <c r="AE480" i="1"/>
  <c r="AE478" i="1" s="1"/>
  <c r="AE606" i="1" s="1"/>
  <c r="AD429" i="3"/>
  <c r="AC578" i="5"/>
  <c r="AC635" i="5" s="1"/>
  <c r="Y435" i="3"/>
  <c r="Y434" i="5"/>
  <c r="Y580" i="5" s="1"/>
  <c r="Y637" i="5" s="1"/>
  <c r="X427" i="3"/>
  <c r="X426" i="5"/>
  <c r="W429" i="3"/>
  <c r="U578" i="5"/>
  <c r="U635" i="5" s="1"/>
  <c r="Q435" i="3"/>
  <c r="Q434" i="5"/>
  <c r="Q580" i="5" s="1"/>
  <c r="Q637" i="5" s="1"/>
  <c r="P427" i="3"/>
  <c r="P426" i="5"/>
  <c r="P577" i="5" s="1"/>
  <c r="O429" i="3"/>
  <c r="M578" i="5"/>
  <c r="M635" i="5" s="1"/>
  <c r="I435" i="3"/>
  <c r="I434" i="5"/>
  <c r="I580" i="5" s="1"/>
  <c r="I637" i="5" s="1"/>
  <c r="G427" i="3"/>
  <c r="G426" i="5"/>
  <c r="H429" i="3"/>
  <c r="E578" i="5"/>
  <c r="E635" i="5" s="1"/>
  <c r="T432" i="3"/>
  <c r="T431" i="2"/>
  <c r="T579" i="2" s="1"/>
  <c r="T636" i="2" s="1"/>
  <c r="I432" i="3"/>
  <c r="I431" i="2"/>
  <c r="I579" i="2" s="1"/>
  <c r="I636" i="2" s="1"/>
  <c r="V432" i="3"/>
  <c r="V431" i="2"/>
  <c r="V579" i="2" s="1"/>
  <c r="V636" i="2" s="1"/>
  <c r="X432" i="3"/>
  <c r="X431" i="2"/>
  <c r="X579" i="2" s="1"/>
  <c r="X636" i="2" s="1"/>
  <c r="C413" i="3"/>
  <c r="C390" i="3"/>
  <c r="C370" i="3"/>
  <c r="C352" i="3"/>
  <c r="P422" i="3"/>
  <c r="P400" i="3"/>
  <c r="P566" i="3" s="1"/>
  <c r="P566" i="2"/>
  <c r="P382" i="3"/>
  <c r="P361" i="3"/>
  <c r="N413" i="3"/>
  <c r="N390" i="3"/>
  <c r="N370" i="3"/>
  <c r="N352" i="3"/>
  <c r="N554" i="1"/>
  <c r="N623" i="1" s="1"/>
  <c r="N280" i="3"/>
  <c r="N279" i="1"/>
  <c r="N277" i="1" s="1"/>
  <c r="N249" i="3"/>
  <c r="AB404" i="3"/>
  <c r="AB386" i="3"/>
  <c r="AB385" i="2"/>
  <c r="AB561" i="2" s="1"/>
  <c r="AB363" i="3"/>
  <c r="AB328" i="2"/>
  <c r="M418" i="3"/>
  <c r="M417" i="2"/>
  <c r="M573" i="2" s="1"/>
  <c r="M395" i="3"/>
  <c r="M378" i="3"/>
  <c r="M377" i="2"/>
  <c r="M356" i="3"/>
  <c r="M355" i="2"/>
  <c r="Z404" i="3"/>
  <c r="Z386" i="3"/>
  <c r="Z385" i="2"/>
  <c r="Z561" i="2" s="1"/>
  <c r="Z363" i="3"/>
  <c r="Z328" i="2"/>
  <c r="H418" i="3"/>
  <c r="H417" i="2"/>
  <c r="H573" i="2" s="1"/>
  <c r="H395" i="3"/>
  <c r="H378" i="3"/>
  <c r="H377" i="2"/>
  <c r="H356" i="3"/>
  <c r="H355" i="2"/>
  <c r="D404" i="3"/>
  <c r="D386" i="3"/>
  <c r="D385" i="2"/>
  <c r="D363" i="3"/>
  <c r="D328" i="2"/>
  <c r="AE548" i="1"/>
  <c r="AE271" i="3"/>
  <c r="AE245" i="3"/>
  <c r="AE244" i="1"/>
  <c r="AE240" i="1" s="1"/>
  <c r="AE535" i="1" s="1"/>
  <c r="T554" i="1"/>
  <c r="T623" i="1" s="1"/>
  <c r="T280" i="3"/>
  <c r="T279" i="1"/>
  <c r="T277" i="1" s="1"/>
  <c r="T249" i="3"/>
  <c r="O283" i="3"/>
  <c r="O259" i="3"/>
  <c r="W546" i="1"/>
  <c r="W287" i="1"/>
  <c r="W267" i="3"/>
  <c r="W237" i="1"/>
  <c r="Y412" i="3"/>
  <c r="Y394" i="3"/>
  <c r="Y393" i="2"/>
  <c r="Y369" i="3"/>
  <c r="Y368" i="2"/>
  <c r="H275" i="3"/>
  <c r="H243" i="3"/>
  <c r="H532" i="1"/>
  <c r="C403" i="3"/>
  <c r="C373" i="3"/>
  <c r="C294" i="3"/>
  <c r="C552" i="2"/>
  <c r="C621" i="2" s="1"/>
  <c r="P403" i="3"/>
  <c r="P369" i="3"/>
  <c r="P368" i="2"/>
  <c r="N412" i="3"/>
  <c r="N389" i="3"/>
  <c r="N360" i="3"/>
  <c r="N359" i="3" s="1"/>
  <c r="N359" i="2"/>
  <c r="N358" i="2" s="1"/>
  <c r="N263" i="3"/>
  <c r="N532" i="1"/>
  <c r="AB408" i="3"/>
  <c r="AB569" i="3" s="1"/>
  <c r="AB569" i="2"/>
  <c r="AB381" i="3"/>
  <c r="AB380" i="2"/>
  <c r="M403" i="3"/>
  <c r="M360" i="3"/>
  <c r="M359" i="2"/>
  <c r="M358" i="2" s="1"/>
  <c r="Z403" i="3"/>
  <c r="Z360" i="3"/>
  <c r="Z359" i="2"/>
  <c r="Z358" i="2" s="1"/>
  <c r="H403" i="3"/>
  <c r="H360" i="3"/>
  <c r="H359" i="2"/>
  <c r="H358" i="2" s="1"/>
  <c r="D412" i="3"/>
  <c r="D369" i="3"/>
  <c r="D368" i="2"/>
  <c r="AE275" i="3"/>
  <c r="AE532" i="1"/>
  <c r="M441" i="3"/>
  <c r="M585" i="2"/>
  <c r="M440" i="2"/>
  <c r="X290" i="3"/>
  <c r="X548" i="3" s="1"/>
  <c r="N586" i="1"/>
  <c r="N643" i="1" s="1"/>
  <c r="N440" i="1"/>
  <c r="N585" i="1"/>
  <c r="X440" i="1"/>
  <c r="X585" i="1"/>
  <c r="P288" i="3"/>
  <c r="P287" i="2"/>
  <c r="G586" i="1"/>
  <c r="G643" i="1" s="1"/>
  <c r="AD181" i="3"/>
  <c r="H138" i="3"/>
  <c r="H137" i="3" s="1"/>
  <c r="H487" i="3" s="1"/>
  <c r="H137" i="39"/>
  <c r="H122" i="39" s="1"/>
  <c r="P181" i="3"/>
  <c r="L145" i="3"/>
  <c r="L493" i="3" s="1"/>
  <c r="L141" i="39"/>
  <c r="AE441" i="3"/>
  <c r="AE440" i="2"/>
  <c r="AE585" i="2"/>
  <c r="R586" i="1"/>
  <c r="R643" i="1" s="1"/>
  <c r="D440" i="5"/>
  <c r="D585" i="5"/>
  <c r="Y289" i="3"/>
  <c r="Y547" i="3" s="1"/>
  <c r="L289" i="3"/>
  <c r="L547" i="3" s="1"/>
  <c r="R288" i="3"/>
  <c r="R287" i="2"/>
  <c r="S145" i="3"/>
  <c r="S493" i="3" s="1"/>
  <c r="S141" i="39"/>
  <c r="AB442" i="3"/>
  <c r="AB586" i="3" s="1"/>
  <c r="AB586" i="2"/>
  <c r="AB643" i="2" s="1"/>
  <c r="T179" i="3"/>
  <c r="T178" i="3" s="1"/>
  <c r="T517" i="3" s="1"/>
  <c r="T178" i="40"/>
  <c r="F290" i="3"/>
  <c r="F548" i="3" s="1"/>
  <c r="E181" i="3"/>
  <c r="Q178" i="41"/>
  <c r="J181" i="3"/>
  <c r="V443" i="3"/>
  <c r="V587" i="3" s="1"/>
  <c r="V587" i="2"/>
  <c r="V644" i="2" s="1"/>
  <c r="AA442" i="3"/>
  <c r="AA586" i="3" s="1"/>
  <c r="AA586" i="2"/>
  <c r="AA643" i="2" s="1"/>
  <c r="AE181" i="3"/>
  <c r="H586" i="1"/>
  <c r="H643" i="1" s="1"/>
  <c r="AD585" i="1"/>
  <c r="AD440" i="1"/>
  <c r="I441" i="3"/>
  <c r="I440" i="2"/>
  <c r="I585" i="2"/>
  <c r="E139" i="3"/>
  <c r="H440" i="1"/>
  <c r="H585" i="1"/>
  <c r="N440" i="5"/>
  <c r="N585" i="5"/>
  <c r="Y586" i="5"/>
  <c r="Y643" i="5" s="1"/>
  <c r="I444" i="3"/>
  <c r="I588" i="3" s="1"/>
  <c r="I588" i="2"/>
  <c r="I645" i="2" s="1"/>
  <c r="K585" i="1"/>
  <c r="K440" i="1"/>
  <c r="O290" i="3"/>
  <c r="O548" i="3" s="1"/>
  <c r="U288" i="3"/>
  <c r="U287" i="2"/>
  <c r="E138" i="3"/>
  <c r="E137" i="39"/>
  <c r="E122" i="39" s="1"/>
  <c r="Q288" i="3"/>
  <c r="Q287" i="2"/>
  <c r="AB289" i="3"/>
  <c r="AB547" i="3" s="1"/>
  <c r="N139" i="3"/>
  <c r="E443" i="3"/>
  <c r="E587" i="3" s="1"/>
  <c r="E587" i="2"/>
  <c r="E644" i="2" s="1"/>
  <c r="F138" i="3"/>
  <c r="F137" i="3" s="1"/>
  <c r="F487" i="3" s="1"/>
  <c r="F137" i="39"/>
  <c r="F122" i="39" s="1"/>
  <c r="E441" i="3"/>
  <c r="E440" i="2"/>
  <c r="E585" i="2"/>
  <c r="D180" i="3"/>
  <c r="L440" i="5"/>
  <c r="L585" i="5"/>
  <c r="F181" i="3"/>
  <c r="AE139" i="3"/>
  <c r="V586" i="1"/>
  <c r="V643" i="1" s="1"/>
  <c r="R181" i="3"/>
  <c r="I179" i="3"/>
  <c r="I178" i="40"/>
  <c r="I139" i="3"/>
  <c r="S178" i="41"/>
  <c r="P289" i="3"/>
  <c r="P547" i="3" s="1"/>
  <c r="K585" i="5"/>
  <c r="K440" i="5"/>
  <c r="O585" i="1"/>
  <c r="O440" i="1"/>
  <c r="W443" i="3"/>
  <c r="W587" i="3" s="1"/>
  <c r="W587" i="2"/>
  <c r="W644" i="2" s="1"/>
  <c r="S288" i="3"/>
  <c r="S287" i="2"/>
  <c r="Z288" i="3"/>
  <c r="Z287" i="2"/>
  <c r="AB139" i="3"/>
  <c r="AA441" i="3"/>
  <c r="AA585" i="2"/>
  <c r="AA440" i="2"/>
  <c r="AB288" i="3"/>
  <c r="AB287" i="2"/>
  <c r="X444" i="3"/>
  <c r="X588" i="3" s="1"/>
  <c r="X588" i="2"/>
  <c r="X645" i="2" s="1"/>
  <c r="M586" i="5"/>
  <c r="M643" i="5" s="1"/>
  <c r="M586" i="1"/>
  <c r="M643" i="1" s="1"/>
  <c r="J179" i="3"/>
  <c r="J178" i="3" s="1"/>
  <c r="J517" i="3" s="1"/>
  <c r="J178" i="40"/>
  <c r="S586" i="1"/>
  <c r="S643" i="1" s="1"/>
  <c r="W586" i="1"/>
  <c r="W643" i="1" s="1"/>
  <c r="I443" i="3"/>
  <c r="I587" i="3" s="1"/>
  <c r="I587" i="2"/>
  <c r="I644" i="2" s="1"/>
  <c r="V181" i="3"/>
  <c r="Z138" i="3"/>
  <c r="Z137" i="3" s="1"/>
  <c r="Z487" i="3" s="1"/>
  <c r="Z137" i="39"/>
  <c r="Z122" i="39" s="1"/>
  <c r="M145" i="3"/>
  <c r="M493" i="3" s="1"/>
  <c r="M141" i="39"/>
  <c r="AA444" i="3"/>
  <c r="AA588" i="3" s="1"/>
  <c r="AA588" i="2"/>
  <c r="AA645" i="2" s="1"/>
  <c r="Y145" i="3"/>
  <c r="Y493" i="3" s="1"/>
  <c r="Y141" i="39"/>
  <c r="V289" i="3"/>
  <c r="V547" i="3" s="1"/>
  <c r="X441" i="3"/>
  <c r="X440" i="2"/>
  <c r="X585" i="2"/>
  <c r="AC139" i="3"/>
  <c r="Z180" i="3"/>
  <c r="P145" i="3"/>
  <c r="P493" i="3" s="1"/>
  <c r="P141" i="39"/>
  <c r="AB441" i="3"/>
  <c r="AB440" i="2"/>
  <c r="AB585" i="2"/>
  <c r="Y586" i="1"/>
  <c r="Y643" i="1" s="1"/>
  <c r="AD290" i="3"/>
  <c r="AD548" i="3" s="1"/>
  <c r="K138" i="3"/>
  <c r="K137" i="3" s="1"/>
  <c r="K487" i="3" s="1"/>
  <c r="K137" i="39"/>
  <c r="K122" i="39" s="1"/>
  <c r="D178" i="41"/>
  <c r="R178" i="41"/>
  <c r="U178" i="41"/>
  <c r="Y178" i="41"/>
  <c r="W179" i="3"/>
  <c r="W178" i="3" s="1"/>
  <c r="W517" i="3" s="1"/>
  <c r="W178" i="40"/>
  <c r="Y440" i="1"/>
  <c r="Y585" i="1"/>
  <c r="P586" i="1"/>
  <c r="P643" i="1" s="1"/>
  <c r="D586" i="5"/>
  <c r="D643" i="5" s="1"/>
  <c r="U586" i="5"/>
  <c r="U643" i="5" s="1"/>
  <c r="V138" i="3"/>
  <c r="V137" i="3" s="1"/>
  <c r="V487" i="3" s="1"/>
  <c r="V137" i="39"/>
  <c r="V122" i="39" s="1"/>
  <c r="F586" i="5"/>
  <c r="F643" i="5" s="1"/>
  <c r="AE585" i="5"/>
  <c r="AE440" i="5"/>
  <c r="V288" i="3"/>
  <c r="V287" i="2"/>
  <c r="M289" i="3"/>
  <c r="M547" i="3" s="1"/>
  <c r="Q586" i="5"/>
  <c r="Q643" i="5" s="1"/>
  <c r="R443" i="3"/>
  <c r="R587" i="3" s="1"/>
  <c r="R587" i="2"/>
  <c r="R644" i="2" s="1"/>
  <c r="R289" i="3"/>
  <c r="R547" i="3" s="1"/>
  <c r="Y288" i="3"/>
  <c r="Y287" i="2"/>
  <c r="L138" i="3"/>
  <c r="L137" i="3" s="1"/>
  <c r="L487" i="3" s="1"/>
  <c r="L137" i="39"/>
  <c r="L122" i="39" s="1"/>
  <c r="H440" i="5"/>
  <c r="H585" i="5"/>
  <c r="AA181" i="3"/>
  <c r="Q179" i="3"/>
  <c r="Q178" i="3" s="1"/>
  <c r="Q517" i="3" s="1"/>
  <c r="Q178" i="40"/>
  <c r="AA288" i="3"/>
  <c r="AA287" i="2"/>
  <c r="C139" i="3"/>
  <c r="AA145" i="3"/>
  <c r="AA493" i="3" s="1"/>
  <c r="AA141" i="39"/>
  <c r="AD586" i="1"/>
  <c r="AD643" i="1" s="1"/>
  <c r="J586" i="1"/>
  <c r="J643" i="1" s="1"/>
  <c r="O139" i="3"/>
  <c r="AD179" i="3"/>
  <c r="AD178" i="40"/>
  <c r="S180" i="3"/>
  <c r="Z179" i="3"/>
  <c r="Z178" i="40"/>
  <c r="E180" i="3"/>
  <c r="I180" i="3"/>
  <c r="AB180" i="3"/>
  <c r="AE586" i="5"/>
  <c r="AE643" i="5" s="1"/>
  <c r="T178" i="41"/>
  <c r="AC178" i="41"/>
  <c r="F165" i="3"/>
  <c r="I165" i="3"/>
  <c r="K172" i="3"/>
  <c r="K514" i="3" s="1"/>
  <c r="K514" i="39"/>
  <c r="K162" i="3"/>
  <c r="K161" i="39"/>
  <c r="K160" i="39" s="1"/>
  <c r="M171" i="3"/>
  <c r="M513" i="3" s="1"/>
  <c r="M513" i="39"/>
  <c r="O172" i="3"/>
  <c r="O514" i="3" s="1"/>
  <c r="O514" i="39"/>
  <c r="O162" i="3"/>
  <c r="O161" i="39"/>
  <c r="O509" i="39" s="1"/>
  <c r="Q171" i="3"/>
  <c r="Q513" i="3" s="1"/>
  <c r="Q513" i="39"/>
  <c r="S172" i="3"/>
  <c r="S514" i="3" s="1"/>
  <c r="S514" i="39"/>
  <c r="S162" i="3"/>
  <c r="S161" i="39"/>
  <c r="U164" i="3"/>
  <c r="V165" i="3"/>
  <c r="W166" i="3"/>
  <c r="X163" i="3"/>
  <c r="Z165" i="3"/>
  <c r="AA166" i="3"/>
  <c r="AB163" i="3"/>
  <c r="AD165" i="3"/>
  <c r="AE166" i="3"/>
  <c r="J175" i="3"/>
  <c r="J174" i="40"/>
  <c r="J161" i="40"/>
  <c r="V176" i="3"/>
  <c r="R513" i="40"/>
  <c r="R144" i="3"/>
  <c r="R492" i="3" s="1"/>
  <c r="R492" i="40"/>
  <c r="R489" i="40" s="1"/>
  <c r="R141" i="40"/>
  <c r="C511" i="40"/>
  <c r="C156" i="3"/>
  <c r="C504" i="3" s="1"/>
  <c r="C504" i="40"/>
  <c r="Q177" i="3"/>
  <c r="Q503" i="40"/>
  <c r="Q154" i="40"/>
  <c r="W514" i="40"/>
  <c r="W158" i="3"/>
  <c r="W506" i="3" s="1"/>
  <c r="W506" i="40"/>
  <c r="H157" i="3"/>
  <c r="H505" i="3" s="1"/>
  <c r="H505" i="40"/>
  <c r="G175" i="3"/>
  <c r="G174" i="40"/>
  <c r="G161" i="40"/>
  <c r="L176" i="3"/>
  <c r="X513" i="40"/>
  <c r="X144" i="3"/>
  <c r="X492" i="3" s="1"/>
  <c r="X492" i="40"/>
  <c r="X489" i="40" s="1"/>
  <c r="X141" i="40"/>
  <c r="E511" i="40"/>
  <c r="E156" i="3"/>
  <c r="E504" i="3" s="1"/>
  <c r="E504" i="40"/>
  <c r="L174" i="41"/>
  <c r="L517" i="41" s="1"/>
  <c r="L515" i="41" s="1"/>
  <c r="L611" i="41" s="1"/>
  <c r="Z504" i="41"/>
  <c r="C174" i="41"/>
  <c r="C517" i="41" s="1"/>
  <c r="C515" i="41" s="1"/>
  <c r="C611" i="41" s="1"/>
  <c r="D503" i="41"/>
  <c r="D154" i="41"/>
  <c r="H504" i="41"/>
  <c r="U503" i="41"/>
  <c r="U154" i="41"/>
  <c r="K143" i="3"/>
  <c r="K491" i="3" s="1"/>
  <c r="K491" i="5"/>
  <c r="U133" i="3"/>
  <c r="AB140" i="3"/>
  <c r="AB488" i="3" s="1"/>
  <c r="AB488" i="5"/>
  <c r="X132" i="3"/>
  <c r="P131" i="3"/>
  <c r="P130" i="5"/>
  <c r="P486" i="5" s="1"/>
  <c r="P478" i="5" s="1"/>
  <c r="Y136" i="3"/>
  <c r="AB183" i="3"/>
  <c r="AB182" i="1"/>
  <c r="AB518" i="1" s="1"/>
  <c r="AB515" i="1" s="1"/>
  <c r="AB611" i="1" s="1"/>
  <c r="O132" i="3"/>
  <c r="L140" i="3"/>
  <c r="L488" i="3" s="1"/>
  <c r="L488" i="5"/>
  <c r="C132" i="3"/>
  <c r="V142" i="3"/>
  <c r="V490" i="5"/>
  <c r="V489" i="5" s="1"/>
  <c r="V607" i="5" s="1"/>
  <c r="V141" i="5"/>
  <c r="W136" i="3"/>
  <c r="J135" i="3"/>
  <c r="F143" i="3"/>
  <c r="F491" i="3" s="1"/>
  <c r="F491" i="5"/>
  <c r="AA140" i="3"/>
  <c r="AA488" i="3" s="1"/>
  <c r="AA488" i="5"/>
  <c r="M132" i="3"/>
  <c r="T131" i="3"/>
  <c r="T130" i="5"/>
  <c r="T122" i="5" s="1"/>
  <c r="T111" i="5" s="1"/>
  <c r="I140" i="3"/>
  <c r="I488" i="3" s="1"/>
  <c r="I488" i="5"/>
  <c r="Q132" i="3"/>
  <c r="AD176" i="3"/>
  <c r="AD154" i="41"/>
  <c r="AD503" i="41"/>
  <c r="AD184" i="3"/>
  <c r="AE436" i="3"/>
  <c r="AA431" i="5"/>
  <c r="AA579" i="5" s="1"/>
  <c r="AA636" i="5" s="1"/>
  <c r="Y428" i="3"/>
  <c r="V436" i="3"/>
  <c r="S431" i="5"/>
  <c r="S579" i="5" s="1"/>
  <c r="S636" i="5" s="1"/>
  <c r="Q428" i="3"/>
  <c r="N436" i="3"/>
  <c r="K431" i="5"/>
  <c r="K579" i="5" s="1"/>
  <c r="K636" i="5" s="1"/>
  <c r="I428" i="3"/>
  <c r="F436" i="3"/>
  <c r="C431" i="5"/>
  <c r="C579" i="5" s="1"/>
  <c r="C636" i="5" s="1"/>
  <c r="K578" i="1"/>
  <c r="C578" i="1"/>
  <c r="C635" i="1" s="1"/>
  <c r="V578" i="1"/>
  <c r="AD578" i="1"/>
  <c r="F578" i="1"/>
  <c r="AE578" i="1"/>
  <c r="Z578" i="1"/>
  <c r="Z635" i="1" s="1"/>
  <c r="Q578" i="1"/>
  <c r="AC430" i="3"/>
  <c r="AC578" i="2"/>
  <c r="AD430" i="3"/>
  <c r="AD578" i="2"/>
  <c r="AA430" i="3"/>
  <c r="AA578" i="2"/>
  <c r="E430" i="3"/>
  <c r="E578" i="2"/>
  <c r="L430" i="3"/>
  <c r="L578" i="2"/>
  <c r="U430" i="3"/>
  <c r="U578" i="2"/>
  <c r="C430" i="3"/>
  <c r="C578" i="2"/>
  <c r="D171" i="3"/>
  <c r="D513" i="3" s="1"/>
  <c r="D513" i="39"/>
  <c r="E169" i="3"/>
  <c r="E511" i="3" s="1"/>
  <c r="E511" i="39"/>
  <c r="G164" i="3"/>
  <c r="C171" i="3"/>
  <c r="C513" i="3" s="1"/>
  <c r="C513" i="39"/>
  <c r="J169" i="3"/>
  <c r="J511" i="3" s="1"/>
  <c r="J511" i="39"/>
  <c r="H164" i="3"/>
  <c r="L168" i="3"/>
  <c r="L510" i="3" s="1"/>
  <c r="L510" i="39"/>
  <c r="M167" i="3"/>
  <c r="N164" i="3"/>
  <c r="P168" i="3"/>
  <c r="P510" i="3" s="1"/>
  <c r="P510" i="39"/>
  <c r="Q167" i="3"/>
  <c r="R164" i="3"/>
  <c r="T167" i="3"/>
  <c r="V164" i="3"/>
  <c r="X168" i="3"/>
  <c r="X510" i="3" s="1"/>
  <c r="X510" i="39"/>
  <c r="Y167" i="3"/>
  <c r="Z164" i="3"/>
  <c r="AB168" i="3"/>
  <c r="AB510" i="3" s="1"/>
  <c r="AB510" i="39"/>
  <c r="AC167" i="3"/>
  <c r="AD164" i="3"/>
  <c r="T176" i="3"/>
  <c r="M513" i="40"/>
  <c r="M144" i="3"/>
  <c r="M492" i="3" s="1"/>
  <c r="M492" i="40"/>
  <c r="M489" i="40" s="1"/>
  <c r="M141" i="40"/>
  <c r="V511" i="40"/>
  <c r="V156" i="3"/>
  <c r="V504" i="3" s="1"/>
  <c r="V504" i="40"/>
  <c r="N177" i="3"/>
  <c r="N503" i="40"/>
  <c r="N154" i="40"/>
  <c r="AB514" i="40"/>
  <c r="AB158" i="3"/>
  <c r="AB506" i="3" s="1"/>
  <c r="AB506" i="40"/>
  <c r="AC157" i="3"/>
  <c r="AC505" i="3" s="1"/>
  <c r="AC505" i="40"/>
  <c r="I175" i="3"/>
  <c r="I174" i="40"/>
  <c r="I161" i="40"/>
  <c r="K176" i="3"/>
  <c r="F513" i="40"/>
  <c r="F144" i="3"/>
  <c r="F492" i="3" s="1"/>
  <c r="F492" i="40"/>
  <c r="F489" i="40" s="1"/>
  <c r="F141" i="40"/>
  <c r="L511" i="40"/>
  <c r="L156" i="3"/>
  <c r="L504" i="3" s="1"/>
  <c r="L504" i="40"/>
  <c r="Y177" i="3"/>
  <c r="Y503" i="40"/>
  <c r="Y154" i="40"/>
  <c r="D514" i="40"/>
  <c r="D158" i="3"/>
  <c r="D506" i="3" s="1"/>
  <c r="D506" i="40"/>
  <c r="Q174" i="41"/>
  <c r="Q517" i="41" s="1"/>
  <c r="Q515" i="41" s="1"/>
  <c r="V503" i="41"/>
  <c r="V154" i="41"/>
  <c r="K504" i="41"/>
  <c r="F174" i="41"/>
  <c r="R131" i="3"/>
  <c r="R130" i="3" s="1"/>
  <c r="R486" i="3" s="1"/>
  <c r="R130" i="5"/>
  <c r="R486" i="5" s="1"/>
  <c r="R478" i="5" s="1"/>
  <c r="Z133" i="3"/>
  <c r="G133" i="3"/>
  <c r="AB134" i="3"/>
  <c r="X131" i="3"/>
  <c r="X130" i="5"/>
  <c r="X486" i="5" s="1"/>
  <c r="X478" i="5" s="1"/>
  <c r="P134" i="3"/>
  <c r="Y135" i="3"/>
  <c r="O142" i="3"/>
  <c r="O490" i="5"/>
  <c r="O141" i="5"/>
  <c r="F185" i="3"/>
  <c r="K126" i="3"/>
  <c r="K482" i="3" s="1"/>
  <c r="K482" i="1"/>
  <c r="T125" i="3"/>
  <c r="T481" i="3" s="1"/>
  <c r="T481" i="1"/>
  <c r="L134" i="3"/>
  <c r="C131" i="3"/>
  <c r="C130" i="5"/>
  <c r="C486" i="5" s="1"/>
  <c r="C478" i="5" s="1"/>
  <c r="AC185" i="3"/>
  <c r="P126" i="3"/>
  <c r="P482" i="3" s="1"/>
  <c r="P482" i="1"/>
  <c r="D143" i="3"/>
  <c r="D491" i="3" s="1"/>
  <c r="D491" i="5"/>
  <c r="W140" i="3"/>
  <c r="W488" i="3" s="1"/>
  <c r="W488" i="5"/>
  <c r="D126" i="3"/>
  <c r="D482" i="3" s="1"/>
  <c r="D482" i="1"/>
  <c r="E140" i="3"/>
  <c r="E488" i="3" s="1"/>
  <c r="E488" i="5"/>
  <c r="F132" i="3"/>
  <c r="M142" i="3"/>
  <c r="M490" i="5"/>
  <c r="M141" i="5"/>
  <c r="T134" i="3"/>
  <c r="N131" i="3"/>
  <c r="N130" i="5"/>
  <c r="N486" i="5" s="1"/>
  <c r="N478" i="5" s="1"/>
  <c r="Q135" i="3"/>
  <c r="Z124" i="3"/>
  <c r="Z480" i="3" s="1"/>
  <c r="Z480" i="1"/>
  <c r="Z122" i="1"/>
  <c r="N185" i="3"/>
  <c r="U126" i="3"/>
  <c r="U482" i="3" s="1"/>
  <c r="U482" i="1"/>
  <c r="Y124" i="3"/>
  <c r="Y480" i="1"/>
  <c r="Y122" i="1"/>
  <c r="G185" i="3"/>
  <c r="J126" i="3"/>
  <c r="J482" i="3" s="1"/>
  <c r="J482" i="1"/>
  <c r="C124" i="3"/>
  <c r="C480" i="3" s="1"/>
  <c r="C480" i="1"/>
  <c r="C122" i="1"/>
  <c r="O185" i="3"/>
  <c r="R126" i="3"/>
  <c r="R482" i="3" s="1"/>
  <c r="R482" i="1"/>
  <c r="S124" i="3"/>
  <c r="S480" i="1"/>
  <c r="S478" i="1" s="1"/>
  <c r="S122" i="1"/>
  <c r="M185" i="3"/>
  <c r="AD175" i="3"/>
  <c r="AD174" i="40"/>
  <c r="AD161" i="40"/>
  <c r="AD143" i="3"/>
  <c r="AD491" i="3" s="1"/>
  <c r="AD491" i="5"/>
  <c r="AD125" i="3"/>
  <c r="AD481" i="3" s="1"/>
  <c r="AD481" i="1"/>
  <c r="AD427" i="3"/>
  <c r="AD426" i="5"/>
  <c r="AE429" i="3"/>
  <c r="AB578" i="5"/>
  <c r="AB635" i="5" s="1"/>
  <c r="X435" i="3"/>
  <c r="X434" i="5"/>
  <c r="X580" i="5" s="1"/>
  <c r="X637" i="5" s="1"/>
  <c r="W427" i="3"/>
  <c r="W426" i="5"/>
  <c r="V429" i="3"/>
  <c r="T578" i="5"/>
  <c r="T635" i="5" s="1"/>
  <c r="P435" i="3"/>
  <c r="P434" i="5"/>
  <c r="P580" i="5" s="1"/>
  <c r="P637" i="5" s="1"/>
  <c r="O427" i="3"/>
  <c r="O426" i="5"/>
  <c r="O577" i="5" s="1"/>
  <c r="N429" i="3"/>
  <c r="L578" i="5"/>
  <c r="L635" i="5" s="1"/>
  <c r="G435" i="3"/>
  <c r="G434" i="3" s="1"/>
  <c r="G434" i="5"/>
  <c r="H427" i="3"/>
  <c r="H426" i="5"/>
  <c r="F429" i="3"/>
  <c r="D578" i="5"/>
  <c r="D635" i="5" s="1"/>
  <c r="AB434" i="1"/>
  <c r="AB580" i="1" s="1"/>
  <c r="AB637" i="1" s="1"/>
  <c r="N434" i="1"/>
  <c r="N580" i="1" s="1"/>
  <c r="N637" i="1" s="1"/>
  <c r="I434" i="1"/>
  <c r="I580" i="1" s="1"/>
  <c r="I637" i="1" s="1"/>
  <c r="J434" i="1"/>
  <c r="R434" i="1"/>
  <c r="R580" i="1" s="1"/>
  <c r="R637" i="1" s="1"/>
  <c r="S434" i="1"/>
  <c r="S580" i="1" s="1"/>
  <c r="S637" i="1" s="1"/>
  <c r="AA434" i="1"/>
  <c r="AA580" i="1" s="1"/>
  <c r="AA637" i="1" s="1"/>
  <c r="Z432" i="3"/>
  <c r="Z431" i="3" s="1"/>
  <c r="Z431" i="2"/>
  <c r="Z579" i="2" s="1"/>
  <c r="Z636" i="2" s="1"/>
  <c r="O432" i="3"/>
  <c r="O431" i="3" s="1"/>
  <c r="O431" i="2"/>
  <c r="O579" i="2" s="1"/>
  <c r="O636" i="2" s="1"/>
  <c r="S432" i="3"/>
  <c r="S431" i="3" s="1"/>
  <c r="S431" i="2"/>
  <c r="S579" i="2" s="1"/>
  <c r="S636" i="2" s="1"/>
  <c r="Q432" i="3"/>
  <c r="Q431" i="3" s="1"/>
  <c r="Q431" i="2"/>
  <c r="Q579" i="2" s="1"/>
  <c r="Q636" i="2" s="1"/>
  <c r="D167" i="3"/>
  <c r="G167" i="3"/>
  <c r="C167" i="3"/>
  <c r="H167" i="3"/>
  <c r="K164" i="3"/>
  <c r="M168" i="3"/>
  <c r="M510" i="3" s="1"/>
  <c r="M510" i="39"/>
  <c r="N167" i="3"/>
  <c r="O164" i="3"/>
  <c r="Q168" i="3"/>
  <c r="Q510" i="3" s="1"/>
  <c r="Q510" i="39"/>
  <c r="R167" i="3"/>
  <c r="S164" i="3"/>
  <c r="U166" i="3"/>
  <c r="T170" i="3"/>
  <c r="T512" i="3" s="1"/>
  <c r="T512" i="39"/>
  <c r="T155" i="3"/>
  <c r="T503" i="39"/>
  <c r="T502" i="39" s="1"/>
  <c r="T154" i="39"/>
  <c r="W169" i="3"/>
  <c r="W511" i="3" s="1"/>
  <c r="W511" i="39"/>
  <c r="Y170" i="3"/>
  <c r="Y512" i="3" s="1"/>
  <c r="Y512" i="39"/>
  <c r="Y155" i="3"/>
  <c r="Y503" i="39"/>
  <c r="Y502" i="39" s="1"/>
  <c r="Y154" i="39"/>
  <c r="AA169" i="3"/>
  <c r="AA511" i="3" s="1"/>
  <c r="AA511" i="39"/>
  <c r="AC170" i="3"/>
  <c r="AC512" i="3" s="1"/>
  <c r="AC512" i="39"/>
  <c r="AC155" i="3"/>
  <c r="AC503" i="39"/>
  <c r="AC502" i="39" s="1"/>
  <c r="AC154" i="39"/>
  <c r="AE169" i="3"/>
  <c r="AE511" i="39"/>
  <c r="J157" i="3"/>
  <c r="J505" i="3" s="1"/>
  <c r="J505" i="40"/>
  <c r="T175" i="3"/>
  <c r="T174" i="40"/>
  <c r="T161" i="40"/>
  <c r="N176" i="3"/>
  <c r="C513" i="40"/>
  <c r="C144" i="3"/>
  <c r="C492" i="3" s="1"/>
  <c r="C492" i="40"/>
  <c r="C489" i="40" s="1"/>
  <c r="C141" i="40"/>
  <c r="Q511" i="40"/>
  <c r="Q156" i="3"/>
  <c r="Q504" i="3" s="1"/>
  <c r="Q504" i="40"/>
  <c r="W177" i="3"/>
  <c r="W503" i="40"/>
  <c r="W154" i="40"/>
  <c r="H514" i="40"/>
  <c r="H158" i="3"/>
  <c r="H506" i="3" s="1"/>
  <c r="H506" i="40"/>
  <c r="G157" i="3"/>
  <c r="G505" i="3" s="1"/>
  <c r="G505" i="40"/>
  <c r="K175" i="3"/>
  <c r="K174" i="40"/>
  <c r="K161" i="40"/>
  <c r="Y176" i="3"/>
  <c r="E513" i="40"/>
  <c r="E144" i="3"/>
  <c r="E492" i="3" s="1"/>
  <c r="E492" i="40"/>
  <c r="E489" i="40" s="1"/>
  <c r="E141" i="40"/>
  <c r="H503" i="41"/>
  <c r="H502" i="41" s="1"/>
  <c r="H154" i="41"/>
  <c r="Y504" i="41"/>
  <c r="AB504" i="41"/>
  <c r="K135" i="3"/>
  <c r="U142" i="3"/>
  <c r="U490" i="5"/>
  <c r="U141" i="5"/>
  <c r="G136" i="3"/>
  <c r="X134" i="3"/>
  <c r="Q183" i="3"/>
  <c r="Q182" i="3" s="1"/>
  <c r="Q518" i="3" s="1"/>
  <c r="Q182" i="1"/>
  <c r="AC142" i="3"/>
  <c r="AC490" i="5"/>
  <c r="AC141" i="5"/>
  <c r="AB185" i="3"/>
  <c r="F184" i="3"/>
  <c r="C134" i="3"/>
  <c r="H142" i="3"/>
  <c r="H490" i="5"/>
  <c r="H489" i="5" s="1"/>
  <c r="H607" i="5" s="1"/>
  <c r="H141" i="5"/>
  <c r="D136" i="3"/>
  <c r="W134" i="3"/>
  <c r="E134" i="3"/>
  <c r="F131" i="3"/>
  <c r="F130" i="5"/>
  <c r="F486" i="5" s="1"/>
  <c r="F478" i="5" s="1"/>
  <c r="AA133" i="3"/>
  <c r="N134" i="3"/>
  <c r="Z184" i="3"/>
  <c r="Y184" i="3"/>
  <c r="C184" i="3"/>
  <c r="S184" i="3"/>
  <c r="AE513" i="40"/>
  <c r="AE144" i="3"/>
  <c r="AE492" i="3" s="1"/>
  <c r="AE492" i="40"/>
  <c r="AE489" i="40" s="1"/>
  <c r="AE141" i="40"/>
  <c r="AE131" i="3"/>
  <c r="AE130" i="5"/>
  <c r="AE486" i="5" s="1"/>
  <c r="AE478" i="5" s="1"/>
  <c r="AE431" i="5"/>
  <c r="AB428" i="3"/>
  <c r="Y436" i="3"/>
  <c r="V431" i="5"/>
  <c r="V579" i="5" s="1"/>
  <c r="V636" i="5" s="1"/>
  <c r="T428" i="3"/>
  <c r="Q436" i="3"/>
  <c r="N431" i="5"/>
  <c r="N579" i="5" s="1"/>
  <c r="N636" i="5" s="1"/>
  <c r="L428" i="3"/>
  <c r="I436" i="3"/>
  <c r="F431" i="5"/>
  <c r="F579" i="5" s="1"/>
  <c r="F636" i="5" s="1"/>
  <c r="D428" i="3"/>
  <c r="D578" i="1"/>
  <c r="U578" i="1"/>
  <c r="O578" i="1"/>
  <c r="W578" i="1"/>
  <c r="W635" i="1" s="1"/>
  <c r="T578" i="1"/>
  <c r="Y578" i="1"/>
  <c r="M578" i="1"/>
  <c r="T433" i="3"/>
  <c r="K433" i="3"/>
  <c r="I433" i="3"/>
  <c r="AB433" i="3"/>
  <c r="V433" i="3"/>
  <c r="Y433" i="3"/>
  <c r="X433" i="3"/>
  <c r="F172" i="3"/>
  <c r="F514" i="3" s="1"/>
  <c r="F514" i="39"/>
  <c r="F162" i="3"/>
  <c r="F161" i="39"/>
  <c r="F160" i="39" s="1"/>
  <c r="F111" i="39" s="1"/>
  <c r="F4" i="39" s="1"/>
  <c r="D168" i="3"/>
  <c r="D510" i="3" s="1"/>
  <c r="D510" i="39"/>
  <c r="E172" i="3"/>
  <c r="E514" i="3" s="1"/>
  <c r="E514" i="39"/>
  <c r="E162" i="3"/>
  <c r="E161" i="39"/>
  <c r="E160" i="39" s="1"/>
  <c r="E111" i="39" s="1"/>
  <c r="E4" i="39" s="1"/>
  <c r="G168" i="3"/>
  <c r="G510" i="3" s="1"/>
  <c r="G510" i="39"/>
  <c r="I172" i="3"/>
  <c r="I514" i="3" s="1"/>
  <c r="I514" i="39"/>
  <c r="I162" i="3"/>
  <c r="I161" i="39"/>
  <c r="C168" i="3"/>
  <c r="C510" i="3" s="1"/>
  <c r="C510" i="39"/>
  <c r="J172" i="3"/>
  <c r="J514" i="3" s="1"/>
  <c r="J514" i="39"/>
  <c r="J162" i="3"/>
  <c r="J161" i="39"/>
  <c r="J160" i="39" s="1"/>
  <c r="J111" i="39" s="1"/>
  <c r="J4" i="39" s="1"/>
  <c r="H168" i="3"/>
  <c r="H510" i="3" s="1"/>
  <c r="H510" i="39"/>
  <c r="K167" i="3"/>
  <c r="L164" i="3"/>
  <c r="N168" i="3"/>
  <c r="N510" i="3" s="1"/>
  <c r="N510" i="39"/>
  <c r="O167" i="3"/>
  <c r="P164" i="3"/>
  <c r="R168" i="3"/>
  <c r="R510" i="3" s="1"/>
  <c r="R510" i="39"/>
  <c r="S167" i="3"/>
  <c r="V172" i="3"/>
  <c r="V514" i="3" s="1"/>
  <c r="V514" i="39"/>
  <c r="V162" i="3"/>
  <c r="V161" i="39"/>
  <c r="X171" i="3"/>
  <c r="X513" i="3" s="1"/>
  <c r="X513" i="39"/>
  <c r="Z172" i="3"/>
  <c r="Z514" i="3" s="1"/>
  <c r="Z514" i="39"/>
  <c r="Z162" i="3"/>
  <c r="Z161" i="39"/>
  <c r="Z509" i="39" s="1"/>
  <c r="AB171" i="3"/>
  <c r="AB513" i="3" s="1"/>
  <c r="AB513" i="39"/>
  <c r="AD172" i="3"/>
  <c r="AD514" i="3" s="1"/>
  <c r="AD514" i="39"/>
  <c r="AD162" i="3"/>
  <c r="AD161" i="39"/>
  <c r="S175" i="3"/>
  <c r="S174" i="40"/>
  <c r="S161" i="40"/>
  <c r="AA176" i="3"/>
  <c r="V513" i="40"/>
  <c r="V144" i="3"/>
  <c r="V492" i="3" s="1"/>
  <c r="V492" i="40"/>
  <c r="V489" i="40" s="1"/>
  <c r="V141" i="40"/>
  <c r="N511" i="40"/>
  <c r="N156" i="3"/>
  <c r="N504" i="3" s="1"/>
  <c r="N504" i="40"/>
  <c r="AB177" i="3"/>
  <c r="AB503" i="40"/>
  <c r="AB154" i="40"/>
  <c r="AC514" i="40"/>
  <c r="AC158" i="3"/>
  <c r="AC506" i="3" s="1"/>
  <c r="AC506" i="40"/>
  <c r="I157" i="3"/>
  <c r="I505" i="3" s="1"/>
  <c r="I505" i="40"/>
  <c r="O175" i="3"/>
  <c r="O174" i="40"/>
  <c r="O161" i="40"/>
  <c r="U176" i="3"/>
  <c r="L513" i="40"/>
  <c r="L144" i="3"/>
  <c r="L492" i="3" s="1"/>
  <c r="L492" i="40"/>
  <c r="L489" i="40" s="1"/>
  <c r="L141" i="40"/>
  <c r="Y511" i="40"/>
  <c r="Y156" i="3"/>
  <c r="Y504" i="3" s="1"/>
  <c r="Y504" i="40"/>
  <c r="D177" i="3"/>
  <c r="D503" i="40"/>
  <c r="D154" i="40"/>
  <c r="X503" i="41"/>
  <c r="X502" i="41" s="1"/>
  <c r="X154" i="41"/>
  <c r="V174" i="41"/>
  <c r="J504" i="41"/>
  <c r="P504" i="41"/>
  <c r="N174" i="41"/>
  <c r="N517" i="41" s="1"/>
  <c r="N515" i="41" s="1"/>
  <c r="N611" i="41" s="1"/>
  <c r="S503" i="41"/>
  <c r="S502" i="41" s="1"/>
  <c r="S154" i="41"/>
  <c r="Z142" i="3"/>
  <c r="Z141" i="5"/>
  <c r="Z490" i="5"/>
  <c r="U134" i="3"/>
  <c r="G131" i="3"/>
  <c r="G130" i="5"/>
  <c r="G486" i="5" s="1"/>
  <c r="G478" i="5" s="1"/>
  <c r="AB136" i="3"/>
  <c r="AA183" i="3"/>
  <c r="AA182" i="3" s="1"/>
  <c r="AA518" i="3" s="1"/>
  <c r="AA182" i="1"/>
  <c r="AA518" i="1" s="1"/>
  <c r="AA515" i="1" s="1"/>
  <c r="AA611" i="1" s="1"/>
  <c r="P132" i="3"/>
  <c r="AB184" i="3"/>
  <c r="F488" i="1"/>
  <c r="K125" i="3"/>
  <c r="K481" i="3" s="1"/>
  <c r="K481" i="1"/>
  <c r="W185" i="3"/>
  <c r="L132" i="3"/>
  <c r="V488" i="1"/>
  <c r="AC125" i="3"/>
  <c r="AC481" i="3" s="1"/>
  <c r="AC481" i="1"/>
  <c r="H134" i="3"/>
  <c r="D131" i="3"/>
  <c r="D130" i="3" s="1"/>
  <c r="D486" i="3" s="1"/>
  <c r="D130" i="5"/>
  <c r="D486" i="5" s="1"/>
  <c r="D478" i="5" s="1"/>
  <c r="W133" i="3"/>
  <c r="J136" i="3"/>
  <c r="F134" i="3"/>
  <c r="S131" i="3"/>
  <c r="S130" i="3" s="1"/>
  <c r="S486" i="3" s="1"/>
  <c r="S130" i="5"/>
  <c r="M133" i="3"/>
  <c r="N133" i="3"/>
  <c r="Q133" i="3"/>
  <c r="I183" i="3"/>
  <c r="I182" i="3" s="1"/>
  <c r="I518" i="3" s="1"/>
  <c r="I182" i="1"/>
  <c r="I173" i="1" s="1"/>
  <c r="I111" i="1" s="1"/>
  <c r="N488" i="1"/>
  <c r="U125" i="3"/>
  <c r="U481" i="3" s="1"/>
  <c r="U481" i="1"/>
  <c r="E183" i="3"/>
  <c r="E182" i="3" s="1"/>
  <c r="E518" i="3" s="1"/>
  <c r="E182" i="1"/>
  <c r="E518" i="1" s="1"/>
  <c r="E515" i="1" s="1"/>
  <c r="E611" i="1" s="1"/>
  <c r="G488" i="1"/>
  <c r="J125" i="3"/>
  <c r="J481" i="3" s="1"/>
  <c r="J481" i="1"/>
  <c r="H183" i="3"/>
  <c r="H182" i="3" s="1"/>
  <c r="H518" i="3" s="1"/>
  <c r="H182" i="1"/>
  <c r="H518" i="1" s="1"/>
  <c r="H515" i="1" s="1"/>
  <c r="H611" i="1" s="1"/>
  <c r="O488" i="1"/>
  <c r="R125" i="3"/>
  <c r="R481" i="3" s="1"/>
  <c r="R481" i="1"/>
  <c r="X183" i="3"/>
  <c r="X182" i="3" s="1"/>
  <c r="X518" i="3" s="1"/>
  <c r="X182" i="1"/>
  <c r="M488" i="1"/>
  <c r="AD157" i="3"/>
  <c r="AD505" i="3" s="1"/>
  <c r="AD505" i="40"/>
  <c r="AE504" i="41"/>
  <c r="AD135" i="3"/>
  <c r="AD124" i="3"/>
  <c r="AD480" i="3" s="1"/>
  <c r="AD480" i="1"/>
  <c r="AD478" i="1" s="1"/>
  <c r="AD122" i="1"/>
  <c r="AD435" i="3"/>
  <c r="AD434" i="5"/>
  <c r="AD580" i="5" s="1"/>
  <c r="AD637" i="5" s="1"/>
  <c r="AE427" i="3"/>
  <c r="AE426" i="5"/>
  <c r="AC429" i="3"/>
  <c r="AA578" i="5"/>
  <c r="AA635" i="5" s="1"/>
  <c r="W435" i="3"/>
  <c r="W434" i="3" s="1"/>
  <c r="W434" i="5"/>
  <c r="W580" i="5" s="1"/>
  <c r="W637" i="5" s="1"/>
  <c r="V427" i="3"/>
  <c r="V426" i="5"/>
  <c r="V577" i="5" s="1"/>
  <c r="U429" i="3"/>
  <c r="S578" i="5"/>
  <c r="S635" i="5" s="1"/>
  <c r="O435" i="3"/>
  <c r="O434" i="5"/>
  <c r="O580" i="5" s="1"/>
  <c r="O637" i="5" s="1"/>
  <c r="N427" i="3"/>
  <c r="N426" i="5"/>
  <c r="M429" i="3"/>
  <c r="K578" i="5"/>
  <c r="K635" i="5" s="1"/>
  <c r="H435" i="3"/>
  <c r="H434" i="5"/>
  <c r="H580" i="5" s="1"/>
  <c r="H637" i="5" s="1"/>
  <c r="F427" i="3"/>
  <c r="F426" i="5"/>
  <c r="F577" i="5" s="1"/>
  <c r="E429" i="3"/>
  <c r="C578" i="5"/>
  <c r="C635" i="5" s="1"/>
  <c r="L578" i="1"/>
  <c r="AC578" i="1"/>
  <c r="P578" i="1"/>
  <c r="X578" i="1"/>
  <c r="G578" i="1"/>
  <c r="E578" i="1"/>
  <c r="E635" i="1" s="1"/>
  <c r="H578" i="1"/>
  <c r="J432" i="3"/>
  <c r="J431" i="2"/>
  <c r="R432" i="3"/>
  <c r="R431" i="2"/>
  <c r="R579" i="2" s="1"/>
  <c r="R636" i="2" s="1"/>
  <c r="D432" i="3"/>
  <c r="D431" i="2"/>
  <c r="F432" i="3"/>
  <c r="F431" i="2"/>
  <c r="F579" i="2" s="1"/>
  <c r="F636" i="2" s="1"/>
  <c r="C404" i="3"/>
  <c r="C386" i="3"/>
  <c r="C385" i="2"/>
  <c r="C363" i="3"/>
  <c r="C328" i="2"/>
  <c r="P418" i="3"/>
  <c r="P417" i="2"/>
  <c r="P395" i="3"/>
  <c r="P378" i="3"/>
  <c r="P377" i="2"/>
  <c r="P356" i="3"/>
  <c r="P355" i="2"/>
  <c r="N404" i="3"/>
  <c r="N386" i="3"/>
  <c r="N385" i="2"/>
  <c r="N561" i="2" s="1"/>
  <c r="N363" i="3"/>
  <c r="N328" i="2"/>
  <c r="N548" i="1"/>
  <c r="N271" i="3"/>
  <c r="N245" i="3"/>
  <c r="N244" i="1"/>
  <c r="N240" i="1" s="1"/>
  <c r="N535" i="1" s="1"/>
  <c r="AB422" i="3"/>
  <c r="AB400" i="3"/>
  <c r="AB566" i="2"/>
  <c r="AB382" i="3"/>
  <c r="AB361" i="3"/>
  <c r="M413" i="3"/>
  <c r="M390" i="3"/>
  <c r="M370" i="3"/>
  <c r="M352" i="3"/>
  <c r="Z422" i="3"/>
  <c r="Z400" i="3"/>
  <c r="Z566" i="3" s="1"/>
  <c r="Z566" i="2"/>
  <c r="Z382" i="3"/>
  <c r="Z361" i="3"/>
  <c r="H413" i="3"/>
  <c r="H390" i="3"/>
  <c r="H370" i="3"/>
  <c r="H352" i="3"/>
  <c r="D422" i="3"/>
  <c r="D400" i="3"/>
  <c r="D566" i="3" s="1"/>
  <c r="D566" i="2"/>
  <c r="D382" i="3"/>
  <c r="D361" i="3"/>
  <c r="AE287" i="1"/>
  <c r="AE546" i="1"/>
  <c r="AE267" i="3"/>
  <c r="AE237" i="1"/>
  <c r="AE230" i="1" s="1"/>
  <c r="AE534" i="1" s="1"/>
  <c r="T548" i="1"/>
  <c r="T271" i="3"/>
  <c r="T245" i="3"/>
  <c r="T244" i="1"/>
  <c r="T240" i="1" s="1"/>
  <c r="T535" i="1" s="1"/>
  <c r="O554" i="1"/>
  <c r="O623" i="1" s="1"/>
  <c r="O280" i="3"/>
  <c r="O279" i="1"/>
  <c r="O277" i="1" s="1"/>
  <c r="O249" i="3"/>
  <c r="W283" i="3"/>
  <c r="W259" i="3"/>
  <c r="Y408" i="3"/>
  <c r="Y569" i="2"/>
  <c r="Y389" i="3"/>
  <c r="Y366" i="3"/>
  <c r="H266" i="3"/>
  <c r="H219" i="1"/>
  <c r="H217" i="1" s="1"/>
  <c r="C398" i="3"/>
  <c r="C369" i="3"/>
  <c r="C368" i="3" s="1"/>
  <c r="C368" i="2"/>
  <c r="C315" i="2"/>
  <c r="C293" i="3"/>
  <c r="C551" i="3" s="1"/>
  <c r="C551" i="2"/>
  <c r="P394" i="3"/>
  <c r="P393" i="2"/>
  <c r="P564" i="2" s="1"/>
  <c r="P366" i="3"/>
  <c r="N408" i="3"/>
  <c r="N569" i="3" s="1"/>
  <c r="N569" i="2"/>
  <c r="N381" i="3"/>
  <c r="N380" i="2"/>
  <c r="N243" i="3"/>
  <c r="AB403" i="3"/>
  <c r="AB369" i="3"/>
  <c r="AB368" i="2"/>
  <c r="M394" i="3"/>
  <c r="M393" i="2"/>
  <c r="M564" i="2" s="1"/>
  <c r="Z394" i="3"/>
  <c r="Z393" i="2"/>
  <c r="Z564" i="2" s="1"/>
  <c r="H394" i="3"/>
  <c r="H393" i="2"/>
  <c r="D403" i="3"/>
  <c r="D360" i="3"/>
  <c r="D359" i="2"/>
  <c r="D358" i="2" s="1"/>
  <c r="AE263" i="3"/>
  <c r="AE219" i="1"/>
  <c r="AE217" i="1" s="1"/>
  <c r="M408" i="3"/>
  <c r="M569" i="3" s="1"/>
  <c r="M569" i="2"/>
  <c r="M389" i="3"/>
  <c r="M366" i="3"/>
  <c r="Z408" i="3"/>
  <c r="Z569" i="3" s="1"/>
  <c r="Z569" i="2"/>
  <c r="Z389" i="3"/>
  <c r="Z366" i="3"/>
  <c r="H408" i="3"/>
  <c r="H569" i="2"/>
  <c r="H389" i="3"/>
  <c r="H366" i="3"/>
  <c r="D421" i="3"/>
  <c r="D398" i="3"/>
  <c r="D373" i="3"/>
  <c r="D351" i="3"/>
  <c r="D350" i="2"/>
  <c r="D315" i="2"/>
  <c r="AE278" i="3"/>
  <c r="AE248" i="3"/>
  <c r="T278" i="3"/>
  <c r="T248" i="3"/>
  <c r="O278" i="3"/>
  <c r="O248" i="3"/>
  <c r="W278" i="3"/>
  <c r="W248" i="3"/>
  <c r="Y420" i="3"/>
  <c r="Y402" i="3"/>
  <c r="Y401" i="2"/>
  <c r="Y567" i="2" s="1"/>
  <c r="Y376" i="3"/>
  <c r="Y354" i="3"/>
  <c r="H547" i="1"/>
  <c r="H265" i="3"/>
  <c r="H242" i="3"/>
  <c r="C411" i="3"/>
  <c r="C388" i="3"/>
  <c r="C365" i="3"/>
  <c r="C364" i="2"/>
  <c r="C341" i="2"/>
  <c r="P420" i="3"/>
  <c r="P402" i="3"/>
  <c r="P401" i="2"/>
  <c r="P567" i="2" s="1"/>
  <c r="P376" i="3"/>
  <c r="P354" i="3"/>
  <c r="N420" i="3"/>
  <c r="N402" i="3"/>
  <c r="N401" i="2"/>
  <c r="N567" i="2" s="1"/>
  <c r="N376" i="3"/>
  <c r="N354" i="3"/>
  <c r="N547" i="1"/>
  <c r="N265" i="3"/>
  <c r="N242" i="3"/>
  <c r="AB411" i="3"/>
  <c r="AB388" i="3"/>
  <c r="AB365" i="3"/>
  <c r="AB364" i="3" s="1"/>
  <c r="AB364" i="2"/>
  <c r="AB341" i="2"/>
  <c r="M411" i="3"/>
  <c r="M388" i="3"/>
  <c r="M365" i="3"/>
  <c r="M364" i="2"/>
  <c r="M341" i="2"/>
  <c r="Z411" i="3"/>
  <c r="Z388" i="3"/>
  <c r="Z365" i="3"/>
  <c r="Z364" i="2"/>
  <c r="Z341" i="2"/>
  <c r="H411" i="3"/>
  <c r="H388" i="3"/>
  <c r="H365" i="3"/>
  <c r="H364" i="2"/>
  <c r="H341" i="2"/>
  <c r="D420" i="3"/>
  <c r="D402" i="3"/>
  <c r="D401" i="2"/>
  <c r="D376" i="3"/>
  <c r="D354" i="3"/>
  <c r="AE547" i="1"/>
  <c r="AE265" i="3"/>
  <c r="AE242" i="3"/>
  <c r="T282" i="3"/>
  <c r="T251" i="3"/>
  <c r="T230" i="1"/>
  <c r="T534" i="1" s="1"/>
  <c r="O547" i="1"/>
  <c r="O265" i="3"/>
  <c r="O242" i="3"/>
  <c r="W282" i="3"/>
  <c r="W251" i="3"/>
  <c r="W230" i="1"/>
  <c r="W534" i="1" s="1"/>
  <c r="Y423" i="3"/>
  <c r="Y574" i="3" s="1"/>
  <c r="Y631" i="3" s="1"/>
  <c r="Y574" i="2"/>
  <c r="Y631" i="2" s="1"/>
  <c r="Y405" i="3"/>
  <c r="Y379" i="3"/>
  <c r="H276" i="3"/>
  <c r="H261" i="3"/>
  <c r="H260" i="1"/>
  <c r="H258" i="1" s="1"/>
  <c r="H542" i="1" s="1"/>
  <c r="C423" i="3"/>
  <c r="C574" i="3" s="1"/>
  <c r="C631" i="3" s="1"/>
  <c r="C574" i="2"/>
  <c r="C631" i="2" s="1"/>
  <c r="C405" i="3"/>
  <c r="C379" i="3"/>
  <c r="P423" i="3"/>
  <c r="P574" i="3" s="1"/>
  <c r="P631" i="3" s="1"/>
  <c r="P574" i="2"/>
  <c r="P631" i="2" s="1"/>
  <c r="P405" i="3"/>
  <c r="P379" i="3"/>
  <c r="N414" i="3"/>
  <c r="N392" i="3"/>
  <c r="N563" i="3" s="1"/>
  <c r="N391" i="2"/>
  <c r="N563" i="2"/>
  <c r="N357" i="3"/>
  <c r="N284" i="3"/>
  <c r="N268" i="3"/>
  <c r="N246" i="3"/>
  <c r="N226" i="1"/>
  <c r="N533" i="1" s="1"/>
  <c r="AB414" i="3"/>
  <c r="AB392" i="3"/>
  <c r="AB563" i="3" s="1"/>
  <c r="AB563" i="2"/>
  <c r="AB357" i="3"/>
  <c r="M423" i="3"/>
  <c r="M574" i="3" s="1"/>
  <c r="M631" i="3" s="1"/>
  <c r="M574" i="2"/>
  <c r="M631" i="2" s="1"/>
  <c r="M405" i="3"/>
  <c r="M379" i="3"/>
  <c r="Z414" i="3"/>
  <c r="Z392" i="3"/>
  <c r="Z563" i="3" s="1"/>
  <c r="Z563" i="2"/>
  <c r="Z357" i="3"/>
  <c r="H423" i="3"/>
  <c r="H574" i="3" s="1"/>
  <c r="H631" i="3" s="1"/>
  <c r="H574" i="2"/>
  <c r="H631" i="2" s="1"/>
  <c r="H405" i="3"/>
  <c r="H379" i="3"/>
  <c r="D423" i="3"/>
  <c r="D574" i="3" s="1"/>
  <c r="D631" i="3" s="1"/>
  <c r="D574" i="2"/>
  <c r="D631" i="2" s="1"/>
  <c r="D405" i="3"/>
  <c r="D379" i="3"/>
  <c r="AE276" i="3"/>
  <c r="AE261" i="3"/>
  <c r="AE260" i="1"/>
  <c r="AE258" i="1" s="1"/>
  <c r="T284" i="3"/>
  <c r="T268" i="3"/>
  <c r="T246" i="3"/>
  <c r="T226" i="1"/>
  <c r="T533" i="1" s="1"/>
  <c r="O276" i="3"/>
  <c r="O261" i="3"/>
  <c r="O260" i="1"/>
  <c r="O258" i="1" s="1"/>
  <c r="W284" i="3"/>
  <c r="W268" i="3"/>
  <c r="W246" i="3"/>
  <c r="W226" i="1"/>
  <c r="W533" i="1" s="1"/>
  <c r="Y413" i="3"/>
  <c r="Y390" i="3"/>
  <c r="Y370" i="3"/>
  <c r="Y352" i="3"/>
  <c r="H554" i="1"/>
  <c r="H623" i="1" s="1"/>
  <c r="H280" i="3"/>
  <c r="H279" i="1"/>
  <c r="H277" i="1" s="1"/>
  <c r="H249" i="3"/>
  <c r="G243" i="3"/>
  <c r="AA410" i="3"/>
  <c r="AA409" i="2"/>
  <c r="AA375" i="3"/>
  <c r="AA374" i="2"/>
  <c r="W423" i="3"/>
  <c r="W574" i="3" s="1"/>
  <c r="W631" i="3" s="1"/>
  <c r="W574" i="2"/>
  <c r="W631" i="2" s="1"/>
  <c r="W379" i="3"/>
  <c r="M265" i="3"/>
  <c r="K421" i="3"/>
  <c r="K381" i="3"/>
  <c r="K380" i="2"/>
  <c r="K351" i="3"/>
  <c r="K350" i="2"/>
  <c r="AC389" i="3"/>
  <c r="X421" i="3"/>
  <c r="X381" i="3"/>
  <c r="X380" i="2"/>
  <c r="X351" i="3"/>
  <c r="X350" i="2"/>
  <c r="D248" i="3"/>
  <c r="G412" i="3"/>
  <c r="G315" i="2"/>
  <c r="J386" i="3"/>
  <c r="J385" i="2"/>
  <c r="J561" i="2" s="1"/>
  <c r="AC283" i="3"/>
  <c r="C283" i="3"/>
  <c r="U268" i="3"/>
  <c r="V404" i="3"/>
  <c r="V352" i="3"/>
  <c r="O365" i="3"/>
  <c r="O364" i="2"/>
  <c r="V274" i="3"/>
  <c r="I384" i="3"/>
  <c r="I560" i="3" s="1"/>
  <c r="I560" i="2"/>
  <c r="U365" i="3"/>
  <c r="U364" i="2"/>
  <c r="S546" i="5"/>
  <c r="S287" i="5"/>
  <c r="G547" i="1"/>
  <c r="G242" i="3"/>
  <c r="AA422" i="3"/>
  <c r="AA361" i="3"/>
  <c r="AA328" i="2"/>
  <c r="W418" i="3"/>
  <c r="W417" i="2"/>
  <c r="W573" i="2" s="1"/>
  <c r="W390" i="3"/>
  <c r="W356" i="3"/>
  <c r="W355" i="2"/>
  <c r="M264" i="3"/>
  <c r="K402" i="3"/>
  <c r="K401" i="2"/>
  <c r="K365" i="3"/>
  <c r="K364" i="2"/>
  <c r="AC411" i="3"/>
  <c r="AC362" i="3"/>
  <c r="X402" i="3"/>
  <c r="X401" i="2"/>
  <c r="X567" i="2" s="1"/>
  <c r="X365" i="3"/>
  <c r="X364" i="2"/>
  <c r="D274" i="3"/>
  <c r="G388" i="3"/>
  <c r="J398" i="3"/>
  <c r="J360" i="3"/>
  <c r="J359" i="2"/>
  <c r="J358" i="2" s="1"/>
  <c r="AC266" i="3"/>
  <c r="AC219" i="1"/>
  <c r="U546" i="1"/>
  <c r="U287" i="1"/>
  <c r="U249" i="3"/>
  <c r="V408" i="3"/>
  <c r="V569" i="3" s="1"/>
  <c r="V569" i="2"/>
  <c r="V373" i="3"/>
  <c r="O362" i="3"/>
  <c r="V251" i="3"/>
  <c r="AA262" i="3"/>
  <c r="I416" i="3"/>
  <c r="I572" i="3" s="1"/>
  <c r="I572" i="2"/>
  <c r="U376" i="3"/>
  <c r="S256" i="3"/>
  <c r="S540" i="3" s="1"/>
  <c r="S540" i="5"/>
  <c r="R239" i="3"/>
  <c r="M221" i="3"/>
  <c r="AA419" i="3"/>
  <c r="AA357" i="3"/>
  <c r="W387" i="3"/>
  <c r="M251" i="3"/>
  <c r="K369" i="3"/>
  <c r="K368" i="2"/>
  <c r="AC408" i="3"/>
  <c r="AC569" i="2"/>
  <c r="AC373" i="3"/>
  <c r="X369" i="3"/>
  <c r="X368" i="2"/>
  <c r="D263" i="3"/>
  <c r="G398" i="3"/>
  <c r="G360" i="3"/>
  <c r="G359" i="2"/>
  <c r="G358" i="2" s="1"/>
  <c r="J413" i="3"/>
  <c r="J378" i="3"/>
  <c r="J377" i="2"/>
  <c r="AC245" i="3"/>
  <c r="AC244" i="1"/>
  <c r="AC240" i="1" s="1"/>
  <c r="AC535" i="1" s="1"/>
  <c r="C271" i="3"/>
  <c r="U273" i="3"/>
  <c r="U272" i="1"/>
  <c r="U270" i="1" s="1"/>
  <c r="V418" i="3"/>
  <c r="V417" i="2"/>
  <c r="V390" i="3"/>
  <c r="V356" i="3"/>
  <c r="V355" i="2"/>
  <c r="O384" i="3"/>
  <c r="O560" i="3" s="1"/>
  <c r="O560" i="2"/>
  <c r="I365" i="3"/>
  <c r="I364" i="2"/>
  <c r="G359" i="1"/>
  <c r="G358" i="1" s="1"/>
  <c r="G349" i="1" s="1"/>
  <c r="G299" i="1" s="1"/>
  <c r="G298" i="1" s="1"/>
  <c r="U372" i="3"/>
  <c r="U371" i="2"/>
  <c r="E417" i="1"/>
  <c r="R232" i="3"/>
  <c r="G282" i="3"/>
  <c r="AA400" i="3"/>
  <c r="AA566" i="3" s="1"/>
  <c r="AA566" i="2"/>
  <c r="AA370" i="3"/>
  <c r="W422" i="3"/>
  <c r="W361" i="3"/>
  <c r="W328" i="2"/>
  <c r="M284" i="3"/>
  <c r="M250" i="3"/>
  <c r="K388" i="3"/>
  <c r="AC384" i="3"/>
  <c r="AC560" i="2"/>
  <c r="AC302" i="2"/>
  <c r="X388" i="3"/>
  <c r="D251" i="3"/>
  <c r="G384" i="3"/>
  <c r="G560" i="3" s="1"/>
  <c r="G560" i="2"/>
  <c r="G302" i="2"/>
  <c r="J369" i="3"/>
  <c r="J368" i="2"/>
  <c r="AC263" i="3"/>
  <c r="U280" i="3"/>
  <c r="U279" i="1"/>
  <c r="U277" i="1" s="1"/>
  <c r="V412" i="3"/>
  <c r="V315" i="2"/>
  <c r="O354" i="3"/>
  <c r="V547" i="1"/>
  <c r="AA285" i="3"/>
  <c r="I411" i="3"/>
  <c r="U406" i="3"/>
  <c r="S215" i="3"/>
  <c r="R211" i="3"/>
  <c r="M212" i="3"/>
  <c r="X223" i="3"/>
  <c r="X196" i="3"/>
  <c r="X195" i="5"/>
  <c r="X193" i="5" s="1"/>
  <c r="Q392" i="3"/>
  <c r="Q563" i="3" s="1"/>
  <c r="Q563" i="2"/>
  <c r="AD203" i="3"/>
  <c r="AD202" i="5"/>
  <c r="T412" i="3"/>
  <c r="T315" i="2"/>
  <c r="S354" i="3"/>
  <c r="F554" i="5"/>
  <c r="F623" i="5" s="1"/>
  <c r="E232" i="3"/>
  <c r="S282" i="3"/>
  <c r="J417" i="1"/>
  <c r="J417" i="5"/>
  <c r="N287" i="5"/>
  <c r="N546" i="5"/>
  <c r="W554" i="5"/>
  <c r="W623" i="5" s="1"/>
  <c r="V232" i="3"/>
  <c r="O222" i="3"/>
  <c r="Q286" i="3"/>
  <c r="Q544" i="3" s="1"/>
  <c r="Q618" i="3" s="1"/>
  <c r="Q544" i="2"/>
  <c r="AE359" i="5"/>
  <c r="AE358" i="5" s="1"/>
  <c r="AE349" i="5" s="1"/>
  <c r="AE299" i="5" s="1"/>
  <c r="AE557" i="5" s="1"/>
  <c r="AE556" i="5" s="1"/>
  <c r="J256" i="3"/>
  <c r="J540" i="3" s="1"/>
  <c r="J540" i="5"/>
  <c r="J194" i="3"/>
  <c r="K197" i="3"/>
  <c r="Y229" i="3"/>
  <c r="O423" i="3"/>
  <c r="O574" i="3" s="1"/>
  <c r="O631" i="3" s="1"/>
  <c r="O574" i="2"/>
  <c r="O631" i="2" s="1"/>
  <c r="O405" i="3"/>
  <c r="O379" i="3"/>
  <c r="V276" i="3"/>
  <c r="V261" i="3"/>
  <c r="V260" i="1"/>
  <c r="V258" i="1" s="1"/>
  <c r="V542" i="1" s="1"/>
  <c r="AA284" i="3"/>
  <c r="AA268" i="3"/>
  <c r="AA246" i="3"/>
  <c r="AA226" i="1"/>
  <c r="I410" i="3"/>
  <c r="I409" i="2"/>
  <c r="I570" i="2" s="1"/>
  <c r="I387" i="3"/>
  <c r="I353" i="3"/>
  <c r="U419" i="3"/>
  <c r="U396" i="3"/>
  <c r="U375" i="3"/>
  <c r="U374" i="3" s="1"/>
  <c r="U374" i="2"/>
  <c r="H393" i="1"/>
  <c r="S233" i="3"/>
  <c r="S203" i="3"/>
  <c r="S202" i="5"/>
  <c r="S528" i="5" s="1"/>
  <c r="R231" i="3"/>
  <c r="R209" i="3"/>
  <c r="Y393" i="5"/>
  <c r="M232" i="3"/>
  <c r="M201" i="3"/>
  <c r="M527" i="3" s="1"/>
  <c r="M527" i="5"/>
  <c r="X222" i="3"/>
  <c r="X200" i="3"/>
  <c r="C417" i="1"/>
  <c r="Q382" i="3"/>
  <c r="AD224" i="3"/>
  <c r="T416" i="3"/>
  <c r="T572" i="3" s="1"/>
  <c r="T572" i="2"/>
  <c r="T376" i="3"/>
  <c r="S365" i="3"/>
  <c r="S364" i="2"/>
  <c r="F548" i="5"/>
  <c r="AA546" i="5"/>
  <c r="AA287" i="5"/>
  <c r="S547" i="1"/>
  <c r="Y285" i="3"/>
  <c r="I285" i="3"/>
  <c r="F285" i="3"/>
  <c r="F359" i="5"/>
  <c r="F358" i="5" s="1"/>
  <c r="F349" i="5" s="1"/>
  <c r="F299" i="5" s="1"/>
  <c r="F557" i="5" s="1"/>
  <c r="F556" i="5" s="1"/>
  <c r="M359" i="5"/>
  <c r="M358" i="5" s="1"/>
  <c r="M349" i="5" s="1"/>
  <c r="M299" i="5" s="1"/>
  <c r="Z197" i="3"/>
  <c r="N222" i="3"/>
  <c r="W548" i="5"/>
  <c r="O554" i="5"/>
  <c r="O623" i="5" s="1"/>
  <c r="Q295" i="3"/>
  <c r="Q553" i="3" s="1"/>
  <c r="Q622" i="3" s="1"/>
  <c r="Q553" i="2"/>
  <c r="Q622" i="2" s="1"/>
  <c r="AC417" i="1"/>
  <c r="J254" i="3"/>
  <c r="J538" i="3" s="1"/>
  <c r="J538" i="5"/>
  <c r="K220" i="3"/>
  <c r="K219" i="5"/>
  <c r="Y224" i="3"/>
  <c r="G276" i="3"/>
  <c r="G261" i="3"/>
  <c r="G260" i="1"/>
  <c r="G258" i="1" s="1"/>
  <c r="G542" i="1" s="1"/>
  <c r="AA421" i="3"/>
  <c r="AA398" i="3"/>
  <c r="AA373" i="3"/>
  <c r="AA351" i="3"/>
  <c r="AA350" i="2"/>
  <c r="AA315" i="2"/>
  <c r="W421" i="3"/>
  <c r="W398" i="3"/>
  <c r="W373" i="3"/>
  <c r="W351" i="3"/>
  <c r="W350" i="2"/>
  <c r="W315" i="2"/>
  <c r="M554" i="1"/>
  <c r="M623" i="1" s="1"/>
  <c r="M280" i="3"/>
  <c r="M279" i="1"/>
  <c r="M249" i="3"/>
  <c r="K410" i="3"/>
  <c r="K409" i="2"/>
  <c r="K570" i="2" s="1"/>
  <c r="K387" i="3"/>
  <c r="K353" i="3"/>
  <c r="AC419" i="3"/>
  <c r="AC396" i="3"/>
  <c r="AC375" i="3"/>
  <c r="AC374" i="2"/>
  <c r="X410" i="3"/>
  <c r="X409" i="2"/>
  <c r="X570" i="2" s="1"/>
  <c r="X387" i="3"/>
  <c r="X353" i="3"/>
  <c r="D281" i="3"/>
  <c r="D264" i="3"/>
  <c r="D241" i="3"/>
  <c r="G410" i="3"/>
  <c r="G409" i="2"/>
  <c r="G570" i="2" s="1"/>
  <c r="G387" i="3"/>
  <c r="G353" i="3"/>
  <c r="J416" i="3"/>
  <c r="J572" i="3" s="1"/>
  <c r="J572" i="2"/>
  <c r="J397" i="3"/>
  <c r="J372" i="3"/>
  <c r="J371" i="2"/>
  <c r="AC285" i="3"/>
  <c r="AC262" i="3"/>
  <c r="AC217" i="1"/>
  <c r="AC531" i="1" s="1"/>
  <c r="C274" i="3"/>
  <c r="C247" i="3"/>
  <c r="U275" i="3"/>
  <c r="U243" i="3"/>
  <c r="U532" i="1"/>
  <c r="V416" i="3"/>
  <c r="V572" i="3" s="1"/>
  <c r="V572" i="2"/>
  <c r="V397" i="3"/>
  <c r="V372" i="3"/>
  <c r="V371" i="2"/>
  <c r="O418" i="3"/>
  <c r="O417" i="2"/>
  <c r="O395" i="3"/>
  <c r="O378" i="3"/>
  <c r="O377" i="3" s="1"/>
  <c r="O377" i="2"/>
  <c r="O356" i="3"/>
  <c r="O355" i="2"/>
  <c r="V283" i="3"/>
  <c r="V259" i="3"/>
  <c r="AA546" i="1"/>
  <c r="AA287" i="1"/>
  <c r="AA267" i="3"/>
  <c r="AA237" i="1"/>
  <c r="AA230" i="1" s="1"/>
  <c r="AA534" i="1" s="1"/>
  <c r="I422" i="3"/>
  <c r="I400" i="3"/>
  <c r="I566" i="3" s="1"/>
  <c r="I566" i="2"/>
  <c r="I382" i="3"/>
  <c r="I361" i="3"/>
  <c r="U422" i="3"/>
  <c r="U400" i="3"/>
  <c r="U566" i="3" s="1"/>
  <c r="U566" i="2"/>
  <c r="U382" i="3"/>
  <c r="U361" i="3"/>
  <c r="S547" i="5"/>
  <c r="S232" i="3"/>
  <c r="S220" i="3"/>
  <c r="S219" i="5"/>
  <c r="S217" i="5" s="1"/>
  <c r="R547" i="5"/>
  <c r="R223" i="3"/>
  <c r="R196" i="3"/>
  <c r="R195" i="5"/>
  <c r="R193" i="5" s="1"/>
  <c r="R526" i="5" s="1"/>
  <c r="M236" i="3"/>
  <c r="M215" i="3"/>
  <c r="X546" i="5"/>
  <c r="X287" i="5"/>
  <c r="X221" i="3"/>
  <c r="Q419" i="3"/>
  <c r="Q357" i="3"/>
  <c r="T398" i="3"/>
  <c r="T360" i="3"/>
  <c r="T359" i="2"/>
  <c r="T358" i="2" s="1"/>
  <c r="S376" i="3"/>
  <c r="F287" i="5"/>
  <c r="F546" i="5"/>
  <c r="E547" i="5"/>
  <c r="AA234" i="3"/>
  <c r="S274" i="3"/>
  <c r="I247" i="3"/>
  <c r="F265" i="3"/>
  <c r="I546" i="5"/>
  <c r="I287" i="5"/>
  <c r="O359" i="1"/>
  <c r="O358" i="1" s="1"/>
  <c r="O349" i="1" s="1"/>
  <c r="O299" i="1" s="1"/>
  <c r="N554" i="5"/>
  <c r="N623" i="5" s="1"/>
  <c r="W239" i="3"/>
  <c r="V225" i="3"/>
  <c r="V532" i="3" s="1"/>
  <c r="V532" i="5"/>
  <c r="E417" i="5"/>
  <c r="D359" i="5"/>
  <c r="D358" i="5" s="1"/>
  <c r="D349" i="5" s="1"/>
  <c r="D299" i="5" s="1"/>
  <c r="D298" i="5" s="1"/>
  <c r="AC417" i="5"/>
  <c r="AC573" i="5" s="1"/>
  <c r="AC571" i="5" s="1"/>
  <c r="AC630" i="5" s="1"/>
  <c r="J548" i="5"/>
  <c r="C253" i="3"/>
  <c r="C537" i="5"/>
  <c r="C252" i="5"/>
  <c r="G280" i="3"/>
  <c r="G279" i="1"/>
  <c r="G277" i="1" s="1"/>
  <c r="G249" i="3"/>
  <c r="AA406" i="3"/>
  <c r="AA384" i="3"/>
  <c r="AA560" i="3" s="1"/>
  <c r="AA560" i="2"/>
  <c r="AA362" i="3"/>
  <c r="AA302" i="2"/>
  <c r="W406" i="3"/>
  <c r="W384" i="3"/>
  <c r="W560" i="3" s="1"/>
  <c r="W560" i="2"/>
  <c r="W362" i="3"/>
  <c r="W302" i="2"/>
  <c r="M263" i="3"/>
  <c r="M219" i="1"/>
  <c r="M217" i="1" s="1"/>
  <c r="M531" i="1" s="1"/>
  <c r="K404" i="3"/>
  <c r="K386" i="3"/>
  <c r="K385" i="2"/>
  <c r="K561" i="2" s="1"/>
  <c r="K363" i="3"/>
  <c r="K328" i="2"/>
  <c r="AC418" i="3"/>
  <c r="AC417" i="2"/>
  <c r="AC573" i="2" s="1"/>
  <c r="AC395" i="3"/>
  <c r="AC378" i="3"/>
  <c r="AC377" i="2"/>
  <c r="AC356" i="3"/>
  <c r="AC355" i="2"/>
  <c r="X404" i="3"/>
  <c r="X386" i="3"/>
  <c r="X385" i="2"/>
  <c r="X561" i="2" s="1"/>
  <c r="X363" i="3"/>
  <c r="X328" i="2"/>
  <c r="D548" i="1"/>
  <c r="D271" i="3"/>
  <c r="D245" i="3"/>
  <c r="D244" i="1"/>
  <c r="D240" i="1" s="1"/>
  <c r="D535" i="1" s="1"/>
  <c r="G422" i="3"/>
  <c r="G400" i="3"/>
  <c r="G566" i="2"/>
  <c r="G382" i="3"/>
  <c r="G361" i="3"/>
  <c r="J414" i="3"/>
  <c r="J392" i="3"/>
  <c r="J563" i="3" s="1"/>
  <c r="J563" i="2"/>
  <c r="J357" i="3"/>
  <c r="AC284" i="3"/>
  <c r="AC268" i="3"/>
  <c r="AC246" i="3"/>
  <c r="AC226" i="1"/>
  <c r="AC533" i="1" s="1"/>
  <c r="C276" i="3"/>
  <c r="C261" i="3"/>
  <c r="C260" i="1"/>
  <c r="C258" i="1" s="1"/>
  <c r="C542" i="1" s="1"/>
  <c r="U547" i="1"/>
  <c r="U265" i="3"/>
  <c r="U242" i="3"/>
  <c r="V414" i="3"/>
  <c r="V392" i="3"/>
  <c r="V563" i="3" s="1"/>
  <c r="V563" i="2"/>
  <c r="V357" i="3"/>
  <c r="O421" i="3"/>
  <c r="O398" i="3"/>
  <c r="O373" i="3"/>
  <c r="O351" i="3"/>
  <c r="O350" i="2"/>
  <c r="O315" i="2"/>
  <c r="V278" i="3"/>
  <c r="V248" i="3"/>
  <c r="AA278" i="3"/>
  <c r="AA248" i="3"/>
  <c r="I393" i="1"/>
  <c r="I564" i="1" s="1"/>
  <c r="I412" i="3"/>
  <c r="I394" i="3"/>
  <c r="I393" i="2"/>
  <c r="I564" i="2" s="1"/>
  <c r="I369" i="3"/>
  <c r="I368" i="2"/>
  <c r="N560" i="5"/>
  <c r="N559" i="5" s="1"/>
  <c r="N626" i="5" s="1"/>
  <c r="N383" i="5"/>
  <c r="U412" i="3"/>
  <c r="U394" i="3"/>
  <c r="U393" i="2"/>
  <c r="U369" i="3"/>
  <c r="U368" i="2"/>
  <c r="E383" i="1"/>
  <c r="E560" i="1"/>
  <c r="E559" i="1" s="1"/>
  <c r="E626" i="1" s="1"/>
  <c r="S223" i="3"/>
  <c r="R256" i="3"/>
  <c r="R540" i="3" s="1"/>
  <c r="R540" i="5"/>
  <c r="R222" i="3"/>
  <c r="R194" i="3"/>
  <c r="M225" i="3"/>
  <c r="M532" i="3" s="1"/>
  <c r="M532" i="5"/>
  <c r="M203" i="3"/>
  <c r="M202" i="5"/>
  <c r="M528" i="5" s="1"/>
  <c r="X231" i="3"/>
  <c r="X205" i="3"/>
  <c r="R383" i="5"/>
  <c r="R560" i="5"/>
  <c r="R559" i="5" s="1"/>
  <c r="R626" i="5" s="1"/>
  <c r="Q400" i="3"/>
  <c r="Q566" i="2"/>
  <c r="Q370" i="3"/>
  <c r="AD547" i="5"/>
  <c r="AD220" i="3"/>
  <c r="AD219" i="5"/>
  <c r="AD217" i="5" s="1"/>
  <c r="T397" i="3"/>
  <c r="T341" i="2"/>
  <c r="S372" i="3"/>
  <c r="S371" i="2"/>
  <c r="F256" i="3"/>
  <c r="F540" i="3" s="1"/>
  <c r="F540" i="5"/>
  <c r="F194" i="3"/>
  <c r="E197" i="3"/>
  <c r="S285" i="3"/>
  <c r="Y547" i="1"/>
  <c r="I547" i="1"/>
  <c r="F547" i="1"/>
  <c r="AB417" i="5"/>
  <c r="AB415" i="5" s="1"/>
  <c r="I207" i="3"/>
  <c r="U417" i="1"/>
  <c r="W234" i="3"/>
  <c r="V236" i="3"/>
  <c r="O546" i="5"/>
  <c r="O287" i="5"/>
  <c r="S359" i="1"/>
  <c r="S358" i="1" s="1"/>
  <c r="S349" i="1" s="1"/>
  <c r="S299" i="1" s="1"/>
  <c r="T417" i="1"/>
  <c r="L224" i="3"/>
  <c r="J239" i="3"/>
  <c r="K225" i="3"/>
  <c r="K532" i="3" s="1"/>
  <c r="K532" i="5"/>
  <c r="C209" i="3"/>
  <c r="AD259" i="3"/>
  <c r="C393" i="1"/>
  <c r="C564" i="1" s="1"/>
  <c r="Q412" i="3"/>
  <c r="Q394" i="3"/>
  <c r="Q393" i="2"/>
  <c r="Q564" i="2" s="1"/>
  <c r="Q369" i="3"/>
  <c r="Q368" i="2"/>
  <c r="AD231" i="3"/>
  <c r="AD212" i="3"/>
  <c r="AD200" i="3"/>
  <c r="T410" i="3"/>
  <c r="T409" i="2"/>
  <c r="T570" i="2" s="1"/>
  <c r="T387" i="3"/>
  <c r="T353" i="3"/>
  <c r="S419" i="3"/>
  <c r="S396" i="3"/>
  <c r="S375" i="3"/>
  <c r="S374" i="2"/>
  <c r="F215" i="3"/>
  <c r="E235" i="3"/>
  <c r="E218" i="3"/>
  <c r="E201" i="3"/>
  <c r="E527" i="3" s="1"/>
  <c r="E527" i="5"/>
  <c r="AA233" i="3"/>
  <c r="AA203" i="3"/>
  <c r="AA202" i="5"/>
  <c r="AA528" i="5" s="1"/>
  <c r="S276" i="3"/>
  <c r="S261" i="3"/>
  <c r="S260" i="1"/>
  <c r="S258" i="1" s="1"/>
  <c r="S542" i="1" s="1"/>
  <c r="Y284" i="3"/>
  <c r="Y268" i="3"/>
  <c r="Y246" i="3"/>
  <c r="Y226" i="1"/>
  <c r="Y533" i="1" s="1"/>
  <c r="I276" i="3"/>
  <c r="I261" i="3"/>
  <c r="I260" i="1"/>
  <c r="I258" i="1" s="1"/>
  <c r="F284" i="3"/>
  <c r="F268" i="3"/>
  <c r="F246" i="3"/>
  <c r="F226" i="1"/>
  <c r="F533" i="1" s="1"/>
  <c r="AB393" i="5"/>
  <c r="AB564" i="5" s="1"/>
  <c r="I233" i="3"/>
  <c r="I203" i="3"/>
  <c r="I202" i="5"/>
  <c r="I528" i="5" s="1"/>
  <c r="J393" i="5"/>
  <c r="J564" i="5" s="1"/>
  <c r="M383" i="5"/>
  <c r="M560" i="5"/>
  <c r="M559" i="5" s="1"/>
  <c r="M626" i="5" s="1"/>
  <c r="Z228" i="3"/>
  <c r="Z208" i="3"/>
  <c r="Z196" i="3"/>
  <c r="Z195" i="5"/>
  <c r="Z193" i="5" s="1"/>
  <c r="Z526" i="5" s="1"/>
  <c r="U393" i="1"/>
  <c r="U564" i="1" s="1"/>
  <c r="N233" i="3"/>
  <c r="N203" i="3"/>
  <c r="N202" i="5"/>
  <c r="W215" i="3"/>
  <c r="V235" i="3"/>
  <c r="V218" i="3"/>
  <c r="V201" i="3"/>
  <c r="V527" i="3" s="1"/>
  <c r="V527" i="5"/>
  <c r="O233" i="3"/>
  <c r="O203" i="3"/>
  <c r="O202" i="5"/>
  <c r="O528" i="5" s="1"/>
  <c r="X554" i="3"/>
  <c r="X623" i="3" s="1"/>
  <c r="X554" i="2"/>
  <c r="X623" i="2" s="1"/>
  <c r="Q554" i="3"/>
  <c r="Q623" i="3" s="1"/>
  <c r="Q554" i="2"/>
  <c r="Q623" i="2" s="1"/>
  <c r="I393" i="5"/>
  <c r="I564" i="5" s="1"/>
  <c r="X560" i="5"/>
  <c r="X559" i="5" s="1"/>
  <c r="X626" i="5" s="1"/>
  <c r="X383" i="5"/>
  <c r="D393" i="1"/>
  <c r="D564" i="1" s="1"/>
  <c r="D560" i="5"/>
  <c r="D559" i="5" s="1"/>
  <c r="D626" i="5" s="1"/>
  <c r="D383" i="5"/>
  <c r="M560" i="1"/>
  <c r="M559" i="1" s="1"/>
  <c r="M626" i="1" s="1"/>
  <c r="M383" i="1"/>
  <c r="T393" i="1"/>
  <c r="T564" i="1" s="1"/>
  <c r="AE560" i="5"/>
  <c r="AE559" i="5" s="1"/>
  <c r="AE626" i="5" s="1"/>
  <c r="AE383" i="5"/>
  <c r="AC393" i="1"/>
  <c r="AC564" i="1" s="1"/>
  <c r="T560" i="5"/>
  <c r="T559" i="5" s="1"/>
  <c r="T626" i="5" s="1"/>
  <c r="T383" i="5"/>
  <c r="L235" i="3"/>
  <c r="L218" i="3"/>
  <c r="L201" i="3"/>
  <c r="L527" i="3" s="1"/>
  <c r="L527" i="5"/>
  <c r="J233" i="3"/>
  <c r="J203" i="3"/>
  <c r="J202" i="5"/>
  <c r="J528" i="5" s="1"/>
  <c r="K228" i="3"/>
  <c r="K208" i="3"/>
  <c r="K196" i="3"/>
  <c r="K195" i="5"/>
  <c r="K193" i="5" s="1"/>
  <c r="C383" i="5"/>
  <c r="C560" i="5"/>
  <c r="C559" i="5" s="1"/>
  <c r="C626" i="5" s="1"/>
  <c r="C256" i="3"/>
  <c r="C540" i="3" s="1"/>
  <c r="C540" i="5"/>
  <c r="C207" i="3"/>
  <c r="Y256" i="3"/>
  <c r="Y540" i="3" s="1"/>
  <c r="Y540" i="5"/>
  <c r="Y207" i="3"/>
  <c r="AD265" i="3"/>
  <c r="S212" i="3"/>
  <c r="S200" i="3"/>
  <c r="R221" i="3"/>
  <c r="R198" i="3"/>
  <c r="M548" i="5"/>
  <c r="M239" i="3"/>
  <c r="M211" i="3"/>
  <c r="M194" i="3"/>
  <c r="X236" i="3"/>
  <c r="X224" i="3"/>
  <c r="X197" i="3"/>
  <c r="Q420" i="3"/>
  <c r="Q402" i="3"/>
  <c r="Q401" i="2"/>
  <c r="Q376" i="3"/>
  <c r="Q354" i="3"/>
  <c r="AD554" i="5"/>
  <c r="AD623" i="5" s="1"/>
  <c r="AD254" i="3"/>
  <c r="AD538" i="3" s="1"/>
  <c r="AD538" i="5"/>
  <c r="AD222" i="3"/>
  <c r="AD199" i="3"/>
  <c r="T418" i="3"/>
  <c r="T417" i="2"/>
  <c r="T573" i="2" s="1"/>
  <c r="T395" i="3"/>
  <c r="T378" i="3"/>
  <c r="T377" i="2"/>
  <c r="T356" i="3"/>
  <c r="T355" i="2"/>
  <c r="S404" i="3"/>
  <c r="S386" i="3"/>
  <c r="S385" i="2"/>
  <c r="S363" i="3"/>
  <c r="S328" i="2"/>
  <c r="F255" i="3"/>
  <c r="F539" i="3" s="1"/>
  <c r="F539" i="5"/>
  <c r="F229" i="3"/>
  <c r="F214" i="3"/>
  <c r="F213" i="5"/>
  <c r="F206" i="5" s="1"/>
  <c r="F529" i="5" s="1"/>
  <c r="E548" i="5"/>
  <c r="E239" i="3"/>
  <c r="E211" i="3"/>
  <c r="E194" i="3"/>
  <c r="AA236" i="3"/>
  <c r="AA224" i="3"/>
  <c r="AA197" i="3"/>
  <c r="S283" i="3"/>
  <c r="S259" i="3"/>
  <c r="Y546" i="1"/>
  <c r="Y287" i="1"/>
  <c r="Y267" i="3"/>
  <c r="Y237" i="1"/>
  <c r="Y230" i="1" s="1"/>
  <c r="Y534" i="1" s="1"/>
  <c r="I548" i="1"/>
  <c r="I271" i="3"/>
  <c r="I245" i="3"/>
  <c r="I244" i="1"/>
  <c r="I240" i="1" s="1"/>
  <c r="I535" i="1" s="1"/>
  <c r="F554" i="1"/>
  <c r="F623" i="1" s="1"/>
  <c r="F280" i="3"/>
  <c r="F279" i="1"/>
  <c r="F277" i="1" s="1"/>
  <c r="F249" i="3"/>
  <c r="I547" i="5"/>
  <c r="I232" i="3"/>
  <c r="I220" i="3"/>
  <c r="I219" i="5"/>
  <c r="I217" i="5" s="1"/>
  <c r="G359" i="5"/>
  <c r="G358" i="5" s="1"/>
  <c r="G349" i="5" s="1"/>
  <c r="G299" i="5" s="1"/>
  <c r="G557" i="5" s="1"/>
  <c r="G556" i="5" s="1"/>
  <c r="Z554" i="5"/>
  <c r="Z623" i="5" s="1"/>
  <c r="Z254" i="3"/>
  <c r="Z538" i="3" s="1"/>
  <c r="Z538" i="5"/>
  <c r="Z222" i="3"/>
  <c r="Z199" i="3"/>
  <c r="N547" i="5"/>
  <c r="N232" i="3"/>
  <c r="N220" i="3"/>
  <c r="N219" i="5"/>
  <c r="N217" i="5" s="1"/>
  <c r="W359" i="5"/>
  <c r="W358" i="5" s="1"/>
  <c r="W349" i="5" s="1"/>
  <c r="W299" i="5" s="1"/>
  <c r="W298" i="5" s="1"/>
  <c r="W236" i="3"/>
  <c r="W224" i="3"/>
  <c r="W197" i="3"/>
  <c r="V256" i="3"/>
  <c r="V540" i="3" s="1"/>
  <c r="V540" i="5"/>
  <c r="V227" i="3"/>
  <c r="V226" i="5"/>
  <c r="V533" i="5" s="1"/>
  <c r="V204" i="3"/>
  <c r="O255" i="3"/>
  <c r="O539" i="3" s="1"/>
  <c r="O539" i="5"/>
  <c r="O229" i="3"/>
  <c r="O214" i="3"/>
  <c r="O213" i="5"/>
  <c r="O206" i="5" s="1"/>
  <c r="O529" i="5" s="1"/>
  <c r="S417" i="1"/>
  <c r="W417" i="1"/>
  <c r="D417" i="5"/>
  <c r="D573" i="5" s="1"/>
  <c r="D571" i="5" s="1"/>
  <c r="D630" i="5" s="1"/>
  <c r="M417" i="1"/>
  <c r="AE417" i="5"/>
  <c r="T417" i="5"/>
  <c r="T415" i="5" s="1"/>
  <c r="L548" i="5"/>
  <c r="L239" i="3"/>
  <c r="L211" i="3"/>
  <c r="L194" i="3"/>
  <c r="J236" i="3"/>
  <c r="J224" i="3"/>
  <c r="J197" i="3"/>
  <c r="K256" i="3"/>
  <c r="K540" i="3" s="1"/>
  <c r="K540" i="5"/>
  <c r="K227" i="3"/>
  <c r="K226" i="5"/>
  <c r="K533" i="5" s="1"/>
  <c r="K204" i="3"/>
  <c r="AD286" i="3"/>
  <c r="AD544" i="3" s="1"/>
  <c r="AD618" i="3" s="1"/>
  <c r="AD544" i="2"/>
  <c r="C547" i="5"/>
  <c r="C220" i="3"/>
  <c r="C219" i="5"/>
  <c r="C217" i="5" s="1"/>
  <c r="C531" i="5" s="1"/>
  <c r="Y232" i="3"/>
  <c r="AD548" i="1"/>
  <c r="AD237" i="1"/>
  <c r="AD230" i="1" s="1"/>
  <c r="AD534" i="1" s="1"/>
  <c r="S421" i="3"/>
  <c r="S398" i="3"/>
  <c r="S373" i="3"/>
  <c r="S351" i="3"/>
  <c r="S350" i="2"/>
  <c r="S315" i="2"/>
  <c r="F235" i="3"/>
  <c r="F218" i="3"/>
  <c r="F201" i="3"/>
  <c r="F527" i="3" s="1"/>
  <c r="F527" i="5"/>
  <c r="E233" i="3"/>
  <c r="E203" i="3"/>
  <c r="E202" i="5"/>
  <c r="AA228" i="3"/>
  <c r="AA208" i="3"/>
  <c r="AA196" i="3"/>
  <c r="AA195" i="5"/>
  <c r="AA193" i="5" s="1"/>
  <c r="S263" i="3"/>
  <c r="S219" i="1"/>
  <c r="S217" i="1" s="1"/>
  <c r="S531" i="1" s="1"/>
  <c r="Y263" i="3"/>
  <c r="Y219" i="1"/>
  <c r="Y217" i="1" s="1"/>
  <c r="I263" i="3"/>
  <c r="I219" i="1"/>
  <c r="I217" i="1" s="1"/>
  <c r="I531" i="1" s="1"/>
  <c r="F263" i="3"/>
  <c r="F219" i="1"/>
  <c r="F217" i="1" s="1"/>
  <c r="F531" i="1" s="1"/>
  <c r="F393" i="5"/>
  <c r="F564" i="5" s="1"/>
  <c r="AB383" i="5"/>
  <c r="AB560" i="5"/>
  <c r="AB559" i="5" s="1"/>
  <c r="AB626" i="5" s="1"/>
  <c r="I228" i="3"/>
  <c r="I208" i="3"/>
  <c r="I196" i="3"/>
  <c r="I195" i="5"/>
  <c r="I193" i="5" s="1"/>
  <c r="O393" i="1"/>
  <c r="O564" i="1" s="1"/>
  <c r="J383" i="5"/>
  <c r="J560" i="5"/>
  <c r="J559" i="5" s="1"/>
  <c r="J626" i="5" s="1"/>
  <c r="Z215" i="3"/>
  <c r="Y393" i="1"/>
  <c r="Y564" i="1" s="1"/>
  <c r="U383" i="1"/>
  <c r="U560" i="1"/>
  <c r="U559" i="1" s="1"/>
  <c r="U626" i="1" s="1"/>
  <c r="N228" i="3"/>
  <c r="N208" i="3"/>
  <c r="N196" i="3"/>
  <c r="N195" i="5"/>
  <c r="N193" i="5" s="1"/>
  <c r="W235" i="3"/>
  <c r="W218" i="3"/>
  <c r="W201" i="3"/>
  <c r="W527" i="3" s="1"/>
  <c r="W527" i="5"/>
  <c r="V233" i="3"/>
  <c r="V203" i="3"/>
  <c r="V202" i="5"/>
  <c r="V528" i="5" s="1"/>
  <c r="O228" i="3"/>
  <c r="O208" i="3"/>
  <c r="O196" i="3"/>
  <c r="O195" i="5"/>
  <c r="O193" i="5" s="1"/>
  <c r="S393" i="1"/>
  <c r="S564" i="1" s="1"/>
  <c r="X293" i="3"/>
  <c r="X551" i="3" s="1"/>
  <c r="X551" i="2"/>
  <c r="F393" i="1"/>
  <c r="F564" i="1" s="1"/>
  <c r="Q293" i="3"/>
  <c r="Q551" i="3" s="1"/>
  <c r="Q551" i="2"/>
  <c r="W393" i="1"/>
  <c r="W564" i="1" s="1"/>
  <c r="I560" i="5"/>
  <c r="I559" i="5" s="1"/>
  <c r="I626" i="5" s="1"/>
  <c r="I383" i="5"/>
  <c r="D383" i="1"/>
  <c r="D560" i="1"/>
  <c r="D559" i="1" s="1"/>
  <c r="D626" i="1" s="1"/>
  <c r="I554" i="3"/>
  <c r="I623" i="3" s="1"/>
  <c r="I554" i="2"/>
  <c r="I623" i="2" s="1"/>
  <c r="N393" i="1"/>
  <c r="N564" i="1" s="1"/>
  <c r="T560" i="1"/>
  <c r="T559" i="1" s="1"/>
  <c r="T626" i="1" s="1"/>
  <c r="T383" i="1"/>
  <c r="V393" i="1"/>
  <c r="V564" i="1" s="1"/>
  <c r="AC560" i="1"/>
  <c r="AC559" i="1" s="1"/>
  <c r="AC626" i="1" s="1"/>
  <c r="AC383" i="1"/>
  <c r="H393" i="5"/>
  <c r="H564" i="5" s="1"/>
  <c r="L221" i="3"/>
  <c r="J223" i="3"/>
  <c r="K238" i="3"/>
  <c r="K237" i="5"/>
  <c r="K230" i="5" s="1"/>
  <c r="K534" i="5" s="1"/>
  <c r="AD292" i="3"/>
  <c r="AD291" i="2"/>
  <c r="AD191" i="2" s="1"/>
  <c r="AD550" i="2"/>
  <c r="C287" i="5"/>
  <c r="C546" i="5"/>
  <c r="Y254" i="3"/>
  <c r="Y538" i="3" s="1"/>
  <c r="Y538" i="5"/>
  <c r="AD251" i="3"/>
  <c r="P563" i="1"/>
  <c r="C212" i="3"/>
  <c r="Y205" i="3"/>
  <c r="AD248" i="3"/>
  <c r="T275" i="3"/>
  <c r="T243" i="3"/>
  <c r="T532" i="1"/>
  <c r="O275" i="3"/>
  <c r="O243" i="3"/>
  <c r="O532" i="1"/>
  <c r="W275" i="3"/>
  <c r="W243" i="3"/>
  <c r="W532" i="1"/>
  <c r="Y416" i="3"/>
  <c r="Y572" i="3" s="1"/>
  <c r="Y572" i="2"/>
  <c r="Y397" i="3"/>
  <c r="Y372" i="3"/>
  <c r="Y371" i="2"/>
  <c r="H285" i="3"/>
  <c r="H262" i="3"/>
  <c r="C406" i="3"/>
  <c r="C384" i="3"/>
  <c r="C560" i="3" s="1"/>
  <c r="C560" i="2"/>
  <c r="C362" i="3"/>
  <c r="C302" i="2"/>
  <c r="P416" i="3"/>
  <c r="P572" i="3" s="1"/>
  <c r="P572" i="2"/>
  <c r="P397" i="3"/>
  <c r="P372" i="3"/>
  <c r="P371" i="2"/>
  <c r="N416" i="3"/>
  <c r="N572" i="3" s="1"/>
  <c r="N415" i="2"/>
  <c r="N572" i="2"/>
  <c r="N571" i="2" s="1"/>
  <c r="N630" i="2" s="1"/>
  <c r="N397" i="3"/>
  <c r="N372" i="3"/>
  <c r="N371" i="2"/>
  <c r="N285" i="3"/>
  <c r="N262" i="3"/>
  <c r="AB406" i="3"/>
  <c r="AB384" i="3"/>
  <c r="AB560" i="3" s="1"/>
  <c r="AB560" i="2"/>
  <c r="AB362" i="3"/>
  <c r="AB302" i="2"/>
  <c r="M406" i="3"/>
  <c r="M384" i="3"/>
  <c r="M560" i="3" s="1"/>
  <c r="M560" i="2"/>
  <c r="M362" i="3"/>
  <c r="M302" i="2"/>
  <c r="Z406" i="3"/>
  <c r="Z384" i="3"/>
  <c r="Z560" i="3" s="1"/>
  <c r="Z560" i="2"/>
  <c r="Z362" i="3"/>
  <c r="Z302" i="2"/>
  <c r="H406" i="3"/>
  <c r="H384" i="3"/>
  <c r="H560" i="2"/>
  <c r="H362" i="3"/>
  <c r="H302" i="2"/>
  <c r="D416" i="3"/>
  <c r="D572" i="3" s="1"/>
  <c r="D572" i="2"/>
  <c r="D397" i="3"/>
  <c r="D372" i="3"/>
  <c r="D371" i="2"/>
  <c r="AE285" i="3"/>
  <c r="AE262" i="3"/>
  <c r="T274" i="3"/>
  <c r="T247" i="3"/>
  <c r="O285" i="3"/>
  <c r="O262" i="3"/>
  <c r="W274" i="3"/>
  <c r="W247" i="3"/>
  <c r="Y419" i="3"/>
  <c r="Y396" i="3"/>
  <c r="Y375" i="3"/>
  <c r="Y374" i="2"/>
  <c r="H273" i="3"/>
  <c r="H272" i="1"/>
  <c r="H270" i="1" s="1"/>
  <c r="H250" i="3"/>
  <c r="C419" i="3"/>
  <c r="C396" i="3"/>
  <c r="C375" i="3"/>
  <c r="C374" i="2"/>
  <c r="P419" i="3"/>
  <c r="P396" i="3"/>
  <c r="P375" i="3"/>
  <c r="P374" i="2"/>
  <c r="N410" i="3"/>
  <c r="N409" i="2"/>
  <c r="N387" i="3"/>
  <c r="N353" i="3"/>
  <c r="N281" i="3"/>
  <c r="N264" i="3"/>
  <c r="N241" i="3"/>
  <c r="AB410" i="3"/>
  <c r="AB409" i="2"/>
  <c r="AB570" i="2" s="1"/>
  <c r="AB387" i="3"/>
  <c r="AB353" i="3"/>
  <c r="M419" i="3"/>
  <c r="M396" i="3"/>
  <c r="M375" i="3"/>
  <c r="M374" i="2"/>
  <c r="Z410" i="3"/>
  <c r="Z409" i="2"/>
  <c r="Z570" i="2" s="1"/>
  <c r="Z387" i="3"/>
  <c r="Z353" i="3"/>
  <c r="H419" i="3"/>
  <c r="H396" i="3"/>
  <c r="H375" i="3"/>
  <c r="H374" i="2"/>
  <c r="D419" i="3"/>
  <c r="D396" i="3"/>
  <c r="D375" i="3"/>
  <c r="D374" i="2"/>
  <c r="AE273" i="3"/>
  <c r="AE272" i="1"/>
  <c r="AE270" i="1" s="1"/>
  <c r="AE250" i="3"/>
  <c r="T281" i="3"/>
  <c r="T264" i="3"/>
  <c r="T241" i="3"/>
  <c r="O273" i="3"/>
  <c r="O272" i="1"/>
  <c r="O270" i="1" s="1"/>
  <c r="O269" i="1" s="1"/>
  <c r="O543" i="1" s="1"/>
  <c r="O250" i="3"/>
  <c r="W281" i="3"/>
  <c r="W264" i="3"/>
  <c r="W241" i="3"/>
  <c r="Y404" i="3"/>
  <c r="Y386" i="3"/>
  <c r="Y385" i="2"/>
  <c r="Y561" i="2" s="1"/>
  <c r="Y363" i="3"/>
  <c r="Y328" i="2"/>
  <c r="H548" i="1"/>
  <c r="H271" i="3"/>
  <c r="H245" i="3"/>
  <c r="H244" i="1"/>
  <c r="H240" i="1" s="1"/>
  <c r="H535" i="1" s="1"/>
  <c r="G554" i="1"/>
  <c r="G623" i="1" s="1"/>
  <c r="AA405" i="3"/>
  <c r="AA353" i="3"/>
  <c r="W419" i="3"/>
  <c r="W357" i="3"/>
  <c r="M247" i="3"/>
  <c r="K408" i="3"/>
  <c r="K569" i="3" s="1"/>
  <c r="K569" i="2"/>
  <c r="K373" i="3"/>
  <c r="AC369" i="3"/>
  <c r="AC368" i="2"/>
  <c r="X408" i="3"/>
  <c r="X569" i="3" s="1"/>
  <c r="X569" i="2"/>
  <c r="X373" i="3"/>
  <c r="G394" i="3"/>
  <c r="G393" i="2"/>
  <c r="G564" i="2" s="1"/>
  <c r="J382" i="3"/>
  <c r="AC267" i="3"/>
  <c r="C267" i="3"/>
  <c r="U261" i="3"/>
  <c r="U260" i="1"/>
  <c r="U258" i="1" s="1"/>
  <c r="U226" i="1"/>
  <c r="U533" i="1" s="1"/>
  <c r="V386" i="3"/>
  <c r="V385" i="2"/>
  <c r="V561" i="2" s="1"/>
  <c r="AA282" i="3"/>
  <c r="I372" i="3"/>
  <c r="I371" i="2"/>
  <c r="N417" i="5"/>
  <c r="S239" i="3"/>
  <c r="G285" i="3"/>
  <c r="AA404" i="3"/>
  <c r="AA352" i="3"/>
  <c r="W413" i="3"/>
  <c r="W378" i="3"/>
  <c r="W377" i="2"/>
  <c r="M246" i="3"/>
  <c r="K397" i="3"/>
  <c r="K341" i="2"/>
  <c r="AC406" i="3"/>
  <c r="AC354" i="3"/>
  <c r="X397" i="3"/>
  <c r="X341" i="2"/>
  <c r="D265" i="3"/>
  <c r="G416" i="3"/>
  <c r="G572" i="3" s="1"/>
  <c r="G572" i="2"/>
  <c r="G376" i="3"/>
  <c r="J421" i="3"/>
  <c r="J381" i="3"/>
  <c r="J380" i="2"/>
  <c r="J351" i="3"/>
  <c r="J350" i="2"/>
  <c r="AC248" i="3"/>
  <c r="C275" i="3"/>
  <c r="C532" i="1"/>
  <c r="U283" i="3"/>
  <c r="V403" i="3"/>
  <c r="V366" i="3"/>
  <c r="O411" i="3"/>
  <c r="AA242" i="3"/>
  <c r="I406" i="3"/>
  <c r="U362" i="3"/>
  <c r="S234" i="3"/>
  <c r="R220" i="3"/>
  <c r="R219" i="5"/>
  <c r="G275" i="3"/>
  <c r="G532" i="1"/>
  <c r="AA414" i="3"/>
  <c r="W410" i="3"/>
  <c r="W409" i="2"/>
  <c r="W570" i="2" s="1"/>
  <c r="W375" i="3"/>
  <c r="W374" i="2"/>
  <c r="M547" i="1"/>
  <c r="M242" i="3"/>
  <c r="K412" i="3"/>
  <c r="K315" i="2"/>
  <c r="AC403" i="3"/>
  <c r="AC366" i="3"/>
  <c r="X412" i="3"/>
  <c r="X315" i="2"/>
  <c r="D243" i="3"/>
  <c r="G421" i="3"/>
  <c r="G381" i="3"/>
  <c r="G380" i="2"/>
  <c r="G351" i="3"/>
  <c r="G350" i="2"/>
  <c r="J400" i="3"/>
  <c r="J566" i="3" s="1"/>
  <c r="J566" i="2"/>
  <c r="J370" i="3"/>
  <c r="AC548" i="1"/>
  <c r="AC237" i="1"/>
  <c r="AC230" i="1" s="1"/>
  <c r="AC534" i="1" s="1"/>
  <c r="C245" i="3"/>
  <c r="C244" i="1"/>
  <c r="C240" i="1" s="1"/>
  <c r="C535" i="1" s="1"/>
  <c r="U264" i="3"/>
  <c r="V413" i="3"/>
  <c r="V378" i="3"/>
  <c r="V377" i="2"/>
  <c r="O372" i="3"/>
  <c r="O371" i="2"/>
  <c r="V282" i="3"/>
  <c r="U420" i="3"/>
  <c r="U341" i="2"/>
  <c r="S554" i="5"/>
  <c r="S623" i="5" s="1"/>
  <c r="R199" i="3"/>
  <c r="G274" i="3"/>
  <c r="AA395" i="3"/>
  <c r="AA363" i="3"/>
  <c r="W404" i="3"/>
  <c r="W352" i="3"/>
  <c r="M276" i="3"/>
  <c r="M241" i="3"/>
  <c r="K416" i="3"/>
  <c r="K572" i="2"/>
  <c r="K376" i="3"/>
  <c r="AC420" i="3"/>
  <c r="AC372" i="3"/>
  <c r="AC371" i="2"/>
  <c r="X416" i="3"/>
  <c r="X572" i="3" s="1"/>
  <c r="X572" i="2"/>
  <c r="X376" i="3"/>
  <c r="D547" i="1"/>
  <c r="D242" i="3"/>
  <c r="G420" i="3"/>
  <c r="G372" i="3"/>
  <c r="G371" i="2"/>
  <c r="J412" i="3"/>
  <c r="J315" i="2"/>
  <c r="AC243" i="3"/>
  <c r="C278" i="3"/>
  <c r="U271" i="3"/>
  <c r="V394" i="3"/>
  <c r="V393" i="2"/>
  <c r="V564" i="2" s="1"/>
  <c r="V262" i="3"/>
  <c r="AA251" i="3"/>
  <c r="I388" i="3"/>
  <c r="U354" i="3"/>
  <c r="H417" i="1"/>
  <c r="S197" i="3"/>
  <c r="AD563" i="5"/>
  <c r="X554" i="5"/>
  <c r="X623" i="5" s="1"/>
  <c r="X215" i="3"/>
  <c r="R563" i="5"/>
  <c r="C563" i="1"/>
  <c r="Q387" i="3"/>
  <c r="AD198" i="3"/>
  <c r="T394" i="3"/>
  <c r="T393" i="2"/>
  <c r="T564" i="2" s="1"/>
  <c r="T302" i="2"/>
  <c r="F254" i="3"/>
  <c r="F538" i="3" s="1"/>
  <c r="F538" i="5"/>
  <c r="E220" i="3"/>
  <c r="E219" i="5"/>
  <c r="E217" i="5" s="1"/>
  <c r="S265" i="3"/>
  <c r="Y274" i="3"/>
  <c r="I554" i="5"/>
  <c r="I623" i="5" s="1"/>
  <c r="Z547" i="5"/>
  <c r="N239" i="3"/>
  <c r="W254" i="3"/>
  <c r="W538" i="3" s="1"/>
  <c r="W538" i="5"/>
  <c r="V220" i="3"/>
  <c r="V219" i="5"/>
  <c r="V217" i="5" s="1"/>
  <c r="O207" i="3"/>
  <c r="S295" i="3"/>
  <c r="S553" i="3" s="1"/>
  <c r="S622" i="3" s="1"/>
  <c r="S553" i="2"/>
  <c r="S622" i="2" s="1"/>
  <c r="L255" i="3"/>
  <c r="L539" i="3" s="1"/>
  <c r="L539" i="5"/>
  <c r="J234" i="3"/>
  <c r="K236" i="3"/>
  <c r="P359" i="1"/>
  <c r="P358" i="1" s="1"/>
  <c r="P349" i="1" s="1"/>
  <c r="P299" i="1" s="1"/>
  <c r="P557" i="1" s="1"/>
  <c r="P556" i="1" s="1"/>
  <c r="AD283" i="3"/>
  <c r="O419" i="3"/>
  <c r="O396" i="3"/>
  <c r="O375" i="3"/>
  <c r="O374" i="2"/>
  <c r="V273" i="3"/>
  <c r="V272" i="1"/>
  <c r="V270" i="1" s="1"/>
  <c r="V250" i="3"/>
  <c r="AA281" i="3"/>
  <c r="AA264" i="3"/>
  <c r="AA241" i="3"/>
  <c r="I423" i="3"/>
  <c r="I574" i="3" s="1"/>
  <c r="I631" i="3" s="1"/>
  <c r="I574" i="2"/>
  <c r="I631" i="2" s="1"/>
  <c r="I405" i="3"/>
  <c r="I379" i="3"/>
  <c r="D554" i="3"/>
  <c r="D623" i="3" s="1"/>
  <c r="D554" i="2"/>
  <c r="D623" i="2" s="1"/>
  <c r="U414" i="3"/>
  <c r="U392" i="3"/>
  <c r="U563" i="3" s="1"/>
  <c r="U563" i="2"/>
  <c r="U357" i="3"/>
  <c r="E393" i="1"/>
  <c r="S221" i="3"/>
  <c r="S194" i="3"/>
  <c r="R227" i="3"/>
  <c r="R226" i="5"/>
  <c r="R533" i="5" s="1"/>
  <c r="R205" i="3"/>
  <c r="M228" i="3"/>
  <c r="M198" i="3"/>
  <c r="X212" i="3"/>
  <c r="X194" i="3"/>
  <c r="Q422" i="3"/>
  <c r="Q361" i="3"/>
  <c r="Q328" i="2"/>
  <c r="AD253" i="3"/>
  <c r="AD537" i="5"/>
  <c r="AD252" i="5"/>
  <c r="AD209" i="3"/>
  <c r="T411" i="3"/>
  <c r="T362" i="3"/>
  <c r="F227" i="3"/>
  <c r="F226" i="5"/>
  <c r="F533" i="5" s="1"/>
  <c r="AA239" i="3"/>
  <c r="S262" i="3"/>
  <c r="Y251" i="3"/>
  <c r="I251" i="3"/>
  <c r="F251" i="3"/>
  <c r="I548" i="5"/>
  <c r="Z236" i="3"/>
  <c r="Y359" i="1"/>
  <c r="Y358" i="1" s="1"/>
  <c r="Y349" i="1" s="1"/>
  <c r="Y299" i="1" s="1"/>
  <c r="N207" i="3"/>
  <c r="W227" i="3"/>
  <c r="W226" i="5"/>
  <c r="W533" i="5" s="1"/>
  <c r="O254" i="3"/>
  <c r="O538" i="3" s="1"/>
  <c r="O538" i="5"/>
  <c r="I417" i="5"/>
  <c r="L253" i="3"/>
  <c r="L537" i="5"/>
  <c r="L252" i="5"/>
  <c r="J204" i="3"/>
  <c r="C359" i="5"/>
  <c r="C358" i="5" s="1"/>
  <c r="C349" i="5" s="1"/>
  <c r="C299" i="5" s="1"/>
  <c r="Y197" i="3"/>
  <c r="G273" i="3"/>
  <c r="G272" i="1"/>
  <c r="G270" i="1" s="1"/>
  <c r="G250" i="3"/>
  <c r="AA412" i="3"/>
  <c r="AA394" i="3"/>
  <c r="AA393" i="2"/>
  <c r="AA564" i="2" s="1"/>
  <c r="AA369" i="3"/>
  <c r="AA368" i="3" s="1"/>
  <c r="AA368" i="2"/>
  <c r="W412" i="3"/>
  <c r="W394" i="3"/>
  <c r="W393" i="2"/>
  <c r="W391" i="2" s="1"/>
  <c r="W369" i="3"/>
  <c r="W368" i="2"/>
  <c r="M548" i="1"/>
  <c r="M271" i="3"/>
  <c r="M245" i="3"/>
  <c r="M244" i="1"/>
  <c r="M240" i="1" s="1"/>
  <c r="M535" i="1" s="1"/>
  <c r="K423" i="3"/>
  <c r="K574" i="3" s="1"/>
  <c r="K631" i="3" s="1"/>
  <c r="K574" i="2"/>
  <c r="K631" i="2" s="1"/>
  <c r="K405" i="3"/>
  <c r="K379" i="3"/>
  <c r="AC414" i="3"/>
  <c r="AC392" i="3"/>
  <c r="AC563" i="3" s="1"/>
  <c r="AC563" i="2"/>
  <c r="AC357" i="3"/>
  <c r="X423" i="3"/>
  <c r="X574" i="3" s="1"/>
  <c r="X631" i="3" s="1"/>
  <c r="X574" i="2"/>
  <c r="X631" i="2" s="1"/>
  <c r="X405" i="3"/>
  <c r="X379" i="3"/>
  <c r="D276" i="3"/>
  <c r="D261" i="3"/>
  <c r="D260" i="1"/>
  <c r="D258" i="1" s="1"/>
  <c r="G423" i="3"/>
  <c r="G574" i="3" s="1"/>
  <c r="G631" i="3" s="1"/>
  <c r="G574" i="2"/>
  <c r="G631" i="2" s="1"/>
  <c r="G405" i="3"/>
  <c r="G379" i="3"/>
  <c r="J411" i="3"/>
  <c r="J388" i="3"/>
  <c r="J365" i="3"/>
  <c r="J364" i="2"/>
  <c r="J341" i="2"/>
  <c r="AC282" i="3"/>
  <c r="AC251" i="3"/>
  <c r="C547" i="1"/>
  <c r="C265" i="3"/>
  <c r="C242" i="3"/>
  <c r="U266" i="3"/>
  <c r="V411" i="3"/>
  <c r="V388" i="3"/>
  <c r="V365" i="3"/>
  <c r="V364" i="2"/>
  <c r="V341" i="2"/>
  <c r="O413" i="3"/>
  <c r="O390" i="3"/>
  <c r="O370" i="3"/>
  <c r="O352" i="3"/>
  <c r="V554" i="1"/>
  <c r="V623" i="1" s="1"/>
  <c r="V280" i="3"/>
  <c r="V279" i="1"/>
  <c r="V277" i="1" s="1"/>
  <c r="V249" i="3"/>
  <c r="AA283" i="3"/>
  <c r="AA259" i="3"/>
  <c r="I418" i="3"/>
  <c r="I417" i="2"/>
  <c r="I395" i="3"/>
  <c r="I378" i="3"/>
  <c r="I377" i="2"/>
  <c r="I356" i="3"/>
  <c r="I355" i="2"/>
  <c r="U418" i="3"/>
  <c r="U417" i="2"/>
  <c r="U573" i="2" s="1"/>
  <c r="U395" i="3"/>
  <c r="U378" i="3"/>
  <c r="U377" i="2"/>
  <c r="U356" i="3"/>
  <c r="U355" i="3" s="1"/>
  <c r="U355" i="2"/>
  <c r="S255" i="3"/>
  <c r="S539" i="3" s="1"/>
  <c r="S539" i="5"/>
  <c r="S229" i="3"/>
  <c r="S211" i="3"/>
  <c r="R254" i="3"/>
  <c r="R538" i="3" s="1"/>
  <c r="R538" i="5"/>
  <c r="R214" i="3"/>
  <c r="R213" i="5"/>
  <c r="R206" i="5" s="1"/>
  <c r="R529" i="5" s="1"/>
  <c r="Y560" i="5"/>
  <c r="Y559" i="5" s="1"/>
  <c r="Y626" i="5" s="1"/>
  <c r="Y383" i="5"/>
  <c r="M231" i="3"/>
  <c r="M209" i="3"/>
  <c r="X239" i="3"/>
  <c r="X211" i="3"/>
  <c r="C560" i="1"/>
  <c r="C559" i="1" s="1"/>
  <c r="C626" i="1" s="1"/>
  <c r="C383" i="1"/>
  <c r="Q414" i="3"/>
  <c r="AD233" i="3"/>
  <c r="T421" i="3"/>
  <c r="T381" i="3"/>
  <c r="T380" i="2"/>
  <c r="T351" i="3"/>
  <c r="T350" i="2"/>
  <c r="S362" i="3"/>
  <c r="F239" i="3"/>
  <c r="E225" i="3"/>
  <c r="E532" i="3" s="1"/>
  <c r="E532" i="5"/>
  <c r="AA222" i="3"/>
  <c r="Y282" i="3"/>
  <c r="F247" i="3"/>
  <c r="I239" i="3"/>
  <c r="Z255" i="3"/>
  <c r="Z539" i="3" s="1"/>
  <c r="Z539" i="5"/>
  <c r="N254" i="3"/>
  <c r="N538" i="3" s="1"/>
  <c r="N538" i="5"/>
  <c r="W211" i="3"/>
  <c r="V214" i="3"/>
  <c r="V213" i="5"/>
  <c r="V206" i="5" s="1"/>
  <c r="V529" i="5" s="1"/>
  <c r="Q417" i="5"/>
  <c r="M359" i="1"/>
  <c r="M358" i="1" s="1"/>
  <c r="M349" i="1" s="1"/>
  <c r="M299" i="1" s="1"/>
  <c r="L547" i="5"/>
  <c r="J227" i="3"/>
  <c r="J226" i="5"/>
  <c r="Y253" i="3"/>
  <c r="Y537" i="5"/>
  <c r="Y252" i="5"/>
  <c r="G548" i="1"/>
  <c r="G271" i="3"/>
  <c r="G245" i="3"/>
  <c r="G244" i="1"/>
  <c r="G240" i="1" s="1"/>
  <c r="AA420" i="3"/>
  <c r="AA402" i="3"/>
  <c r="AA401" i="2"/>
  <c r="AA567" i="2" s="1"/>
  <c r="AA376" i="3"/>
  <c r="AA354" i="3"/>
  <c r="W420" i="3"/>
  <c r="W402" i="3"/>
  <c r="W401" i="2"/>
  <c r="W567" i="2" s="1"/>
  <c r="W376" i="3"/>
  <c r="W354" i="3"/>
  <c r="M278" i="3"/>
  <c r="M277" i="1"/>
  <c r="M248" i="3"/>
  <c r="K422" i="3"/>
  <c r="K400" i="3"/>
  <c r="K566" i="3" s="1"/>
  <c r="K566" i="2"/>
  <c r="K382" i="3"/>
  <c r="K361" i="3"/>
  <c r="AC413" i="3"/>
  <c r="AC390" i="3"/>
  <c r="AC370" i="3"/>
  <c r="AC352" i="3"/>
  <c r="X422" i="3"/>
  <c r="X400" i="3"/>
  <c r="X566" i="2"/>
  <c r="X382" i="3"/>
  <c r="X361" i="3"/>
  <c r="D546" i="1"/>
  <c r="D287" i="1"/>
  <c r="D267" i="3"/>
  <c r="D237" i="1"/>
  <c r="D230" i="1" s="1"/>
  <c r="D534" i="1" s="1"/>
  <c r="G418" i="3"/>
  <c r="G417" i="2"/>
  <c r="G573" i="2" s="1"/>
  <c r="G395" i="3"/>
  <c r="G378" i="3"/>
  <c r="G377" i="2"/>
  <c r="G356" i="3"/>
  <c r="G355" i="2"/>
  <c r="J410" i="3"/>
  <c r="J409" i="2"/>
  <c r="J570" i="2" s="1"/>
  <c r="J387" i="3"/>
  <c r="J353" i="3"/>
  <c r="AC281" i="3"/>
  <c r="AC264" i="3"/>
  <c r="AC241" i="3"/>
  <c r="C273" i="3"/>
  <c r="C272" i="1"/>
  <c r="C270" i="1" s="1"/>
  <c r="C250" i="3"/>
  <c r="U285" i="3"/>
  <c r="U262" i="3"/>
  <c r="V410" i="3"/>
  <c r="V409" i="2"/>
  <c r="V570" i="2" s="1"/>
  <c r="V387" i="3"/>
  <c r="V353" i="3"/>
  <c r="O412" i="3"/>
  <c r="O394" i="3"/>
  <c r="O393" i="2"/>
  <c r="O564" i="2" s="1"/>
  <c r="O369" i="3"/>
  <c r="O368" i="2"/>
  <c r="V275" i="3"/>
  <c r="V243" i="3"/>
  <c r="V532" i="1"/>
  <c r="AA275" i="3"/>
  <c r="AA243" i="3"/>
  <c r="AA532" i="1"/>
  <c r="I408" i="3"/>
  <c r="I569" i="3" s="1"/>
  <c r="I569" i="2"/>
  <c r="I389" i="3"/>
  <c r="I366" i="3"/>
  <c r="D294" i="3"/>
  <c r="D552" i="2"/>
  <c r="D621" i="2" s="1"/>
  <c r="U408" i="3"/>
  <c r="U569" i="3" s="1"/>
  <c r="U569" i="2"/>
  <c r="U389" i="3"/>
  <c r="U366" i="3"/>
  <c r="S235" i="3"/>
  <c r="S218" i="3"/>
  <c r="R253" i="3"/>
  <c r="R252" i="5"/>
  <c r="R537" i="5"/>
  <c r="R212" i="3"/>
  <c r="AD417" i="5"/>
  <c r="Y563" i="5"/>
  <c r="M223" i="3"/>
  <c r="M196" i="3"/>
  <c r="M195" i="5"/>
  <c r="M193" i="5" s="1"/>
  <c r="X227" i="3"/>
  <c r="X226" i="5"/>
  <c r="X533" i="5" s="1"/>
  <c r="X198" i="3"/>
  <c r="Q395" i="3"/>
  <c r="Q363" i="3"/>
  <c r="AD255" i="3"/>
  <c r="AD539" i="3" s="1"/>
  <c r="AD539" i="5"/>
  <c r="AD214" i="3"/>
  <c r="AD213" i="5"/>
  <c r="AD206" i="5" s="1"/>
  <c r="AD529" i="5" s="1"/>
  <c r="T384" i="3"/>
  <c r="T560" i="3" s="1"/>
  <c r="T560" i="2"/>
  <c r="S420" i="3"/>
  <c r="S341" i="2"/>
  <c r="F234" i="3"/>
  <c r="E236" i="3"/>
  <c r="AA554" i="5"/>
  <c r="AA623" i="5" s="1"/>
  <c r="S251" i="3"/>
  <c r="Y262" i="3"/>
  <c r="I262" i="3"/>
  <c r="F262" i="3"/>
  <c r="I256" i="3"/>
  <c r="I540" i="3" s="1"/>
  <c r="I540" i="5"/>
  <c r="I194" i="3"/>
  <c r="N548" i="5"/>
  <c r="W222" i="3"/>
  <c r="V224" i="3"/>
  <c r="O239" i="3"/>
  <c r="F359" i="1"/>
  <c r="F358" i="1" s="1"/>
  <c r="F349" i="1" s="1"/>
  <c r="F299" i="1" s="1"/>
  <c r="V359" i="1"/>
  <c r="V358" i="1" s="1"/>
  <c r="V349" i="1" s="1"/>
  <c r="V299" i="1" s="1"/>
  <c r="V298" i="1" s="1"/>
  <c r="L209" i="3"/>
  <c r="J211" i="3"/>
  <c r="K214" i="3"/>
  <c r="K213" i="5"/>
  <c r="Y236" i="3"/>
  <c r="R563" i="1"/>
  <c r="Q408" i="3"/>
  <c r="Q569" i="3" s="1"/>
  <c r="Q569" i="2"/>
  <c r="Q389" i="3"/>
  <c r="Q366" i="3"/>
  <c r="AD228" i="3"/>
  <c r="AD208" i="3"/>
  <c r="AD196" i="3"/>
  <c r="AD195" i="5"/>
  <c r="AD193" i="5" s="1"/>
  <c r="T423" i="3"/>
  <c r="T574" i="3" s="1"/>
  <c r="T631" i="3" s="1"/>
  <c r="T574" i="2"/>
  <c r="T631" i="2" s="1"/>
  <c r="T405" i="3"/>
  <c r="T379" i="3"/>
  <c r="S414" i="3"/>
  <c r="S392" i="3"/>
  <c r="S563" i="3" s="1"/>
  <c r="S563" i="2"/>
  <c r="S357" i="3"/>
  <c r="F238" i="3"/>
  <c r="F237" i="5"/>
  <c r="F230" i="5" s="1"/>
  <c r="F210" i="3"/>
  <c r="E231" i="3"/>
  <c r="E212" i="3"/>
  <c r="E200" i="3"/>
  <c r="AA221" i="3"/>
  <c r="AA198" i="3"/>
  <c r="S273" i="3"/>
  <c r="S272" i="1"/>
  <c r="S270" i="1" s="1"/>
  <c r="S250" i="3"/>
  <c r="Y281" i="3"/>
  <c r="Y264" i="3"/>
  <c r="Y241" i="3"/>
  <c r="I273" i="3"/>
  <c r="I272" i="1"/>
  <c r="I270" i="1" s="1"/>
  <c r="I250" i="3"/>
  <c r="F281" i="3"/>
  <c r="F264" i="3"/>
  <c r="F241" i="3"/>
  <c r="F563" i="5"/>
  <c r="I221" i="3"/>
  <c r="I198" i="3"/>
  <c r="O563" i="1"/>
  <c r="Z223" i="3"/>
  <c r="Z205" i="3"/>
  <c r="Y563" i="1"/>
  <c r="N221" i="3"/>
  <c r="N198" i="3"/>
  <c r="W238" i="3"/>
  <c r="W237" i="5"/>
  <c r="W230" i="5" s="1"/>
  <c r="W534" i="5" s="1"/>
  <c r="W210" i="3"/>
  <c r="V231" i="3"/>
  <c r="V212" i="3"/>
  <c r="V200" i="3"/>
  <c r="O221" i="3"/>
  <c r="O198" i="3"/>
  <c r="S563" i="1"/>
  <c r="X292" i="3"/>
  <c r="X550" i="2"/>
  <c r="X291" i="2"/>
  <c r="X191" i="2" s="1"/>
  <c r="F563" i="1"/>
  <c r="Q292" i="3"/>
  <c r="Q550" i="2"/>
  <c r="Q291" i="2"/>
  <c r="Q191" i="2" s="1"/>
  <c r="W563" i="1"/>
  <c r="I294" i="3"/>
  <c r="I552" i="2"/>
  <c r="I621" i="2" s="1"/>
  <c r="N563" i="1"/>
  <c r="V563" i="1"/>
  <c r="H563" i="5"/>
  <c r="L231" i="3"/>
  <c r="L212" i="3"/>
  <c r="L200" i="3"/>
  <c r="J221" i="3"/>
  <c r="J198" i="3"/>
  <c r="K223" i="3"/>
  <c r="K205" i="3"/>
  <c r="AD294" i="3"/>
  <c r="AD552" i="2"/>
  <c r="AD621" i="2" s="1"/>
  <c r="U359" i="5"/>
  <c r="U358" i="5" s="1"/>
  <c r="U349" i="5" s="1"/>
  <c r="U299" i="5" s="1"/>
  <c r="C234" i="3"/>
  <c r="C194" i="3"/>
  <c r="Y234" i="3"/>
  <c r="Y194" i="3"/>
  <c r="AD247" i="3"/>
  <c r="S208" i="3"/>
  <c r="S196" i="3"/>
  <c r="S195" i="5"/>
  <c r="S193" i="5" s="1"/>
  <c r="R215" i="3"/>
  <c r="AD359" i="5"/>
  <c r="AD358" i="5" s="1"/>
  <c r="AD349" i="5" s="1"/>
  <c r="AD299" i="5" s="1"/>
  <c r="AD298" i="5" s="1"/>
  <c r="M546" i="5"/>
  <c r="M287" i="5"/>
  <c r="M234" i="3"/>
  <c r="M207" i="3"/>
  <c r="X547" i="5"/>
  <c r="X232" i="3"/>
  <c r="X220" i="3"/>
  <c r="X219" i="5"/>
  <c r="X217" i="5" s="1"/>
  <c r="R359" i="5"/>
  <c r="R358" i="5" s="1"/>
  <c r="R349" i="5" s="1"/>
  <c r="R299" i="5" s="1"/>
  <c r="R557" i="5" s="1"/>
  <c r="R556" i="5" s="1"/>
  <c r="Q416" i="3"/>
  <c r="Q572" i="3" s="1"/>
  <c r="Q572" i="2"/>
  <c r="Q397" i="3"/>
  <c r="Q372" i="3"/>
  <c r="Q371" i="2"/>
  <c r="AD548" i="5"/>
  <c r="AD239" i="3"/>
  <c r="AD211" i="3"/>
  <c r="AD194" i="3"/>
  <c r="T413" i="3"/>
  <c r="T390" i="3"/>
  <c r="T370" i="3"/>
  <c r="T352" i="3"/>
  <c r="S422" i="3"/>
  <c r="S400" i="3"/>
  <c r="S566" i="3" s="1"/>
  <c r="S566" i="2"/>
  <c r="S382" i="3"/>
  <c r="S361" i="3"/>
  <c r="F253" i="3"/>
  <c r="F537" i="5"/>
  <c r="F252" i="5"/>
  <c r="F225" i="3"/>
  <c r="F532" i="3" s="1"/>
  <c r="F532" i="5"/>
  <c r="F209" i="3"/>
  <c r="E287" i="5"/>
  <c r="E546" i="5"/>
  <c r="E234" i="3"/>
  <c r="E207" i="3"/>
  <c r="AA547" i="5"/>
  <c r="AA232" i="3"/>
  <c r="AA220" i="3"/>
  <c r="AA219" i="5"/>
  <c r="AA217" i="5" s="1"/>
  <c r="S554" i="1"/>
  <c r="S623" i="1" s="1"/>
  <c r="S280" i="3"/>
  <c r="S279" i="1"/>
  <c r="S277" i="1" s="1"/>
  <c r="S249" i="3"/>
  <c r="Y283" i="3"/>
  <c r="Y259" i="3"/>
  <c r="I546" i="1"/>
  <c r="I287" i="1"/>
  <c r="I267" i="3"/>
  <c r="I237" i="1"/>
  <c r="I230" i="1" s="1"/>
  <c r="I534" i="1" s="1"/>
  <c r="F548" i="1"/>
  <c r="F271" i="3"/>
  <c r="F245" i="3"/>
  <c r="F244" i="1"/>
  <c r="F240" i="1" s="1"/>
  <c r="F535" i="1" s="1"/>
  <c r="J359" i="1"/>
  <c r="J358" i="1" s="1"/>
  <c r="J349" i="1" s="1"/>
  <c r="J299" i="1" s="1"/>
  <c r="I255" i="3"/>
  <c r="I539" i="3" s="1"/>
  <c r="I539" i="5"/>
  <c r="I229" i="3"/>
  <c r="I214" i="3"/>
  <c r="I213" i="5"/>
  <c r="I206" i="5" s="1"/>
  <c r="I529" i="5" s="1"/>
  <c r="O417" i="1"/>
  <c r="Z548" i="5"/>
  <c r="Z239" i="3"/>
  <c r="Z211" i="3"/>
  <c r="Z194" i="3"/>
  <c r="N255" i="3"/>
  <c r="N539" i="3" s="1"/>
  <c r="N539" i="5"/>
  <c r="N229" i="3"/>
  <c r="N214" i="3"/>
  <c r="N213" i="5"/>
  <c r="N206" i="5" s="1"/>
  <c r="N529" i="5" s="1"/>
  <c r="W547" i="5"/>
  <c r="W232" i="3"/>
  <c r="W220" i="3"/>
  <c r="W219" i="5"/>
  <c r="W217" i="5" s="1"/>
  <c r="V554" i="5"/>
  <c r="V623" i="5" s="1"/>
  <c r="V254" i="3"/>
  <c r="V538" i="3" s="1"/>
  <c r="V538" i="5"/>
  <c r="V222" i="3"/>
  <c r="V199" i="3"/>
  <c r="O253" i="3"/>
  <c r="O537" i="5"/>
  <c r="O252" i="5"/>
  <c r="O225" i="3"/>
  <c r="O532" i="3" s="1"/>
  <c r="O532" i="5"/>
  <c r="O209" i="3"/>
  <c r="Q359" i="5"/>
  <c r="Q358" i="5" s="1"/>
  <c r="Q349" i="5" s="1"/>
  <c r="Q299" i="5" s="1"/>
  <c r="Q557" i="5" s="1"/>
  <c r="Q556" i="5" s="1"/>
  <c r="I359" i="5"/>
  <c r="I358" i="5" s="1"/>
  <c r="I349" i="5" s="1"/>
  <c r="I299" i="5" s="1"/>
  <c r="AD359" i="1"/>
  <c r="AD358" i="1" s="1"/>
  <c r="AD349" i="1" s="1"/>
  <c r="AD299" i="1" s="1"/>
  <c r="AD557" i="1" s="1"/>
  <c r="AD556" i="1" s="1"/>
  <c r="Z359" i="5"/>
  <c r="Z358" i="5" s="1"/>
  <c r="Z349" i="5" s="1"/>
  <c r="Z299" i="5" s="1"/>
  <c r="L359" i="5"/>
  <c r="L358" i="5" s="1"/>
  <c r="L349" i="5" s="1"/>
  <c r="L299" i="5" s="1"/>
  <c r="L557" i="5" s="1"/>
  <c r="L556" i="5" s="1"/>
  <c r="AC359" i="5"/>
  <c r="AC358" i="5" s="1"/>
  <c r="AC349" i="5" s="1"/>
  <c r="AC299" i="5" s="1"/>
  <c r="AC557" i="5" s="1"/>
  <c r="AC556" i="5" s="1"/>
  <c r="L546" i="5"/>
  <c r="L287" i="5"/>
  <c r="L234" i="3"/>
  <c r="L207" i="3"/>
  <c r="J547" i="5"/>
  <c r="J232" i="3"/>
  <c r="J220" i="3"/>
  <c r="J219" i="5"/>
  <c r="J217" i="5" s="1"/>
  <c r="K554" i="5"/>
  <c r="K623" i="5" s="1"/>
  <c r="K254" i="3"/>
  <c r="K538" i="3" s="1"/>
  <c r="K538" i="5"/>
  <c r="K222" i="3"/>
  <c r="K199" i="3"/>
  <c r="C417" i="5"/>
  <c r="C255" i="3"/>
  <c r="C539" i="3" s="1"/>
  <c r="C539" i="5"/>
  <c r="C214" i="3"/>
  <c r="C213" i="5"/>
  <c r="C206" i="5" s="1"/>
  <c r="C529" i="5" s="1"/>
  <c r="Y225" i="3"/>
  <c r="Y532" i="3" s="1"/>
  <c r="Y532" i="5"/>
  <c r="AD280" i="3"/>
  <c r="AD279" i="1"/>
  <c r="AD277" i="1" s="1"/>
  <c r="S412" i="3"/>
  <c r="S394" i="3"/>
  <c r="S393" i="2"/>
  <c r="S564" i="2" s="1"/>
  <c r="S369" i="3"/>
  <c r="S368" i="2"/>
  <c r="F231" i="3"/>
  <c r="F212" i="3"/>
  <c r="F200" i="3"/>
  <c r="E221" i="3"/>
  <c r="E198" i="3"/>
  <c r="AA223" i="3"/>
  <c r="AA205" i="3"/>
  <c r="S278" i="3"/>
  <c r="S248" i="3"/>
  <c r="Y278" i="3"/>
  <c r="Y248" i="3"/>
  <c r="I278" i="3"/>
  <c r="I248" i="3"/>
  <c r="F278" i="3"/>
  <c r="F248" i="3"/>
  <c r="J563" i="1"/>
  <c r="I223" i="3"/>
  <c r="I205" i="3"/>
  <c r="G563" i="5"/>
  <c r="Z238" i="3"/>
  <c r="Z237" i="5"/>
  <c r="Z230" i="5" s="1"/>
  <c r="Z534" i="5" s="1"/>
  <c r="Z210" i="3"/>
  <c r="N223" i="3"/>
  <c r="N205" i="3"/>
  <c r="W563" i="5"/>
  <c r="W231" i="3"/>
  <c r="W212" i="3"/>
  <c r="W200" i="3"/>
  <c r="V221" i="3"/>
  <c r="V198" i="3"/>
  <c r="O223" i="3"/>
  <c r="O205" i="3"/>
  <c r="E563" i="5"/>
  <c r="Q563" i="5"/>
  <c r="Q563" i="1"/>
  <c r="S294" i="3"/>
  <c r="S552" i="2"/>
  <c r="S621" i="2" s="1"/>
  <c r="AD563" i="1"/>
  <c r="I292" i="3"/>
  <c r="I550" i="2"/>
  <c r="I291" i="2"/>
  <c r="I191" i="2" s="1"/>
  <c r="Z563" i="5"/>
  <c r="L563" i="5"/>
  <c r="AC563" i="5"/>
  <c r="L215" i="3"/>
  <c r="J218" i="3"/>
  <c r="K233" i="3"/>
  <c r="C393" i="5"/>
  <c r="C564" i="5" s="1"/>
  <c r="C254" i="3"/>
  <c r="C538" i="3" s="1"/>
  <c r="C538" i="5"/>
  <c r="Y239" i="3"/>
  <c r="AD242" i="3"/>
  <c r="P383" i="1"/>
  <c r="P560" i="1"/>
  <c r="P559" i="1" s="1"/>
  <c r="P626" i="1" s="1"/>
  <c r="C208" i="3"/>
  <c r="Y235" i="3"/>
  <c r="Y201" i="3"/>
  <c r="Y527" i="3" s="1"/>
  <c r="Y527" i="5"/>
  <c r="AD243" i="3"/>
  <c r="C408" i="3"/>
  <c r="C569" i="2"/>
  <c r="C389" i="3"/>
  <c r="C366" i="3"/>
  <c r="P421" i="3"/>
  <c r="P398" i="3"/>
  <c r="P373" i="3"/>
  <c r="P351" i="3"/>
  <c r="P350" i="2"/>
  <c r="P315" i="2"/>
  <c r="N421" i="3"/>
  <c r="N398" i="3"/>
  <c r="N373" i="3"/>
  <c r="N351" i="3"/>
  <c r="N350" i="2"/>
  <c r="N315" i="2"/>
  <c r="N278" i="3"/>
  <c r="N248" i="3"/>
  <c r="AB421" i="3"/>
  <c r="AB398" i="3"/>
  <c r="AB373" i="3"/>
  <c r="AB351" i="3"/>
  <c r="AB350" i="2"/>
  <c r="AB315" i="2"/>
  <c r="M421" i="3"/>
  <c r="M398" i="3"/>
  <c r="M373" i="3"/>
  <c r="M351" i="3"/>
  <c r="M350" i="2"/>
  <c r="M315" i="2"/>
  <c r="Z421" i="3"/>
  <c r="Z398" i="3"/>
  <c r="Z373" i="3"/>
  <c r="Z351" i="3"/>
  <c r="Z350" i="2"/>
  <c r="Z315" i="2"/>
  <c r="H421" i="3"/>
  <c r="H398" i="3"/>
  <c r="H373" i="3"/>
  <c r="H351" i="3"/>
  <c r="H350" i="2"/>
  <c r="H315" i="2"/>
  <c r="O294" i="3"/>
  <c r="O552" i="2"/>
  <c r="O621" i="2" s="1"/>
  <c r="D408" i="3"/>
  <c r="D569" i="3" s="1"/>
  <c r="D569" i="2"/>
  <c r="D389" i="3"/>
  <c r="D366" i="3"/>
  <c r="AE266" i="3"/>
  <c r="T266" i="3"/>
  <c r="O266" i="3"/>
  <c r="W266" i="3"/>
  <c r="Y411" i="3"/>
  <c r="Y388" i="3"/>
  <c r="Y365" i="3"/>
  <c r="Y364" i="2"/>
  <c r="Y341" i="2"/>
  <c r="H282" i="3"/>
  <c r="H251" i="3"/>
  <c r="C420" i="3"/>
  <c r="C402" i="3"/>
  <c r="C401" i="2"/>
  <c r="C567" i="2" s="1"/>
  <c r="C376" i="3"/>
  <c r="C354" i="3"/>
  <c r="C295" i="3"/>
  <c r="C553" i="3" s="1"/>
  <c r="C622" i="3" s="1"/>
  <c r="C553" i="2"/>
  <c r="C622" i="2" s="1"/>
  <c r="P411" i="3"/>
  <c r="P388" i="3"/>
  <c r="P365" i="3"/>
  <c r="P364" i="3" s="1"/>
  <c r="P364" i="2"/>
  <c r="P341" i="3"/>
  <c r="P341" i="2"/>
  <c r="N411" i="3"/>
  <c r="N388" i="3"/>
  <c r="N365" i="3"/>
  <c r="N364" i="3" s="1"/>
  <c r="N364" i="2"/>
  <c r="N341" i="2"/>
  <c r="N282" i="3"/>
  <c r="N251" i="3"/>
  <c r="AB420" i="3"/>
  <c r="AB402" i="3"/>
  <c r="AB401" i="2"/>
  <c r="AB567" i="2" s="1"/>
  <c r="AB376" i="3"/>
  <c r="AB354" i="3"/>
  <c r="M420" i="3"/>
  <c r="M402" i="3"/>
  <c r="M401" i="2"/>
  <c r="M567" i="2" s="1"/>
  <c r="M376" i="3"/>
  <c r="M354" i="3"/>
  <c r="Z420" i="3"/>
  <c r="Z402" i="3"/>
  <c r="Z401" i="2"/>
  <c r="Z567" i="2" s="1"/>
  <c r="Z565" i="2" s="1"/>
  <c r="Z628" i="2" s="1"/>
  <c r="Z376" i="3"/>
  <c r="Z354" i="3"/>
  <c r="H420" i="3"/>
  <c r="H402" i="3"/>
  <c r="H401" i="2"/>
  <c r="H567" i="2" s="1"/>
  <c r="H376" i="3"/>
  <c r="H354" i="3"/>
  <c r="O295" i="3"/>
  <c r="O553" i="3" s="1"/>
  <c r="O622" i="3" s="1"/>
  <c r="O553" i="2"/>
  <c r="O622" i="2" s="1"/>
  <c r="D411" i="3"/>
  <c r="D388" i="3"/>
  <c r="D365" i="3"/>
  <c r="D364" i="3" s="1"/>
  <c r="D364" i="2"/>
  <c r="D341" i="2"/>
  <c r="AE282" i="3"/>
  <c r="AE251" i="3"/>
  <c r="T547" i="1"/>
  <c r="T265" i="3"/>
  <c r="T242" i="3"/>
  <c r="O282" i="3"/>
  <c r="O251" i="3"/>
  <c r="W547" i="1"/>
  <c r="W265" i="3"/>
  <c r="W242" i="3"/>
  <c r="Y414" i="3"/>
  <c r="Y392" i="3"/>
  <c r="Y563" i="3" s="1"/>
  <c r="Y563" i="2"/>
  <c r="Y357" i="3"/>
  <c r="H284" i="3"/>
  <c r="H268" i="3"/>
  <c r="H246" i="3"/>
  <c r="H226" i="1"/>
  <c r="H533" i="1" s="1"/>
  <c r="C414" i="3"/>
  <c r="C392" i="3"/>
  <c r="C563" i="2"/>
  <c r="C357" i="3"/>
  <c r="C554" i="3"/>
  <c r="C623" i="3" s="1"/>
  <c r="C554" i="2"/>
  <c r="C623" i="2" s="1"/>
  <c r="P414" i="3"/>
  <c r="P392" i="3"/>
  <c r="P563" i="3" s="1"/>
  <c r="P563" i="2"/>
  <c r="P357" i="3"/>
  <c r="N423" i="3"/>
  <c r="N574" i="3" s="1"/>
  <c r="N631" i="3" s="1"/>
  <c r="N574" i="2"/>
  <c r="N631" i="2" s="1"/>
  <c r="N405" i="3"/>
  <c r="N379" i="3"/>
  <c r="N276" i="3"/>
  <c r="N261" i="3"/>
  <c r="N260" i="1"/>
  <c r="N258" i="1" s="1"/>
  <c r="AB423" i="3"/>
  <c r="AB574" i="3" s="1"/>
  <c r="AB631" i="3" s="1"/>
  <c r="AB574" i="2"/>
  <c r="AB631" i="2" s="1"/>
  <c r="AB405" i="3"/>
  <c r="AB379" i="3"/>
  <c r="M414" i="3"/>
  <c r="M392" i="3"/>
  <c r="M563" i="2"/>
  <c r="M357" i="3"/>
  <c r="Z423" i="3"/>
  <c r="Z574" i="3" s="1"/>
  <c r="Z631" i="3" s="1"/>
  <c r="Z574" i="2"/>
  <c r="Z631" i="2" s="1"/>
  <c r="Z405" i="3"/>
  <c r="Z379" i="3"/>
  <c r="H414" i="3"/>
  <c r="H392" i="3"/>
  <c r="H563" i="3" s="1"/>
  <c r="H563" i="2"/>
  <c r="H357" i="3"/>
  <c r="O554" i="3"/>
  <c r="O623" i="3" s="1"/>
  <c r="O554" i="2"/>
  <c r="O623" i="2" s="1"/>
  <c r="D414" i="3"/>
  <c r="D392" i="3"/>
  <c r="D563" i="3" s="1"/>
  <c r="D391" i="2"/>
  <c r="D563" i="2"/>
  <c r="D562" i="2" s="1"/>
  <c r="D627" i="2" s="1"/>
  <c r="D357" i="3"/>
  <c r="AE284" i="3"/>
  <c r="AE268" i="3"/>
  <c r="AE246" i="3"/>
  <c r="AE226" i="1"/>
  <c r="AE533" i="1" s="1"/>
  <c r="T276" i="3"/>
  <c r="T261" i="3"/>
  <c r="T260" i="1"/>
  <c r="T258" i="1" s="1"/>
  <c r="T542" i="1" s="1"/>
  <c r="O284" i="3"/>
  <c r="O268" i="3"/>
  <c r="O246" i="3"/>
  <c r="O226" i="1"/>
  <c r="O533" i="1" s="1"/>
  <c r="W276" i="3"/>
  <c r="W261" i="3"/>
  <c r="W260" i="1"/>
  <c r="W258" i="1" s="1"/>
  <c r="Y422" i="3"/>
  <c r="Y400" i="3"/>
  <c r="Y566" i="3" s="1"/>
  <c r="Y566" i="2"/>
  <c r="Y565" i="2" s="1"/>
  <c r="Y628" i="2" s="1"/>
  <c r="Y399" i="2"/>
  <c r="Y382" i="3"/>
  <c r="Y361" i="3"/>
  <c r="H287" i="1"/>
  <c r="H546" i="1"/>
  <c r="H267" i="3"/>
  <c r="H237" i="1"/>
  <c r="H230" i="1" s="1"/>
  <c r="H534" i="1" s="1"/>
  <c r="G278" i="3"/>
  <c r="AA392" i="3"/>
  <c r="AA563" i="3" s="1"/>
  <c r="AA563" i="2"/>
  <c r="W414" i="3"/>
  <c r="M282" i="3"/>
  <c r="K403" i="3"/>
  <c r="K366" i="3"/>
  <c r="AC412" i="3"/>
  <c r="AC315" i="2"/>
  <c r="X403" i="3"/>
  <c r="X366" i="3"/>
  <c r="D275" i="3"/>
  <c r="D532" i="1"/>
  <c r="G389" i="3"/>
  <c r="J422" i="3"/>
  <c r="J361" i="3"/>
  <c r="J328" i="2"/>
  <c r="AC554" i="1"/>
  <c r="AC623" i="1" s="1"/>
  <c r="AC259" i="3"/>
  <c r="C554" i="1"/>
  <c r="C623" i="1" s="1"/>
  <c r="C259" i="3"/>
  <c r="U284" i="3"/>
  <c r="U250" i="3"/>
  <c r="V382" i="3"/>
  <c r="AA265" i="3"/>
  <c r="I420" i="3"/>
  <c r="I341" i="2"/>
  <c r="D295" i="3"/>
  <c r="D553" i="3" s="1"/>
  <c r="D622" i="3" s="1"/>
  <c r="D553" i="2"/>
  <c r="D622" i="2" s="1"/>
  <c r="S209" i="3"/>
  <c r="G262" i="3"/>
  <c r="AA386" i="3"/>
  <c r="AA385" i="2"/>
  <c r="AA561" i="2" s="1"/>
  <c r="W400" i="3"/>
  <c r="W566" i="3" s="1"/>
  <c r="W566" i="2"/>
  <c r="W370" i="3"/>
  <c r="M281" i="3"/>
  <c r="K384" i="3"/>
  <c r="K560" i="3" s="1"/>
  <c r="K560" i="2"/>
  <c r="K302" i="2"/>
  <c r="AC388" i="3"/>
  <c r="X384" i="3"/>
  <c r="X560" i="3" s="1"/>
  <c r="X560" i="2"/>
  <c r="X559" i="2" s="1"/>
  <c r="X626" i="2" s="1"/>
  <c r="X302" i="2"/>
  <c r="D247" i="3"/>
  <c r="G411" i="3"/>
  <c r="G362" i="3"/>
  <c r="J408" i="3"/>
  <c r="J569" i="3" s="1"/>
  <c r="J569" i="2"/>
  <c r="J373" i="3"/>
  <c r="C266" i="3"/>
  <c r="C219" i="1"/>
  <c r="C217" i="1" s="1"/>
  <c r="U267" i="3"/>
  <c r="V398" i="3"/>
  <c r="V360" i="3"/>
  <c r="V359" i="2"/>
  <c r="V358" i="2" s="1"/>
  <c r="O388" i="3"/>
  <c r="I354" i="3"/>
  <c r="U411" i="3"/>
  <c r="S222" i="3"/>
  <c r="R201" i="3"/>
  <c r="R527" i="3" s="1"/>
  <c r="R527" i="5"/>
  <c r="G266" i="3"/>
  <c r="G219" i="1"/>
  <c r="G217" i="1" s="1"/>
  <c r="AA396" i="3"/>
  <c r="W405" i="3"/>
  <c r="W353" i="3"/>
  <c r="M285" i="3"/>
  <c r="K394" i="3"/>
  <c r="K393" i="2"/>
  <c r="AC398" i="3"/>
  <c r="AC360" i="3"/>
  <c r="AC359" i="2"/>
  <c r="AC358" i="2" s="1"/>
  <c r="X394" i="3"/>
  <c r="X393" i="2"/>
  <c r="X564" i="2" s="1"/>
  <c r="G408" i="3"/>
  <c r="G569" i="3" s="1"/>
  <c r="G569" i="2"/>
  <c r="G373" i="3"/>
  <c r="J395" i="3"/>
  <c r="J363" i="3"/>
  <c r="AC280" i="3"/>
  <c r="AC279" i="1"/>
  <c r="AC277" i="1" s="1"/>
  <c r="C548" i="1"/>
  <c r="C237" i="1"/>
  <c r="C230" i="1" s="1"/>
  <c r="C534" i="1" s="1"/>
  <c r="U246" i="3"/>
  <c r="V400" i="3"/>
  <c r="V566" i="3" s="1"/>
  <c r="V566" i="2"/>
  <c r="V370" i="3"/>
  <c r="O420" i="3"/>
  <c r="O341" i="2"/>
  <c r="V265" i="3"/>
  <c r="AA274" i="3"/>
  <c r="U397" i="3"/>
  <c r="S254" i="3"/>
  <c r="S538" i="3" s="1"/>
  <c r="S538" i="5"/>
  <c r="M233" i="3"/>
  <c r="G265" i="3"/>
  <c r="AA418" i="3"/>
  <c r="AA417" i="2"/>
  <c r="AA573" i="2" s="1"/>
  <c r="AA390" i="3"/>
  <c r="AA356" i="3"/>
  <c r="AA355" i="2"/>
  <c r="W386" i="3"/>
  <c r="W385" i="2"/>
  <c r="W561" i="2" s="1"/>
  <c r="M268" i="3"/>
  <c r="K411" i="3"/>
  <c r="K362" i="3"/>
  <c r="AC402" i="3"/>
  <c r="AC401" i="2"/>
  <c r="AC365" i="3"/>
  <c r="AC364" i="2"/>
  <c r="X411" i="3"/>
  <c r="X362" i="3"/>
  <c r="D285" i="3"/>
  <c r="G402" i="3"/>
  <c r="G401" i="2"/>
  <c r="G365" i="3"/>
  <c r="G364" i="2"/>
  <c r="J394" i="3"/>
  <c r="J393" i="2"/>
  <c r="J564" i="2" s="1"/>
  <c r="C263" i="3"/>
  <c r="U245" i="3"/>
  <c r="U244" i="1"/>
  <c r="U240" i="1" s="1"/>
  <c r="U535" i="1" s="1"/>
  <c r="V389" i="3"/>
  <c r="O416" i="3"/>
  <c r="O572" i="3" s="1"/>
  <c r="O572" i="2"/>
  <c r="V242" i="3"/>
  <c r="I376" i="3"/>
  <c r="D286" i="3"/>
  <c r="D544" i="3" s="1"/>
  <c r="D618" i="3" s="1"/>
  <c r="D544" i="2"/>
  <c r="S548" i="5"/>
  <c r="R255" i="3"/>
  <c r="R539" i="3" s="1"/>
  <c r="R539" i="5"/>
  <c r="X254" i="3"/>
  <c r="X538" i="3" s="1"/>
  <c r="X538" i="5"/>
  <c r="X208" i="3"/>
  <c r="Q410" i="3"/>
  <c r="Q409" i="2"/>
  <c r="Q570" i="2" s="1"/>
  <c r="Q375" i="3"/>
  <c r="Q374" i="2"/>
  <c r="AD238" i="3"/>
  <c r="AD237" i="5"/>
  <c r="AD230" i="5" s="1"/>
  <c r="AD534" i="5" s="1"/>
  <c r="S393" i="5"/>
  <c r="S564" i="5" s="1"/>
  <c r="T389" i="3"/>
  <c r="S416" i="3"/>
  <c r="S572" i="3" s="1"/>
  <c r="S572" i="2"/>
  <c r="F204" i="3"/>
  <c r="AA548" i="5"/>
  <c r="S247" i="3"/>
  <c r="I274" i="3"/>
  <c r="I254" i="3"/>
  <c r="I538" i="3" s="1"/>
  <c r="I538" i="5"/>
  <c r="Z225" i="3"/>
  <c r="Z532" i="3" s="1"/>
  <c r="Z532" i="5"/>
  <c r="N211" i="3"/>
  <c r="W204" i="3"/>
  <c r="O256" i="3"/>
  <c r="O540" i="3" s="1"/>
  <c r="O540" i="5"/>
  <c r="O194" i="3"/>
  <c r="AD417" i="1"/>
  <c r="L232" i="3"/>
  <c r="J222" i="3"/>
  <c r="K224" i="3"/>
  <c r="C229" i="3"/>
  <c r="AD249" i="3"/>
  <c r="O414" i="3"/>
  <c r="O392" i="3"/>
  <c r="O563" i="2"/>
  <c r="O357" i="3"/>
  <c r="V284" i="3"/>
  <c r="V268" i="3"/>
  <c r="V246" i="3"/>
  <c r="V226" i="1"/>
  <c r="V533" i="1" s="1"/>
  <c r="AA276" i="3"/>
  <c r="AA261" i="3"/>
  <c r="AA260" i="1"/>
  <c r="AA258" i="1" s="1"/>
  <c r="I563" i="1"/>
  <c r="I419" i="3"/>
  <c r="I396" i="3"/>
  <c r="I375" i="3"/>
  <c r="I374" i="3" s="1"/>
  <c r="I374" i="2"/>
  <c r="G563" i="1"/>
  <c r="D292" i="3"/>
  <c r="D550" i="2"/>
  <c r="D291" i="2"/>
  <c r="D191" i="2" s="1"/>
  <c r="U410" i="3"/>
  <c r="U409" i="2"/>
  <c r="U570" i="2" s="1"/>
  <c r="U387" i="3"/>
  <c r="U353" i="3"/>
  <c r="S214" i="3"/>
  <c r="S213" i="3" s="1"/>
  <c r="S213" i="5"/>
  <c r="S206" i="5" s="1"/>
  <c r="S529" i="5" s="1"/>
  <c r="R548" i="5"/>
  <c r="R224" i="3"/>
  <c r="R197" i="3"/>
  <c r="M255" i="3"/>
  <c r="M539" i="3" s="1"/>
  <c r="M539" i="5"/>
  <c r="M220" i="3"/>
  <c r="M219" i="5"/>
  <c r="M217" i="5" s="1"/>
  <c r="X256" i="3"/>
  <c r="X540" i="3" s="1"/>
  <c r="X540" i="5"/>
  <c r="X207" i="3"/>
  <c r="Q404" i="3"/>
  <c r="Q352" i="3"/>
  <c r="AD236" i="3"/>
  <c r="AD197" i="3"/>
  <c r="T406" i="3"/>
  <c r="T354" i="3"/>
  <c r="E253" i="3"/>
  <c r="E252" i="5"/>
  <c r="E537" i="5"/>
  <c r="AA211" i="3"/>
  <c r="S242" i="3"/>
  <c r="I227" i="3"/>
  <c r="I226" i="5"/>
  <c r="I533" i="5" s="1"/>
  <c r="Z224" i="3"/>
  <c r="N256" i="3"/>
  <c r="N540" i="3" s="1"/>
  <c r="N540" i="5"/>
  <c r="N194" i="3"/>
  <c r="V253" i="3"/>
  <c r="V537" i="5"/>
  <c r="V252" i="5"/>
  <c r="O204" i="3"/>
  <c r="D417" i="1"/>
  <c r="D573" i="1" s="1"/>
  <c r="D571" i="1" s="1"/>
  <c r="D630" i="1" s="1"/>
  <c r="L229" i="3"/>
  <c r="K255" i="3"/>
  <c r="K539" i="3" s="1"/>
  <c r="K539" i="5"/>
  <c r="C224" i="3"/>
  <c r="G284" i="3"/>
  <c r="G268" i="3"/>
  <c r="G246" i="3"/>
  <c r="G226" i="1"/>
  <c r="G533" i="1" s="1"/>
  <c r="AA408" i="3"/>
  <c r="AA569" i="3" s="1"/>
  <c r="AA569" i="2"/>
  <c r="AA389" i="3"/>
  <c r="AA366" i="3"/>
  <c r="W408" i="3"/>
  <c r="W569" i="3" s="1"/>
  <c r="W569" i="2"/>
  <c r="W389" i="3"/>
  <c r="W366" i="3"/>
  <c r="M287" i="1"/>
  <c r="M546" i="1"/>
  <c r="M267" i="3"/>
  <c r="M237" i="1"/>
  <c r="M230" i="1" s="1"/>
  <c r="K419" i="3"/>
  <c r="K396" i="3"/>
  <c r="K375" i="3"/>
  <c r="K374" i="2"/>
  <c r="AC410" i="3"/>
  <c r="AC409" i="2"/>
  <c r="AC570" i="2" s="1"/>
  <c r="AC387" i="3"/>
  <c r="AC353" i="3"/>
  <c r="X419" i="3"/>
  <c r="X396" i="3"/>
  <c r="X375" i="3"/>
  <c r="X374" i="2"/>
  <c r="D273" i="3"/>
  <c r="D272" i="3" s="1"/>
  <c r="D272" i="1"/>
  <c r="D270" i="1" s="1"/>
  <c r="D250" i="3"/>
  <c r="G419" i="3"/>
  <c r="G396" i="3"/>
  <c r="G375" i="3"/>
  <c r="G374" i="2"/>
  <c r="J406" i="3"/>
  <c r="J384" i="3"/>
  <c r="J560" i="3" s="1"/>
  <c r="J560" i="2"/>
  <c r="J362" i="3"/>
  <c r="J302" i="2"/>
  <c r="AC274" i="3"/>
  <c r="AC247" i="3"/>
  <c r="C285" i="3"/>
  <c r="C262" i="3"/>
  <c r="U263" i="3"/>
  <c r="U219" i="1"/>
  <c r="U217" i="1" s="1"/>
  <c r="V406" i="3"/>
  <c r="V384" i="3"/>
  <c r="V560" i="3" s="1"/>
  <c r="V560" i="2"/>
  <c r="V362" i="3"/>
  <c r="V302" i="2"/>
  <c r="O404" i="3"/>
  <c r="O386" i="3"/>
  <c r="O385" i="2"/>
  <c r="O363" i="3"/>
  <c r="O328" i="2"/>
  <c r="V548" i="1"/>
  <c r="V271" i="3"/>
  <c r="V245" i="3"/>
  <c r="V244" i="1"/>
  <c r="V240" i="1" s="1"/>
  <c r="V535" i="1" s="1"/>
  <c r="AA554" i="1"/>
  <c r="AA623" i="1" s="1"/>
  <c r="AA280" i="3"/>
  <c r="AA279" i="1"/>
  <c r="AA277" i="1" s="1"/>
  <c r="AA249" i="3"/>
  <c r="I413" i="3"/>
  <c r="I390" i="3"/>
  <c r="I370" i="3"/>
  <c r="I352" i="3"/>
  <c r="N359" i="5"/>
  <c r="N358" i="5" s="1"/>
  <c r="N349" i="5" s="1"/>
  <c r="N299" i="5" s="1"/>
  <c r="N557" i="5" s="1"/>
  <c r="N556" i="5" s="1"/>
  <c r="U413" i="3"/>
  <c r="U390" i="3"/>
  <c r="U370" i="3"/>
  <c r="U352" i="3"/>
  <c r="E359" i="1"/>
  <c r="E358" i="1" s="1"/>
  <c r="E349" i="1" s="1"/>
  <c r="E299" i="1" s="1"/>
  <c r="E557" i="1" s="1"/>
  <c r="E556" i="1" s="1"/>
  <c r="S253" i="3"/>
  <c r="S537" i="5"/>
  <c r="S252" i="5"/>
  <c r="S225" i="3"/>
  <c r="S532" i="3" s="1"/>
  <c r="S532" i="5"/>
  <c r="S199" i="3"/>
  <c r="R235" i="3"/>
  <c r="R208" i="3"/>
  <c r="M224" i="3"/>
  <c r="M205" i="3"/>
  <c r="X233" i="3"/>
  <c r="X201" i="3"/>
  <c r="X527" i="3" s="1"/>
  <c r="X527" i="5"/>
  <c r="Q396" i="3"/>
  <c r="AD221" i="3"/>
  <c r="T408" i="3"/>
  <c r="T569" i="3" s="1"/>
  <c r="T569" i="2"/>
  <c r="T373" i="3"/>
  <c r="S411" i="3"/>
  <c r="F211" i="3"/>
  <c r="E214" i="3"/>
  <c r="E213" i="5"/>
  <c r="E206" i="5" s="1"/>
  <c r="E529" i="5" s="1"/>
  <c r="AA207" i="3"/>
  <c r="Y265" i="3"/>
  <c r="I282" i="3"/>
  <c r="I211" i="3"/>
  <c r="Z232" i="3"/>
  <c r="N204" i="3"/>
  <c r="W199" i="3"/>
  <c r="O548" i="5"/>
  <c r="Q417" i="1"/>
  <c r="Q415" i="1" s="1"/>
  <c r="L417" i="5"/>
  <c r="L573" i="5" s="1"/>
  <c r="L571" i="5" s="1"/>
  <c r="L630" i="5" s="1"/>
  <c r="L225" i="3"/>
  <c r="L532" i="3" s="1"/>
  <c r="L532" i="5"/>
  <c r="K253" i="3"/>
  <c r="K252" i="5"/>
  <c r="K537" i="5"/>
  <c r="AD554" i="1"/>
  <c r="AD623" i="1" s="1"/>
  <c r="G546" i="1"/>
  <c r="G287" i="1"/>
  <c r="G267" i="3"/>
  <c r="G237" i="1"/>
  <c r="G230" i="1" s="1"/>
  <c r="G534" i="1" s="1"/>
  <c r="AA416" i="3"/>
  <c r="AA572" i="2"/>
  <c r="AA397" i="3"/>
  <c r="AA372" i="3"/>
  <c r="AA371" i="2"/>
  <c r="W416" i="3"/>
  <c r="W572" i="3" s="1"/>
  <c r="W572" i="2"/>
  <c r="W397" i="3"/>
  <c r="W372" i="3"/>
  <c r="W371" i="2"/>
  <c r="M275" i="3"/>
  <c r="M243" i="3"/>
  <c r="M532" i="1"/>
  <c r="K418" i="3"/>
  <c r="K417" i="2"/>
  <c r="K573" i="2" s="1"/>
  <c r="K571" i="2" s="1"/>
  <c r="K630" i="2" s="1"/>
  <c r="K395" i="3"/>
  <c r="K378" i="3"/>
  <c r="K377" i="2"/>
  <c r="K356" i="3"/>
  <c r="K355" i="2"/>
  <c r="AC404" i="3"/>
  <c r="AC386" i="3"/>
  <c r="AC385" i="2"/>
  <c r="AC561" i="2" s="1"/>
  <c r="AC363" i="3"/>
  <c r="AC328" i="2"/>
  <c r="X418" i="3"/>
  <c r="X417" i="2"/>
  <c r="X573" i="2" s="1"/>
  <c r="X395" i="3"/>
  <c r="X378" i="3"/>
  <c r="X377" i="2"/>
  <c r="X356" i="3"/>
  <c r="X355" i="2"/>
  <c r="D283" i="3"/>
  <c r="D259" i="3"/>
  <c r="G413" i="3"/>
  <c r="G390" i="3"/>
  <c r="G370" i="3"/>
  <c r="G352" i="3"/>
  <c r="J423" i="3"/>
  <c r="J574" i="3" s="1"/>
  <c r="J631" i="3" s="1"/>
  <c r="J574" i="2"/>
  <c r="J631" i="2" s="1"/>
  <c r="J405" i="3"/>
  <c r="J379" i="3"/>
  <c r="AC276" i="3"/>
  <c r="AC261" i="3"/>
  <c r="AC260" i="1"/>
  <c r="AC258" i="1" s="1"/>
  <c r="C284" i="3"/>
  <c r="C268" i="3"/>
  <c r="C246" i="3"/>
  <c r="C226" i="1"/>
  <c r="C533" i="1" s="1"/>
  <c r="U282" i="3"/>
  <c r="U251" i="3"/>
  <c r="V423" i="3"/>
  <c r="V574" i="3" s="1"/>
  <c r="V631" i="3" s="1"/>
  <c r="V574" i="2"/>
  <c r="V631" i="2" s="1"/>
  <c r="V405" i="3"/>
  <c r="V379" i="3"/>
  <c r="O408" i="3"/>
  <c r="O569" i="2"/>
  <c r="O389" i="3"/>
  <c r="O366" i="3"/>
  <c r="V266" i="3"/>
  <c r="AA266" i="3"/>
  <c r="I403" i="3"/>
  <c r="I381" i="3"/>
  <c r="I380" i="3" s="1"/>
  <c r="I380" i="2"/>
  <c r="I360" i="3"/>
  <c r="I359" i="2"/>
  <c r="I358" i="2" s="1"/>
  <c r="G393" i="1"/>
  <c r="G564" i="1" s="1"/>
  <c r="D293" i="3"/>
  <c r="D551" i="3" s="1"/>
  <c r="D551" i="2"/>
  <c r="U403" i="3"/>
  <c r="U381" i="3"/>
  <c r="U380" i="2"/>
  <c r="U360" i="3"/>
  <c r="U359" i="2"/>
  <c r="U358" i="2" s="1"/>
  <c r="H563" i="1"/>
  <c r="S231" i="3"/>
  <c r="S210" i="3"/>
  <c r="R234" i="3"/>
  <c r="R207" i="3"/>
  <c r="AD393" i="5"/>
  <c r="AD564" i="5" s="1"/>
  <c r="M547" i="5"/>
  <c r="M214" i="3"/>
  <c r="M213" i="5"/>
  <c r="M206" i="5" s="1"/>
  <c r="M529" i="5" s="1"/>
  <c r="X548" i="5"/>
  <c r="X218" i="3"/>
  <c r="R417" i="5"/>
  <c r="R415" i="5" s="1"/>
  <c r="Q418" i="3"/>
  <c r="Q417" i="2"/>
  <c r="Q573" i="2" s="1"/>
  <c r="Q390" i="3"/>
  <c r="Q356" i="3"/>
  <c r="Q355" i="2"/>
  <c r="AD232" i="3"/>
  <c r="T420" i="3"/>
  <c r="T372" i="3"/>
  <c r="T371" i="2"/>
  <c r="S397" i="3"/>
  <c r="F222" i="3"/>
  <c r="E224" i="3"/>
  <c r="AA254" i="3"/>
  <c r="AA538" i="3" s="1"/>
  <c r="AA538" i="5"/>
  <c r="Y242" i="3"/>
  <c r="I242" i="3"/>
  <c r="F242" i="3"/>
  <c r="I234" i="3"/>
  <c r="Z253" i="3"/>
  <c r="Z537" i="5"/>
  <c r="Z252" i="5"/>
  <c r="N227" i="3"/>
  <c r="N226" i="5"/>
  <c r="N533" i="5" s="1"/>
  <c r="W207" i="3"/>
  <c r="V209" i="3"/>
  <c r="O211" i="3"/>
  <c r="W359" i="1"/>
  <c r="W358" i="1" s="1"/>
  <c r="W349" i="1" s="1"/>
  <c r="W299" i="1" s="1"/>
  <c r="H359" i="5"/>
  <c r="H358" i="5" s="1"/>
  <c r="H349" i="5" s="1"/>
  <c r="H299" i="5" s="1"/>
  <c r="H557" i="5" s="1"/>
  <c r="H556" i="5" s="1"/>
  <c r="L197" i="3"/>
  <c r="J199" i="3"/>
  <c r="K417" i="5"/>
  <c r="Y209" i="3"/>
  <c r="R560" i="1"/>
  <c r="R559" i="1" s="1"/>
  <c r="R626" i="1" s="1"/>
  <c r="R383" i="1"/>
  <c r="Q403" i="3"/>
  <c r="Q381" i="3"/>
  <c r="Q380" i="2"/>
  <c r="Q360" i="3"/>
  <c r="Q359" i="2"/>
  <c r="Q358" i="2" s="1"/>
  <c r="AD223" i="3"/>
  <c r="AD205" i="3"/>
  <c r="S563" i="5"/>
  <c r="T419" i="3"/>
  <c r="T396" i="3"/>
  <c r="T375" i="3"/>
  <c r="T374" i="3" s="1"/>
  <c r="T374" i="2"/>
  <c r="S410" i="3"/>
  <c r="S409" i="2"/>
  <c r="S570" i="2" s="1"/>
  <c r="S387" i="3"/>
  <c r="S353" i="3"/>
  <c r="F233" i="3"/>
  <c r="F203" i="3"/>
  <c r="F202" i="5"/>
  <c r="F528" i="5" s="1"/>
  <c r="E228" i="3"/>
  <c r="E208" i="3"/>
  <c r="E196" i="3"/>
  <c r="E195" i="5"/>
  <c r="E193" i="5" s="1"/>
  <c r="E526" i="5" s="1"/>
  <c r="AA215" i="3"/>
  <c r="S284" i="3"/>
  <c r="S268" i="3"/>
  <c r="S246" i="3"/>
  <c r="S226" i="1"/>
  <c r="Y276" i="3"/>
  <c r="Y261" i="3"/>
  <c r="Y260" i="1"/>
  <c r="Y258" i="1" s="1"/>
  <c r="Y542" i="1" s="1"/>
  <c r="I284" i="3"/>
  <c r="I268" i="3"/>
  <c r="I246" i="3"/>
  <c r="I226" i="1"/>
  <c r="I533" i="1" s="1"/>
  <c r="F276" i="3"/>
  <c r="F261" i="3"/>
  <c r="F260" i="1"/>
  <c r="F258" i="1" s="1"/>
  <c r="F542" i="1" s="1"/>
  <c r="J393" i="1"/>
  <c r="J564" i="1" s="1"/>
  <c r="F560" i="5"/>
  <c r="F559" i="5" s="1"/>
  <c r="F626" i="5" s="1"/>
  <c r="F383" i="5"/>
  <c r="I215" i="3"/>
  <c r="G393" i="5"/>
  <c r="G564" i="5" s="1"/>
  <c r="O383" i="1"/>
  <c r="O560" i="1"/>
  <c r="O559" i="1" s="1"/>
  <c r="O626" i="1" s="1"/>
  <c r="Z235" i="3"/>
  <c r="Z218" i="3"/>
  <c r="Z201" i="3"/>
  <c r="Z527" i="3" s="1"/>
  <c r="Z527" i="5"/>
  <c r="Y560" i="1"/>
  <c r="Y559" i="1" s="1"/>
  <c r="Y626" i="1" s="1"/>
  <c r="Y383" i="1"/>
  <c r="N215" i="3"/>
  <c r="W393" i="5"/>
  <c r="W564" i="5" s="1"/>
  <c r="W233" i="3"/>
  <c r="W203" i="3"/>
  <c r="W202" i="5"/>
  <c r="V228" i="3"/>
  <c r="V208" i="3"/>
  <c r="V196" i="3"/>
  <c r="V195" i="5"/>
  <c r="V193" i="5" s="1"/>
  <c r="O215" i="3"/>
  <c r="E393" i="5"/>
  <c r="E564" i="5" s="1"/>
  <c r="S383" i="1"/>
  <c r="S560" i="1"/>
  <c r="S559" i="1" s="1"/>
  <c r="S626" i="1" s="1"/>
  <c r="Q393" i="5"/>
  <c r="Q564" i="5" s="1"/>
  <c r="F560" i="1"/>
  <c r="F559" i="1" s="1"/>
  <c r="F626" i="1" s="1"/>
  <c r="F383" i="1"/>
  <c r="Q393" i="1"/>
  <c r="Q391" i="1" s="1"/>
  <c r="W560" i="1"/>
  <c r="W559" i="1" s="1"/>
  <c r="W626" i="1" s="1"/>
  <c r="W383" i="1"/>
  <c r="S554" i="3"/>
  <c r="S623" i="3" s="1"/>
  <c r="S554" i="2"/>
  <c r="S623" i="2" s="1"/>
  <c r="AD393" i="1"/>
  <c r="AD564" i="1" s="1"/>
  <c r="I293" i="3"/>
  <c r="I551" i="3" s="1"/>
  <c r="I551" i="2"/>
  <c r="Z393" i="5"/>
  <c r="N560" i="1"/>
  <c r="N559" i="1" s="1"/>
  <c r="N626" i="1" s="1"/>
  <c r="N383" i="1"/>
  <c r="L393" i="5"/>
  <c r="L564" i="5" s="1"/>
  <c r="V560" i="1"/>
  <c r="V559" i="1" s="1"/>
  <c r="V626" i="1" s="1"/>
  <c r="V383" i="1"/>
  <c r="AC393" i="5"/>
  <c r="AC564" i="5" s="1"/>
  <c r="H383" i="5"/>
  <c r="H560" i="5"/>
  <c r="H559" i="5" s="1"/>
  <c r="H626" i="5" s="1"/>
  <c r="L228" i="3"/>
  <c r="L208" i="3"/>
  <c r="L196" i="3"/>
  <c r="L195" i="5"/>
  <c r="L193" i="5" s="1"/>
  <c r="J215" i="3"/>
  <c r="K235" i="3"/>
  <c r="K218" i="3"/>
  <c r="K217" i="5"/>
  <c r="K201" i="3"/>
  <c r="K527" i="3" s="1"/>
  <c r="K527" i="5"/>
  <c r="AD293" i="3"/>
  <c r="AD551" i="3" s="1"/>
  <c r="AD551" i="2"/>
  <c r="K393" i="5"/>
  <c r="K564" i="5" s="1"/>
  <c r="P417" i="1"/>
  <c r="C227" i="3"/>
  <c r="C226" i="5"/>
  <c r="C533" i="5" s="1"/>
  <c r="K417" i="1"/>
  <c r="Y227" i="3"/>
  <c r="Y226" i="5"/>
  <c r="Y533" i="5" s="1"/>
  <c r="AD282" i="3"/>
  <c r="S205" i="3"/>
  <c r="R238" i="3"/>
  <c r="R237" i="5"/>
  <c r="R230" i="5" s="1"/>
  <c r="R534" i="5" s="1"/>
  <c r="R210" i="3"/>
  <c r="Y417" i="5"/>
  <c r="Y573" i="5" s="1"/>
  <c r="Y571" i="5" s="1"/>
  <c r="Y630" i="5" s="1"/>
  <c r="M256" i="3"/>
  <c r="M540" i="3" s="1"/>
  <c r="M540" i="5"/>
  <c r="M227" i="3"/>
  <c r="M226" i="5"/>
  <c r="M533" i="5" s="1"/>
  <c r="M204" i="3"/>
  <c r="X255" i="3"/>
  <c r="X539" i="3" s="1"/>
  <c r="X539" i="5"/>
  <c r="X229" i="3"/>
  <c r="X214" i="3"/>
  <c r="X213" i="5"/>
  <c r="X206" i="5" s="1"/>
  <c r="X529" i="5" s="1"/>
  <c r="R417" i="1"/>
  <c r="Q411" i="3"/>
  <c r="Q388" i="3"/>
  <c r="Q365" i="3"/>
  <c r="Q364" i="2"/>
  <c r="Q341" i="2"/>
  <c r="AD546" i="5"/>
  <c r="AD287" i="5"/>
  <c r="AD234" i="3"/>
  <c r="AD207" i="3"/>
  <c r="S417" i="5"/>
  <c r="S573" i="5" s="1"/>
  <c r="S571" i="5" s="1"/>
  <c r="S630" i="5" s="1"/>
  <c r="T404" i="3"/>
  <c r="T386" i="3"/>
  <c r="T385" i="2"/>
  <c r="T561" i="2" s="1"/>
  <c r="T363" i="3"/>
  <c r="T328" i="2"/>
  <c r="S418" i="3"/>
  <c r="S417" i="2"/>
  <c r="S573" i="2" s="1"/>
  <c r="S395" i="3"/>
  <c r="S378" i="3"/>
  <c r="S377" i="2"/>
  <c r="S356" i="3"/>
  <c r="S355" i="2"/>
  <c r="F236" i="3"/>
  <c r="F224" i="3"/>
  <c r="F197" i="3"/>
  <c r="E256" i="3"/>
  <c r="E540" i="3" s="1"/>
  <c r="E540" i="5"/>
  <c r="E227" i="3"/>
  <c r="E226" i="5"/>
  <c r="E533" i="5" s="1"/>
  <c r="E204" i="3"/>
  <c r="AA255" i="3"/>
  <c r="AA539" i="3" s="1"/>
  <c r="AA539" i="5"/>
  <c r="AA229" i="3"/>
  <c r="AA214" i="3"/>
  <c r="AA213" i="5"/>
  <c r="AA206" i="5" s="1"/>
  <c r="AA529" i="5" s="1"/>
  <c r="S548" i="1"/>
  <c r="S271" i="3"/>
  <c r="S245" i="3"/>
  <c r="S244" i="1"/>
  <c r="S240" i="1" s="1"/>
  <c r="S535" i="1" s="1"/>
  <c r="Y554" i="1"/>
  <c r="Y623" i="1" s="1"/>
  <c r="Y280" i="3"/>
  <c r="Y279" i="1"/>
  <c r="Y277" i="1" s="1"/>
  <c r="Y249" i="3"/>
  <c r="I283" i="3"/>
  <c r="I259" i="3"/>
  <c r="F287" i="1"/>
  <c r="F546" i="1"/>
  <c r="F267" i="3"/>
  <c r="F237" i="1"/>
  <c r="F230" i="1" s="1"/>
  <c r="F534" i="1" s="1"/>
  <c r="F417" i="5"/>
  <c r="F573" i="5" s="1"/>
  <c r="F571" i="5" s="1"/>
  <c r="F630" i="5" s="1"/>
  <c r="I253" i="3"/>
  <c r="I537" i="5"/>
  <c r="I252" i="5"/>
  <c r="I225" i="3"/>
  <c r="I532" i="3" s="1"/>
  <c r="I532" i="5"/>
  <c r="I209" i="3"/>
  <c r="J359" i="5"/>
  <c r="J358" i="5" s="1"/>
  <c r="J349" i="5" s="1"/>
  <c r="J299" i="5" s="1"/>
  <c r="Z546" i="5"/>
  <c r="Z287" i="5"/>
  <c r="Z234" i="3"/>
  <c r="Z207" i="3"/>
  <c r="Y417" i="1"/>
  <c r="N253" i="3"/>
  <c r="N537" i="5"/>
  <c r="N252" i="5"/>
  <c r="N225" i="3"/>
  <c r="N532" i="3" s="1"/>
  <c r="N532" i="5"/>
  <c r="N209" i="3"/>
  <c r="W255" i="3"/>
  <c r="W539" i="3" s="1"/>
  <c r="W539" i="5"/>
  <c r="W229" i="3"/>
  <c r="W214" i="3"/>
  <c r="W213" i="5"/>
  <c r="W206" i="5" s="1"/>
  <c r="W529" i="5" s="1"/>
  <c r="V548" i="5"/>
  <c r="V239" i="3"/>
  <c r="V211" i="3"/>
  <c r="V194" i="3"/>
  <c r="O236" i="3"/>
  <c r="O224" i="3"/>
  <c r="O197" i="3"/>
  <c r="F417" i="1"/>
  <c r="X417" i="5"/>
  <c r="X573" i="5" s="1"/>
  <c r="X571" i="5" s="1"/>
  <c r="X630" i="5" s="1"/>
  <c r="I295" i="3"/>
  <c r="I553" i="3" s="1"/>
  <c r="I622" i="3" s="1"/>
  <c r="I553" i="2"/>
  <c r="I622" i="2" s="1"/>
  <c r="N417" i="1"/>
  <c r="V417" i="1"/>
  <c r="H417" i="5"/>
  <c r="H415" i="5" s="1"/>
  <c r="L256" i="3"/>
  <c r="L540" i="3" s="1"/>
  <c r="L540" i="5"/>
  <c r="L227" i="3"/>
  <c r="L226" i="5"/>
  <c r="L533" i="5" s="1"/>
  <c r="L204" i="3"/>
  <c r="J255" i="3"/>
  <c r="J539" i="3" s="1"/>
  <c r="J539" i="5"/>
  <c r="J229" i="3"/>
  <c r="J214" i="3"/>
  <c r="J213" i="5"/>
  <c r="J206" i="5" s="1"/>
  <c r="K548" i="5"/>
  <c r="K239" i="3"/>
  <c r="K211" i="3"/>
  <c r="K194" i="3"/>
  <c r="K359" i="5"/>
  <c r="K358" i="5" s="1"/>
  <c r="K349" i="5" s="1"/>
  <c r="K299" i="5" s="1"/>
  <c r="K298" i="5" s="1"/>
  <c r="C232" i="3"/>
  <c r="Y547" i="5"/>
  <c r="Y220" i="3"/>
  <c r="Y219" i="5"/>
  <c r="Y217" i="5" s="1"/>
  <c r="AD271" i="3"/>
  <c r="S408" i="3"/>
  <c r="S569" i="3" s="1"/>
  <c r="S569" i="2"/>
  <c r="S389" i="3"/>
  <c r="S366" i="3"/>
  <c r="F228" i="3"/>
  <c r="F208" i="3"/>
  <c r="F196" i="3"/>
  <c r="F195" i="5"/>
  <c r="F193" i="5" s="1"/>
  <c r="F526" i="5" s="1"/>
  <c r="E215" i="3"/>
  <c r="AA235" i="3"/>
  <c r="AA218" i="3"/>
  <c r="AA201" i="3"/>
  <c r="AA527" i="3" s="1"/>
  <c r="AA527" i="5"/>
  <c r="S275" i="3"/>
  <c r="S243" i="3"/>
  <c r="S532" i="1"/>
  <c r="Y275" i="3"/>
  <c r="Y243" i="3"/>
  <c r="Y532" i="1"/>
  <c r="I275" i="3"/>
  <c r="I243" i="3"/>
  <c r="I532" i="1"/>
  <c r="F275" i="3"/>
  <c r="F243" i="3"/>
  <c r="F532" i="1"/>
  <c r="J383" i="1"/>
  <c r="J560" i="1"/>
  <c r="J559" i="1" s="1"/>
  <c r="J626" i="1" s="1"/>
  <c r="I235" i="3"/>
  <c r="I218" i="3"/>
  <c r="I201" i="3"/>
  <c r="I527" i="3" s="1"/>
  <c r="I527" i="5"/>
  <c r="G560" i="5"/>
  <c r="G559" i="5" s="1"/>
  <c r="G626" i="5" s="1"/>
  <c r="G383" i="5"/>
  <c r="M393" i="5"/>
  <c r="Z233" i="3"/>
  <c r="Z203" i="3"/>
  <c r="Z202" i="5"/>
  <c r="Z528" i="5" s="1"/>
  <c r="N235" i="3"/>
  <c r="N218" i="3"/>
  <c r="N201" i="3"/>
  <c r="N527" i="3" s="1"/>
  <c r="N527" i="5"/>
  <c r="W560" i="5"/>
  <c r="W559" i="5" s="1"/>
  <c r="W626" i="5" s="1"/>
  <c r="W383" i="5"/>
  <c r="W228" i="3"/>
  <c r="W208" i="3"/>
  <c r="W196" i="3"/>
  <c r="W195" i="5"/>
  <c r="W193" i="5" s="1"/>
  <c r="W526" i="5" s="1"/>
  <c r="V215" i="3"/>
  <c r="O235" i="3"/>
  <c r="O218" i="3"/>
  <c r="O201" i="3"/>
  <c r="O527" i="3" s="1"/>
  <c r="O527" i="5"/>
  <c r="E560" i="5"/>
  <c r="E559" i="5" s="1"/>
  <c r="E626" i="5" s="1"/>
  <c r="E383" i="5"/>
  <c r="Q383" i="5"/>
  <c r="Q560" i="5"/>
  <c r="Q559" i="5" s="1"/>
  <c r="Q626" i="5" s="1"/>
  <c r="Q560" i="1"/>
  <c r="Q559" i="1" s="1"/>
  <c r="Q626" i="1" s="1"/>
  <c r="Q383" i="1"/>
  <c r="X393" i="5"/>
  <c r="S293" i="3"/>
  <c r="S551" i="3" s="1"/>
  <c r="S551" i="2"/>
  <c r="D393" i="5"/>
  <c r="D564" i="5" s="1"/>
  <c r="AD383" i="1"/>
  <c r="AD560" i="1"/>
  <c r="AD559" i="1" s="1"/>
  <c r="AD626" i="1" s="1"/>
  <c r="M393" i="1"/>
  <c r="M564" i="1" s="1"/>
  <c r="Z560" i="5"/>
  <c r="Z559" i="5" s="1"/>
  <c r="Z626" i="5" s="1"/>
  <c r="Z383" i="5"/>
  <c r="AE393" i="5"/>
  <c r="AE564" i="5" s="1"/>
  <c r="L383" i="5"/>
  <c r="L560" i="5"/>
  <c r="L559" i="5" s="1"/>
  <c r="L626" i="5" s="1"/>
  <c r="T393" i="5"/>
  <c r="T564" i="5" s="1"/>
  <c r="AC560" i="5"/>
  <c r="AC559" i="5" s="1"/>
  <c r="AC626" i="5" s="1"/>
  <c r="AC383" i="5"/>
  <c r="L198" i="3"/>
  <c r="J205" i="3"/>
  <c r="K210" i="3"/>
  <c r="K563" i="5"/>
  <c r="C204" i="3"/>
  <c r="Y199" i="3"/>
  <c r="C231" i="3"/>
  <c r="C200" i="3"/>
  <c r="Y223" i="3"/>
  <c r="AD278" i="3"/>
  <c r="T263" i="3"/>
  <c r="T219" i="1"/>
  <c r="T217" i="1" s="1"/>
  <c r="T531" i="1" s="1"/>
  <c r="O263" i="3"/>
  <c r="O219" i="1"/>
  <c r="O217" i="1" s="1"/>
  <c r="O531" i="1" s="1"/>
  <c r="W263" i="3"/>
  <c r="W219" i="1"/>
  <c r="W217" i="1" s="1"/>
  <c r="Y406" i="3"/>
  <c r="Y384" i="3"/>
  <c r="Y560" i="2"/>
  <c r="Y362" i="3"/>
  <c r="Y302" i="2"/>
  <c r="H274" i="3"/>
  <c r="H247" i="3"/>
  <c r="C416" i="3"/>
  <c r="C572" i="3" s="1"/>
  <c r="C572" i="2"/>
  <c r="C397" i="3"/>
  <c r="C372" i="3"/>
  <c r="C371" i="2"/>
  <c r="C286" i="3"/>
  <c r="C544" i="3" s="1"/>
  <c r="C618" i="3" s="1"/>
  <c r="C544" i="2"/>
  <c r="P406" i="3"/>
  <c r="P384" i="3"/>
  <c r="P560" i="3" s="1"/>
  <c r="P560" i="2"/>
  <c r="P559" i="2" s="1"/>
  <c r="P626" i="2" s="1"/>
  <c r="P362" i="3"/>
  <c r="P302" i="2"/>
  <c r="N406" i="3"/>
  <c r="N384" i="3"/>
  <c r="N560" i="3" s="1"/>
  <c r="N560" i="2"/>
  <c r="N559" i="2" s="1"/>
  <c r="N626" i="2" s="1"/>
  <c r="N362" i="3"/>
  <c r="N302" i="2"/>
  <c r="N274" i="3"/>
  <c r="N247" i="3"/>
  <c r="AB416" i="3"/>
  <c r="AB572" i="3" s="1"/>
  <c r="AB572" i="2"/>
  <c r="AB397" i="3"/>
  <c r="AB372" i="3"/>
  <c r="AB371" i="2"/>
  <c r="M416" i="3"/>
  <c r="M572" i="3" s="1"/>
  <c r="M572" i="2"/>
  <c r="M397" i="3"/>
  <c r="M372" i="3"/>
  <c r="M371" i="2"/>
  <c r="Z416" i="3"/>
  <c r="Z572" i="3" s="1"/>
  <c r="Z572" i="2"/>
  <c r="Z397" i="3"/>
  <c r="Z372" i="3"/>
  <c r="Z371" i="2"/>
  <c r="H416" i="3"/>
  <c r="H572" i="3" s="1"/>
  <c r="H572" i="2"/>
  <c r="H397" i="3"/>
  <c r="H372" i="3"/>
  <c r="H371" i="2"/>
  <c r="O286" i="3"/>
  <c r="O544" i="3" s="1"/>
  <c r="O618" i="3" s="1"/>
  <c r="O544" i="2"/>
  <c r="D406" i="3"/>
  <c r="D384" i="3"/>
  <c r="D560" i="3" s="1"/>
  <c r="D560" i="2"/>
  <c r="D362" i="3"/>
  <c r="D302" i="2"/>
  <c r="AE274" i="3"/>
  <c r="AE247" i="3"/>
  <c r="T285" i="3"/>
  <c r="T262" i="3"/>
  <c r="O274" i="3"/>
  <c r="O247" i="3"/>
  <c r="W285" i="3"/>
  <c r="W262" i="3"/>
  <c r="Y410" i="3"/>
  <c r="Y409" i="2"/>
  <c r="Y570" i="2" s="1"/>
  <c r="Y568" i="2" s="1"/>
  <c r="Y629" i="2" s="1"/>
  <c r="Y387" i="3"/>
  <c r="Y353" i="3"/>
  <c r="H281" i="3"/>
  <c r="H264" i="3"/>
  <c r="H241" i="3"/>
  <c r="C410" i="3"/>
  <c r="C409" i="2"/>
  <c r="C387" i="3"/>
  <c r="C353" i="3"/>
  <c r="C292" i="3"/>
  <c r="C291" i="2"/>
  <c r="C191" i="2" s="1"/>
  <c r="C550" i="2"/>
  <c r="P410" i="3"/>
  <c r="P409" i="2"/>
  <c r="P407" i="2" s="1"/>
  <c r="P387" i="3"/>
  <c r="P353" i="3"/>
  <c r="N419" i="3"/>
  <c r="N396" i="3"/>
  <c r="N375" i="3"/>
  <c r="N374" i="2"/>
  <c r="N273" i="3"/>
  <c r="N272" i="1"/>
  <c r="N270" i="1" s="1"/>
  <c r="N269" i="1" s="1"/>
  <c r="N543" i="1" s="1"/>
  <c r="N250" i="3"/>
  <c r="AB419" i="3"/>
  <c r="AB396" i="3"/>
  <c r="AB375" i="3"/>
  <c r="AB374" i="2"/>
  <c r="M410" i="3"/>
  <c r="M409" i="2"/>
  <c r="M570" i="2" s="1"/>
  <c r="M387" i="3"/>
  <c r="M353" i="3"/>
  <c r="Z419" i="3"/>
  <c r="Z396" i="3"/>
  <c r="Z375" i="3"/>
  <c r="Z374" i="2"/>
  <c r="H410" i="3"/>
  <c r="H409" i="2"/>
  <c r="H570" i="2" s="1"/>
  <c r="H387" i="3"/>
  <c r="H353" i="3"/>
  <c r="O292" i="3"/>
  <c r="O291" i="2"/>
  <c r="O191" i="2" s="1"/>
  <c r="O550" i="2"/>
  <c r="D410" i="3"/>
  <c r="D409" i="2"/>
  <c r="D570" i="2" s="1"/>
  <c r="D387" i="3"/>
  <c r="D353" i="3"/>
  <c r="AE281" i="3"/>
  <c r="AE264" i="3"/>
  <c r="AE241" i="3"/>
  <c r="T273" i="3"/>
  <c r="T272" i="1"/>
  <c r="T270" i="1" s="1"/>
  <c r="T250" i="3"/>
  <c r="O281" i="3"/>
  <c r="O264" i="3"/>
  <c r="O241" i="3"/>
  <c r="O240" i="1"/>
  <c r="O535" i="1" s="1"/>
  <c r="W273" i="3"/>
  <c r="W272" i="1"/>
  <c r="W270" i="1" s="1"/>
  <c r="W250" i="3"/>
  <c r="Y418" i="3"/>
  <c r="Y417" i="2"/>
  <c r="Y573" i="2" s="1"/>
  <c r="Y395" i="3"/>
  <c r="Y378" i="3"/>
  <c r="Y377" i="3" s="1"/>
  <c r="Y377" i="2"/>
  <c r="Y356" i="3"/>
  <c r="Y355" i="2"/>
  <c r="H283" i="3"/>
  <c r="H259" i="3"/>
  <c r="G263" i="3"/>
  <c r="AA387" i="3"/>
  <c r="W396" i="3"/>
  <c r="M274" i="3"/>
  <c r="K398" i="3"/>
  <c r="K360" i="3"/>
  <c r="K359" i="2"/>
  <c r="K358" i="2" s="1"/>
  <c r="AC394" i="3"/>
  <c r="AC393" i="2"/>
  <c r="AC564" i="2" s="1"/>
  <c r="X398" i="3"/>
  <c r="X360" i="3"/>
  <c r="X359" i="2"/>
  <c r="X358" i="2" s="1"/>
  <c r="D266" i="3"/>
  <c r="D219" i="1"/>
  <c r="D217" i="1" s="1"/>
  <c r="D531" i="1" s="1"/>
  <c r="G369" i="3"/>
  <c r="G368" i="2"/>
  <c r="J404" i="3"/>
  <c r="J352" i="3"/>
  <c r="AC287" i="1"/>
  <c r="AC546" i="1"/>
  <c r="AC249" i="3"/>
  <c r="C546" i="1"/>
  <c r="C287" i="1"/>
  <c r="C249" i="3"/>
  <c r="U276" i="3"/>
  <c r="U241" i="3"/>
  <c r="V422" i="3"/>
  <c r="V361" i="3"/>
  <c r="V328" i="2"/>
  <c r="O402" i="3"/>
  <c r="O401" i="2"/>
  <c r="O567" i="2" s="1"/>
  <c r="O302" i="2"/>
  <c r="AA247" i="3"/>
  <c r="I397" i="3"/>
  <c r="U402" i="3"/>
  <c r="U401" i="2"/>
  <c r="U567" i="2" s="1"/>
  <c r="U565" i="2" s="1"/>
  <c r="U628" i="2" s="1"/>
  <c r="U302" i="2"/>
  <c r="M253" i="3"/>
  <c r="M252" i="5"/>
  <c r="M537" i="5"/>
  <c r="G251" i="3"/>
  <c r="AA382" i="3"/>
  <c r="W395" i="3"/>
  <c r="W363" i="3"/>
  <c r="M273" i="3"/>
  <c r="M272" i="1"/>
  <c r="M270" i="1" s="1"/>
  <c r="K420" i="3"/>
  <c r="K372" i="3"/>
  <c r="K371" i="2"/>
  <c r="AC416" i="3"/>
  <c r="AC572" i="3" s="1"/>
  <c r="AC572" i="2"/>
  <c r="AC376" i="3"/>
  <c r="X420" i="3"/>
  <c r="X372" i="3"/>
  <c r="X371" i="2"/>
  <c r="D282" i="3"/>
  <c r="G406" i="3"/>
  <c r="G354" i="3"/>
  <c r="J403" i="3"/>
  <c r="J366" i="3"/>
  <c r="AC275" i="3"/>
  <c r="AC532" i="1"/>
  <c r="C248" i="3"/>
  <c r="U554" i="1"/>
  <c r="U623" i="1" s="1"/>
  <c r="U259" i="3"/>
  <c r="V421" i="3"/>
  <c r="V381" i="3"/>
  <c r="V380" i="2"/>
  <c r="V351" i="3"/>
  <c r="V350" i="2"/>
  <c r="O376" i="3"/>
  <c r="V285" i="3"/>
  <c r="AA547" i="1"/>
  <c r="I359" i="1"/>
  <c r="I358" i="1" s="1"/>
  <c r="I349" i="1" s="1"/>
  <c r="I299" i="1" s="1"/>
  <c r="I298" i="1" s="1"/>
  <c r="U388" i="3"/>
  <c r="S204" i="3"/>
  <c r="G248" i="3"/>
  <c r="AA423" i="3"/>
  <c r="AA574" i="3" s="1"/>
  <c r="AA631" i="3" s="1"/>
  <c r="AA574" i="2"/>
  <c r="AA631" i="2" s="1"/>
  <c r="AA379" i="3"/>
  <c r="W392" i="3"/>
  <c r="W563" i="3" s="1"/>
  <c r="W563" i="2"/>
  <c r="M262" i="3"/>
  <c r="K389" i="3"/>
  <c r="AC421" i="3"/>
  <c r="AC381" i="3"/>
  <c r="AC380" i="2"/>
  <c r="AC351" i="3"/>
  <c r="AC350" i="2"/>
  <c r="X389" i="3"/>
  <c r="D278" i="3"/>
  <c r="G403" i="3"/>
  <c r="G366" i="3"/>
  <c r="J418" i="3"/>
  <c r="J417" i="2"/>
  <c r="J573" i="2" s="1"/>
  <c r="J390" i="3"/>
  <c r="J356" i="3"/>
  <c r="J355" i="2"/>
  <c r="AC271" i="3"/>
  <c r="C280" i="3"/>
  <c r="C279" i="1"/>
  <c r="C277" i="1" s="1"/>
  <c r="U281" i="3"/>
  <c r="V395" i="3"/>
  <c r="V363" i="3"/>
  <c r="O397" i="3"/>
  <c r="V247" i="3"/>
  <c r="I402" i="3"/>
  <c r="I401" i="2"/>
  <c r="I567" i="2" s="1"/>
  <c r="I565" i="2" s="1"/>
  <c r="I628" i="2" s="1"/>
  <c r="I302" i="2"/>
  <c r="U384" i="3"/>
  <c r="U560" i="3" s="1"/>
  <c r="U560" i="2"/>
  <c r="R287" i="5"/>
  <c r="R546" i="5"/>
  <c r="M200" i="3"/>
  <c r="G247" i="3"/>
  <c r="AA413" i="3"/>
  <c r="AA378" i="3"/>
  <c r="AA377" i="2"/>
  <c r="W382" i="3"/>
  <c r="M261" i="3"/>
  <c r="M260" i="1"/>
  <c r="M258" i="1" s="1"/>
  <c r="M542" i="1" s="1"/>
  <c r="M226" i="1"/>
  <c r="M533" i="1" s="1"/>
  <c r="K406" i="3"/>
  <c r="K354" i="3"/>
  <c r="AC397" i="3"/>
  <c r="AC341" i="2"/>
  <c r="X406" i="3"/>
  <c r="X354" i="3"/>
  <c r="D262" i="3"/>
  <c r="G397" i="3"/>
  <c r="G341" i="2"/>
  <c r="J389" i="3"/>
  <c r="AC278" i="3"/>
  <c r="C243" i="3"/>
  <c r="U548" i="1"/>
  <c r="U237" i="1"/>
  <c r="U230" i="1" s="1"/>
  <c r="U534" i="1" s="1"/>
  <c r="V369" i="3"/>
  <c r="V368" i="2"/>
  <c r="O406" i="3"/>
  <c r="I362" i="3"/>
  <c r="U416" i="3"/>
  <c r="U572" i="3" s="1"/>
  <c r="U572" i="2"/>
  <c r="S227" i="3"/>
  <c r="S226" i="5"/>
  <c r="S533" i="5" s="1"/>
  <c r="R228" i="3"/>
  <c r="M229" i="3"/>
  <c r="X235" i="3"/>
  <c r="X204" i="3"/>
  <c r="R393" i="1"/>
  <c r="R564" i="1" s="1"/>
  <c r="Q405" i="3"/>
  <c r="Q353" i="3"/>
  <c r="AD210" i="3"/>
  <c r="T369" i="3"/>
  <c r="T368" i="2"/>
  <c r="S406" i="3"/>
  <c r="E255" i="3"/>
  <c r="E539" i="3" s="1"/>
  <c r="E539" i="5"/>
  <c r="AA227" i="3"/>
  <c r="AA226" i="5"/>
  <c r="AA533" i="5" s="1"/>
  <c r="F274" i="3"/>
  <c r="I204" i="3"/>
  <c r="Z214" i="3"/>
  <c r="Z213" i="3" s="1"/>
  <c r="Z213" i="5"/>
  <c r="Z206" i="5" s="1"/>
  <c r="Z529" i="5" s="1"/>
  <c r="N199" i="3"/>
  <c r="V255" i="3"/>
  <c r="V539" i="3" s="1"/>
  <c r="V539" i="5"/>
  <c r="O234" i="3"/>
  <c r="X286" i="3"/>
  <c r="X544" i="3" s="1"/>
  <c r="X618" i="3" s="1"/>
  <c r="X544" i="2"/>
  <c r="Z417" i="5"/>
  <c r="Z573" i="5" s="1"/>
  <c r="Z571" i="5" s="1"/>
  <c r="Z630" i="5" s="1"/>
  <c r="L220" i="3"/>
  <c r="L219" i="5"/>
  <c r="L217" i="5" s="1"/>
  <c r="J207" i="3"/>
  <c r="K209" i="3"/>
  <c r="K359" i="1"/>
  <c r="K358" i="1" s="1"/>
  <c r="K349" i="1" s="1"/>
  <c r="K299" i="1" s="1"/>
  <c r="K298" i="1" s="1"/>
  <c r="O410" i="3"/>
  <c r="O409" i="2"/>
  <c r="O570" i="2" s="1"/>
  <c r="O387" i="3"/>
  <c r="O353" i="3"/>
  <c r="V281" i="3"/>
  <c r="V264" i="3"/>
  <c r="V241" i="3"/>
  <c r="AA273" i="3"/>
  <c r="AA272" i="1"/>
  <c r="AA270" i="1" s="1"/>
  <c r="AA250" i="3"/>
  <c r="I560" i="1"/>
  <c r="I559" i="1" s="1"/>
  <c r="I626" i="1" s="1"/>
  <c r="I383" i="1"/>
  <c r="I414" i="3"/>
  <c r="I392" i="3"/>
  <c r="I563" i="2"/>
  <c r="I357" i="3"/>
  <c r="N393" i="5"/>
  <c r="N564" i="5" s="1"/>
  <c r="G383" i="1"/>
  <c r="G560" i="1"/>
  <c r="G559" i="1" s="1"/>
  <c r="G626" i="1" s="1"/>
  <c r="U423" i="3"/>
  <c r="U574" i="3" s="1"/>
  <c r="U631" i="3" s="1"/>
  <c r="U574" i="2"/>
  <c r="U631" i="2" s="1"/>
  <c r="U405" i="3"/>
  <c r="U379" i="3"/>
  <c r="S238" i="3"/>
  <c r="S237" i="5"/>
  <c r="S230" i="5" s="1"/>
  <c r="S534" i="5" s="1"/>
  <c r="S207" i="3"/>
  <c r="R236" i="3"/>
  <c r="R218" i="3"/>
  <c r="R217" i="5"/>
  <c r="M238" i="3"/>
  <c r="M237" i="5"/>
  <c r="M230" i="5" s="1"/>
  <c r="M210" i="3"/>
  <c r="X234" i="3"/>
  <c r="X203" i="3"/>
  <c r="X202" i="5"/>
  <c r="X528" i="5" s="1"/>
  <c r="R359" i="1"/>
  <c r="R358" i="1" s="1"/>
  <c r="R349" i="1" s="1"/>
  <c r="R299" i="1" s="1"/>
  <c r="R298" i="1" s="1"/>
  <c r="Q386" i="3"/>
  <c r="Q385" i="2"/>
  <c r="Q561" i="2" s="1"/>
  <c r="AD229" i="3"/>
  <c r="S359" i="5"/>
  <c r="S358" i="5" s="1"/>
  <c r="S349" i="5" s="1"/>
  <c r="S299" i="5" s="1"/>
  <c r="S557" i="5" s="1"/>
  <c r="S556" i="5" s="1"/>
  <c r="T388" i="3"/>
  <c r="S402" i="3"/>
  <c r="S401" i="2"/>
  <c r="S567" i="2" s="1"/>
  <c r="S302" i="2"/>
  <c r="E229" i="3"/>
  <c r="AA199" i="3"/>
  <c r="G417" i="5"/>
  <c r="G415" i="5" s="1"/>
  <c r="Z209" i="3"/>
  <c r="N234" i="3"/>
  <c r="W417" i="5"/>
  <c r="V229" i="3"/>
  <c r="X295" i="3"/>
  <c r="X553" i="3" s="1"/>
  <c r="X622" i="3" s="1"/>
  <c r="X553" i="2"/>
  <c r="X622" i="2" s="1"/>
  <c r="N359" i="1"/>
  <c r="N358" i="1" s="1"/>
  <c r="N349" i="1" s="1"/>
  <c r="N299" i="1" s="1"/>
  <c r="N557" i="1" s="1"/>
  <c r="N556" i="1" s="1"/>
  <c r="J554" i="5"/>
  <c r="J623" i="5" s="1"/>
  <c r="K232" i="3"/>
  <c r="C197" i="3"/>
  <c r="G281" i="3"/>
  <c r="G264" i="3"/>
  <c r="G241" i="3"/>
  <c r="AA403" i="3"/>
  <c r="AA381" i="3"/>
  <c r="AA380" i="2"/>
  <c r="AA360" i="3"/>
  <c r="AA359" i="2"/>
  <c r="AA358" i="2" s="1"/>
  <c r="AA349" i="2" s="1"/>
  <c r="W403" i="3"/>
  <c r="W381" i="3"/>
  <c r="W380" i="2"/>
  <c r="W360" i="3"/>
  <c r="W359" i="2"/>
  <c r="W358" i="2" s="1"/>
  <c r="M283" i="3"/>
  <c r="M259" i="3"/>
  <c r="K414" i="3"/>
  <c r="K392" i="3"/>
  <c r="K563" i="3" s="1"/>
  <c r="K563" i="2"/>
  <c r="K357" i="3"/>
  <c r="AC423" i="3"/>
  <c r="AC574" i="3" s="1"/>
  <c r="AC631" i="3" s="1"/>
  <c r="AC574" i="2"/>
  <c r="AC631" i="2" s="1"/>
  <c r="AC405" i="3"/>
  <c r="AC379" i="3"/>
  <c r="X414" i="3"/>
  <c r="X392" i="3"/>
  <c r="X563" i="3" s="1"/>
  <c r="X563" i="2"/>
  <c r="X357" i="3"/>
  <c r="D284" i="3"/>
  <c r="D268" i="3"/>
  <c r="D246" i="3"/>
  <c r="D226" i="1"/>
  <c r="D533" i="1" s="1"/>
  <c r="G414" i="3"/>
  <c r="G392" i="3"/>
  <c r="G563" i="3" s="1"/>
  <c r="G563" i="2"/>
  <c r="G357" i="3"/>
  <c r="J420" i="3"/>
  <c r="J402" i="3"/>
  <c r="J401" i="2"/>
  <c r="J376" i="3"/>
  <c r="J354" i="3"/>
  <c r="AC547" i="1"/>
  <c r="AC265" i="3"/>
  <c r="AC242" i="3"/>
  <c r="C282" i="3"/>
  <c r="C251" i="3"/>
  <c r="U278" i="3"/>
  <c r="U248" i="3"/>
  <c r="V420" i="3"/>
  <c r="V402" i="3"/>
  <c r="V401" i="2"/>
  <c r="V376" i="3"/>
  <c r="V354" i="3"/>
  <c r="O422" i="3"/>
  <c r="O400" i="3"/>
  <c r="O566" i="3" s="1"/>
  <c r="O566" i="2"/>
  <c r="O382" i="3"/>
  <c r="O361" i="3"/>
  <c r="V546" i="1"/>
  <c r="V287" i="1"/>
  <c r="V267" i="3"/>
  <c r="V237" i="1"/>
  <c r="V230" i="1" s="1"/>
  <c r="V534" i="1" s="1"/>
  <c r="AA548" i="1"/>
  <c r="AA271" i="3"/>
  <c r="AA245" i="3"/>
  <c r="AA244" i="1"/>
  <c r="AA240" i="1" s="1"/>
  <c r="AA535" i="1" s="1"/>
  <c r="I417" i="1"/>
  <c r="I404" i="3"/>
  <c r="I386" i="3"/>
  <c r="I385" i="2"/>
  <c r="I561" i="2" s="1"/>
  <c r="I363" i="3"/>
  <c r="I328" i="2"/>
  <c r="G417" i="1"/>
  <c r="G415" i="1" s="1"/>
  <c r="U404" i="3"/>
  <c r="U386" i="3"/>
  <c r="U385" i="2"/>
  <c r="U561" i="2" s="1"/>
  <c r="U363" i="3"/>
  <c r="U328" i="2"/>
  <c r="H359" i="1"/>
  <c r="H358" i="1" s="1"/>
  <c r="H349" i="1" s="1"/>
  <c r="H299" i="1" s="1"/>
  <c r="H557" i="1" s="1"/>
  <c r="H556" i="1" s="1"/>
  <c r="S236" i="3"/>
  <c r="S224" i="3"/>
  <c r="R554" i="5"/>
  <c r="R623" i="5" s="1"/>
  <c r="R225" i="3"/>
  <c r="R532" i="3" s="1"/>
  <c r="R532" i="5"/>
  <c r="R204" i="3"/>
  <c r="Y359" i="5"/>
  <c r="Y358" i="5" s="1"/>
  <c r="Y349" i="5" s="1"/>
  <c r="Y299" i="5" s="1"/>
  <c r="Y557" i="5" s="1"/>
  <c r="Y556" i="5" s="1"/>
  <c r="M218" i="3"/>
  <c r="M197" i="3"/>
  <c r="X228" i="3"/>
  <c r="X199" i="3"/>
  <c r="Q423" i="3"/>
  <c r="Q574" i="3" s="1"/>
  <c r="Q631" i="3" s="1"/>
  <c r="Q574" i="2"/>
  <c r="Q631" i="2" s="1"/>
  <c r="Q379" i="3"/>
  <c r="AD215" i="3"/>
  <c r="T403" i="3"/>
  <c r="T366" i="3"/>
  <c r="S388" i="3"/>
  <c r="F199" i="3"/>
  <c r="AA256" i="3"/>
  <c r="AA540" i="3" s="1"/>
  <c r="AA540" i="5"/>
  <c r="AA194" i="3"/>
  <c r="Y247" i="3"/>
  <c r="I265" i="3"/>
  <c r="F282" i="3"/>
  <c r="I199" i="3"/>
  <c r="Z220" i="3"/>
  <c r="Z219" i="5"/>
  <c r="Z217" i="5" s="1"/>
  <c r="W546" i="5"/>
  <c r="W287" i="5"/>
  <c r="V547" i="5"/>
  <c r="O227" i="3"/>
  <c r="O226" i="5"/>
  <c r="O533" i="5" s="1"/>
  <c r="X359" i="5"/>
  <c r="X358" i="5" s="1"/>
  <c r="X349" i="5" s="1"/>
  <c r="X299" i="5" s="1"/>
  <c r="T359" i="5"/>
  <c r="T358" i="5" s="1"/>
  <c r="T349" i="5" s="1"/>
  <c r="T299" i="5" s="1"/>
  <c r="T557" i="5" s="1"/>
  <c r="T556" i="5" s="1"/>
  <c r="L214" i="3"/>
  <c r="L213" i="5"/>
  <c r="L206" i="5" s="1"/>
  <c r="L529" i="5" s="1"/>
  <c r="K229" i="3"/>
  <c r="AD267" i="3"/>
  <c r="G283" i="3"/>
  <c r="G259" i="3"/>
  <c r="AA411" i="3"/>
  <c r="AA388" i="3"/>
  <c r="AA365" i="3"/>
  <c r="AA364" i="2"/>
  <c r="AA341" i="2"/>
  <c r="W411" i="3"/>
  <c r="W388" i="3"/>
  <c r="W365" i="3"/>
  <c r="W364" i="2"/>
  <c r="W341" i="3"/>
  <c r="W341" i="2"/>
  <c r="M266" i="3"/>
  <c r="K413" i="3"/>
  <c r="K390" i="3"/>
  <c r="K370" i="3"/>
  <c r="K352" i="3"/>
  <c r="AC422" i="3"/>
  <c r="AC400" i="3"/>
  <c r="AC566" i="3" s="1"/>
  <c r="AC566" i="2"/>
  <c r="AC382" i="3"/>
  <c r="AC361" i="3"/>
  <c r="X413" i="3"/>
  <c r="X390" i="3"/>
  <c r="X370" i="3"/>
  <c r="X352" i="3"/>
  <c r="D554" i="1"/>
  <c r="D623" i="1" s="1"/>
  <c r="D280" i="3"/>
  <c r="D279" i="1"/>
  <c r="D277" i="1" s="1"/>
  <c r="D249" i="3"/>
  <c r="G404" i="3"/>
  <c r="G386" i="3"/>
  <c r="G385" i="2"/>
  <c r="G561" i="2" s="1"/>
  <c r="G559" i="2" s="1"/>
  <c r="G626" i="2" s="1"/>
  <c r="G363" i="3"/>
  <c r="G328" i="3"/>
  <c r="G328" i="2"/>
  <c r="J419" i="3"/>
  <c r="J396" i="3"/>
  <c r="J375" i="3"/>
  <c r="J374" i="2"/>
  <c r="AC273" i="3"/>
  <c r="AC272" i="1"/>
  <c r="AC270" i="1" s="1"/>
  <c r="AC250" i="3"/>
  <c r="C281" i="3"/>
  <c r="C264" i="3"/>
  <c r="C241" i="3"/>
  <c r="U274" i="3"/>
  <c r="U247" i="3"/>
  <c r="V419" i="3"/>
  <c r="V396" i="3"/>
  <c r="V375" i="3"/>
  <c r="V374" i="2"/>
  <c r="O403" i="3"/>
  <c r="O381" i="3"/>
  <c r="O380" i="2"/>
  <c r="O360" i="3"/>
  <c r="O359" i="2"/>
  <c r="O358" i="2" s="1"/>
  <c r="V263" i="3"/>
  <c r="V219" i="1"/>
  <c r="V217" i="1" s="1"/>
  <c r="V531" i="1" s="1"/>
  <c r="AA263" i="3"/>
  <c r="AA219" i="1"/>
  <c r="AA217" i="1" s="1"/>
  <c r="AA531" i="1" s="1"/>
  <c r="I421" i="3"/>
  <c r="I398" i="3"/>
  <c r="I373" i="3"/>
  <c r="I351" i="3"/>
  <c r="I350" i="2"/>
  <c r="I315" i="2"/>
  <c r="N563" i="5"/>
  <c r="U421" i="3"/>
  <c r="U398" i="3"/>
  <c r="U373" i="3"/>
  <c r="U351" i="3"/>
  <c r="U350" i="2"/>
  <c r="U315" i="3"/>
  <c r="U315" i="2"/>
  <c r="E563" i="1"/>
  <c r="H560" i="1"/>
  <c r="H559" i="1" s="1"/>
  <c r="H626" i="1" s="1"/>
  <c r="H383" i="1"/>
  <c r="S228" i="3"/>
  <c r="S198" i="3"/>
  <c r="R229" i="3"/>
  <c r="R200" i="3"/>
  <c r="AD560" i="5"/>
  <c r="AD559" i="5" s="1"/>
  <c r="AD626" i="5" s="1"/>
  <c r="AD383" i="5"/>
  <c r="M235" i="3"/>
  <c r="M208" i="3"/>
  <c r="X238" i="3"/>
  <c r="X237" i="5"/>
  <c r="X230" i="5" s="1"/>
  <c r="X534" i="5" s="1"/>
  <c r="X210" i="3"/>
  <c r="R393" i="5"/>
  <c r="R564" i="5" s="1"/>
  <c r="R562" i="5" s="1"/>
  <c r="R627" i="5" s="1"/>
  <c r="Q413" i="3"/>
  <c r="Q378" i="3"/>
  <c r="Q377" i="2"/>
  <c r="AD225" i="3"/>
  <c r="AD532" i="3" s="1"/>
  <c r="AD532" i="5"/>
  <c r="T402" i="3"/>
  <c r="T401" i="2"/>
  <c r="T567" i="2" s="1"/>
  <c r="T365" i="3"/>
  <c r="T364" i="2"/>
  <c r="S384" i="3"/>
  <c r="S560" i="3" s="1"/>
  <c r="S560" i="2"/>
  <c r="F207" i="3"/>
  <c r="E209" i="3"/>
  <c r="AA204" i="3"/>
  <c r="I222" i="3"/>
  <c r="Z229" i="3"/>
  <c r="W256" i="3"/>
  <c r="W540" i="3" s="1"/>
  <c r="W540" i="5"/>
  <c r="W194" i="3"/>
  <c r="V197" i="3"/>
  <c r="O199" i="3"/>
  <c r="S286" i="3"/>
  <c r="S544" i="3" s="1"/>
  <c r="S618" i="3" s="1"/>
  <c r="S544" i="2"/>
  <c r="S618" i="2" s="1"/>
  <c r="L236" i="3"/>
  <c r="J287" i="5"/>
  <c r="J546" i="5"/>
  <c r="K547" i="5"/>
  <c r="C236" i="3"/>
  <c r="AD287" i="1"/>
  <c r="AD546" i="1"/>
  <c r="Q421" i="3"/>
  <c r="Q398" i="3"/>
  <c r="Q373" i="3"/>
  <c r="Q351" i="3"/>
  <c r="Q350" i="2"/>
  <c r="Q315" i="2"/>
  <c r="AD235" i="3"/>
  <c r="AD218" i="3"/>
  <c r="AD201" i="3"/>
  <c r="AD527" i="3" s="1"/>
  <c r="AD527" i="5"/>
  <c r="S560" i="5"/>
  <c r="S559" i="5" s="1"/>
  <c r="S626" i="5" s="1"/>
  <c r="S383" i="5"/>
  <c r="T414" i="3"/>
  <c r="T392" i="3"/>
  <c r="T563" i="2"/>
  <c r="T357" i="3"/>
  <c r="S423" i="3"/>
  <c r="S574" i="3" s="1"/>
  <c r="S631" i="3" s="1"/>
  <c r="S574" i="2"/>
  <c r="S631" i="2" s="1"/>
  <c r="S405" i="3"/>
  <c r="S379" i="3"/>
  <c r="F221" i="3"/>
  <c r="F198" i="3"/>
  <c r="E223" i="3"/>
  <c r="E205" i="3"/>
  <c r="AA238" i="3"/>
  <c r="AA237" i="5"/>
  <c r="AA230" i="5" s="1"/>
  <c r="AA534" i="5" s="1"/>
  <c r="AA210" i="3"/>
  <c r="S281" i="3"/>
  <c r="S264" i="3"/>
  <c r="S241" i="3"/>
  <c r="Y273" i="3"/>
  <c r="Y272" i="1"/>
  <c r="Y270" i="1" s="1"/>
  <c r="Y250" i="3"/>
  <c r="I281" i="3"/>
  <c r="I264" i="3"/>
  <c r="I241" i="3"/>
  <c r="F273" i="3"/>
  <c r="F272" i="1"/>
  <c r="F270" i="1" s="1"/>
  <c r="F250" i="3"/>
  <c r="I238" i="3"/>
  <c r="I237" i="5"/>
  <c r="I230" i="5" s="1"/>
  <c r="I534" i="5" s="1"/>
  <c r="I210" i="3"/>
  <c r="M563" i="5"/>
  <c r="Z231" i="3"/>
  <c r="Z212" i="3"/>
  <c r="Z200" i="3"/>
  <c r="N238" i="3"/>
  <c r="N237" i="3" s="1"/>
  <c r="N237" i="5"/>
  <c r="N230" i="5" s="1"/>
  <c r="N534" i="5" s="1"/>
  <c r="N210" i="3"/>
  <c r="W221" i="3"/>
  <c r="W198" i="3"/>
  <c r="V223" i="3"/>
  <c r="V205" i="3"/>
  <c r="O238" i="3"/>
  <c r="O237" i="5"/>
  <c r="O230" i="5" s="1"/>
  <c r="O210" i="3"/>
  <c r="X563" i="5"/>
  <c r="S292" i="3"/>
  <c r="S550" i="2"/>
  <c r="S291" i="2"/>
  <c r="S191" i="2" s="1"/>
  <c r="D563" i="5"/>
  <c r="M563" i="1"/>
  <c r="M562" i="1" s="1"/>
  <c r="M627" i="1" s="1"/>
  <c r="AE563" i="5"/>
  <c r="T563" i="5"/>
  <c r="T562" i="5" s="1"/>
  <c r="T627" i="5" s="1"/>
  <c r="L223" i="3"/>
  <c r="L205" i="3"/>
  <c r="J238" i="3"/>
  <c r="J237" i="5"/>
  <c r="J230" i="5" s="1"/>
  <c r="J534" i="5" s="1"/>
  <c r="J210" i="3"/>
  <c r="K231" i="3"/>
  <c r="K212" i="3"/>
  <c r="K200" i="3"/>
  <c r="C563" i="5"/>
  <c r="C548" i="5"/>
  <c r="C545" i="5" s="1"/>
  <c r="C619" i="5" s="1"/>
  <c r="C222" i="3"/>
  <c r="Y548" i="5"/>
  <c r="Y222" i="3"/>
  <c r="AD274" i="3"/>
  <c r="S201" i="3"/>
  <c r="S527" i="3" s="1"/>
  <c r="S527" i="5"/>
  <c r="R233" i="3"/>
  <c r="R203" i="3"/>
  <c r="R202" i="5"/>
  <c r="R528" i="5" s="1"/>
  <c r="M554" i="5"/>
  <c r="M623" i="5" s="1"/>
  <c r="M254" i="3"/>
  <c r="M538" i="3" s="1"/>
  <c r="M538" i="5"/>
  <c r="M222" i="3"/>
  <c r="M199" i="3"/>
  <c r="X253" i="3"/>
  <c r="X537" i="5"/>
  <c r="X252" i="5"/>
  <c r="X225" i="3"/>
  <c r="X532" i="3" s="1"/>
  <c r="X532" i="5"/>
  <c r="X209" i="3"/>
  <c r="C359" i="1"/>
  <c r="C358" i="1" s="1"/>
  <c r="C349" i="1" s="1"/>
  <c r="C299" i="1" s="1"/>
  <c r="Q406" i="3"/>
  <c r="Q384" i="3"/>
  <c r="Q560" i="3" s="1"/>
  <c r="Q560" i="2"/>
  <c r="Q362" i="3"/>
  <c r="Q302" i="3"/>
  <c r="Q302" i="2"/>
  <c r="AD256" i="3"/>
  <c r="AD540" i="3" s="1"/>
  <c r="AD540" i="5"/>
  <c r="AD227" i="3"/>
  <c r="AD226" i="5"/>
  <c r="AD533" i="5" s="1"/>
  <c r="AD204" i="3"/>
  <c r="T422" i="3"/>
  <c r="T400" i="3"/>
  <c r="T566" i="3" s="1"/>
  <c r="T566" i="2"/>
  <c r="T565" i="2" s="1"/>
  <c r="T628" i="2" s="1"/>
  <c r="T382" i="3"/>
  <c r="T361" i="3"/>
  <c r="S413" i="3"/>
  <c r="S390" i="3"/>
  <c r="S370" i="3"/>
  <c r="S352" i="3"/>
  <c r="F547" i="5"/>
  <c r="F232" i="3"/>
  <c r="F220" i="3"/>
  <c r="F219" i="5"/>
  <c r="F217" i="5" s="1"/>
  <c r="F531" i="5" s="1"/>
  <c r="E554" i="5"/>
  <c r="E623" i="5" s="1"/>
  <c r="E254" i="3"/>
  <c r="E538" i="3" s="1"/>
  <c r="E538" i="5"/>
  <c r="E222" i="3"/>
  <c r="E199" i="3"/>
  <c r="AA253" i="3"/>
  <c r="AA537" i="5"/>
  <c r="AA252" i="5"/>
  <c r="AA225" i="3"/>
  <c r="AA532" i="3" s="1"/>
  <c r="AA532" i="5"/>
  <c r="AA209" i="3"/>
  <c r="S546" i="1"/>
  <c r="S287" i="1"/>
  <c r="S267" i="3"/>
  <c r="S237" i="1"/>
  <c r="S230" i="1" s="1"/>
  <c r="S534" i="1" s="1"/>
  <c r="Y548" i="1"/>
  <c r="Y271" i="3"/>
  <c r="Y245" i="3"/>
  <c r="Y244" i="1"/>
  <c r="Y240" i="1" s="1"/>
  <c r="Y535" i="1" s="1"/>
  <c r="I554" i="1"/>
  <c r="I623" i="1" s="1"/>
  <c r="I280" i="3"/>
  <c r="I279" i="1"/>
  <c r="I277" i="1" s="1"/>
  <c r="I249" i="3"/>
  <c r="F283" i="3"/>
  <c r="F259" i="3"/>
  <c r="AB359" i="5"/>
  <c r="AB358" i="5" s="1"/>
  <c r="AB349" i="5" s="1"/>
  <c r="AB299" i="5" s="1"/>
  <c r="AB557" i="5" s="1"/>
  <c r="AB556" i="5" s="1"/>
  <c r="I236" i="3"/>
  <c r="I224" i="3"/>
  <c r="I197" i="3"/>
  <c r="M417" i="5"/>
  <c r="M415" i="5" s="1"/>
  <c r="Z256" i="3"/>
  <c r="Z540" i="3" s="1"/>
  <c r="Z540" i="5"/>
  <c r="Z227" i="3"/>
  <c r="Z226" i="5"/>
  <c r="Z533" i="5" s="1"/>
  <c r="Z204" i="3"/>
  <c r="U359" i="1"/>
  <c r="U358" i="1" s="1"/>
  <c r="U349" i="1" s="1"/>
  <c r="U299" i="1" s="1"/>
  <c r="N236" i="3"/>
  <c r="N224" i="3"/>
  <c r="N197" i="3"/>
  <c r="W253" i="3"/>
  <c r="W252" i="5"/>
  <c r="W537" i="5"/>
  <c r="W225" i="3"/>
  <c r="W532" i="3" s="1"/>
  <c r="W532" i="5"/>
  <c r="W209" i="3"/>
  <c r="V546" i="5"/>
  <c r="V287" i="5"/>
  <c r="V234" i="3"/>
  <c r="V207" i="3"/>
  <c r="O547" i="5"/>
  <c r="O232" i="3"/>
  <c r="O220" i="3"/>
  <c r="O219" i="5"/>
  <c r="O217" i="5" s="1"/>
  <c r="O531" i="5" s="1"/>
  <c r="E359" i="5"/>
  <c r="E358" i="5" s="1"/>
  <c r="E349" i="5" s="1"/>
  <c r="E299" i="5" s="1"/>
  <c r="E298" i="5" s="1"/>
  <c r="Q359" i="1"/>
  <c r="Q358" i="1" s="1"/>
  <c r="Q349" i="1" s="1"/>
  <c r="Q299" i="1" s="1"/>
  <c r="Q298" i="1" s="1"/>
  <c r="D359" i="1"/>
  <c r="D358" i="1" s="1"/>
  <c r="D349" i="1" s="1"/>
  <c r="D299" i="1" s="1"/>
  <c r="I286" i="3"/>
  <c r="I544" i="3" s="1"/>
  <c r="I618" i="3" s="1"/>
  <c r="I544" i="2"/>
  <c r="I618" i="2" s="1"/>
  <c r="T359" i="1"/>
  <c r="T358" i="1" s="1"/>
  <c r="T349" i="1" s="1"/>
  <c r="T299" i="1" s="1"/>
  <c r="T557" i="1" s="1"/>
  <c r="T556" i="1" s="1"/>
  <c r="AC359" i="1"/>
  <c r="AC358" i="1" s="1"/>
  <c r="AC349" i="1" s="1"/>
  <c r="AC299" i="1" s="1"/>
  <c r="L554" i="5"/>
  <c r="L623" i="5" s="1"/>
  <c r="L254" i="3"/>
  <c r="L538" i="3" s="1"/>
  <c r="L538" i="5"/>
  <c r="L222" i="3"/>
  <c r="L199" i="3"/>
  <c r="J253" i="3"/>
  <c r="J252" i="5"/>
  <c r="J537" i="5"/>
  <c r="J225" i="3"/>
  <c r="J532" i="3" s="1"/>
  <c r="J532" i="5"/>
  <c r="J209" i="3"/>
  <c r="K546" i="5"/>
  <c r="K287" i="5"/>
  <c r="K234" i="3"/>
  <c r="K207" i="3"/>
  <c r="K206" i="5"/>
  <c r="AD295" i="3"/>
  <c r="AD553" i="3" s="1"/>
  <c r="AD622" i="3" s="1"/>
  <c r="AD553" i="2"/>
  <c r="AD622" i="2" s="1"/>
  <c r="U417" i="5"/>
  <c r="U573" i="5" s="1"/>
  <c r="U571" i="5" s="1"/>
  <c r="U630" i="5" s="1"/>
  <c r="C225" i="3"/>
  <c r="C532" i="3" s="1"/>
  <c r="C532" i="5"/>
  <c r="Y255" i="3"/>
  <c r="Y539" i="3" s="1"/>
  <c r="Y539" i="5"/>
  <c r="Y214" i="3"/>
  <c r="Y213" i="5"/>
  <c r="Y206" i="5" s="1"/>
  <c r="Y529" i="5" s="1"/>
  <c r="AD245" i="3"/>
  <c r="AD244" i="1"/>
  <c r="AD240" i="1" s="1"/>
  <c r="S403" i="3"/>
  <c r="S381" i="3"/>
  <c r="S380" i="2"/>
  <c r="S360" i="3"/>
  <c r="S359" i="2"/>
  <c r="S358" i="2" s="1"/>
  <c r="F223" i="3"/>
  <c r="F205" i="3"/>
  <c r="E238" i="3"/>
  <c r="E237" i="5"/>
  <c r="E230" i="5" s="1"/>
  <c r="E534" i="5" s="1"/>
  <c r="E210" i="3"/>
  <c r="AA231" i="3"/>
  <c r="AA212" i="3"/>
  <c r="AA200" i="3"/>
  <c r="S266" i="3"/>
  <c r="Y266" i="3"/>
  <c r="I266" i="3"/>
  <c r="F266" i="3"/>
  <c r="AB563" i="5"/>
  <c r="I231" i="3"/>
  <c r="I212" i="3"/>
  <c r="I200" i="3"/>
  <c r="J563" i="5"/>
  <c r="Z221" i="3"/>
  <c r="Z198" i="3"/>
  <c r="U563" i="1"/>
  <c r="N231" i="3"/>
  <c r="N212" i="3"/>
  <c r="N200" i="3"/>
  <c r="W223" i="3"/>
  <c r="W205" i="3"/>
  <c r="V238" i="3"/>
  <c r="V237" i="5"/>
  <c r="V230" i="5" s="1"/>
  <c r="V534" i="5" s="1"/>
  <c r="V210" i="3"/>
  <c r="O231" i="3"/>
  <c r="O212" i="3"/>
  <c r="O200" i="3"/>
  <c r="X294" i="3"/>
  <c r="X552" i="2"/>
  <c r="X621" i="2" s="1"/>
  <c r="Q294" i="3"/>
  <c r="Q552" i="2"/>
  <c r="Q621" i="2" s="1"/>
  <c r="I563" i="5"/>
  <c r="D563" i="1"/>
  <c r="D562" i="1" s="1"/>
  <c r="D627" i="1" s="1"/>
  <c r="T563" i="1"/>
  <c r="T562" i="1" s="1"/>
  <c r="T627" i="1" s="1"/>
  <c r="AC563" i="1"/>
  <c r="AC562" i="1" s="1"/>
  <c r="AC627" i="1" s="1"/>
  <c r="AC391" i="1"/>
  <c r="L238" i="3"/>
  <c r="L237" i="5"/>
  <c r="L230" i="5" s="1"/>
  <c r="L534" i="5" s="1"/>
  <c r="J235" i="3"/>
  <c r="J201" i="3"/>
  <c r="J527" i="3" s="1"/>
  <c r="J527" i="5"/>
  <c r="K203" i="3"/>
  <c r="K202" i="5"/>
  <c r="K528" i="5" s="1"/>
  <c r="K383" i="5"/>
  <c r="K560" i="5"/>
  <c r="K559" i="5" s="1"/>
  <c r="K626" i="5" s="1"/>
  <c r="C199" i="3"/>
  <c r="AD547" i="1"/>
  <c r="U393" i="5"/>
  <c r="U564" i="5" s="1"/>
  <c r="C228" i="3"/>
  <c r="C196" i="3"/>
  <c r="C195" i="5"/>
  <c r="C193" i="5" s="1"/>
  <c r="Y218" i="3"/>
  <c r="AD275" i="3"/>
  <c r="AD532" i="1"/>
  <c r="L210" i="3"/>
  <c r="J231" i="3"/>
  <c r="J212" i="3"/>
  <c r="J200" i="3"/>
  <c r="K221" i="3"/>
  <c r="K198" i="3"/>
  <c r="C239" i="3"/>
  <c r="Y554" i="5"/>
  <c r="Y623" i="5" s="1"/>
  <c r="Y211" i="3"/>
  <c r="AD285" i="3"/>
  <c r="C223" i="3"/>
  <c r="C205" i="3"/>
  <c r="K563" i="1"/>
  <c r="Y231" i="3"/>
  <c r="Y212" i="3"/>
  <c r="Y200" i="3"/>
  <c r="AD266" i="3"/>
  <c r="D221" i="3"/>
  <c r="D198" i="3"/>
  <c r="T223" i="3"/>
  <c r="T205" i="3"/>
  <c r="L563" i="1"/>
  <c r="AC292" i="3"/>
  <c r="AC550" i="2"/>
  <c r="AC291" i="2"/>
  <c r="AC191" i="2" s="1"/>
  <c r="Z281" i="3"/>
  <c r="Z264" i="3"/>
  <c r="Z241" i="3"/>
  <c r="K273" i="3"/>
  <c r="K272" i="1"/>
  <c r="K270" i="1" s="1"/>
  <c r="K250" i="3"/>
  <c r="AB221" i="3"/>
  <c r="AB198" i="3"/>
  <c r="E548" i="1"/>
  <c r="E271" i="3"/>
  <c r="E245" i="3"/>
  <c r="E244" i="1"/>
  <c r="E240" i="1" s="1"/>
  <c r="E535" i="1" s="1"/>
  <c r="AA359" i="1"/>
  <c r="AA358" i="1" s="1"/>
  <c r="AA349" i="1" s="1"/>
  <c r="AA299" i="1" s="1"/>
  <c r="AE286" i="3"/>
  <c r="AE544" i="3" s="1"/>
  <c r="AE618" i="3" s="1"/>
  <c r="AE544" i="2"/>
  <c r="G255" i="3"/>
  <c r="G539" i="3" s="1"/>
  <c r="G539" i="5"/>
  <c r="G229" i="3"/>
  <c r="G214" i="3"/>
  <c r="G213" i="5"/>
  <c r="G206" i="5" s="1"/>
  <c r="G529" i="5" s="1"/>
  <c r="Q548" i="1"/>
  <c r="Q271" i="3"/>
  <c r="Q245" i="3"/>
  <c r="Q244" i="1"/>
  <c r="Q240" i="1" s="1"/>
  <c r="Q535" i="1" s="1"/>
  <c r="AA554" i="3"/>
  <c r="AA623" i="3" s="1"/>
  <c r="AA554" i="2"/>
  <c r="AA623" i="2" s="1"/>
  <c r="AE228" i="3"/>
  <c r="AE208" i="3"/>
  <c r="AE196" i="3"/>
  <c r="AE195" i="5"/>
  <c r="AE193" i="5" s="1"/>
  <c r="X283" i="3"/>
  <c r="X259" i="3"/>
  <c r="H546" i="5"/>
  <c r="H287" i="5"/>
  <c r="H234" i="3"/>
  <c r="H207" i="3"/>
  <c r="X417" i="1"/>
  <c r="J283" i="3"/>
  <c r="J259" i="3"/>
  <c r="Q287" i="5"/>
  <c r="Q546" i="5"/>
  <c r="Q234" i="3"/>
  <c r="Q207" i="3"/>
  <c r="F423" i="3"/>
  <c r="F574" i="3" s="1"/>
  <c r="F631" i="3" s="1"/>
  <c r="F574" i="2"/>
  <c r="F631" i="2" s="1"/>
  <c r="F384" i="3"/>
  <c r="F560" i="3" s="1"/>
  <c r="F560" i="2"/>
  <c r="F302" i="2"/>
  <c r="L243" i="3"/>
  <c r="D253" i="3"/>
  <c r="D252" i="5"/>
  <c r="D537" i="5"/>
  <c r="D225" i="3"/>
  <c r="D532" i="3" s="1"/>
  <c r="D532" i="5"/>
  <c r="D209" i="3"/>
  <c r="T546" i="5"/>
  <c r="T287" i="5"/>
  <c r="T234" i="3"/>
  <c r="T207" i="3"/>
  <c r="L417" i="1"/>
  <c r="L573" i="1" s="1"/>
  <c r="L571" i="1" s="1"/>
  <c r="L630" i="1" s="1"/>
  <c r="Z283" i="3"/>
  <c r="Z259" i="3"/>
  <c r="K287" i="1"/>
  <c r="K546" i="1"/>
  <c r="K267" i="3"/>
  <c r="K237" i="1"/>
  <c r="K230" i="1" s="1"/>
  <c r="K534" i="1" s="1"/>
  <c r="AB547" i="5"/>
  <c r="AB232" i="3"/>
  <c r="AB220" i="3"/>
  <c r="AB219" i="5"/>
  <c r="AB217" i="5" s="1"/>
  <c r="N294" i="3"/>
  <c r="N552" i="2"/>
  <c r="N621" i="2" s="1"/>
  <c r="E266" i="3"/>
  <c r="V294" i="3"/>
  <c r="V552" i="2"/>
  <c r="V621" i="2" s="1"/>
  <c r="J292" i="3"/>
  <c r="J291" i="2"/>
  <c r="J191" i="2" s="1"/>
  <c r="J550" i="2"/>
  <c r="G223" i="3"/>
  <c r="G205" i="3"/>
  <c r="Q278" i="3"/>
  <c r="Q248" i="3"/>
  <c r="AE554" i="5"/>
  <c r="AE623" i="5" s="1"/>
  <c r="AE254" i="3"/>
  <c r="AE538" i="3" s="1"/>
  <c r="AE538" i="5"/>
  <c r="AE222" i="3"/>
  <c r="AE199" i="3"/>
  <c r="X266" i="3"/>
  <c r="H221" i="3"/>
  <c r="H198" i="3"/>
  <c r="J278" i="3"/>
  <c r="J248" i="3"/>
  <c r="Q238" i="3"/>
  <c r="Q237" i="5"/>
  <c r="Q230" i="5" s="1"/>
  <c r="Q534" i="5" s="1"/>
  <c r="Q210" i="3"/>
  <c r="F414" i="3"/>
  <c r="AD403" i="3"/>
  <c r="L532" i="1"/>
  <c r="P393" i="1"/>
  <c r="P564" i="1" s="1"/>
  <c r="P562" i="1" s="1"/>
  <c r="P627" i="1" s="1"/>
  <c r="C233" i="3"/>
  <c r="C203" i="3"/>
  <c r="C202" i="5"/>
  <c r="Y215" i="3"/>
  <c r="AD284" i="3"/>
  <c r="AD268" i="3"/>
  <c r="AD246" i="3"/>
  <c r="AD226" i="1"/>
  <c r="AD533" i="1" s="1"/>
  <c r="D228" i="3"/>
  <c r="D208" i="3"/>
  <c r="D196" i="3"/>
  <c r="D195" i="5"/>
  <c r="D193" i="5" s="1"/>
  <c r="D526" i="5" s="1"/>
  <c r="T215" i="3"/>
  <c r="L393" i="1"/>
  <c r="L564" i="1" s="1"/>
  <c r="AC293" i="3"/>
  <c r="AC551" i="3" s="1"/>
  <c r="AC551" i="2"/>
  <c r="Z275" i="3"/>
  <c r="Z243" i="3"/>
  <c r="Z532" i="1"/>
  <c r="K275" i="3"/>
  <c r="K243" i="3"/>
  <c r="K532" i="1"/>
  <c r="AB383" i="1"/>
  <c r="AB560" i="1"/>
  <c r="AB559" i="1" s="1"/>
  <c r="AB626" i="1" s="1"/>
  <c r="AB228" i="3"/>
  <c r="AB208" i="3"/>
  <c r="AB196" i="3"/>
  <c r="AB195" i="5"/>
  <c r="AB193" i="5" s="1"/>
  <c r="AB526" i="5" s="1"/>
  <c r="N286" i="3"/>
  <c r="N544" i="3" s="1"/>
  <c r="N618" i="3" s="1"/>
  <c r="N544" i="2"/>
  <c r="E274" i="3"/>
  <c r="E247" i="3"/>
  <c r="P359" i="5"/>
  <c r="P358" i="5" s="1"/>
  <c r="P349" i="5" s="1"/>
  <c r="P299" i="5" s="1"/>
  <c r="P557" i="5" s="1"/>
  <c r="P556" i="5" s="1"/>
  <c r="G554" i="5"/>
  <c r="G623" i="5" s="1"/>
  <c r="G254" i="3"/>
  <c r="G538" i="3" s="1"/>
  <c r="G538" i="5"/>
  <c r="G222" i="3"/>
  <c r="G199" i="3"/>
  <c r="Q282" i="3"/>
  <c r="Q251" i="3"/>
  <c r="AA294" i="3"/>
  <c r="AA552" i="2"/>
  <c r="AA621" i="2" s="1"/>
  <c r="AE221" i="3"/>
  <c r="AE198" i="3"/>
  <c r="X274" i="3"/>
  <c r="X247" i="3"/>
  <c r="H255" i="3"/>
  <c r="H539" i="3" s="1"/>
  <c r="H539" i="5"/>
  <c r="H229" i="3"/>
  <c r="H214" i="3"/>
  <c r="H213" i="5"/>
  <c r="H206" i="5" s="1"/>
  <c r="H529" i="5" s="1"/>
  <c r="J547" i="1"/>
  <c r="J265" i="3"/>
  <c r="J242" i="3"/>
  <c r="Q253" i="3"/>
  <c r="Q252" i="5"/>
  <c r="Q537" i="5"/>
  <c r="Q225" i="3"/>
  <c r="Q532" i="3" s="1"/>
  <c r="Q532" i="5"/>
  <c r="Q209" i="3"/>
  <c r="F406" i="3"/>
  <c r="F354" i="3"/>
  <c r="AD389" i="3"/>
  <c r="D546" i="5"/>
  <c r="D287" i="5"/>
  <c r="D234" i="3"/>
  <c r="D207" i="3"/>
  <c r="T547" i="5"/>
  <c r="T232" i="3"/>
  <c r="T220" i="3"/>
  <c r="T219" i="5"/>
  <c r="T217" i="5" s="1"/>
  <c r="L359" i="1"/>
  <c r="L358" i="1" s="1"/>
  <c r="L349" i="1" s="1"/>
  <c r="L299" i="1" s="1"/>
  <c r="L298" i="1" s="1"/>
  <c r="L286" i="3"/>
  <c r="L544" i="3" s="1"/>
  <c r="L618" i="3" s="1"/>
  <c r="L544" i="2"/>
  <c r="Z274" i="3"/>
  <c r="Z247" i="3"/>
  <c r="K285" i="3"/>
  <c r="K262" i="3"/>
  <c r="AB546" i="5"/>
  <c r="AB287" i="5"/>
  <c r="AB234" i="3"/>
  <c r="AB207" i="3"/>
  <c r="E295" i="3"/>
  <c r="E553" i="3" s="1"/>
  <c r="E622" i="3" s="1"/>
  <c r="E553" i="2"/>
  <c r="E622" i="2" s="1"/>
  <c r="E284" i="3"/>
  <c r="E268" i="3"/>
  <c r="E246" i="3"/>
  <c r="E226" i="1"/>
  <c r="E533" i="1" s="1"/>
  <c r="V554" i="3"/>
  <c r="V623" i="3" s="1"/>
  <c r="V554" i="2"/>
  <c r="V623" i="2" s="1"/>
  <c r="J293" i="3"/>
  <c r="J551" i="3" s="1"/>
  <c r="J551" i="2"/>
  <c r="G215" i="3"/>
  <c r="Q284" i="3"/>
  <c r="Q268" i="3"/>
  <c r="Q246" i="3"/>
  <c r="Q226" i="1"/>
  <c r="Q533" i="1" s="1"/>
  <c r="AE547" i="5"/>
  <c r="AE232" i="3"/>
  <c r="AE220" i="3"/>
  <c r="AE219" i="5"/>
  <c r="AE217" i="5" s="1"/>
  <c r="AE531" i="5" s="1"/>
  <c r="X284" i="3"/>
  <c r="X268" i="3"/>
  <c r="X246" i="3"/>
  <c r="X226" i="1"/>
  <c r="X533" i="1" s="1"/>
  <c r="H228" i="3"/>
  <c r="H208" i="3"/>
  <c r="H196" i="3"/>
  <c r="H195" i="5"/>
  <c r="H193" i="5" s="1"/>
  <c r="H526" i="5" s="1"/>
  <c r="J284" i="3"/>
  <c r="J268" i="3"/>
  <c r="J246" i="3"/>
  <c r="J226" i="1"/>
  <c r="J533" i="1" s="1"/>
  <c r="Q228" i="3"/>
  <c r="Q208" i="3"/>
  <c r="Q196" i="3"/>
  <c r="Q195" i="5"/>
  <c r="Q193" i="5" s="1"/>
  <c r="Q526" i="5" s="1"/>
  <c r="F387" i="3"/>
  <c r="AD373" i="3"/>
  <c r="L266" i="3"/>
  <c r="F422" i="3"/>
  <c r="F400" i="3"/>
  <c r="F566" i="3" s="1"/>
  <c r="F566" i="2"/>
  <c r="F382" i="3"/>
  <c r="F361" i="3"/>
  <c r="AD414" i="3"/>
  <c r="AD392" i="3"/>
  <c r="AD563" i="3" s="1"/>
  <c r="AD563" i="2"/>
  <c r="AD357" i="3"/>
  <c r="L284" i="3"/>
  <c r="L268" i="3"/>
  <c r="L246" i="3"/>
  <c r="L226" i="1"/>
  <c r="L533" i="1" s="1"/>
  <c r="AC253" i="3"/>
  <c r="AC537" i="5"/>
  <c r="AC252" i="5"/>
  <c r="AC225" i="3"/>
  <c r="AC532" i="3" s="1"/>
  <c r="AC532" i="5"/>
  <c r="AC209" i="3"/>
  <c r="E413" i="3"/>
  <c r="E390" i="3"/>
  <c r="E370" i="3"/>
  <c r="E352" i="3"/>
  <c r="R422" i="3"/>
  <c r="R400" i="3"/>
  <c r="R566" i="3" s="1"/>
  <c r="R566" i="2"/>
  <c r="R382" i="3"/>
  <c r="R361" i="3"/>
  <c r="R546" i="1"/>
  <c r="R287" i="1"/>
  <c r="R267" i="3"/>
  <c r="R237" i="1"/>
  <c r="R230" i="1" s="1"/>
  <c r="R534" i="1" s="1"/>
  <c r="AE418" i="3"/>
  <c r="AE417" i="2"/>
  <c r="AE573" i="2" s="1"/>
  <c r="AE395" i="3"/>
  <c r="AE378" i="3"/>
  <c r="AE377" i="2"/>
  <c r="AE356" i="3"/>
  <c r="AE355" i="2"/>
  <c r="L404" i="3"/>
  <c r="L386" i="3"/>
  <c r="L385" i="2"/>
  <c r="L561" i="2" s="1"/>
  <c r="L363" i="3"/>
  <c r="L328" i="2"/>
  <c r="P548" i="1"/>
  <c r="P271" i="3"/>
  <c r="P245" i="3"/>
  <c r="P244" i="1"/>
  <c r="P240" i="1" s="1"/>
  <c r="P535" i="1" s="1"/>
  <c r="P554" i="5"/>
  <c r="P623" i="5" s="1"/>
  <c r="P254" i="3"/>
  <c r="P538" i="3" s="1"/>
  <c r="P538" i="5"/>
  <c r="P222" i="3"/>
  <c r="P199" i="3"/>
  <c r="O417" i="5"/>
  <c r="O573" i="5" s="1"/>
  <c r="O571" i="5" s="1"/>
  <c r="O630" i="5" s="1"/>
  <c r="U256" i="3"/>
  <c r="U540" i="3" s="1"/>
  <c r="U540" i="5"/>
  <c r="U227" i="3"/>
  <c r="U226" i="5"/>
  <c r="U533" i="5" s="1"/>
  <c r="U204" i="3"/>
  <c r="M286" i="3"/>
  <c r="M544" i="3" s="1"/>
  <c r="M618" i="3" s="1"/>
  <c r="M544" i="2"/>
  <c r="M618" i="2" s="1"/>
  <c r="Y286" i="3"/>
  <c r="Y544" i="3" s="1"/>
  <c r="Y618" i="3" s="1"/>
  <c r="Y544" i="2"/>
  <c r="AB274" i="3"/>
  <c r="AB247" i="3"/>
  <c r="T286" i="3"/>
  <c r="T544" i="3" s="1"/>
  <c r="T618" i="3" s="1"/>
  <c r="T544" i="2"/>
  <c r="F421" i="3"/>
  <c r="F398" i="3"/>
  <c r="F373" i="3"/>
  <c r="F351" i="3"/>
  <c r="F350" i="2"/>
  <c r="F315" i="2"/>
  <c r="AD422" i="3"/>
  <c r="AD400" i="3"/>
  <c r="AD566" i="3" s="1"/>
  <c r="AD566" i="2"/>
  <c r="AD382" i="3"/>
  <c r="AD361" i="3"/>
  <c r="L287" i="1"/>
  <c r="L546" i="1"/>
  <c r="L267" i="3"/>
  <c r="L237" i="1"/>
  <c r="L230" i="1" s="1"/>
  <c r="L534" i="1" s="1"/>
  <c r="AC231" i="3"/>
  <c r="AC212" i="3"/>
  <c r="AC200" i="3"/>
  <c r="E408" i="3"/>
  <c r="E569" i="3" s="1"/>
  <c r="E569" i="2"/>
  <c r="E389" i="3"/>
  <c r="E366" i="3"/>
  <c r="R408" i="3"/>
  <c r="R569" i="3" s="1"/>
  <c r="R569" i="2"/>
  <c r="R389" i="3"/>
  <c r="R366" i="3"/>
  <c r="R266" i="3"/>
  <c r="AE408" i="3"/>
  <c r="AE569" i="2"/>
  <c r="AE389" i="3"/>
  <c r="AE366" i="3"/>
  <c r="L408" i="3"/>
  <c r="L569" i="3" s="1"/>
  <c r="L569" i="2"/>
  <c r="L389" i="3"/>
  <c r="L366" i="3"/>
  <c r="P266" i="3"/>
  <c r="P221" i="3"/>
  <c r="P198" i="3"/>
  <c r="Z563" i="1"/>
  <c r="U238" i="3"/>
  <c r="U237" i="5"/>
  <c r="U230" i="5" s="1"/>
  <c r="U534" i="5" s="1"/>
  <c r="U210" i="3"/>
  <c r="M292" i="3"/>
  <c r="M550" i="2"/>
  <c r="M291" i="2"/>
  <c r="M191" i="2" s="1"/>
  <c r="Y292" i="3"/>
  <c r="Y550" i="2"/>
  <c r="Y291" i="2"/>
  <c r="Y191" i="2" s="1"/>
  <c r="AB273" i="3"/>
  <c r="AB272" i="1"/>
  <c r="AB270" i="1" s="1"/>
  <c r="AB250" i="3"/>
  <c r="T292" i="3"/>
  <c r="T291" i="2"/>
  <c r="T191" i="2" s="1"/>
  <c r="T550" i="2"/>
  <c r="AB294" i="3"/>
  <c r="AB552" i="2"/>
  <c r="AB621" i="2" s="1"/>
  <c r="F294" i="3"/>
  <c r="F552" i="2"/>
  <c r="F621" i="2" s="1"/>
  <c r="W294" i="3"/>
  <c r="W552" i="2"/>
  <c r="W621" i="2" s="1"/>
  <c r="AC554" i="5"/>
  <c r="AC623" i="5" s="1"/>
  <c r="AC254" i="3"/>
  <c r="AC538" i="3" s="1"/>
  <c r="AC538" i="5"/>
  <c r="AC222" i="3"/>
  <c r="AC199" i="3"/>
  <c r="E411" i="3"/>
  <c r="E388" i="3"/>
  <c r="E365" i="3"/>
  <c r="E364" i="2"/>
  <c r="E341" i="2"/>
  <c r="R411" i="3"/>
  <c r="R388" i="3"/>
  <c r="R365" i="3"/>
  <c r="R364" i="2"/>
  <c r="R341" i="2"/>
  <c r="R282" i="3"/>
  <c r="R251" i="3"/>
  <c r="AE420" i="3"/>
  <c r="AE402" i="3"/>
  <c r="AE401" i="2"/>
  <c r="AE376" i="3"/>
  <c r="AE354" i="3"/>
  <c r="L420" i="3"/>
  <c r="L402" i="3"/>
  <c r="L401" i="2"/>
  <c r="L567" i="2" s="1"/>
  <c r="L376" i="3"/>
  <c r="L354" i="3"/>
  <c r="P547" i="1"/>
  <c r="P265" i="3"/>
  <c r="P242" i="3"/>
  <c r="P253" i="3"/>
  <c r="P537" i="5"/>
  <c r="P252" i="5"/>
  <c r="P225" i="3"/>
  <c r="P532" i="3" s="1"/>
  <c r="P532" i="5"/>
  <c r="P209" i="3"/>
  <c r="O359" i="5"/>
  <c r="O358" i="5" s="1"/>
  <c r="O349" i="5" s="1"/>
  <c r="O299" i="5" s="1"/>
  <c r="O298" i="5" s="1"/>
  <c r="U255" i="3"/>
  <c r="U539" i="3" s="1"/>
  <c r="U539" i="5"/>
  <c r="U229" i="3"/>
  <c r="U214" i="3"/>
  <c r="U213" i="5"/>
  <c r="U206" i="5" s="1"/>
  <c r="U529" i="5" s="1"/>
  <c r="AB548" i="1"/>
  <c r="AB271" i="3"/>
  <c r="AB245" i="3"/>
  <c r="AB244" i="1"/>
  <c r="AB240" i="1" s="1"/>
  <c r="AB535" i="1" s="1"/>
  <c r="AA359" i="5"/>
  <c r="AA358" i="5" s="1"/>
  <c r="AA349" i="5" s="1"/>
  <c r="AA299" i="5" s="1"/>
  <c r="AA557" i="5" s="1"/>
  <c r="AA556" i="5" s="1"/>
  <c r="AB286" i="3"/>
  <c r="AB544" i="3" s="1"/>
  <c r="AB618" i="3" s="1"/>
  <c r="AB544" i="2"/>
  <c r="F286" i="3"/>
  <c r="F544" i="3" s="1"/>
  <c r="F618" i="3" s="1"/>
  <c r="F544" i="2"/>
  <c r="W286" i="3"/>
  <c r="W544" i="3" s="1"/>
  <c r="W618" i="3" s="1"/>
  <c r="W544" i="2"/>
  <c r="AD411" i="3"/>
  <c r="AD388" i="3"/>
  <c r="AD365" i="3"/>
  <c r="AD364" i="2"/>
  <c r="AD341" i="2"/>
  <c r="L282" i="3"/>
  <c r="L251" i="3"/>
  <c r="AC238" i="3"/>
  <c r="AC237" i="5"/>
  <c r="AC230" i="5" s="1"/>
  <c r="AC534" i="5" s="1"/>
  <c r="AC210" i="3"/>
  <c r="E419" i="3"/>
  <c r="E396" i="3"/>
  <c r="E375" i="3"/>
  <c r="E374" i="2"/>
  <c r="R410" i="3"/>
  <c r="R409" i="2"/>
  <c r="R570" i="2" s="1"/>
  <c r="R387" i="3"/>
  <c r="R353" i="3"/>
  <c r="R281" i="3"/>
  <c r="R264" i="3"/>
  <c r="R241" i="3"/>
  <c r="AE410" i="3"/>
  <c r="AE409" i="2"/>
  <c r="AE387" i="3"/>
  <c r="AE353" i="3"/>
  <c r="L419" i="3"/>
  <c r="L396" i="3"/>
  <c r="L375" i="3"/>
  <c r="L374" i="2"/>
  <c r="P273" i="3"/>
  <c r="P272" i="1"/>
  <c r="P270" i="1" s="1"/>
  <c r="P250" i="3"/>
  <c r="P231" i="3"/>
  <c r="P212" i="3"/>
  <c r="P200" i="3"/>
  <c r="O563" i="5"/>
  <c r="Z292" i="3"/>
  <c r="Z550" i="2"/>
  <c r="Z291" i="2"/>
  <c r="Z191" i="2" s="1"/>
  <c r="U223" i="3"/>
  <c r="U205" i="3"/>
  <c r="M294" i="3"/>
  <c r="M552" i="2"/>
  <c r="M621" i="2" s="1"/>
  <c r="Y294" i="3"/>
  <c r="Y552" i="2"/>
  <c r="Y621" i="2" s="1"/>
  <c r="AB266" i="3"/>
  <c r="U294" i="3"/>
  <c r="U552" i="2"/>
  <c r="U621" i="2" s="1"/>
  <c r="AB292" i="3"/>
  <c r="AB550" i="2"/>
  <c r="AB291" i="2"/>
  <c r="AB191" i="2" s="1"/>
  <c r="F292" i="3"/>
  <c r="F291" i="2"/>
  <c r="F191" i="2" s="1"/>
  <c r="F550" i="2"/>
  <c r="W292" i="3"/>
  <c r="W550" i="2"/>
  <c r="W291" i="2"/>
  <c r="W191" i="2" s="1"/>
  <c r="L233" i="3"/>
  <c r="L203" i="3"/>
  <c r="L202" i="5"/>
  <c r="L528" i="5" s="1"/>
  <c r="J228" i="3"/>
  <c r="J208" i="3"/>
  <c r="J196" i="3"/>
  <c r="J195" i="5"/>
  <c r="J193" i="5" s="1"/>
  <c r="J526" i="5" s="1"/>
  <c r="K215" i="3"/>
  <c r="AD554" i="3"/>
  <c r="AD623" i="3" s="1"/>
  <c r="AD554" i="2"/>
  <c r="AD623" i="2" s="1"/>
  <c r="C554" i="5"/>
  <c r="C623" i="5" s="1"/>
  <c r="C211" i="3"/>
  <c r="Y287" i="5"/>
  <c r="Y546" i="5"/>
  <c r="Y204" i="3"/>
  <c r="AD262" i="3"/>
  <c r="C235" i="3"/>
  <c r="C218" i="3"/>
  <c r="C201" i="3"/>
  <c r="C527" i="3" s="1"/>
  <c r="C527" i="5"/>
  <c r="K560" i="1"/>
  <c r="K559" i="1" s="1"/>
  <c r="K626" i="1" s="1"/>
  <c r="K383" i="1"/>
  <c r="Y228" i="3"/>
  <c r="Y208" i="3"/>
  <c r="Y196" i="3"/>
  <c r="Y195" i="5"/>
  <c r="Y193" i="5" s="1"/>
  <c r="AD263" i="3"/>
  <c r="AD219" i="1"/>
  <c r="AD217" i="1" s="1"/>
  <c r="AD531" i="1" s="1"/>
  <c r="D215" i="3"/>
  <c r="T235" i="3"/>
  <c r="T218" i="3"/>
  <c r="T201" i="3"/>
  <c r="T527" i="3" s="1"/>
  <c r="T527" i="5"/>
  <c r="L560" i="1"/>
  <c r="L559" i="1" s="1"/>
  <c r="L626" i="1" s="1"/>
  <c r="L383" i="1"/>
  <c r="L554" i="3"/>
  <c r="L623" i="3" s="1"/>
  <c r="L554" i="2"/>
  <c r="L623" i="2" s="1"/>
  <c r="Z276" i="3"/>
  <c r="Z261" i="3"/>
  <c r="Z260" i="1"/>
  <c r="Z258" i="1" s="1"/>
  <c r="Z542" i="1" s="1"/>
  <c r="K284" i="3"/>
  <c r="K268" i="3"/>
  <c r="K246" i="3"/>
  <c r="K226" i="1"/>
  <c r="K533" i="1" s="1"/>
  <c r="AB215" i="3"/>
  <c r="E554" i="3"/>
  <c r="E623" i="3" s="1"/>
  <c r="E554" i="2"/>
  <c r="E623" i="2" s="1"/>
  <c r="E546" i="1"/>
  <c r="E287" i="1"/>
  <c r="E267" i="3"/>
  <c r="E237" i="1"/>
  <c r="E230" i="1" s="1"/>
  <c r="E534" i="1" s="1"/>
  <c r="P417" i="5"/>
  <c r="P573" i="5" s="1"/>
  <c r="P571" i="5" s="1"/>
  <c r="P630" i="5" s="1"/>
  <c r="J295" i="3"/>
  <c r="J553" i="3" s="1"/>
  <c r="J622" i="3" s="1"/>
  <c r="J553" i="2"/>
  <c r="J622" i="2" s="1"/>
  <c r="G253" i="3"/>
  <c r="G537" i="5"/>
  <c r="G252" i="5"/>
  <c r="G225" i="3"/>
  <c r="G532" i="3" s="1"/>
  <c r="G532" i="5"/>
  <c r="G209" i="3"/>
  <c r="Q546" i="1"/>
  <c r="Q287" i="1"/>
  <c r="Q267" i="3"/>
  <c r="Q237" i="1"/>
  <c r="Q230" i="1" s="1"/>
  <c r="Q534" i="1" s="1"/>
  <c r="AA292" i="3"/>
  <c r="AA550" i="2"/>
  <c r="AA291" i="2"/>
  <c r="AA191" i="2" s="1"/>
  <c r="AE223" i="3"/>
  <c r="AE205" i="3"/>
  <c r="X554" i="1"/>
  <c r="X623" i="1" s="1"/>
  <c r="X280" i="3"/>
  <c r="X279" i="1"/>
  <c r="X277" i="1" s="1"/>
  <c r="X249" i="3"/>
  <c r="H256" i="3"/>
  <c r="H540" i="3" s="1"/>
  <c r="H540" i="5"/>
  <c r="H227" i="3"/>
  <c r="H226" i="5"/>
  <c r="H533" i="5" s="1"/>
  <c r="H204" i="3"/>
  <c r="J554" i="1"/>
  <c r="J623" i="1" s="1"/>
  <c r="J280" i="3"/>
  <c r="J279" i="1"/>
  <c r="J277" i="1" s="1"/>
  <c r="J249" i="3"/>
  <c r="Q256" i="3"/>
  <c r="Q540" i="3" s="1"/>
  <c r="Q540" i="5"/>
  <c r="Q227" i="3"/>
  <c r="Q226" i="5"/>
  <c r="Q533" i="5" s="1"/>
  <c r="Q204" i="3"/>
  <c r="F420" i="3"/>
  <c r="F372" i="3"/>
  <c r="F371" i="3" s="1"/>
  <c r="F371" i="2"/>
  <c r="AD394" i="3"/>
  <c r="AD393" i="2"/>
  <c r="AD564" i="2" s="1"/>
  <c r="D236" i="3"/>
  <c r="D224" i="3"/>
  <c r="D197" i="3"/>
  <c r="T256" i="3"/>
  <c r="T540" i="3" s="1"/>
  <c r="T540" i="5"/>
  <c r="T227" i="3"/>
  <c r="T226" i="5"/>
  <c r="T533" i="5" s="1"/>
  <c r="T204" i="3"/>
  <c r="Z554" i="1"/>
  <c r="Z623" i="1" s="1"/>
  <c r="Z280" i="3"/>
  <c r="Z279" i="1"/>
  <c r="Z277" i="1" s="1"/>
  <c r="Z249" i="3"/>
  <c r="K283" i="3"/>
  <c r="K259" i="3"/>
  <c r="AB255" i="3"/>
  <c r="AB539" i="3" s="1"/>
  <c r="AB539" i="5"/>
  <c r="AB229" i="3"/>
  <c r="AB214" i="3"/>
  <c r="AB213" i="5"/>
  <c r="AB206" i="5" s="1"/>
  <c r="AB529" i="5" s="1"/>
  <c r="N293" i="3"/>
  <c r="N551" i="3" s="1"/>
  <c r="N551" i="2"/>
  <c r="E263" i="3"/>
  <c r="E219" i="1"/>
  <c r="E217" i="1" s="1"/>
  <c r="E531" i="1" s="1"/>
  <c r="P393" i="5"/>
  <c r="P564" i="5" s="1"/>
  <c r="V293" i="3"/>
  <c r="V551" i="3" s="1"/>
  <c r="V551" i="2"/>
  <c r="AE554" i="3"/>
  <c r="AE623" i="3" s="1"/>
  <c r="AE554" i="2"/>
  <c r="AE623" i="2" s="1"/>
  <c r="G235" i="3"/>
  <c r="G218" i="3"/>
  <c r="G201" i="3"/>
  <c r="G527" i="3" s="1"/>
  <c r="G527" i="5"/>
  <c r="Q275" i="3"/>
  <c r="Q243" i="3"/>
  <c r="Q532" i="1"/>
  <c r="AE548" i="5"/>
  <c r="AE239" i="3"/>
  <c r="AE211" i="3"/>
  <c r="AE194" i="3"/>
  <c r="X263" i="3"/>
  <c r="X219" i="1"/>
  <c r="X217" i="1" s="1"/>
  <c r="X531" i="1" s="1"/>
  <c r="H215" i="3"/>
  <c r="X393" i="1"/>
  <c r="X564" i="1" s="1"/>
  <c r="J275" i="3"/>
  <c r="J243" i="3"/>
  <c r="J532" i="1"/>
  <c r="Q233" i="3"/>
  <c r="Q203" i="3"/>
  <c r="Q202" i="5"/>
  <c r="Q528" i="5" s="1"/>
  <c r="F396" i="3"/>
  <c r="AD381" i="3"/>
  <c r="AD380" i="2"/>
  <c r="U563" i="5"/>
  <c r="C221" i="3"/>
  <c r="C198" i="3"/>
  <c r="Y238" i="3"/>
  <c r="Y237" i="5"/>
  <c r="Y230" i="5" s="1"/>
  <c r="Y534" i="5" s="1"/>
  <c r="Y210" i="3"/>
  <c r="AD281" i="3"/>
  <c r="AD264" i="3"/>
  <c r="AD241" i="3"/>
  <c r="D223" i="3"/>
  <c r="D205" i="3"/>
  <c r="T238" i="3"/>
  <c r="T237" i="5"/>
  <c r="T230" i="5" s="1"/>
  <c r="T534" i="5" s="1"/>
  <c r="T210" i="3"/>
  <c r="L294" i="3"/>
  <c r="L552" i="2"/>
  <c r="L621" i="2" s="1"/>
  <c r="Z266" i="3"/>
  <c r="K266" i="3"/>
  <c r="AB223" i="3"/>
  <c r="AB205" i="3"/>
  <c r="E294" i="3"/>
  <c r="E552" i="2"/>
  <c r="E621" i="2" s="1"/>
  <c r="E547" i="1"/>
  <c r="E265" i="3"/>
  <c r="E242" i="3"/>
  <c r="V295" i="3"/>
  <c r="V553" i="3" s="1"/>
  <c r="V622" i="3" s="1"/>
  <c r="V553" i="2"/>
  <c r="V622" i="2" s="1"/>
  <c r="G548" i="5"/>
  <c r="G239" i="3"/>
  <c r="G211" i="3"/>
  <c r="G194" i="3"/>
  <c r="Q274" i="3"/>
  <c r="Q247" i="3"/>
  <c r="AA293" i="3"/>
  <c r="AA551" i="3" s="1"/>
  <c r="AA551" i="2"/>
  <c r="AE215" i="3"/>
  <c r="X547" i="1"/>
  <c r="X265" i="3"/>
  <c r="X242" i="3"/>
  <c r="H253" i="3"/>
  <c r="H537" i="5"/>
  <c r="H252" i="5"/>
  <c r="H225" i="3"/>
  <c r="H532" i="3" s="1"/>
  <c r="H532" i="5"/>
  <c r="H209" i="3"/>
  <c r="J285" i="3"/>
  <c r="J262" i="3"/>
  <c r="Q236" i="3"/>
  <c r="Q224" i="3"/>
  <c r="Q197" i="3"/>
  <c r="F388" i="3"/>
  <c r="D256" i="3"/>
  <c r="D540" i="3" s="1"/>
  <c r="D540" i="5"/>
  <c r="D227" i="3"/>
  <c r="D226" i="5"/>
  <c r="D533" i="5" s="1"/>
  <c r="D204" i="3"/>
  <c r="T255" i="3"/>
  <c r="T539" i="3" s="1"/>
  <c r="T539" i="5"/>
  <c r="T229" i="3"/>
  <c r="T214" i="3"/>
  <c r="T213" i="3" s="1"/>
  <c r="T213" i="5"/>
  <c r="T206" i="5" s="1"/>
  <c r="T529" i="5" s="1"/>
  <c r="AC295" i="3"/>
  <c r="AC553" i="3" s="1"/>
  <c r="AC622" i="3" s="1"/>
  <c r="AC553" i="2"/>
  <c r="AC622" i="2" s="1"/>
  <c r="Z547" i="1"/>
  <c r="Z265" i="3"/>
  <c r="Z242" i="3"/>
  <c r="K282" i="3"/>
  <c r="K251" i="3"/>
  <c r="AB417" i="1"/>
  <c r="AB415" i="1" s="1"/>
  <c r="AB256" i="3"/>
  <c r="AB540" i="3" s="1"/>
  <c r="AB540" i="5"/>
  <c r="AB227" i="3"/>
  <c r="AB226" i="5"/>
  <c r="AB533" i="5" s="1"/>
  <c r="AB204" i="3"/>
  <c r="E286" i="3"/>
  <c r="E544" i="3" s="1"/>
  <c r="E618" i="3" s="1"/>
  <c r="E544" i="2"/>
  <c r="E618" i="2" s="1"/>
  <c r="E281" i="3"/>
  <c r="E264" i="3"/>
  <c r="E241" i="3"/>
  <c r="P563" i="5"/>
  <c r="P562" i="5" s="1"/>
  <c r="P627" i="5" s="1"/>
  <c r="V292" i="3"/>
  <c r="V291" i="2"/>
  <c r="V191" i="2" s="1"/>
  <c r="V550" i="2"/>
  <c r="AE294" i="3"/>
  <c r="AE552" i="2"/>
  <c r="AE621" i="2" s="1"/>
  <c r="G238" i="3"/>
  <c r="G237" i="5"/>
  <c r="G230" i="5" s="1"/>
  <c r="G534" i="5" s="1"/>
  <c r="G210" i="3"/>
  <c r="Q281" i="3"/>
  <c r="Q264" i="3"/>
  <c r="Q241" i="3"/>
  <c r="AE255" i="3"/>
  <c r="AE539" i="3" s="1"/>
  <c r="AE539" i="5"/>
  <c r="AE229" i="3"/>
  <c r="AE214" i="3"/>
  <c r="AE213" i="5"/>
  <c r="AE206" i="5" s="1"/>
  <c r="AE529" i="5" s="1"/>
  <c r="X281" i="3"/>
  <c r="X264" i="3"/>
  <c r="X241" i="3"/>
  <c r="H223" i="3"/>
  <c r="H205" i="3"/>
  <c r="X563" i="1"/>
  <c r="J281" i="3"/>
  <c r="J264" i="3"/>
  <c r="J241" i="3"/>
  <c r="Q223" i="3"/>
  <c r="Q205" i="3"/>
  <c r="F410" i="3"/>
  <c r="F409" i="2"/>
  <c r="F570" i="2" s="1"/>
  <c r="F375" i="3"/>
  <c r="F374" i="2"/>
  <c r="AD420" i="3"/>
  <c r="AD360" i="3"/>
  <c r="AD359" i="2"/>
  <c r="AD358" i="2" s="1"/>
  <c r="L248" i="3"/>
  <c r="F418" i="3"/>
  <c r="F417" i="2"/>
  <c r="F573" i="2" s="1"/>
  <c r="F395" i="3"/>
  <c r="F378" i="3"/>
  <c r="F377" i="2"/>
  <c r="F356" i="3"/>
  <c r="F355" i="2"/>
  <c r="AD410" i="3"/>
  <c r="AD409" i="2"/>
  <c r="AD570" i="2" s="1"/>
  <c r="AD387" i="3"/>
  <c r="AD353" i="3"/>
  <c r="L281" i="3"/>
  <c r="L264" i="3"/>
  <c r="L241" i="3"/>
  <c r="AC236" i="3"/>
  <c r="AC224" i="3"/>
  <c r="AC197" i="3"/>
  <c r="E404" i="3"/>
  <c r="E386" i="3"/>
  <c r="E385" i="2"/>
  <c r="E561" i="2" s="1"/>
  <c r="E363" i="3"/>
  <c r="E328" i="2"/>
  <c r="R418" i="3"/>
  <c r="R417" i="2"/>
  <c r="R573" i="2" s="1"/>
  <c r="R395" i="3"/>
  <c r="R378" i="3"/>
  <c r="R377" i="2"/>
  <c r="R356" i="3"/>
  <c r="R355" i="2"/>
  <c r="R283" i="3"/>
  <c r="R259" i="3"/>
  <c r="AE413" i="3"/>
  <c r="AE390" i="3"/>
  <c r="AE370" i="3"/>
  <c r="AE352" i="3"/>
  <c r="L422" i="3"/>
  <c r="L400" i="3"/>
  <c r="L566" i="3" s="1"/>
  <c r="L566" i="2"/>
  <c r="L382" i="3"/>
  <c r="L361" i="3"/>
  <c r="P546" i="1"/>
  <c r="P287" i="1"/>
  <c r="P267" i="3"/>
  <c r="P237" i="1"/>
  <c r="P230" i="1" s="1"/>
  <c r="P534" i="1" s="1"/>
  <c r="P548" i="5"/>
  <c r="P239" i="3"/>
  <c r="P211" i="3"/>
  <c r="P194" i="3"/>
  <c r="U554" i="5"/>
  <c r="U623" i="5" s="1"/>
  <c r="U254" i="3"/>
  <c r="U538" i="3" s="1"/>
  <c r="U538" i="5"/>
  <c r="U222" i="3"/>
  <c r="U199" i="3"/>
  <c r="K295" i="3"/>
  <c r="K553" i="3" s="1"/>
  <c r="K622" i="3" s="1"/>
  <c r="K553" i="2"/>
  <c r="K622" i="2" s="1"/>
  <c r="AB547" i="1"/>
  <c r="AB265" i="3"/>
  <c r="AB242" i="3"/>
  <c r="U295" i="3"/>
  <c r="U553" i="3" s="1"/>
  <c r="U622" i="3" s="1"/>
  <c r="U553" i="2"/>
  <c r="U622" i="2" s="1"/>
  <c r="F412" i="3"/>
  <c r="F394" i="3"/>
  <c r="F393" i="2"/>
  <c r="F564" i="2" s="1"/>
  <c r="F369" i="3"/>
  <c r="F368" i="2"/>
  <c r="AD418" i="3"/>
  <c r="AD417" i="2"/>
  <c r="AD573" i="2" s="1"/>
  <c r="AD395" i="3"/>
  <c r="AD378" i="3"/>
  <c r="AD377" i="2"/>
  <c r="AD356" i="3"/>
  <c r="AD355" i="2"/>
  <c r="L283" i="3"/>
  <c r="L259" i="3"/>
  <c r="AC228" i="3"/>
  <c r="AC208" i="3"/>
  <c r="AC196" i="3"/>
  <c r="AC195" i="5"/>
  <c r="AC193" i="5" s="1"/>
  <c r="E403" i="3"/>
  <c r="E381" i="3"/>
  <c r="E380" i="2"/>
  <c r="E360" i="3"/>
  <c r="E359" i="2"/>
  <c r="E358" i="2" s="1"/>
  <c r="R403" i="3"/>
  <c r="R381" i="3"/>
  <c r="R380" i="2"/>
  <c r="R360" i="3"/>
  <c r="R359" i="2"/>
  <c r="R358" i="2" s="1"/>
  <c r="R263" i="3"/>
  <c r="R219" i="1"/>
  <c r="R217" i="1" s="1"/>
  <c r="R531" i="1" s="1"/>
  <c r="AE403" i="3"/>
  <c r="AE381" i="3"/>
  <c r="AE380" i="2"/>
  <c r="AE360" i="3"/>
  <c r="AE359" i="2"/>
  <c r="AE358" i="2" s="1"/>
  <c r="L403" i="3"/>
  <c r="L381" i="3"/>
  <c r="L380" i="2"/>
  <c r="L360" i="3"/>
  <c r="L359" i="2"/>
  <c r="L358" i="2" s="1"/>
  <c r="P263" i="3"/>
  <c r="P219" i="1"/>
  <c r="P217" i="1" s="1"/>
  <c r="P531" i="1" s="1"/>
  <c r="P215" i="3"/>
  <c r="V393" i="5"/>
  <c r="V564" i="5" s="1"/>
  <c r="Z383" i="1"/>
  <c r="Z560" i="1"/>
  <c r="Z559" i="1" s="1"/>
  <c r="Z626" i="1" s="1"/>
  <c r="U233" i="3"/>
  <c r="U203" i="3"/>
  <c r="U202" i="5"/>
  <c r="U528" i="5" s="1"/>
  <c r="K554" i="3"/>
  <c r="K623" i="3" s="1"/>
  <c r="K554" i="2"/>
  <c r="K623" i="2" s="1"/>
  <c r="AB284" i="3"/>
  <c r="AB268" i="3"/>
  <c r="AB246" i="3"/>
  <c r="AB226" i="1"/>
  <c r="AB533" i="1" s="1"/>
  <c r="U554" i="3"/>
  <c r="U623" i="3" s="1"/>
  <c r="U554" i="2"/>
  <c r="U623" i="2" s="1"/>
  <c r="AB293" i="3"/>
  <c r="AB551" i="3" s="1"/>
  <c r="AB551" i="2"/>
  <c r="F293" i="3"/>
  <c r="F551" i="3" s="1"/>
  <c r="F551" i="2"/>
  <c r="W293" i="3"/>
  <c r="W551" i="3" s="1"/>
  <c r="W551" i="2"/>
  <c r="AC548" i="5"/>
  <c r="AC239" i="3"/>
  <c r="AC211" i="3"/>
  <c r="AC194" i="3"/>
  <c r="E406" i="3"/>
  <c r="E384" i="3"/>
  <c r="E560" i="2"/>
  <c r="E362" i="3"/>
  <c r="E302" i="2"/>
  <c r="R406" i="3"/>
  <c r="R384" i="3"/>
  <c r="R560" i="3" s="1"/>
  <c r="R560" i="2"/>
  <c r="R362" i="3"/>
  <c r="R302" i="2"/>
  <c r="R274" i="3"/>
  <c r="R247" i="3"/>
  <c r="AE416" i="3"/>
  <c r="AE572" i="2"/>
  <c r="AE397" i="3"/>
  <c r="AE372" i="3"/>
  <c r="AE371" i="2"/>
  <c r="L416" i="3"/>
  <c r="L572" i="3" s="1"/>
  <c r="L572" i="2"/>
  <c r="L397" i="3"/>
  <c r="L372" i="3"/>
  <c r="L371" i="2"/>
  <c r="P285" i="3"/>
  <c r="P262" i="3"/>
  <c r="P236" i="3"/>
  <c r="P224" i="3"/>
  <c r="P197" i="3"/>
  <c r="Z295" i="3"/>
  <c r="Z553" i="3" s="1"/>
  <c r="Z622" i="3" s="1"/>
  <c r="Z553" i="2"/>
  <c r="Z622" i="2" s="1"/>
  <c r="U253" i="3"/>
  <c r="U252" i="5"/>
  <c r="U537" i="5"/>
  <c r="U225" i="3"/>
  <c r="U532" i="3" s="1"/>
  <c r="U532" i="5"/>
  <c r="U209" i="3"/>
  <c r="AB546" i="1"/>
  <c r="AB287" i="1"/>
  <c r="AB267" i="3"/>
  <c r="AB237" i="1"/>
  <c r="AB230" i="1" s="1"/>
  <c r="AB534" i="1" s="1"/>
  <c r="R295" i="3"/>
  <c r="R553" i="3" s="1"/>
  <c r="R622" i="3" s="1"/>
  <c r="R553" i="2"/>
  <c r="R622" i="2" s="1"/>
  <c r="G295" i="3"/>
  <c r="G553" i="3" s="1"/>
  <c r="G622" i="3" s="1"/>
  <c r="G553" i="2"/>
  <c r="G622" i="2" s="1"/>
  <c r="P295" i="3"/>
  <c r="P553" i="3" s="1"/>
  <c r="P622" i="3" s="1"/>
  <c r="P553" i="2"/>
  <c r="P622" i="2" s="1"/>
  <c r="H295" i="3"/>
  <c r="H553" i="3" s="1"/>
  <c r="H622" i="3" s="1"/>
  <c r="H553" i="2"/>
  <c r="H622" i="2" s="1"/>
  <c r="AD406" i="3"/>
  <c r="AD384" i="3"/>
  <c r="AD560" i="3" s="1"/>
  <c r="AD560" i="2"/>
  <c r="AD362" i="3"/>
  <c r="AD302" i="2"/>
  <c r="L274" i="3"/>
  <c r="L247" i="3"/>
  <c r="AC233" i="3"/>
  <c r="AC203" i="3"/>
  <c r="AC202" i="5"/>
  <c r="AC528" i="5" s="1"/>
  <c r="E414" i="3"/>
  <c r="E392" i="3"/>
  <c r="E563" i="3" s="1"/>
  <c r="E563" i="2"/>
  <c r="E357" i="3"/>
  <c r="R423" i="3"/>
  <c r="R574" i="3" s="1"/>
  <c r="R631" i="3" s="1"/>
  <c r="R574" i="2"/>
  <c r="R631" i="2" s="1"/>
  <c r="R405" i="3"/>
  <c r="R379" i="3"/>
  <c r="R276" i="3"/>
  <c r="R261" i="3"/>
  <c r="R260" i="1"/>
  <c r="R258" i="1" s="1"/>
  <c r="R542" i="1" s="1"/>
  <c r="AE423" i="3"/>
  <c r="AE574" i="2"/>
  <c r="AE631" i="2" s="1"/>
  <c r="AE405" i="3"/>
  <c r="AE379" i="3"/>
  <c r="L414" i="3"/>
  <c r="L392" i="3"/>
  <c r="L563" i="3" s="1"/>
  <c r="L563" i="2"/>
  <c r="L357" i="3"/>
  <c r="P284" i="3"/>
  <c r="P268" i="3"/>
  <c r="P246" i="3"/>
  <c r="P226" i="1"/>
  <c r="P533" i="1" s="1"/>
  <c r="P228" i="3"/>
  <c r="P208" i="3"/>
  <c r="P196" i="3"/>
  <c r="P195" i="5"/>
  <c r="P193" i="5" s="1"/>
  <c r="P526" i="5" s="1"/>
  <c r="Z393" i="1"/>
  <c r="Z564" i="1" s="1"/>
  <c r="O560" i="5"/>
  <c r="O559" i="5" s="1"/>
  <c r="O626" i="5" s="1"/>
  <c r="O383" i="5"/>
  <c r="U235" i="3"/>
  <c r="U218" i="3"/>
  <c r="U201" i="3"/>
  <c r="U527" i="3" s="1"/>
  <c r="U527" i="5"/>
  <c r="M293" i="3"/>
  <c r="M551" i="3" s="1"/>
  <c r="M551" i="2"/>
  <c r="Y293" i="3"/>
  <c r="Y551" i="3" s="1"/>
  <c r="Y551" i="2"/>
  <c r="AB263" i="3"/>
  <c r="AB219" i="1"/>
  <c r="AB217" i="1" s="1"/>
  <c r="AB531" i="1" s="1"/>
  <c r="U293" i="3"/>
  <c r="U551" i="3" s="1"/>
  <c r="U551" i="2"/>
  <c r="R554" i="3"/>
  <c r="R623" i="3" s="1"/>
  <c r="R554" i="2"/>
  <c r="R623" i="2" s="1"/>
  <c r="G554" i="3"/>
  <c r="G623" i="3" s="1"/>
  <c r="G554" i="2"/>
  <c r="G623" i="2" s="1"/>
  <c r="P554" i="3"/>
  <c r="P623" i="3" s="1"/>
  <c r="P554" i="2"/>
  <c r="P623" i="2" s="1"/>
  <c r="H554" i="3"/>
  <c r="H623" i="3" s="1"/>
  <c r="H554" i="2"/>
  <c r="H623" i="2" s="1"/>
  <c r="D238" i="3"/>
  <c r="D237" i="5"/>
  <c r="D230" i="5" s="1"/>
  <c r="D534" i="5" s="1"/>
  <c r="D210" i="3"/>
  <c r="T231" i="3"/>
  <c r="T212" i="3"/>
  <c r="T200" i="3"/>
  <c r="L292" i="3"/>
  <c r="L291" i="2"/>
  <c r="L191" i="2" s="1"/>
  <c r="L550" i="2"/>
  <c r="Z273" i="3"/>
  <c r="Z272" i="1"/>
  <c r="Z270" i="1" s="1"/>
  <c r="Z250" i="3"/>
  <c r="K281" i="3"/>
  <c r="K264" i="3"/>
  <c r="K241" i="3"/>
  <c r="AB238" i="3"/>
  <c r="AB237" i="5"/>
  <c r="AB230" i="5" s="1"/>
  <c r="AB534" i="5" s="1"/>
  <c r="AB210" i="3"/>
  <c r="E292" i="3"/>
  <c r="E550" i="2"/>
  <c r="E291" i="2"/>
  <c r="E191" i="2" s="1"/>
  <c r="E283" i="3"/>
  <c r="E259" i="3"/>
  <c r="AE359" i="1"/>
  <c r="AE358" i="1" s="1"/>
  <c r="AE349" i="1" s="1"/>
  <c r="AE299" i="1" s="1"/>
  <c r="J286" i="3"/>
  <c r="J544" i="3" s="1"/>
  <c r="J618" i="3" s="1"/>
  <c r="J544" i="2"/>
  <c r="G236" i="3"/>
  <c r="G224" i="3"/>
  <c r="G197" i="3"/>
  <c r="Q283" i="3"/>
  <c r="Q259" i="3"/>
  <c r="AE235" i="3"/>
  <c r="AE218" i="3"/>
  <c r="AE201" i="3"/>
  <c r="AE527" i="5"/>
  <c r="X548" i="1"/>
  <c r="X271" i="3"/>
  <c r="X245" i="3"/>
  <c r="X244" i="1"/>
  <c r="X240" i="1" s="1"/>
  <c r="H554" i="5"/>
  <c r="H623" i="5" s="1"/>
  <c r="H254" i="3"/>
  <c r="H538" i="3" s="1"/>
  <c r="H538" i="5"/>
  <c r="H222" i="3"/>
  <c r="H199" i="3"/>
  <c r="J548" i="1"/>
  <c r="J271" i="3"/>
  <c r="J245" i="3"/>
  <c r="J244" i="1"/>
  <c r="J240" i="1" s="1"/>
  <c r="J535" i="1" s="1"/>
  <c r="Q554" i="5"/>
  <c r="Q623" i="5" s="1"/>
  <c r="Q254" i="3"/>
  <c r="Q538" i="3" s="1"/>
  <c r="Q538" i="5"/>
  <c r="Q222" i="3"/>
  <c r="Q199" i="3"/>
  <c r="F402" i="3"/>
  <c r="F401" i="2"/>
  <c r="F567" i="2" s="1"/>
  <c r="F365" i="3"/>
  <c r="F364" i="2"/>
  <c r="AD369" i="3"/>
  <c r="AD368" i="2"/>
  <c r="L278" i="3"/>
  <c r="D547" i="5"/>
  <c r="D232" i="3"/>
  <c r="D220" i="3"/>
  <c r="D219" i="5"/>
  <c r="D217" i="5" s="1"/>
  <c r="D531" i="5" s="1"/>
  <c r="T554" i="5"/>
  <c r="T623" i="5" s="1"/>
  <c r="T254" i="3"/>
  <c r="T538" i="3" s="1"/>
  <c r="T538" i="5"/>
  <c r="T222" i="3"/>
  <c r="T199" i="3"/>
  <c r="Z548" i="1"/>
  <c r="Z271" i="3"/>
  <c r="Z245" i="3"/>
  <c r="Z244" i="1"/>
  <c r="Z240" i="1" s="1"/>
  <c r="Z535" i="1" s="1"/>
  <c r="K554" i="1"/>
  <c r="K623" i="1" s="1"/>
  <c r="K280" i="3"/>
  <c r="K279" i="1"/>
  <c r="K277" i="1" s="1"/>
  <c r="K249" i="3"/>
  <c r="AB253" i="3"/>
  <c r="AB537" i="5"/>
  <c r="AB252" i="5"/>
  <c r="AB225" i="3"/>
  <c r="AB532" i="3" s="1"/>
  <c r="AB532" i="5"/>
  <c r="AB209" i="3"/>
  <c r="E278" i="3"/>
  <c r="E248" i="3"/>
  <c r="AA563" i="1"/>
  <c r="AE563" i="1"/>
  <c r="AE292" i="3"/>
  <c r="AE550" i="2"/>
  <c r="AE291" i="2"/>
  <c r="G231" i="3"/>
  <c r="G212" i="3"/>
  <c r="G200" i="3"/>
  <c r="Q266" i="3"/>
  <c r="AE546" i="5"/>
  <c r="AE287" i="5"/>
  <c r="AE234" i="3"/>
  <c r="AE207" i="3"/>
  <c r="X278" i="3"/>
  <c r="X248" i="3"/>
  <c r="H238" i="3"/>
  <c r="H237" i="5"/>
  <c r="H230" i="5" s="1"/>
  <c r="H534" i="5" s="1"/>
  <c r="H210" i="3"/>
  <c r="J266" i="3"/>
  <c r="Q221" i="3"/>
  <c r="Q198" i="3"/>
  <c r="F379" i="3"/>
  <c r="AD366" i="3"/>
  <c r="U560" i="5"/>
  <c r="U559" i="5" s="1"/>
  <c r="U626" i="5" s="1"/>
  <c r="U383" i="5"/>
  <c r="C215" i="3"/>
  <c r="K393" i="1"/>
  <c r="K564" i="1" s="1"/>
  <c r="Y233" i="3"/>
  <c r="Y203" i="3"/>
  <c r="Y202" i="5"/>
  <c r="Y528" i="5" s="1"/>
  <c r="AD276" i="3"/>
  <c r="AD261" i="3"/>
  <c r="AD260" i="1"/>
  <c r="AD258" i="1" s="1"/>
  <c r="AD542" i="1" s="1"/>
  <c r="D235" i="3"/>
  <c r="D218" i="3"/>
  <c r="D201" i="3"/>
  <c r="D527" i="3" s="1"/>
  <c r="D527" i="5"/>
  <c r="T233" i="3"/>
  <c r="T203" i="3"/>
  <c r="T202" i="5"/>
  <c r="T528" i="5" s="1"/>
  <c r="L293" i="3"/>
  <c r="L551" i="3" s="1"/>
  <c r="L551" i="2"/>
  <c r="Z263" i="3"/>
  <c r="Z219" i="1"/>
  <c r="Z217" i="1" s="1"/>
  <c r="Z531" i="1" s="1"/>
  <c r="K263" i="3"/>
  <c r="K219" i="1"/>
  <c r="K217" i="1" s="1"/>
  <c r="AB235" i="3"/>
  <c r="AB218" i="3"/>
  <c r="AB201" i="3"/>
  <c r="AB527" i="3" s="1"/>
  <c r="AB527" i="5"/>
  <c r="E293" i="3"/>
  <c r="E551" i="3" s="1"/>
  <c r="E551" i="2"/>
  <c r="E285" i="3"/>
  <c r="E262" i="3"/>
  <c r="V286" i="3"/>
  <c r="V544" i="3" s="1"/>
  <c r="V618" i="3" s="1"/>
  <c r="V544" i="2"/>
  <c r="G546" i="5"/>
  <c r="G287" i="5"/>
  <c r="G234" i="3"/>
  <c r="G207" i="3"/>
  <c r="Q547" i="1"/>
  <c r="Q265" i="3"/>
  <c r="Q242" i="3"/>
  <c r="AE238" i="3"/>
  <c r="AE237" i="5"/>
  <c r="AE230" i="5" s="1"/>
  <c r="AE534" i="5" s="1"/>
  <c r="AE210" i="3"/>
  <c r="X285" i="3"/>
  <c r="X262" i="3"/>
  <c r="H236" i="3"/>
  <c r="H224" i="3"/>
  <c r="H197" i="3"/>
  <c r="J282" i="3"/>
  <c r="J251" i="3"/>
  <c r="Q547" i="5"/>
  <c r="Q232" i="3"/>
  <c r="Q220" i="3"/>
  <c r="Q219" i="5"/>
  <c r="Q217" i="5" s="1"/>
  <c r="Q531" i="5" s="1"/>
  <c r="F416" i="3"/>
  <c r="F572" i="3" s="1"/>
  <c r="F572" i="2"/>
  <c r="F571" i="2" s="1"/>
  <c r="F630" i="2" s="1"/>
  <c r="F376" i="3"/>
  <c r="AD421" i="3"/>
  <c r="D554" i="5"/>
  <c r="D623" i="5" s="1"/>
  <c r="D254" i="3"/>
  <c r="D538" i="3" s="1"/>
  <c r="D538" i="5"/>
  <c r="D222" i="3"/>
  <c r="D199" i="3"/>
  <c r="T253" i="3"/>
  <c r="T537" i="5"/>
  <c r="T252" i="5"/>
  <c r="T225" i="3"/>
  <c r="T532" i="3" s="1"/>
  <c r="T532" i="5"/>
  <c r="T209" i="3"/>
  <c r="AC286" i="3"/>
  <c r="AC544" i="3" s="1"/>
  <c r="AC618" i="3" s="1"/>
  <c r="AC544" i="2"/>
  <c r="AC618" i="2" s="1"/>
  <c r="Z285" i="3"/>
  <c r="Z262" i="3"/>
  <c r="K274" i="3"/>
  <c r="K247" i="3"/>
  <c r="AB554" i="5"/>
  <c r="AB623" i="5" s="1"/>
  <c r="AB254" i="3"/>
  <c r="AB538" i="3" s="1"/>
  <c r="AB538" i="5"/>
  <c r="AB222" i="3"/>
  <c r="AB199" i="3"/>
  <c r="N554" i="3"/>
  <c r="N623" i="3" s="1"/>
  <c r="N554" i="2"/>
  <c r="N623" i="2" s="1"/>
  <c r="E276" i="3"/>
  <c r="E261" i="3"/>
  <c r="E260" i="1"/>
  <c r="E258" i="1" s="1"/>
  <c r="E542" i="1" s="1"/>
  <c r="AA393" i="1"/>
  <c r="AA564" i="1" s="1"/>
  <c r="P560" i="5"/>
  <c r="P559" i="5" s="1"/>
  <c r="P626" i="5" s="1"/>
  <c r="P383" i="5"/>
  <c r="AE393" i="1"/>
  <c r="AE564" i="1" s="1"/>
  <c r="AE293" i="3"/>
  <c r="AE551" i="3" s="1"/>
  <c r="AE551" i="2"/>
  <c r="G233" i="3"/>
  <c r="G203" i="3"/>
  <c r="G202" i="5"/>
  <c r="G528" i="5" s="1"/>
  <c r="Q276" i="3"/>
  <c r="Q261" i="3"/>
  <c r="Q260" i="1"/>
  <c r="Q258" i="1" s="1"/>
  <c r="Q542" i="1" s="1"/>
  <c r="AA295" i="3"/>
  <c r="AA553" i="3" s="1"/>
  <c r="AA622" i="3" s="1"/>
  <c r="AA553" i="2"/>
  <c r="AA622" i="2" s="1"/>
  <c r="AE253" i="3"/>
  <c r="AE537" i="5"/>
  <c r="AE252" i="5"/>
  <c r="AE225" i="3"/>
  <c r="AE532" i="5"/>
  <c r="AE209" i="3"/>
  <c r="X276" i="3"/>
  <c r="X261" i="3"/>
  <c r="X260" i="1"/>
  <c r="X258" i="1" s="1"/>
  <c r="X542" i="1" s="1"/>
  <c r="H235" i="3"/>
  <c r="H218" i="3"/>
  <c r="H201" i="3"/>
  <c r="H527" i="3" s="1"/>
  <c r="H527" i="5"/>
  <c r="X560" i="1"/>
  <c r="X559" i="1" s="1"/>
  <c r="X626" i="1" s="1"/>
  <c r="X383" i="1"/>
  <c r="J276" i="3"/>
  <c r="J261" i="3"/>
  <c r="J260" i="1"/>
  <c r="J258" i="1" s="1"/>
  <c r="J542" i="1" s="1"/>
  <c r="Q235" i="3"/>
  <c r="Q218" i="3"/>
  <c r="Q201" i="3"/>
  <c r="Q527" i="3" s="1"/>
  <c r="Q527" i="5"/>
  <c r="F405" i="3"/>
  <c r="F353" i="3"/>
  <c r="AD408" i="3"/>
  <c r="AD569" i="2"/>
  <c r="F413" i="3"/>
  <c r="F390" i="3"/>
  <c r="F370" i="3"/>
  <c r="F352" i="3"/>
  <c r="AD423" i="3"/>
  <c r="AD574" i="3" s="1"/>
  <c r="AD631" i="3" s="1"/>
  <c r="AD574" i="2"/>
  <c r="AD631" i="2" s="1"/>
  <c r="AD405" i="3"/>
  <c r="AD379" i="3"/>
  <c r="L276" i="3"/>
  <c r="L261" i="3"/>
  <c r="L260" i="1"/>
  <c r="L258" i="1" s="1"/>
  <c r="L542" i="1" s="1"/>
  <c r="AC547" i="5"/>
  <c r="AC232" i="3"/>
  <c r="AC220" i="3"/>
  <c r="AC219" i="5"/>
  <c r="AC217" i="5" s="1"/>
  <c r="E422" i="3"/>
  <c r="E400" i="3"/>
  <c r="E566" i="3" s="1"/>
  <c r="E566" i="2"/>
  <c r="E382" i="3"/>
  <c r="E361" i="3"/>
  <c r="R413" i="3"/>
  <c r="R390" i="3"/>
  <c r="R370" i="3"/>
  <c r="R352" i="3"/>
  <c r="R554" i="1"/>
  <c r="R623" i="1" s="1"/>
  <c r="R280" i="3"/>
  <c r="R279" i="1"/>
  <c r="R277" i="1" s="1"/>
  <c r="R249" i="3"/>
  <c r="AE404" i="3"/>
  <c r="AE386" i="3"/>
  <c r="AE385" i="2"/>
  <c r="AE561" i="2" s="1"/>
  <c r="AE363" i="3"/>
  <c r="AE328" i="2"/>
  <c r="L418" i="3"/>
  <c r="L417" i="2"/>
  <c r="L573" i="2" s="1"/>
  <c r="L395" i="3"/>
  <c r="L378" i="3"/>
  <c r="L377" i="2"/>
  <c r="L356" i="3"/>
  <c r="L355" i="2"/>
  <c r="P283" i="3"/>
  <c r="P259" i="3"/>
  <c r="P546" i="5"/>
  <c r="P287" i="5"/>
  <c r="P234" i="3"/>
  <c r="P207" i="3"/>
  <c r="V417" i="5"/>
  <c r="V573" i="5" s="1"/>
  <c r="V571" i="5" s="1"/>
  <c r="V630" i="5" s="1"/>
  <c r="U548" i="5"/>
  <c r="U239" i="3"/>
  <c r="U211" i="3"/>
  <c r="U194" i="3"/>
  <c r="K286" i="3"/>
  <c r="K544" i="3" s="1"/>
  <c r="K618" i="3" s="1"/>
  <c r="K544" i="2"/>
  <c r="AB285" i="3"/>
  <c r="AB262" i="3"/>
  <c r="U286" i="3"/>
  <c r="U544" i="3" s="1"/>
  <c r="U618" i="3" s="1"/>
  <c r="U544" i="2"/>
  <c r="F408" i="3"/>
  <c r="F569" i="3" s="1"/>
  <c r="F569" i="2"/>
  <c r="F389" i="3"/>
  <c r="F366" i="3"/>
  <c r="AD413" i="3"/>
  <c r="AD390" i="3"/>
  <c r="AD370" i="3"/>
  <c r="AD352" i="3"/>
  <c r="L554" i="1"/>
  <c r="L623" i="1" s="1"/>
  <c r="L280" i="3"/>
  <c r="L279" i="1"/>
  <c r="L277" i="1" s="1"/>
  <c r="L249" i="3"/>
  <c r="AC223" i="3"/>
  <c r="AC205" i="3"/>
  <c r="E421" i="3"/>
  <c r="E398" i="3"/>
  <c r="E373" i="3"/>
  <c r="E351" i="3"/>
  <c r="E350" i="2"/>
  <c r="E315" i="2"/>
  <c r="R421" i="3"/>
  <c r="R398" i="3"/>
  <c r="R373" i="3"/>
  <c r="R351" i="3"/>
  <c r="R350" i="2"/>
  <c r="R315" i="2"/>
  <c r="R278" i="3"/>
  <c r="R248" i="3"/>
  <c r="AE421" i="3"/>
  <c r="AE398" i="3"/>
  <c r="AE373" i="3"/>
  <c r="AE351" i="3"/>
  <c r="AE350" i="2"/>
  <c r="AE315" i="2"/>
  <c r="L421" i="3"/>
  <c r="L398" i="3"/>
  <c r="L373" i="3"/>
  <c r="L351" i="3"/>
  <c r="L350" i="2"/>
  <c r="L315" i="2"/>
  <c r="P278" i="3"/>
  <c r="P248" i="3"/>
  <c r="P238" i="3"/>
  <c r="P237" i="5"/>
  <c r="P230" i="5" s="1"/>
  <c r="P534" i="5" s="1"/>
  <c r="P210" i="3"/>
  <c r="Z294" i="3"/>
  <c r="Z552" i="2"/>
  <c r="Z621" i="2" s="1"/>
  <c r="U221" i="3"/>
  <c r="U198" i="3"/>
  <c r="K292" i="3"/>
  <c r="K550" i="2"/>
  <c r="K291" i="2"/>
  <c r="K191" i="2" s="1"/>
  <c r="AB281" i="3"/>
  <c r="AB264" i="3"/>
  <c r="AB241" i="3"/>
  <c r="U292" i="3"/>
  <c r="U550" i="2"/>
  <c r="U291" i="2"/>
  <c r="U191" i="2" s="1"/>
  <c r="R294" i="3"/>
  <c r="R552" i="2"/>
  <c r="R621" i="2" s="1"/>
  <c r="G294" i="3"/>
  <c r="G552" i="2"/>
  <c r="G621" i="2" s="1"/>
  <c r="P294" i="3"/>
  <c r="P552" i="2"/>
  <c r="P621" i="2" s="1"/>
  <c r="H294" i="3"/>
  <c r="H552" i="2"/>
  <c r="H621" i="2" s="1"/>
  <c r="AC546" i="5"/>
  <c r="AC287" i="5"/>
  <c r="AC234" i="3"/>
  <c r="AC207" i="3"/>
  <c r="E420" i="3"/>
  <c r="E402" i="3"/>
  <c r="E401" i="2"/>
  <c r="E567" i="2" s="1"/>
  <c r="E376" i="3"/>
  <c r="E354" i="3"/>
  <c r="R420" i="3"/>
  <c r="R402" i="3"/>
  <c r="R401" i="2"/>
  <c r="R376" i="3"/>
  <c r="R354" i="3"/>
  <c r="R547" i="1"/>
  <c r="R265" i="3"/>
  <c r="R242" i="3"/>
  <c r="AE411" i="3"/>
  <c r="AE388" i="3"/>
  <c r="AE365" i="3"/>
  <c r="AE364" i="2"/>
  <c r="AE341" i="2"/>
  <c r="L411" i="3"/>
  <c r="L388" i="3"/>
  <c r="L365" i="3"/>
  <c r="L364" i="2"/>
  <c r="L341" i="2"/>
  <c r="P282" i="3"/>
  <c r="P251" i="3"/>
  <c r="P547" i="5"/>
  <c r="P232" i="3"/>
  <c r="P220" i="3"/>
  <c r="P219" i="5"/>
  <c r="P217" i="5" s="1"/>
  <c r="P531" i="5" s="1"/>
  <c r="V359" i="5"/>
  <c r="V358" i="5" s="1"/>
  <c r="V349" i="5" s="1"/>
  <c r="V299" i="5" s="1"/>
  <c r="V557" i="5" s="1"/>
  <c r="V556" i="5" s="1"/>
  <c r="Z286" i="3"/>
  <c r="Z544" i="3" s="1"/>
  <c r="Z618" i="3" s="1"/>
  <c r="Z544" i="2"/>
  <c r="U236" i="3"/>
  <c r="U224" i="3"/>
  <c r="U197" i="3"/>
  <c r="AB283" i="3"/>
  <c r="AB259" i="3"/>
  <c r="R286" i="3"/>
  <c r="R544" i="3" s="1"/>
  <c r="R618" i="3" s="1"/>
  <c r="R544" i="2"/>
  <c r="R618" i="2" s="1"/>
  <c r="G286" i="3"/>
  <c r="G544" i="3" s="1"/>
  <c r="G618" i="3" s="1"/>
  <c r="G544" i="2"/>
  <c r="P286" i="3"/>
  <c r="P544" i="3" s="1"/>
  <c r="P618" i="3" s="1"/>
  <c r="P544" i="2"/>
  <c r="P618" i="2" s="1"/>
  <c r="H286" i="3"/>
  <c r="H544" i="3" s="1"/>
  <c r="H618" i="3" s="1"/>
  <c r="H544" i="2"/>
  <c r="AD402" i="3"/>
  <c r="AD401" i="2"/>
  <c r="AD399" i="2" s="1"/>
  <c r="AD376" i="3"/>
  <c r="AD354" i="3"/>
  <c r="L547" i="1"/>
  <c r="L265" i="3"/>
  <c r="L242" i="3"/>
  <c r="AC221" i="3"/>
  <c r="AC198" i="3"/>
  <c r="E410" i="3"/>
  <c r="E409" i="2"/>
  <c r="E570" i="2" s="1"/>
  <c r="E387" i="3"/>
  <c r="E353" i="3"/>
  <c r="R419" i="3"/>
  <c r="R396" i="3"/>
  <c r="R375" i="3"/>
  <c r="R374" i="3" s="1"/>
  <c r="R374" i="2"/>
  <c r="R273" i="3"/>
  <c r="R272" i="1"/>
  <c r="R270" i="1" s="1"/>
  <c r="R250" i="3"/>
  <c r="AE419" i="3"/>
  <c r="AE396" i="3"/>
  <c r="AE375" i="3"/>
  <c r="AE374" i="2"/>
  <c r="L410" i="3"/>
  <c r="L409" i="2"/>
  <c r="L570" i="2" s="1"/>
  <c r="L387" i="3"/>
  <c r="L353" i="3"/>
  <c r="P281" i="3"/>
  <c r="P264" i="3"/>
  <c r="P241" i="3"/>
  <c r="P223" i="3"/>
  <c r="P205" i="3"/>
  <c r="V563" i="5"/>
  <c r="U231" i="3"/>
  <c r="U212" i="3"/>
  <c r="U200" i="3"/>
  <c r="K294" i="3"/>
  <c r="K552" i="2"/>
  <c r="K621" i="2" s="1"/>
  <c r="AB278" i="3"/>
  <c r="AB248" i="3"/>
  <c r="T294" i="3"/>
  <c r="T552" i="2"/>
  <c r="T621" i="2" s="1"/>
  <c r="AA563" i="5"/>
  <c r="R292" i="3"/>
  <c r="R550" i="2"/>
  <c r="R291" i="2"/>
  <c r="R191" i="2" s="1"/>
  <c r="G292" i="3"/>
  <c r="G550" i="2"/>
  <c r="G291" i="2"/>
  <c r="G191" i="2" s="1"/>
  <c r="P292" i="3"/>
  <c r="P550" i="2"/>
  <c r="P291" i="2"/>
  <c r="P191" i="2" s="1"/>
  <c r="H292" i="3"/>
  <c r="H550" i="2"/>
  <c r="H291" i="2"/>
  <c r="H191" i="2" s="1"/>
  <c r="D233" i="3"/>
  <c r="D203" i="3"/>
  <c r="D202" i="5"/>
  <c r="T228" i="3"/>
  <c r="T208" i="3"/>
  <c r="T196" i="3"/>
  <c r="T195" i="5"/>
  <c r="T193" i="5" s="1"/>
  <c r="T526" i="5" s="1"/>
  <c r="AC554" i="3"/>
  <c r="AC623" i="3" s="1"/>
  <c r="AC554" i="2"/>
  <c r="AC623" i="2" s="1"/>
  <c r="Z284" i="3"/>
  <c r="Z268" i="3"/>
  <c r="Z246" i="3"/>
  <c r="Z226" i="1"/>
  <c r="Z533" i="1" s="1"/>
  <c r="K276" i="3"/>
  <c r="K261" i="3"/>
  <c r="K260" i="1"/>
  <c r="K258" i="1" s="1"/>
  <c r="AB393" i="1"/>
  <c r="AB564" i="1" s="1"/>
  <c r="AB233" i="3"/>
  <c r="AB203" i="3"/>
  <c r="AB202" i="5"/>
  <c r="AB528" i="5" s="1"/>
  <c r="E554" i="1"/>
  <c r="E623" i="1" s="1"/>
  <c r="E280" i="3"/>
  <c r="E279" i="1"/>
  <c r="E277" i="1" s="1"/>
  <c r="E249" i="3"/>
  <c r="AE295" i="3"/>
  <c r="AE553" i="3" s="1"/>
  <c r="AE622" i="3" s="1"/>
  <c r="AE553" i="2"/>
  <c r="AE622" i="2" s="1"/>
  <c r="G547" i="5"/>
  <c r="G232" i="3"/>
  <c r="G220" i="3"/>
  <c r="G219" i="5"/>
  <c r="G217" i="5" s="1"/>
  <c r="G531" i="5" s="1"/>
  <c r="Q554" i="1"/>
  <c r="Q623" i="1" s="1"/>
  <c r="Q280" i="3"/>
  <c r="Q279" i="1"/>
  <c r="Q277" i="1" s="1"/>
  <c r="Q249" i="3"/>
  <c r="AE231" i="3"/>
  <c r="AE212" i="3"/>
  <c r="AE200" i="3"/>
  <c r="X287" i="1"/>
  <c r="X546" i="1"/>
  <c r="X545" i="1" s="1"/>
  <c r="X619" i="1" s="1"/>
  <c r="X267" i="3"/>
  <c r="X237" i="1"/>
  <c r="X230" i="1" s="1"/>
  <c r="X534" i="1" s="1"/>
  <c r="H548" i="5"/>
  <c r="H239" i="3"/>
  <c r="H211" i="3"/>
  <c r="H194" i="3"/>
  <c r="J546" i="1"/>
  <c r="J287" i="1"/>
  <c r="J267" i="3"/>
  <c r="J237" i="1"/>
  <c r="J230" i="1" s="1"/>
  <c r="J534" i="1" s="1"/>
  <c r="Q548" i="5"/>
  <c r="Q239" i="3"/>
  <c r="Q211" i="3"/>
  <c r="Q194" i="3"/>
  <c r="F397" i="3"/>
  <c r="F341" i="2"/>
  <c r="L263" i="3"/>
  <c r="D255" i="3"/>
  <c r="D539" i="3" s="1"/>
  <c r="D539" i="5"/>
  <c r="D229" i="3"/>
  <c r="D214" i="3"/>
  <c r="D213" i="5"/>
  <c r="D206" i="5" s="1"/>
  <c r="D529" i="5" s="1"/>
  <c r="T548" i="5"/>
  <c r="T239" i="3"/>
  <c r="T211" i="3"/>
  <c r="T194" i="3"/>
  <c r="Z546" i="1"/>
  <c r="Z287" i="1"/>
  <c r="Z267" i="3"/>
  <c r="Z237" i="1"/>
  <c r="Z230" i="1" s="1"/>
  <c r="K548" i="1"/>
  <c r="K271" i="3"/>
  <c r="K245" i="3"/>
  <c r="K244" i="1"/>
  <c r="K240" i="1" s="1"/>
  <c r="K535" i="1" s="1"/>
  <c r="AB359" i="1"/>
  <c r="AB358" i="1" s="1"/>
  <c r="AB349" i="1" s="1"/>
  <c r="AB299" i="1" s="1"/>
  <c r="AB298" i="1" s="1"/>
  <c r="AB236" i="3"/>
  <c r="AB224" i="3"/>
  <c r="AB197" i="3"/>
  <c r="E275" i="3"/>
  <c r="E243" i="3"/>
  <c r="E532" i="1"/>
  <c r="AA560" i="1"/>
  <c r="AA559" i="1" s="1"/>
  <c r="AA626" i="1" s="1"/>
  <c r="AA383" i="1"/>
  <c r="AE560" i="1"/>
  <c r="AE559" i="1" s="1"/>
  <c r="AE626" i="1" s="1"/>
  <c r="AE383" i="1"/>
  <c r="J554" i="3"/>
  <c r="J623" i="3" s="1"/>
  <c r="J554" i="2"/>
  <c r="J623" i="2" s="1"/>
  <c r="G228" i="3"/>
  <c r="G208" i="3"/>
  <c r="G196" i="3"/>
  <c r="G195" i="5"/>
  <c r="G193" i="5" s="1"/>
  <c r="G526" i="5" s="1"/>
  <c r="Q263" i="3"/>
  <c r="Q219" i="1"/>
  <c r="Q217" i="1" s="1"/>
  <c r="AE256" i="3"/>
  <c r="AE540" i="3" s="1"/>
  <c r="AE540" i="5"/>
  <c r="AE227" i="3"/>
  <c r="AE226" i="5"/>
  <c r="AE533" i="5" s="1"/>
  <c r="AE204" i="3"/>
  <c r="X275" i="3"/>
  <c r="X243" i="3"/>
  <c r="X532" i="1"/>
  <c r="H233" i="3"/>
  <c r="H203" i="3"/>
  <c r="H202" i="5"/>
  <c r="H528" i="5" s="1"/>
  <c r="J263" i="3"/>
  <c r="J219" i="1"/>
  <c r="J217" i="1" s="1"/>
  <c r="J531" i="1" s="1"/>
  <c r="Q215" i="3"/>
  <c r="F419" i="3"/>
  <c r="F357" i="3"/>
  <c r="AD351" i="3"/>
  <c r="AD350" i="2"/>
  <c r="L275" i="3"/>
  <c r="C238" i="3"/>
  <c r="C237" i="5"/>
  <c r="C230" i="5" s="1"/>
  <c r="C534" i="5" s="1"/>
  <c r="C210" i="3"/>
  <c r="Y221" i="3"/>
  <c r="Y198" i="3"/>
  <c r="AD273" i="3"/>
  <c r="AD272" i="1"/>
  <c r="AD270" i="1" s="1"/>
  <c r="AD250" i="3"/>
  <c r="D231" i="3"/>
  <c r="D212" i="3"/>
  <c r="D200" i="3"/>
  <c r="T221" i="3"/>
  <c r="T198" i="3"/>
  <c r="AC294" i="3"/>
  <c r="AC552" i="2"/>
  <c r="AC621" i="2" s="1"/>
  <c r="Z278" i="3"/>
  <c r="Z248" i="3"/>
  <c r="K278" i="3"/>
  <c r="K248" i="3"/>
  <c r="AB563" i="1"/>
  <c r="AB231" i="3"/>
  <c r="AB212" i="3"/>
  <c r="AB200" i="3"/>
  <c r="N295" i="3"/>
  <c r="N553" i="3" s="1"/>
  <c r="N622" i="3" s="1"/>
  <c r="N553" i="2"/>
  <c r="N622" i="2" s="1"/>
  <c r="E282" i="3"/>
  <c r="E251" i="3"/>
  <c r="AA417" i="1"/>
  <c r="AA573" i="1" s="1"/>
  <c r="AA571" i="1" s="1"/>
  <c r="AA630" i="1" s="1"/>
  <c r="AE417" i="1"/>
  <c r="AE415" i="1" s="1"/>
  <c r="G256" i="3"/>
  <c r="G540" i="3" s="1"/>
  <c r="G540" i="5"/>
  <c r="G227" i="3"/>
  <c r="G226" i="5"/>
  <c r="G533" i="5" s="1"/>
  <c r="G204" i="3"/>
  <c r="Q285" i="3"/>
  <c r="Q262" i="3"/>
  <c r="AE233" i="3"/>
  <c r="AE203" i="3"/>
  <c r="AE202" i="5"/>
  <c r="AE528" i="5" s="1"/>
  <c r="X282" i="3"/>
  <c r="X251" i="3"/>
  <c r="H547" i="5"/>
  <c r="H232" i="3"/>
  <c r="H220" i="3"/>
  <c r="H219" i="5"/>
  <c r="H217" i="5" s="1"/>
  <c r="H531" i="5" s="1"/>
  <c r="X359" i="1"/>
  <c r="X358" i="1" s="1"/>
  <c r="X349" i="1" s="1"/>
  <c r="X299" i="1" s="1"/>
  <c r="J274" i="3"/>
  <c r="J247" i="3"/>
  <c r="Q255" i="3"/>
  <c r="Q539" i="3" s="1"/>
  <c r="Q539" i="5"/>
  <c r="Q229" i="3"/>
  <c r="Q214" i="3"/>
  <c r="Q213" i="5"/>
  <c r="Q206" i="5" s="1"/>
  <c r="Q529" i="5" s="1"/>
  <c r="F411" i="3"/>
  <c r="F362" i="3"/>
  <c r="AD412" i="3"/>
  <c r="AD315" i="2"/>
  <c r="D548" i="5"/>
  <c r="D239" i="3"/>
  <c r="D211" i="3"/>
  <c r="D194" i="3"/>
  <c r="T236" i="3"/>
  <c r="T224" i="3"/>
  <c r="T197" i="3"/>
  <c r="L295" i="3"/>
  <c r="L553" i="3" s="1"/>
  <c r="L622" i="3" s="1"/>
  <c r="L553" i="2"/>
  <c r="L622" i="2" s="1"/>
  <c r="Z282" i="3"/>
  <c r="Z251" i="3"/>
  <c r="K547" i="1"/>
  <c r="K265" i="3"/>
  <c r="K242" i="3"/>
  <c r="AB548" i="5"/>
  <c r="AB239" i="3"/>
  <c r="AB211" i="3"/>
  <c r="AB194" i="3"/>
  <c r="N292" i="3"/>
  <c r="N550" i="2"/>
  <c r="N291" i="2"/>
  <c r="N191" i="2" s="1"/>
  <c r="E273" i="3"/>
  <c r="E272" i="1"/>
  <c r="E270" i="1" s="1"/>
  <c r="E250" i="3"/>
  <c r="J294" i="3"/>
  <c r="J552" i="2"/>
  <c r="J621" i="2" s="1"/>
  <c r="G221" i="3"/>
  <c r="G198" i="3"/>
  <c r="Q273" i="3"/>
  <c r="Q272" i="1"/>
  <c r="Q270" i="1" s="1"/>
  <c r="Q250" i="3"/>
  <c r="AA286" i="3"/>
  <c r="AA544" i="3" s="1"/>
  <c r="AA618" i="3" s="1"/>
  <c r="AA544" i="2"/>
  <c r="AE236" i="3"/>
  <c r="AE224" i="3"/>
  <c r="AE197" i="3"/>
  <c r="X273" i="3"/>
  <c r="X272" i="1"/>
  <c r="X270" i="1" s="1"/>
  <c r="X250" i="3"/>
  <c r="H231" i="3"/>
  <c r="H212" i="3"/>
  <c r="H200" i="3"/>
  <c r="J273" i="3"/>
  <c r="J272" i="1"/>
  <c r="J270" i="1" s="1"/>
  <c r="J250" i="3"/>
  <c r="Q231" i="3"/>
  <c r="Q212" i="3"/>
  <c r="Q200" i="3"/>
  <c r="F392" i="3"/>
  <c r="F563" i="3" s="1"/>
  <c r="F563" i="2"/>
  <c r="AD398" i="3"/>
  <c r="L219" i="1"/>
  <c r="L217" i="1" s="1"/>
  <c r="L531" i="1" s="1"/>
  <c r="F404" i="3"/>
  <c r="F386" i="3"/>
  <c r="F385" i="2"/>
  <c r="F561" i="2" s="1"/>
  <c r="F363" i="3"/>
  <c r="F328" i="2"/>
  <c r="AD419" i="3"/>
  <c r="AD396" i="3"/>
  <c r="AD375" i="3"/>
  <c r="AD374" i="2"/>
  <c r="L273" i="3"/>
  <c r="L272" i="1"/>
  <c r="L270" i="1" s="1"/>
  <c r="L250" i="3"/>
  <c r="AC255" i="3"/>
  <c r="AC539" i="3" s="1"/>
  <c r="AC539" i="5"/>
  <c r="AC229" i="3"/>
  <c r="AC214" i="3"/>
  <c r="AC213" i="5"/>
  <c r="AC206" i="5" s="1"/>
  <c r="AC529" i="5" s="1"/>
  <c r="E418" i="3"/>
  <c r="E417" i="2"/>
  <c r="E415" i="2" s="1"/>
  <c r="E395" i="3"/>
  <c r="E378" i="3"/>
  <c r="E377" i="2"/>
  <c r="E356" i="3"/>
  <c r="E355" i="2"/>
  <c r="R404" i="3"/>
  <c r="R386" i="3"/>
  <c r="R385" i="2"/>
  <c r="R363" i="3"/>
  <c r="R328" i="2"/>
  <c r="R548" i="1"/>
  <c r="R271" i="3"/>
  <c r="R245" i="3"/>
  <c r="R244" i="1"/>
  <c r="R240" i="1" s="1"/>
  <c r="AE422" i="3"/>
  <c r="AE400" i="3"/>
  <c r="AE566" i="2"/>
  <c r="AE382" i="3"/>
  <c r="AE361" i="3"/>
  <c r="L413" i="3"/>
  <c r="L390" i="3"/>
  <c r="L370" i="3"/>
  <c r="L352" i="3"/>
  <c r="P554" i="1"/>
  <c r="P623" i="1" s="1"/>
  <c r="P280" i="3"/>
  <c r="P279" i="1"/>
  <c r="P277" i="1" s="1"/>
  <c r="P249" i="3"/>
  <c r="P256" i="3"/>
  <c r="P540" i="3" s="1"/>
  <c r="P540" i="5"/>
  <c r="P227" i="3"/>
  <c r="P226" i="5"/>
  <c r="P533" i="5" s="1"/>
  <c r="P204" i="3"/>
  <c r="Z359" i="1"/>
  <c r="Z358" i="1" s="1"/>
  <c r="Z349" i="1" s="1"/>
  <c r="Z299" i="1" s="1"/>
  <c r="U546" i="5"/>
  <c r="U287" i="5"/>
  <c r="U234" i="3"/>
  <c r="U207" i="3"/>
  <c r="M295" i="3"/>
  <c r="M553" i="3" s="1"/>
  <c r="M622" i="3" s="1"/>
  <c r="M553" i="2"/>
  <c r="M622" i="2" s="1"/>
  <c r="Y295" i="3"/>
  <c r="Y553" i="3" s="1"/>
  <c r="Y622" i="3" s="1"/>
  <c r="Y553" i="2"/>
  <c r="Y622" i="2" s="1"/>
  <c r="AB282" i="3"/>
  <c r="AB251" i="3"/>
  <c r="T295" i="3"/>
  <c r="T553" i="3" s="1"/>
  <c r="T622" i="3" s="1"/>
  <c r="T553" i="2"/>
  <c r="T622" i="2" s="1"/>
  <c r="AA417" i="5"/>
  <c r="AA573" i="5" s="1"/>
  <c r="AA571" i="5" s="1"/>
  <c r="AA630" i="5" s="1"/>
  <c r="F403" i="3"/>
  <c r="F381" i="3"/>
  <c r="F380" i="2"/>
  <c r="F360" i="3"/>
  <c r="F359" i="2"/>
  <c r="F358" i="2" s="1"/>
  <c r="AD404" i="3"/>
  <c r="AD386" i="3"/>
  <c r="AD385" i="2"/>
  <c r="AD561" i="2" s="1"/>
  <c r="AD363" i="3"/>
  <c r="AD328" i="2"/>
  <c r="L548" i="1"/>
  <c r="L271" i="3"/>
  <c r="L245" i="3"/>
  <c r="L244" i="1"/>
  <c r="L240" i="1" s="1"/>
  <c r="AC235" i="3"/>
  <c r="AC218" i="3"/>
  <c r="AC201" i="3"/>
  <c r="AC527" i="3" s="1"/>
  <c r="AC527" i="5"/>
  <c r="E412" i="3"/>
  <c r="E394" i="3"/>
  <c r="E393" i="2"/>
  <c r="E564" i="2" s="1"/>
  <c r="E369" i="3"/>
  <c r="E368" i="2"/>
  <c r="R412" i="3"/>
  <c r="R394" i="3"/>
  <c r="R393" i="2"/>
  <c r="R564" i="2" s="1"/>
  <c r="R369" i="3"/>
  <c r="R368" i="2"/>
  <c r="R275" i="3"/>
  <c r="R243" i="3"/>
  <c r="R532" i="1"/>
  <c r="AE412" i="3"/>
  <c r="AE394" i="3"/>
  <c r="AE393" i="2"/>
  <c r="AE369" i="3"/>
  <c r="AE368" i="2"/>
  <c r="L412" i="3"/>
  <c r="L394" i="3"/>
  <c r="L393" i="2"/>
  <c r="L564" i="2" s="1"/>
  <c r="L369" i="3"/>
  <c r="L368" i="2"/>
  <c r="P275" i="3"/>
  <c r="P243" i="3"/>
  <c r="P532" i="1"/>
  <c r="P233" i="3"/>
  <c r="P203" i="3"/>
  <c r="P202" i="5"/>
  <c r="O393" i="5"/>
  <c r="O564" i="5" s="1"/>
  <c r="Z293" i="3"/>
  <c r="Z551" i="3" s="1"/>
  <c r="Z551" i="2"/>
  <c r="U215" i="3"/>
  <c r="M554" i="3"/>
  <c r="M623" i="3" s="1"/>
  <c r="M554" i="2"/>
  <c r="M623" i="2" s="1"/>
  <c r="Y554" i="3"/>
  <c r="Y623" i="3" s="1"/>
  <c r="Y554" i="2"/>
  <c r="Y623" i="2" s="1"/>
  <c r="AB276" i="3"/>
  <c r="AB261" i="3"/>
  <c r="AB260" i="1"/>
  <c r="AB258" i="1" s="1"/>
  <c r="AB542" i="1" s="1"/>
  <c r="T554" i="3"/>
  <c r="T623" i="3" s="1"/>
  <c r="T554" i="2"/>
  <c r="T623" i="2" s="1"/>
  <c r="AA393" i="5"/>
  <c r="AA564" i="5" s="1"/>
  <c r="R293" i="3"/>
  <c r="R551" i="3" s="1"/>
  <c r="R551" i="2"/>
  <c r="G293" i="3"/>
  <c r="G551" i="3" s="1"/>
  <c r="G551" i="2"/>
  <c r="P293" i="3"/>
  <c r="P551" i="3" s="1"/>
  <c r="P551" i="2"/>
  <c r="H293" i="3"/>
  <c r="H551" i="3" s="1"/>
  <c r="H551" i="2"/>
  <c r="AC256" i="3"/>
  <c r="AC540" i="3" s="1"/>
  <c r="AC540" i="5"/>
  <c r="AC227" i="3"/>
  <c r="AC226" i="5"/>
  <c r="AC533" i="5" s="1"/>
  <c r="AC204" i="3"/>
  <c r="E416" i="3"/>
  <c r="E572" i="3" s="1"/>
  <c r="E572" i="2"/>
  <c r="E397" i="3"/>
  <c r="E372" i="3"/>
  <c r="E371" i="2"/>
  <c r="R416" i="3"/>
  <c r="R572" i="3" s="1"/>
  <c r="R572" i="2"/>
  <c r="R397" i="3"/>
  <c r="R372" i="3"/>
  <c r="R371" i="2"/>
  <c r="R285" i="3"/>
  <c r="R262" i="3"/>
  <c r="AE406" i="3"/>
  <c r="AE384" i="3"/>
  <c r="AE560" i="2"/>
  <c r="AE362" i="3"/>
  <c r="AE302" i="2"/>
  <c r="L406" i="3"/>
  <c r="L384" i="3"/>
  <c r="L560" i="3" s="1"/>
  <c r="L560" i="2"/>
  <c r="L362" i="3"/>
  <c r="L302" i="2"/>
  <c r="P274" i="3"/>
  <c r="P247" i="3"/>
  <c r="P255" i="3"/>
  <c r="P539" i="3" s="1"/>
  <c r="P539" i="5"/>
  <c r="P229" i="3"/>
  <c r="P214" i="3"/>
  <c r="P213" i="5"/>
  <c r="P206" i="5" s="1"/>
  <c r="P529" i="5" s="1"/>
  <c r="Z417" i="1"/>
  <c r="Z573" i="1" s="1"/>
  <c r="Z571" i="1" s="1"/>
  <c r="Z630" i="1" s="1"/>
  <c r="U547" i="5"/>
  <c r="U232" i="3"/>
  <c r="U220" i="3"/>
  <c r="U219" i="5"/>
  <c r="U217" i="5" s="1"/>
  <c r="AB554" i="1"/>
  <c r="AB623" i="1" s="1"/>
  <c r="AB280" i="3"/>
  <c r="AB279" i="1"/>
  <c r="AB277" i="1" s="1"/>
  <c r="AB249" i="3"/>
  <c r="AB295" i="3"/>
  <c r="AB553" i="3" s="1"/>
  <c r="AB622" i="3" s="1"/>
  <c r="AB553" i="2"/>
  <c r="AB622" i="2" s="1"/>
  <c r="F295" i="3"/>
  <c r="F553" i="3" s="1"/>
  <c r="F622" i="3" s="1"/>
  <c r="F553" i="2"/>
  <c r="F622" i="2" s="1"/>
  <c r="W295" i="3"/>
  <c r="W553" i="3" s="1"/>
  <c r="W622" i="3" s="1"/>
  <c r="W553" i="2"/>
  <c r="W622" i="2" s="1"/>
  <c r="AD416" i="3"/>
  <c r="AD572" i="3" s="1"/>
  <c r="AD572" i="2"/>
  <c r="AD397" i="3"/>
  <c r="AD372" i="3"/>
  <c r="AD371" i="2"/>
  <c r="L285" i="3"/>
  <c r="L262" i="3"/>
  <c r="AC215" i="3"/>
  <c r="E423" i="3"/>
  <c r="E574" i="3" s="1"/>
  <c r="E631" i="3" s="1"/>
  <c r="E574" i="2"/>
  <c r="E631" i="2" s="1"/>
  <c r="E405" i="3"/>
  <c r="E379" i="3"/>
  <c r="R414" i="3"/>
  <c r="R392" i="3"/>
  <c r="R563" i="3" s="1"/>
  <c r="R563" i="2"/>
  <c r="R357" i="3"/>
  <c r="R284" i="3"/>
  <c r="R268" i="3"/>
  <c r="R246" i="3"/>
  <c r="R226" i="1"/>
  <c r="R533" i="1" s="1"/>
  <c r="AE414" i="3"/>
  <c r="AE392" i="3"/>
  <c r="AE563" i="2"/>
  <c r="AE357" i="3"/>
  <c r="L423" i="3"/>
  <c r="L574" i="3" s="1"/>
  <c r="L631" i="3" s="1"/>
  <c r="L574" i="2"/>
  <c r="L631" i="2" s="1"/>
  <c r="L405" i="3"/>
  <c r="L379" i="3"/>
  <c r="P276" i="3"/>
  <c r="P261" i="3"/>
  <c r="P260" i="1"/>
  <c r="P258" i="1" s="1"/>
  <c r="P542" i="1" s="1"/>
  <c r="P235" i="3"/>
  <c r="P218" i="3"/>
  <c r="P201" i="3"/>
  <c r="P527" i="3" s="1"/>
  <c r="P527" i="5"/>
  <c r="V560" i="5"/>
  <c r="V559" i="5" s="1"/>
  <c r="V626" i="5" s="1"/>
  <c r="V383" i="5"/>
  <c r="Z554" i="3"/>
  <c r="Z623" i="3" s="1"/>
  <c r="Z554" i="2"/>
  <c r="Z623" i="2" s="1"/>
  <c r="U228" i="3"/>
  <c r="U208" i="3"/>
  <c r="U196" i="3"/>
  <c r="U195" i="5"/>
  <c r="U193" i="5" s="1"/>
  <c r="K293" i="3"/>
  <c r="K551" i="3" s="1"/>
  <c r="K551" i="2"/>
  <c r="AB275" i="3"/>
  <c r="AB243" i="3"/>
  <c r="AB532" i="1"/>
  <c r="T293" i="3"/>
  <c r="T551" i="3" s="1"/>
  <c r="T551" i="2"/>
  <c r="AA383" i="5"/>
  <c r="AA560" i="5"/>
  <c r="AA559" i="5" s="1"/>
  <c r="AA626" i="5" s="1"/>
  <c r="AB554" i="3"/>
  <c r="AB623" i="3" s="1"/>
  <c r="AB554" i="2"/>
  <c r="AB623" i="2" s="1"/>
  <c r="F554" i="3"/>
  <c r="F623" i="3" s="1"/>
  <c r="F554" i="2"/>
  <c r="F623" i="2" s="1"/>
  <c r="W554" i="3"/>
  <c r="W623" i="3" s="1"/>
  <c r="W554" i="2"/>
  <c r="W623" i="2" s="1"/>
  <c r="V122" i="2"/>
  <c r="V111" i="2" s="1"/>
  <c r="E497" i="2"/>
  <c r="E608" i="2" s="1"/>
  <c r="Z111" i="65"/>
  <c r="AC471" i="65"/>
  <c r="D299" i="65"/>
  <c r="D557" i="65" s="1"/>
  <c r="D556" i="65" s="1"/>
  <c r="T415" i="65"/>
  <c r="D415" i="65"/>
  <c r="AE571" i="65"/>
  <c r="AE630" i="65" s="1"/>
  <c r="G571" i="65"/>
  <c r="G630" i="65" s="1"/>
  <c r="C407" i="65"/>
  <c r="S565" i="65"/>
  <c r="S628" i="65" s="1"/>
  <c r="W559" i="65"/>
  <c r="W626" i="65" s="1"/>
  <c r="J399" i="65"/>
  <c r="R383" i="65"/>
  <c r="I349" i="65"/>
  <c r="I299" i="65" s="1"/>
  <c r="S301" i="65"/>
  <c r="S300" i="65" s="1"/>
  <c r="S299" i="65" s="1"/>
  <c r="C301" i="65"/>
  <c r="C300" i="65" s="1"/>
  <c r="C299" i="65" s="1"/>
  <c r="Q497" i="65"/>
  <c r="Q608" i="65" s="1"/>
  <c r="C122" i="65"/>
  <c r="C111" i="65" s="1"/>
  <c r="W69" i="65"/>
  <c r="W68" i="65" s="1"/>
  <c r="F112" i="65"/>
  <c r="F111" i="65" s="1"/>
  <c r="J31" i="65"/>
  <c r="J460" i="65" s="1"/>
  <c r="Z35" i="65"/>
  <c r="Z31" i="65" s="1"/>
  <c r="J35" i="65"/>
  <c r="Q35" i="65"/>
  <c r="Q31" i="65" s="1"/>
  <c r="T571" i="65"/>
  <c r="T630" i="65" s="1"/>
  <c r="D571" i="65"/>
  <c r="D630" i="65" s="1"/>
  <c r="AB407" i="65"/>
  <c r="L407" i="65"/>
  <c r="K415" i="65"/>
  <c r="C568" i="65"/>
  <c r="C629" i="65" s="1"/>
  <c r="AE399" i="65"/>
  <c r="AA383" i="65"/>
  <c r="S383" i="65"/>
  <c r="J565" i="65"/>
  <c r="J628" i="65" s="1"/>
  <c r="R559" i="65"/>
  <c r="R626" i="65" s="1"/>
  <c r="Q478" i="65"/>
  <c r="Q606" i="65" s="1"/>
  <c r="V31" i="65"/>
  <c r="V460" i="65" s="1"/>
  <c r="F31" i="65"/>
  <c r="F460" i="65" s="1"/>
  <c r="AE415" i="65"/>
  <c r="G415" i="65"/>
  <c r="W568" i="65"/>
  <c r="W629" i="65" s="1"/>
  <c r="S399" i="65"/>
  <c r="W383" i="65"/>
  <c r="V399" i="65"/>
  <c r="G367" i="65"/>
  <c r="G558" i="65" s="1"/>
  <c r="U478" i="65"/>
  <c r="U606" i="65" s="1"/>
  <c r="E478" i="65"/>
  <c r="E606" i="65" s="1"/>
  <c r="N31" i="65"/>
  <c r="N460" i="65" s="1"/>
  <c r="AD35" i="65"/>
  <c r="AD31" i="65" s="1"/>
  <c r="N35" i="65"/>
  <c r="U35" i="65"/>
  <c r="U31" i="65" s="1"/>
  <c r="U460" i="65" s="1"/>
  <c r="E35" i="65"/>
  <c r="E31" i="65" s="1"/>
  <c r="E460" i="65" s="1"/>
  <c r="E457" i="65" s="1"/>
  <c r="M80" i="3"/>
  <c r="E8" i="3"/>
  <c r="O69" i="3"/>
  <c r="O68" i="3" s="1"/>
  <c r="F80" i="1"/>
  <c r="F465" i="1" s="1"/>
  <c r="T80" i="1"/>
  <c r="T465" i="1" s="1"/>
  <c r="AD545" i="5"/>
  <c r="AD619" i="5" s="1"/>
  <c r="AA80" i="5"/>
  <c r="AA465" i="5" s="1"/>
  <c r="AD8" i="1"/>
  <c r="AD458" i="1" s="1"/>
  <c r="AC8" i="5"/>
  <c r="AC458" i="5" s="1"/>
  <c r="M604" i="65"/>
  <c r="M658" i="65" s="1"/>
  <c r="T8" i="3"/>
  <c r="W613" i="65"/>
  <c r="W659" i="65" s="1"/>
  <c r="I122" i="2"/>
  <c r="I111" i="2" s="1"/>
  <c r="M471" i="65"/>
  <c r="O557" i="65"/>
  <c r="O556" i="65" s="1"/>
  <c r="O298" i="65"/>
  <c r="O297" i="65" s="1"/>
  <c r="AE557" i="65"/>
  <c r="AE556" i="65" s="1"/>
  <c r="AE298" i="65"/>
  <c r="G557" i="65"/>
  <c r="AA557" i="65"/>
  <c r="AA556" i="65" s="1"/>
  <c r="AA298" i="65"/>
  <c r="N69" i="3"/>
  <c r="N68" i="3" s="1"/>
  <c r="N464" i="3" s="1"/>
  <c r="J69" i="3"/>
  <c r="J68" i="3" s="1"/>
  <c r="E35" i="3"/>
  <c r="E31" i="3" s="1"/>
  <c r="E460" i="3" s="1"/>
  <c r="D8" i="3"/>
  <c r="Q80" i="5"/>
  <c r="Q465" i="5" s="1"/>
  <c r="AB80" i="1"/>
  <c r="AB465" i="1" s="1"/>
  <c r="Z122" i="2"/>
  <c r="F458" i="65"/>
  <c r="F457" i="65" s="1"/>
  <c r="F7" i="65"/>
  <c r="M557" i="65"/>
  <c r="M556" i="65" s="1"/>
  <c r="M298" i="65"/>
  <c r="M297" i="65" s="1"/>
  <c r="Q620" i="65"/>
  <c r="Q613" i="65" s="1"/>
  <c r="Q659" i="65" s="1"/>
  <c r="Q524" i="65"/>
  <c r="Z458" i="65"/>
  <c r="U457" i="65"/>
  <c r="O605" i="65"/>
  <c r="O604" i="65" s="1"/>
  <c r="O658" i="65" s="1"/>
  <c r="O471" i="65"/>
  <c r="D605" i="65"/>
  <c r="D604" i="65" s="1"/>
  <c r="D658" i="65" s="1"/>
  <c r="D471" i="65"/>
  <c r="Y605" i="65"/>
  <c r="Y604" i="65" s="1"/>
  <c r="Y658" i="65" s="1"/>
  <c r="Y471" i="65"/>
  <c r="Q557" i="65"/>
  <c r="Q556" i="65" s="1"/>
  <c r="Q298" i="65"/>
  <c r="Q297" i="65" s="1"/>
  <c r="AA524" i="65"/>
  <c r="K557" i="65"/>
  <c r="K556" i="65" s="1"/>
  <c r="K298" i="65"/>
  <c r="G458" i="65"/>
  <c r="G457" i="65" s="1"/>
  <c r="G7" i="65"/>
  <c r="G5" i="65" s="1"/>
  <c r="D458" i="65"/>
  <c r="D457" i="65" s="1"/>
  <c r="D7" i="65"/>
  <c r="I7" i="65"/>
  <c r="AB464" i="65"/>
  <c r="AB463" i="65" s="1"/>
  <c r="AB602" i="65" s="1"/>
  <c r="AB67" i="65"/>
  <c r="F605" i="65"/>
  <c r="F604" i="65" s="1"/>
  <c r="F658" i="65" s="1"/>
  <c r="F471" i="65"/>
  <c r="L299" i="65"/>
  <c r="O524" i="65"/>
  <c r="E620" i="65"/>
  <c r="E613" i="65" s="1"/>
  <c r="E659" i="65" s="1"/>
  <c r="E524" i="65"/>
  <c r="J299" i="65"/>
  <c r="K458" i="65"/>
  <c r="K457" i="65" s="1"/>
  <c r="K7" i="65"/>
  <c r="K5" i="65" s="1"/>
  <c r="X458" i="65"/>
  <c r="X457" i="65" s="1"/>
  <c r="X7" i="65"/>
  <c r="AC7" i="65"/>
  <c r="G620" i="65"/>
  <c r="G613" i="65" s="1"/>
  <c r="G659" i="65" s="1"/>
  <c r="G524" i="65"/>
  <c r="AC67" i="65"/>
  <c r="K605" i="65"/>
  <c r="K604" i="65" s="1"/>
  <c r="K658" i="65" s="1"/>
  <c r="K471" i="65"/>
  <c r="AB299" i="65"/>
  <c r="U605" i="65"/>
  <c r="U604" i="65" s="1"/>
  <c r="U658" i="65" s="1"/>
  <c r="U471" i="65"/>
  <c r="C620" i="65"/>
  <c r="C613" i="65" s="1"/>
  <c r="C659" i="65" s="1"/>
  <c r="C524" i="65"/>
  <c r="AB620" i="65"/>
  <c r="AB613" i="65" s="1"/>
  <c r="AB659" i="65" s="1"/>
  <c r="AB524" i="65"/>
  <c r="S613" i="65"/>
  <c r="S659" i="65" s="1"/>
  <c r="X69" i="3"/>
  <c r="X68" i="3" s="1"/>
  <c r="X464" i="3" s="1"/>
  <c r="X8" i="3"/>
  <c r="M69" i="3"/>
  <c r="M68" i="3" s="1"/>
  <c r="M464" i="3" s="1"/>
  <c r="K69" i="3"/>
  <c r="K68" i="3" s="1"/>
  <c r="U8" i="2"/>
  <c r="U458" i="2" s="1"/>
  <c r="E8" i="2"/>
  <c r="E458" i="2" s="1"/>
  <c r="V458" i="65"/>
  <c r="L464" i="65"/>
  <c r="L463" i="65" s="1"/>
  <c r="L602" i="65" s="1"/>
  <c r="L67" i="65"/>
  <c r="I464" i="65"/>
  <c r="I463" i="65" s="1"/>
  <c r="I602" i="65" s="1"/>
  <c r="I67" i="65"/>
  <c r="N605" i="65"/>
  <c r="N604" i="65" s="1"/>
  <c r="N658" i="65" s="1"/>
  <c r="N471" i="65"/>
  <c r="T557" i="65"/>
  <c r="T556" i="65" s="1"/>
  <c r="T298" i="65"/>
  <c r="AC557" i="65"/>
  <c r="AC556" i="65" s="1"/>
  <c r="AC298" i="65"/>
  <c r="AC297" i="65" s="1"/>
  <c r="Y620" i="65"/>
  <c r="Y613" i="65" s="1"/>
  <c r="Y659" i="65" s="1"/>
  <c r="Y524" i="65"/>
  <c r="C458" i="65"/>
  <c r="C457" i="65" s="1"/>
  <c r="C7" i="65"/>
  <c r="C5" i="65" s="1"/>
  <c r="Q464" i="65"/>
  <c r="Q463" i="65" s="1"/>
  <c r="Q602" i="65" s="1"/>
  <c r="Q67" i="65"/>
  <c r="F464" i="65"/>
  <c r="F463" i="65" s="1"/>
  <c r="F602" i="65" s="1"/>
  <c r="F67" i="65"/>
  <c r="U464" i="65"/>
  <c r="U463" i="65" s="1"/>
  <c r="U602" i="65" s="1"/>
  <c r="U67" i="65"/>
  <c r="W605" i="65"/>
  <c r="W604" i="65" s="1"/>
  <c r="W658" i="65" s="1"/>
  <c r="W471" i="65"/>
  <c r="L605" i="65"/>
  <c r="L604" i="65" s="1"/>
  <c r="L658" i="65" s="1"/>
  <c r="L471" i="65"/>
  <c r="S463" i="65"/>
  <c r="S602" i="65" s="1"/>
  <c r="H620" i="65"/>
  <c r="H613" i="65" s="1"/>
  <c r="H659" i="65" s="1"/>
  <c r="H524" i="65"/>
  <c r="AA613" i="65"/>
  <c r="AA659" i="65" s="1"/>
  <c r="W458" i="65"/>
  <c r="W457" i="65" s="1"/>
  <c r="W7" i="65"/>
  <c r="T458" i="65"/>
  <c r="T457" i="65" s="1"/>
  <c r="T7" i="65"/>
  <c r="I457" i="65"/>
  <c r="T464" i="65"/>
  <c r="T463" i="65" s="1"/>
  <c r="T602" i="65" s="1"/>
  <c r="T67" i="65"/>
  <c r="E464" i="65"/>
  <c r="E463" i="65" s="1"/>
  <c r="E602" i="65" s="1"/>
  <c r="E67" i="65"/>
  <c r="AD605" i="65"/>
  <c r="AD604" i="65" s="1"/>
  <c r="AD658" i="65" s="1"/>
  <c r="AD471" i="65"/>
  <c r="R605" i="65"/>
  <c r="R604" i="65" s="1"/>
  <c r="R658" i="65" s="1"/>
  <c r="R471" i="65"/>
  <c r="T111" i="65"/>
  <c r="G463" i="65"/>
  <c r="G602" i="65" s="1"/>
  <c r="O613" i="65"/>
  <c r="O659" i="65" s="1"/>
  <c r="M620" i="65"/>
  <c r="M613" i="65" s="1"/>
  <c r="M659" i="65" s="1"/>
  <c r="M524" i="65"/>
  <c r="Z557" i="65"/>
  <c r="Z556" i="65" s="1"/>
  <c r="Z298" i="65"/>
  <c r="Z297" i="65" s="1"/>
  <c r="AA458" i="65"/>
  <c r="AA457" i="65" s="1"/>
  <c r="AA7" i="65"/>
  <c r="AA5" i="65" s="1"/>
  <c r="AC457" i="65"/>
  <c r="AC463" i="65"/>
  <c r="AC602" i="65" s="1"/>
  <c r="S605" i="65"/>
  <c r="S604" i="65" s="1"/>
  <c r="S658" i="65" s="1"/>
  <c r="S471" i="65"/>
  <c r="H605" i="65"/>
  <c r="H604" i="65" s="1"/>
  <c r="H658" i="65" s="1"/>
  <c r="H471" i="65"/>
  <c r="P557" i="65"/>
  <c r="P556" i="65" s="1"/>
  <c r="P298" i="65"/>
  <c r="P297" i="65" s="1"/>
  <c r="K463" i="65"/>
  <c r="K602" i="65" s="1"/>
  <c r="E605" i="65"/>
  <c r="E604" i="65" s="1"/>
  <c r="E658" i="65" s="1"/>
  <c r="D620" i="65"/>
  <c r="D613" i="65" s="1"/>
  <c r="D659" i="65" s="1"/>
  <c r="D524" i="65"/>
  <c r="N299" i="65"/>
  <c r="S8" i="3"/>
  <c r="U80" i="1"/>
  <c r="U465" i="1" s="1"/>
  <c r="D497" i="3"/>
  <c r="D608" i="3" s="1"/>
  <c r="AD520" i="3"/>
  <c r="AD612" i="3" s="1"/>
  <c r="O458" i="65"/>
  <c r="O457" i="65" s="1"/>
  <c r="O7" i="65"/>
  <c r="O5" i="65" s="1"/>
  <c r="L458" i="65"/>
  <c r="L457" i="65" s="1"/>
  <c r="L7" i="65"/>
  <c r="V464" i="65"/>
  <c r="V463" i="65" s="1"/>
  <c r="V602" i="65" s="1"/>
  <c r="V67" i="65"/>
  <c r="AD464" i="65"/>
  <c r="AD463" i="65" s="1"/>
  <c r="AD602" i="65" s="1"/>
  <c r="AD67" i="65"/>
  <c r="P464" i="65"/>
  <c r="P463" i="65" s="1"/>
  <c r="P602" i="65" s="1"/>
  <c r="P67" i="65"/>
  <c r="V605" i="65"/>
  <c r="V604" i="65" s="1"/>
  <c r="V658" i="65" s="1"/>
  <c r="V471" i="65"/>
  <c r="H111" i="65"/>
  <c r="R557" i="65"/>
  <c r="R556" i="65" s="1"/>
  <c r="R298" i="65"/>
  <c r="W557" i="65"/>
  <c r="W556" i="65" s="1"/>
  <c r="W298" i="65"/>
  <c r="S458" i="65"/>
  <c r="S457" i="65" s="1"/>
  <c r="S7" i="65"/>
  <c r="S5" i="65" s="1"/>
  <c r="P458" i="65"/>
  <c r="P457" i="65" s="1"/>
  <c r="P7" i="65"/>
  <c r="N464" i="65"/>
  <c r="N463" i="65" s="1"/>
  <c r="N602" i="65" s="1"/>
  <c r="N67" i="65"/>
  <c r="AE605" i="65"/>
  <c r="AE604" i="65" s="1"/>
  <c r="AE658" i="65" s="1"/>
  <c r="AE471" i="65"/>
  <c r="T605" i="65"/>
  <c r="T604" i="65" s="1"/>
  <c r="T658" i="65" s="1"/>
  <c r="T471" i="65"/>
  <c r="I605" i="65"/>
  <c r="I604" i="65" s="1"/>
  <c r="I658" i="65" s="1"/>
  <c r="I471" i="65"/>
  <c r="P620" i="65"/>
  <c r="P613" i="65" s="1"/>
  <c r="P659" i="65" s="1"/>
  <c r="P524" i="65"/>
  <c r="F299" i="65"/>
  <c r="N458" i="65"/>
  <c r="N7" i="65"/>
  <c r="Y7" i="65"/>
  <c r="Z464" i="65"/>
  <c r="Z463" i="65" s="1"/>
  <c r="Z602" i="65" s="1"/>
  <c r="Z67" i="65"/>
  <c r="X67" i="65"/>
  <c r="U557" i="65"/>
  <c r="U556" i="65" s="1"/>
  <c r="U298" i="65"/>
  <c r="U297" i="65" s="1"/>
  <c r="AE524" i="65"/>
  <c r="U620" i="65"/>
  <c r="U613" i="65" s="1"/>
  <c r="U659" i="65" s="1"/>
  <c r="U524" i="65"/>
  <c r="M7" i="65"/>
  <c r="M5" i="65" s="1"/>
  <c r="D464" i="65"/>
  <c r="D463" i="65" s="1"/>
  <c r="D602" i="65" s="1"/>
  <c r="D67" i="65"/>
  <c r="J605" i="65"/>
  <c r="J604" i="65" s="1"/>
  <c r="J658" i="65" s="1"/>
  <c r="J471" i="65"/>
  <c r="AD111" i="65"/>
  <c r="H67" i="65"/>
  <c r="AA605" i="65"/>
  <c r="AA604" i="65" s="1"/>
  <c r="AA658" i="65" s="1"/>
  <c r="AA471" i="65"/>
  <c r="P605" i="65"/>
  <c r="P604" i="65" s="1"/>
  <c r="P658" i="65" s="1"/>
  <c r="P471" i="65"/>
  <c r="L620" i="65"/>
  <c r="L613" i="65" s="1"/>
  <c r="L659" i="65" s="1"/>
  <c r="L524" i="65"/>
  <c r="Y557" i="65"/>
  <c r="Y556" i="65" s="1"/>
  <c r="Y298" i="65"/>
  <c r="Y297" i="65" s="1"/>
  <c r="AD299" i="65"/>
  <c r="AE458" i="65"/>
  <c r="AE457" i="65" s="1"/>
  <c r="AE7" i="65"/>
  <c r="AE5" i="65" s="1"/>
  <c r="AB458" i="65"/>
  <c r="AB457" i="65" s="1"/>
  <c r="AB7" i="65"/>
  <c r="I620" i="65"/>
  <c r="I613" i="65" s="1"/>
  <c r="I659" i="65" s="1"/>
  <c r="I524" i="65"/>
  <c r="J458" i="65"/>
  <c r="J7" i="65"/>
  <c r="U7" i="65"/>
  <c r="Z605" i="65"/>
  <c r="Z604" i="65" s="1"/>
  <c r="Z658" i="65" s="1"/>
  <c r="Z471" i="65"/>
  <c r="R464" i="65"/>
  <c r="R463" i="65" s="1"/>
  <c r="R602" i="65" s="1"/>
  <c r="R67" i="65"/>
  <c r="G605" i="65"/>
  <c r="G604" i="65" s="1"/>
  <c r="G658" i="65" s="1"/>
  <c r="G471" i="65"/>
  <c r="AB605" i="65"/>
  <c r="AB604" i="65" s="1"/>
  <c r="AB658" i="65" s="1"/>
  <c r="AB471" i="65"/>
  <c r="Q605" i="65"/>
  <c r="X620" i="65"/>
  <c r="X613" i="65" s="1"/>
  <c r="X659" i="65" s="1"/>
  <c r="X524" i="65"/>
  <c r="V299" i="65"/>
  <c r="AD458" i="65"/>
  <c r="Y457" i="65"/>
  <c r="X463" i="65"/>
  <c r="X602" i="65" s="1"/>
  <c r="H299" i="65"/>
  <c r="D111" i="65"/>
  <c r="AE613" i="65"/>
  <c r="AE659" i="65" s="1"/>
  <c r="AC620" i="65"/>
  <c r="AC613" i="65" s="1"/>
  <c r="AC659" i="65" s="1"/>
  <c r="AC524" i="65"/>
  <c r="R458" i="65"/>
  <c r="R457" i="65" s="1"/>
  <c r="R7" i="65"/>
  <c r="R5" i="65" s="1"/>
  <c r="H458" i="65"/>
  <c r="H457" i="65" s="1"/>
  <c r="H7" i="65"/>
  <c r="M457" i="65"/>
  <c r="Y464" i="65"/>
  <c r="Y463" i="65" s="1"/>
  <c r="Y602" i="65" s="1"/>
  <c r="Y67" i="65"/>
  <c r="J464" i="65"/>
  <c r="J463" i="65" s="1"/>
  <c r="J602" i="65" s="1"/>
  <c r="J67" i="65"/>
  <c r="R111" i="65"/>
  <c r="H463" i="65"/>
  <c r="H602" i="65" s="1"/>
  <c r="C605" i="65"/>
  <c r="C604" i="65" s="1"/>
  <c r="C658" i="65" s="1"/>
  <c r="C471" i="65"/>
  <c r="X605" i="65"/>
  <c r="X604" i="65" s="1"/>
  <c r="X658" i="65" s="1"/>
  <c r="X471" i="65"/>
  <c r="AA463" i="65"/>
  <c r="AA602" i="65" s="1"/>
  <c r="T620" i="65"/>
  <c r="T613" i="65" s="1"/>
  <c r="T659" i="65" s="1"/>
  <c r="T524" i="65"/>
  <c r="S524" i="65"/>
  <c r="L391" i="1"/>
  <c r="Y472" i="2"/>
  <c r="Y605" i="2" s="1"/>
  <c r="T122" i="2"/>
  <c r="E35" i="2"/>
  <c r="E31" i="2" s="1"/>
  <c r="E460" i="2" s="1"/>
  <c r="J80" i="1"/>
  <c r="J465" i="1" s="1"/>
  <c r="D31" i="1"/>
  <c r="D460" i="1" s="1"/>
  <c r="Y122" i="2"/>
  <c r="Y111" i="2" s="1"/>
  <c r="U122" i="2"/>
  <c r="U111" i="2" s="1"/>
  <c r="Q122" i="2"/>
  <c r="Q111" i="2" s="1"/>
  <c r="P122" i="2"/>
  <c r="P111" i="2" s="1"/>
  <c r="K122" i="2"/>
  <c r="K111" i="2" s="1"/>
  <c r="J122" i="2"/>
  <c r="J111" i="2" s="1"/>
  <c r="O122" i="2"/>
  <c r="O111" i="2" s="1"/>
  <c r="I472" i="2"/>
  <c r="I605" i="2" s="1"/>
  <c r="I478" i="2"/>
  <c r="I606" i="2" s="1"/>
  <c r="H472" i="3"/>
  <c r="H605" i="3" s="1"/>
  <c r="H8" i="3"/>
  <c r="V35" i="3"/>
  <c r="G69" i="3"/>
  <c r="G68" i="3" s="1"/>
  <c r="G464" i="3" s="1"/>
  <c r="Y69" i="3"/>
  <c r="Y68" i="3" s="1"/>
  <c r="J8" i="3"/>
  <c r="AC69" i="3"/>
  <c r="AC68" i="3" s="1"/>
  <c r="D69" i="3"/>
  <c r="D68" i="3" s="1"/>
  <c r="D464" i="3" s="1"/>
  <c r="M8" i="2"/>
  <c r="M458" i="2" s="1"/>
  <c r="J69" i="2"/>
  <c r="J68" i="2" s="1"/>
  <c r="J464" i="2" s="1"/>
  <c r="K391" i="5"/>
  <c r="I80" i="5"/>
  <c r="I465" i="5" s="1"/>
  <c r="AB80" i="2"/>
  <c r="AB465" i="2" s="1"/>
  <c r="X80" i="2"/>
  <c r="X465" i="2" s="1"/>
  <c r="N80" i="3"/>
  <c r="Y8" i="3"/>
  <c r="J35" i="3"/>
  <c r="J31" i="3" s="1"/>
  <c r="J460" i="3" s="1"/>
  <c r="E69" i="3"/>
  <c r="E68" i="3" s="1"/>
  <c r="P35" i="3"/>
  <c r="G35" i="2"/>
  <c r="G31" i="2" s="1"/>
  <c r="G460" i="2" s="1"/>
  <c r="K564" i="2"/>
  <c r="K562" i="2" s="1"/>
  <c r="K627" i="2" s="1"/>
  <c r="K391" i="2"/>
  <c r="R80" i="3"/>
  <c r="I69" i="3"/>
  <c r="I68" i="3" s="1"/>
  <c r="AB8" i="3"/>
  <c r="L8" i="3"/>
  <c r="O80" i="3"/>
  <c r="W8" i="3"/>
  <c r="F35" i="2"/>
  <c r="F31" i="2" s="1"/>
  <c r="Q564" i="1"/>
  <c r="Q562" i="1" s="1"/>
  <c r="Q627" i="1" s="1"/>
  <c r="T8" i="1"/>
  <c r="T458" i="1" s="1"/>
  <c r="Q35" i="2"/>
  <c r="Q31" i="2" s="1"/>
  <c r="Q460" i="2" s="1"/>
  <c r="N69" i="2"/>
  <c r="N68" i="2" s="1"/>
  <c r="N464" i="2" s="1"/>
  <c r="AA35" i="5"/>
  <c r="AA31" i="5" s="1"/>
  <c r="AA460" i="5" s="1"/>
  <c r="D80" i="2"/>
  <c r="D465" i="2" s="1"/>
  <c r="R69" i="2"/>
  <c r="R68" i="2" s="1"/>
  <c r="R464" i="2" s="1"/>
  <c r="AD8" i="5"/>
  <c r="AD458" i="5" s="1"/>
  <c r="P383" i="2"/>
  <c r="Y35" i="5"/>
  <c r="Y31" i="5" s="1"/>
  <c r="Y460" i="5" s="1"/>
  <c r="AE8" i="5"/>
  <c r="H8" i="5"/>
  <c r="H458" i="5" s="1"/>
  <c r="T478" i="1"/>
  <c r="T606" i="1" s="1"/>
  <c r="V35" i="2"/>
  <c r="V31" i="2" s="1"/>
  <c r="V460" i="2" s="1"/>
  <c r="G8" i="2"/>
  <c r="G458" i="2" s="1"/>
  <c r="H8" i="2"/>
  <c r="H458" i="2" s="1"/>
  <c r="T8" i="2"/>
  <c r="T458" i="2" s="1"/>
  <c r="S80" i="1"/>
  <c r="S465" i="1" s="1"/>
  <c r="E35" i="5"/>
  <c r="E31" i="5" s="1"/>
  <c r="E460" i="5" s="1"/>
  <c r="F8" i="2"/>
  <c r="F458" i="2" s="1"/>
  <c r="AE8" i="2"/>
  <c r="AE458" i="2" s="1"/>
  <c r="N80" i="1"/>
  <c r="N465" i="1" s="1"/>
  <c r="R8" i="1"/>
  <c r="R458" i="1" s="1"/>
  <c r="L35" i="5"/>
  <c r="L31" i="5" s="1"/>
  <c r="AC35" i="5"/>
  <c r="AC31" i="5" s="1"/>
  <c r="N35" i="5"/>
  <c r="N31" i="5" s="1"/>
  <c r="N460" i="5" s="1"/>
  <c r="Y31" i="1"/>
  <c r="Y460" i="1" s="1"/>
  <c r="AD80" i="5"/>
  <c r="AD465" i="5" s="1"/>
  <c r="F69" i="2"/>
  <c r="F68" i="2" s="1"/>
  <c r="F464" i="2" s="1"/>
  <c r="P391" i="2"/>
  <c r="H80" i="5"/>
  <c r="H465" i="5" s="1"/>
  <c r="M301" i="2"/>
  <c r="M300" i="2" s="1"/>
  <c r="Y520" i="3"/>
  <c r="Y612" i="3" s="1"/>
  <c r="V472" i="2"/>
  <c r="V605" i="2" s="1"/>
  <c r="V478" i="2"/>
  <c r="V606" i="2" s="1"/>
  <c r="AB497" i="3"/>
  <c r="AB608" i="3" s="1"/>
  <c r="P520" i="3"/>
  <c r="P612" i="3" s="1"/>
  <c r="O520" i="3"/>
  <c r="O612" i="3" s="1"/>
  <c r="N520" i="3"/>
  <c r="N612" i="3" s="1"/>
  <c r="M520" i="3"/>
  <c r="M612" i="3" s="1"/>
  <c r="M489" i="2"/>
  <c r="M607" i="2" s="1"/>
  <c r="M472" i="3"/>
  <c r="M605" i="3" s="1"/>
  <c r="I35" i="2"/>
  <c r="I31" i="2" s="1"/>
  <c r="I460" i="2" s="1"/>
  <c r="S391" i="1"/>
  <c r="AB8" i="2"/>
  <c r="AB458" i="2" s="1"/>
  <c r="AC35" i="1"/>
  <c r="AC31" i="1" s="1"/>
  <c r="R80" i="5"/>
  <c r="R465" i="5" s="1"/>
  <c r="M80" i="1"/>
  <c r="M465" i="1" s="1"/>
  <c r="L80" i="5"/>
  <c r="L465" i="5" s="1"/>
  <c r="J8" i="1"/>
  <c r="J458" i="1" s="1"/>
  <c r="O69" i="5"/>
  <c r="O68" i="5" s="1"/>
  <c r="O464" i="5" s="1"/>
  <c r="S80" i="5"/>
  <c r="S465" i="5" s="1"/>
  <c r="K69" i="2"/>
  <c r="K68" i="2" s="1"/>
  <c r="K464" i="2" s="1"/>
  <c r="S122" i="2"/>
  <c r="R122" i="2"/>
  <c r="H69" i="3"/>
  <c r="H68" i="3" s="1"/>
  <c r="H464" i="3" s="1"/>
  <c r="U69" i="3"/>
  <c r="U68" i="3" s="1"/>
  <c r="V69" i="3"/>
  <c r="V68" i="3" s="1"/>
  <c r="I35" i="3"/>
  <c r="I31" i="3" s="1"/>
  <c r="I460" i="3" s="1"/>
  <c r="D80" i="3"/>
  <c r="AC35" i="3"/>
  <c r="AC31" i="3" s="1"/>
  <c r="AC460" i="3" s="1"/>
  <c r="P80" i="3"/>
  <c r="M8" i="3"/>
  <c r="J8" i="2"/>
  <c r="J458" i="2" s="1"/>
  <c r="AE69" i="2"/>
  <c r="AE68" i="2" s="1"/>
  <c r="H564" i="1"/>
  <c r="H391" i="1"/>
  <c r="E564" i="1"/>
  <c r="E562" i="1" s="1"/>
  <c r="E627" i="1" s="1"/>
  <c r="E391" i="1"/>
  <c r="AA80" i="3"/>
  <c r="AB80" i="5"/>
  <c r="AB465" i="5" s="1"/>
  <c r="V80" i="5"/>
  <c r="V465" i="5" s="1"/>
  <c r="I80" i="3"/>
  <c r="AE69" i="3"/>
  <c r="AE68" i="3" s="1"/>
  <c r="Z8" i="3"/>
  <c r="T35" i="3"/>
  <c r="T31" i="3" s="1"/>
  <c r="T460" i="3" s="1"/>
  <c r="S69" i="3"/>
  <c r="S68" i="3" s="1"/>
  <c r="AB35" i="3"/>
  <c r="J80" i="2"/>
  <c r="J465" i="2" s="1"/>
  <c r="AA8" i="2"/>
  <c r="AA458" i="2" s="1"/>
  <c r="N8" i="1"/>
  <c r="N458" i="1" s="1"/>
  <c r="S561" i="2"/>
  <c r="S383" i="2"/>
  <c r="AE80" i="2"/>
  <c r="G80" i="1"/>
  <c r="G465" i="1" s="1"/>
  <c r="F562" i="1"/>
  <c r="F627" i="1" s="1"/>
  <c r="S562" i="1"/>
  <c r="S627" i="1" s="1"/>
  <c r="O562" i="1"/>
  <c r="O627" i="1" s="1"/>
  <c r="Z35" i="5"/>
  <c r="Z31" i="5" s="1"/>
  <c r="Z460" i="5" s="1"/>
  <c r="AA8" i="5"/>
  <c r="AA458" i="5" s="1"/>
  <c r="E69" i="2"/>
  <c r="E68" i="2" s="1"/>
  <c r="E464" i="2" s="1"/>
  <c r="V69" i="2"/>
  <c r="V68" i="2" s="1"/>
  <c r="V464" i="2" s="1"/>
  <c r="Q8" i="2"/>
  <c r="Q458" i="2" s="1"/>
  <c r="X383" i="2"/>
  <c r="S35" i="5"/>
  <c r="S31" i="5" s="1"/>
  <c r="D80" i="5"/>
  <c r="D465" i="5" s="1"/>
  <c r="W69" i="3"/>
  <c r="W68" i="3" s="1"/>
  <c r="W464" i="3" s="1"/>
  <c r="L8" i="2"/>
  <c r="L458" i="2" s="1"/>
  <c r="M35" i="2"/>
  <c r="M31" i="2" s="1"/>
  <c r="M460" i="2" s="1"/>
  <c r="J35" i="2"/>
  <c r="J31" i="2" s="1"/>
  <c r="J460" i="2" s="1"/>
  <c r="U35" i="1"/>
  <c r="U31" i="1" s="1"/>
  <c r="U460" i="1" s="1"/>
  <c r="AE35" i="2"/>
  <c r="W8" i="2"/>
  <c r="W458" i="2" s="1"/>
  <c r="Z8" i="2"/>
  <c r="Z458" i="2" s="1"/>
  <c r="S8" i="1"/>
  <c r="S458" i="1" s="1"/>
  <c r="Z35" i="2"/>
  <c r="Z31" i="2" s="1"/>
  <c r="Z460" i="2" s="1"/>
  <c r="Y35" i="2"/>
  <c r="Y31" i="2" s="1"/>
  <c r="R35" i="5"/>
  <c r="R31" i="5" s="1"/>
  <c r="R460" i="5" s="1"/>
  <c r="J35" i="1"/>
  <c r="J31" i="1" s="1"/>
  <c r="J460" i="1" s="1"/>
  <c r="AA8" i="1"/>
  <c r="AA458" i="1" s="1"/>
  <c r="S80" i="2"/>
  <c r="S465" i="2" s="1"/>
  <c r="I391" i="2"/>
  <c r="X35" i="1"/>
  <c r="X31" i="1" s="1"/>
  <c r="X460" i="1" s="1"/>
  <c r="S415" i="2"/>
  <c r="H8" i="1"/>
  <c r="H458" i="1" s="1"/>
  <c r="Z80" i="3"/>
  <c r="Z67" i="3" s="1"/>
  <c r="S80" i="3"/>
  <c r="W80" i="3"/>
  <c r="AD8" i="3"/>
  <c r="W35" i="3"/>
  <c r="AD35" i="3"/>
  <c r="V35" i="1"/>
  <c r="V31" i="1" s="1"/>
  <c r="V460" i="1" s="1"/>
  <c r="V80" i="1"/>
  <c r="V465" i="1" s="1"/>
  <c r="E8" i="5"/>
  <c r="E458" i="5" s="1"/>
  <c r="R35" i="1"/>
  <c r="R31" i="1" s="1"/>
  <c r="R460" i="1" s="1"/>
  <c r="R80" i="1"/>
  <c r="R465" i="1" s="1"/>
  <c r="P31" i="2"/>
  <c r="P460" i="2" s="1"/>
  <c r="G35" i="1"/>
  <c r="G31" i="1" s="1"/>
  <c r="G460" i="1" s="1"/>
  <c r="Y8" i="2"/>
  <c r="Y458" i="2" s="1"/>
  <c r="W80" i="1"/>
  <c r="W465" i="1" s="1"/>
  <c r="G80" i="5"/>
  <c r="G465" i="5" s="1"/>
  <c r="Z80" i="5"/>
  <c r="Z465" i="5" s="1"/>
  <c r="AD80" i="2"/>
  <c r="AD465" i="2" s="1"/>
  <c r="W564" i="2"/>
  <c r="AA391" i="2"/>
  <c r="D549" i="2"/>
  <c r="D620" i="2" s="1"/>
  <c r="G391" i="1"/>
  <c r="I562" i="2"/>
  <c r="I627" i="2" s="1"/>
  <c r="S571" i="2"/>
  <c r="S630" i="2" s="1"/>
  <c r="T80" i="5"/>
  <c r="T465" i="5" s="1"/>
  <c r="G415" i="2"/>
  <c r="V80" i="2"/>
  <c r="V465" i="2" s="1"/>
  <c r="Q35" i="1"/>
  <c r="Q31" i="1" s="1"/>
  <c r="G571" i="2"/>
  <c r="G630" i="2" s="1"/>
  <c r="J35" i="5"/>
  <c r="J31" i="5" s="1"/>
  <c r="J460" i="5" s="1"/>
  <c r="J8" i="5"/>
  <c r="J458" i="5" s="1"/>
  <c r="Q69" i="2"/>
  <c r="Q68" i="2" s="1"/>
  <c r="Q464" i="2" s="1"/>
  <c r="L80" i="1"/>
  <c r="L465" i="1" s="1"/>
  <c r="E8" i="1"/>
  <c r="E458" i="1" s="1"/>
  <c r="Y80" i="1"/>
  <c r="Y465" i="1" s="1"/>
  <c r="O80" i="1"/>
  <c r="O465" i="1" s="1"/>
  <c r="AB399" i="2"/>
  <c r="C80" i="3"/>
  <c r="H489" i="2"/>
  <c r="H607" i="2" s="1"/>
  <c r="AE502" i="40"/>
  <c r="AE609" i="40" s="1"/>
  <c r="E502" i="40"/>
  <c r="E609" i="40" s="1"/>
  <c r="U502" i="40"/>
  <c r="U609" i="40" s="1"/>
  <c r="G502" i="40"/>
  <c r="G609" i="40" s="1"/>
  <c r="W502" i="40"/>
  <c r="W609" i="40" s="1"/>
  <c r="C502" i="40"/>
  <c r="C609" i="40" s="1"/>
  <c r="AA502" i="40"/>
  <c r="AA609" i="40" s="1"/>
  <c r="J502" i="40"/>
  <c r="J609" i="40" s="1"/>
  <c r="Z520" i="3"/>
  <c r="Z612" i="3" s="1"/>
  <c r="X122" i="2"/>
  <c r="H69" i="5"/>
  <c r="H68" i="5" s="1"/>
  <c r="H464" i="5" s="1"/>
  <c r="Y8" i="5"/>
  <c r="Y458" i="5" s="1"/>
  <c r="K8" i="5"/>
  <c r="K458" i="5" s="1"/>
  <c r="AE80" i="1"/>
  <c r="H35" i="1"/>
  <c r="H31" i="1" s="1"/>
  <c r="H460" i="1" s="1"/>
  <c r="H80" i="1"/>
  <c r="H465" i="1" s="1"/>
  <c r="C80" i="2"/>
  <c r="C465" i="2" s="1"/>
  <c r="Q80" i="2"/>
  <c r="Q465" i="2" s="1"/>
  <c r="F35" i="5"/>
  <c r="F31" i="5" s="1"/>
  <c r="F460" i="5" s="1"/>
  <c r="AB69" i="2"/>
  <c r="AB68" i="2" s="1"/>
  <c r="AB464" i="2" s="1"/>
  <c r="AD122" i="2"/>
  <c r="AD111" i="2" s="1"/>
  <c r="Y478" i="2"/>
  <c r="Y606" i="2" s="1"/>
  <c r="N122" i="2"/>
  <c r="V69" i="5"/>
  <c r="V68" i="5" s="1"/>
  <c r="V464" i="5" s="1"/>
  <c r="Z69" i="2"/>
  <c r="Z68" i="2" s="1"/>
  <c r="Z464" i="2" s="1"/>
  <c r="Z463" i="2" s="1"/>
  <c r="Z602" i="2" s="1"/>
  <c r="AB8" i="5"/>
  <c r="AB458" i="5" s="1"/>
  <c r="G8" i="5"/>
  <c r="G458" i="5" s="1"/>
  <c r="K80" i="1"/>
  <c r="K465" i="1" s="1"/>
  <c r="S8" i="5"/>
  <c r="S458" i="5" s="1"/>
  <c r="X69" i="5"/>
  <c r="X68" i="5" s="1"/>
  <c r="X464" i="5" s="1"/>
  <c r="X463" i="5" s="1"/>
  <c r="X602" i="5" s="1"/>
  <c r="P425" i="1"/>
  <c r="C489" i="2"/>
  <c r="C607" i="2" s="1"/>
  <c r="T472" i="3"/>
  <c r="T605" i="3" s="1"/>
  <c r="O472" i="2"/>
  <c r="O605" i="2" s="1"/>
  <c r="O478" i="2"/>
  <c r="O606" i="2" s="1"/>
  <c r="AA531" i="5"/>
  <c r="G531" i="1"/>
  <c r="G80" i="2"/>
  <c r="G465" i="2" s="1"/>
  <c r="O80" i="2"/>
  <c r="O465" i="2" s="1"/>
  <c r="V531" i="5"/>
  <c r="H80" i="2"/>
  <c r="H465" i="2" s="1"/>
  <c r="L80" i="3"/>
  <c r="T80" i="2"/>
  <c r="T465" i="2" s="1"/>
  <c r="C526" i="5"/>
  <c r="N526" i="5"/>
  <c r="I542" i="1"/>
  <c r="K80" i="5"/>
  <c r="K465" i="5" s="1"/>
  <c r="C531" i="1"/>
  <c r="P80" i="5"/>
  <c r="P465" i="5" s="1"/>
  <c r="N80" i="5"/>
  <c r="N465" i="5" s="1"/>
  <c r="N531" i="1"/>
  <c r="N216" i="1"/>
  <c r="T80" i="3"/>
  <c r="AE80" i="3"/>
  <c r="AE526" i="5"/>
  <c r="AC542" i="1"/>
  <c r="Y80" i="2"/>
  <c r="Y465" i="2" s="1"/>
  <c r="M80" i="2"/>
  <c r="M465" i="2" s="1"/>
  <c r="AE542" i="1"/>
  <c r="F80" i="2"/>
  <c r="F465" i="2" s="1"/>
  <c r="H102" i="3"/>
  <c r="H466" i="3" s="1"/>
  <c r="H468" i="3"/>
  <c r="H467" i="3" s="1"/>
  <c r="H603" i="3" s="1"/>
  <c r="AE458" i="3"/>
  <c r="M35" i="3"/>
  <c r="E102" i="3"/>
  <c r="E466" i="3" s="1"/>
  <c r="E468" i="3"/>
  <c r="E467" i="3" s="1"/>
  <c r="E603" i="3" s="1"/>
  <c r="K102" i="3"/>
  <c r="K466" i="3" s="1"/>
  <c r="K468" i="3"/>
  <c r="K467" i="3" s="1"/>
  <c r="K603" i="3" s="1"/>
  <c r="K80" i="3"/>
  <c r="F102" i="3"/>
  <c r="F466" i="3" s="1"/>
  <c r="F468" i="3"/>
  <c r="F467" i="3" s="1"/>
  <c r="F603" i="3" s="1"/>
  <c r="V8" i="2"/>
  <c r="Y618" i="2"/>
  <c r="K526" i="5"/>
  <c r="N573" i="1"/>
  <c r="N571" i="1" s="1"/>
  <c r="N630" i="1" s="1"/>
  <c r="N415" i="1"/>
  <c r="Y573" i="1"/>
  <c r="Y571" i="1" s="1"/>
  <c r="Y630" i="1" s="1"/>
  <c r="Y415" i="1"/>
  <c r="K573" i="1"/>
  <c r="K571" i="1" s="1"/>
  <c r="K630" i="1" s="1"/>
  <c r="K415" i="1"/>
  <c r="X531" i="5"/>
  <c r="P458" i="5"/>
  <c r="R80" i="2"/>
  <c r="R465" i="2" s="1"/>
  <c r="W458" i="5"/>
  <c r="AC415" i="5"/>
  <c r="AC216" i="1"/>
  <c r="H102" i="2"/>
  <c r="H466" i="2" s="1"/>
  <c r="H468" i="2"/>
  <c r="H467" i="2" s="1"/>
  <c r="H603" i="2" s="1"/>
  <c r="I573" i="5"/>
  <c r="I571" i="5" s="1"/>
  <c r="I630" i="5" s="1"/>
  <c r="I415" i="5"/>
  <c r="T571" i="2"/>
  <c r="T630" i="2" s="1"/>
  <c r="I80" i="1"/>
  <c r="I465" i="1" s="1"/>
  <c r="H80" i="3"/>
  <c r="T69" i="3"/>
  <c r="T68" i="3" s="1"/>
  <c r="R35" i="3"/>
  <c r="R8" i="3"/>
  <c r="Q8" i="3"/>
  <c r="Y102" i="3"/>
  <c r="Y466" i="3" s="1"/>
  <c r="Y468" i="3"/>
  <c r="Y467" i="3" s="1"/>
  <c r="Y603" i="3" s="1"/>
  <c r="Y35" i="3"/>
  <c r="V8" i="3"/>
  <c r="N458" i="3"/>
  <c r="V468" i="3"/>
  <c r="V467" i="3" s="1"/>
  <c r="V603" i="3" s="1"/>
  <c r="V102" i="3"/>
  <c r="V466" i="3" s="1"/>
  <c r="AB102" i="3"/>
  <c r="AB466" i="3" s="1"/>
  <c r="AB468" i="3"/>
  <c r="AB467" i="3" s="1"/>
  <c r="AB603" i="3" s="1"/>
  <c r="G468" i="3"/>
  <c r="G467" i="3" s="1"/>
  <c r="G603" i="3" s="1"/>
  <c r="G102" i="3"/>
  <c r="G466" i="3" s="1"/>
  <c r="AA102" i="3"/>
  <c r="AA466" i="3" s="1"/>
  <c r="AA468" i="3"/>
  <c r="AA467" i="3" s="1"/>
  <c r="AA603" i="3" s="1"/>
  <c r="Z102" i="3"/>
  <c r="Z466" i="3" s="1"/>
  <c r="Z468" i="3"/>
  <c r="Z467" i="3" s="1"/>
  <c r="Z603" i="3" s="1"/>
  <c r="E80" i="3"/>
  <c r="P102" i="3"/>
  <c r="P466" i="3" s="1"/>
  <c r="P468" i="3"/>
  <c r="P467" i="3" s="1"/>
  <c r="P603" i="3" s="1"/>
  <c r="AA35" i="3"/>
  <c r="Z35" i="3"/>
  <c r="P69" i="3"/>
  <c r="P68" i="3" s="1"/>
  <c r="F69" i="3"/>
  <c r="F68" i="3" s="1"/>
  <c r="AD80" i="3"/>
  <c r="F8" i="3"/>
  <c r="L102" i="3"/>
  <c r="L466" i="3" s="1"/>
  <c r="L468" i="3"/>
  <c r="L467" i="3" s="1"/>
  <c r="L603" i="3" s="1"/>
  <c r="AB69" i="3"/>
  <c r="AB68" i="3" s="1"/>
  <c r="L35" i="3"/>
  <c r="O8" i="3"/>
  <c r="AD69" i="3"/>
  <c r="AD68" i="3" s="1"/>
  <c r="V464" i="1"/>
  <c r="F35" i="1"/>
  <c r="F31" i="1" s="1"/>
  <c r="F460" i="1" s="1"/>
  <c r="H618" i="2"/>
  <c r="G618" i="2"/>
  <c r="AE415" i="2"/>
  <c r="T69" i="2"/>
  <c r="T68" i="2" s="1"/>
  <c r="T618" i="2"/>
  <c r="O415" i="5"/>
  <c r="S35" i="1"/>
  <c r="S31" i="1" s="1"/>
  <c r="S460" i="1" s="1"/>
  <c r="Q35" i="5"/>
  <c r="Q31" i="5" s="1"/>
  <c r="Q460" i="5" s="1"/>
  <c r="G458" i="1"/>
  <c r="AB531" i="5"/>
  <c r="R464" i="1"/>
  <c r="U391" i="5"/>
  <c r="U8" i="1"/>
  <c r="N464" i="1"/>
  <c r="AD31" i="2"/>
  <c r="AD460" i="2" s="1"/>
  <c r="E69" i="5"/>
  <c r="E68" i="5" s="1"/>
  <c r="AE102" i="2"/>
  <c r="AE466" i="2" s="1"/>
  <c r="AE468" i="2"/>
  <c r="AE467" i="2" s="1"/>
  <c r="AE603" i="2" s="1"/>
  <c r="J618" i="2"/>
  <c r="AD8" i="2"/>
  <c r="N31" i="2"/>
  <c r="N460" i="2" s="1"/>
  <c r="AC391" i="5"/>
  <c r="K35" i="2"/>
  <c r="K31" i="2" s="1"/>
  <c r="K460" i="2" s="1"/>
  <c r="AD391" i="1"/>
  <c r="I391" i="5"/>
  <c r="AB562" i="5"/>
  <c r="AB627" i="5" s="1"/>
  <c r="AD618" i="2"/>
  <c r="AC298" i="5"/>
  <c r="T573" i="5"/>
  <c r="T571" i="5" s="1"/>
  <c r="T630" i="5" s="1"/>
  <c r="AE573" i="5"/>
  <c r="AE571" i="5" s="1"/>
  <c r="AE630" i="5" s="1"/>
  <c r="AE415" i="5"/>
  <c r="M573" i="1"/>
  <c r="M571" i="1" s="1"/>
  <c r="M630" i="1" s="1"/>
  <c r="M415" i="1"/>
  <c r="I557" i="5"/>
  <c r="I556" i="5" s="1"/>
  <c r="I298" i="5"/>
  <c r="Q298" i="5"/>
  <c r="M573" i="5"/>
  <c r="M571" i="5" s="1"/>
  <c r="M630" i="5" s="1"/>
  <c r="F536" i="5"/>
  <c r="F616" i="5" s="1"/>
  <c r="AD526" i="5"/>
  <c r="AD557" i="5"/>
  <c r="AD556" i="5" s="1"/>
  <c r="H562" i="5"/>
  <c r="H627" i="5" s="1"/>
  <c r="N391" i="1"/>
  <c r="D391" i="5"/>
  <c r="Y562" i="1"/>
  <c r="Y627" i="1" s="1"/>
  <c r="O391" i="1"/>
  <c r="F391" i="5"/>
  <c r="S562" i="2"/>
  <c r="S627" i="2" s="1"/>
  <c r="T391" i="2"/>
  <c r="N8" i="2"/>
  <c r="J545" i="5"/>
  <c r="J619" i="5" s="1"/>
  <c r="T573" i="1"/>
  <c r="T571" i="1" s="1"/>
  <c r="T630" i="1" s="1"/>
  <c r="T415" i="1"/>
  <c r="F557" i="1"/>
  <c r="F556" i="1" s="1"/>
  <c r="F298" i="1"/>
  <c r="AB573" i="5"/>
  <c r="AB571" i="5" s="1"/>
  <c r="AB630" i="5" s="1"/>
  <c r="I464" i="1"/>
  <c r="K69" i="5"/>
  <c r="K68" i="5" s="1"/>
  <c r="V562" i="2"/>
  <c r="V627" i="2" s="1"/>
  <c r="M464" i="1"/>
  <c r="Z80" i="1"/>
  <c r="Z465" i="1" s="1"/>
  <c r="W571" i="2"/>
  <c r="W630" i="2" s="1"/>
  <c r="D8" i="1"/>
  <c r="Q573" i="1"/>
  <c r="Q571" i="1" s="1"/>
  <c r="Q630" i="1" s="1"/>
  <c r="F545" i="5"/>
  <c r="F619" i="5" s="1"/>
  <c r="AD464" i="1"/>
  <c r="AD463" i="1" s="1"/>
  <c r="AD602" i="1" s="1"/>
  <c r="AD67" i="1"/>
  <c r="H298" i="1"/>
  <c r="V545" i="1"/>
  <c r="V619" i="1" s="1"/>
  <c r="R8" i="5"/>
  <c r="M8" i="1"/>
  <c r="Z35" i="1"/>
  <c r="Z31" i="1" s="1"/>
  <c r="Z460" i="1" s="1"/>
  <c r="H69" i="2"/>
  <c r="H68" i="2" s="1"/>
  <c r="V102" i="2"/>
  <c r="V466" i="2" s="1"/>
  <c r="V468" i="2"/>
  <c r="V467" i="2" s="1"/>
  <c r="V603" i="2" s="1"/>
  <c r="V536" i="5"/>
  <c r="V616" i="5" s="1"/>
  <c r="M557" i="5"/>
  <c r="M556" i="5" s="1"/>
  <c r="M298" i="5"/>
  <c r="AA545" i="5"/>
  <c r="AA619" i="5" s="1"/>
  <c r="C573" i="1"/>
  <c r="C571" i="1" s="1"/>
  <c r="C630" i="1" s="1"/>
  <c r="C415" i="1"/>
  <c r="M464" i="2"/>
  <c r="Z8" i="5"/>
  <c r="I562" i="1"/>
  <c r="I627" i="1" s="1"/>
  <c r="K35" i="5"/>
  <c r="K31" i="5" s="1"/>
  <c r="K460" i="5" s="1"/>
  <c r="AD573" i="1"/>
  <c r="AD571" i="1" s="1"/>
  <c r="AD630" i="1" s="1"/>
  <c r="AD415" i="1"/>
  <c r="J573" i="1"/>
  <c r="J571" i="1" s="1"/>
  <c r="J630" i="1" s="1"/>
  <c r="J415" i="1"/>
  <c r="C562" i="1"/>
  <c r="C627" i="1" s="1"/>
  <c r="W8" i="1"/>
  <c r="M31" i="1"/>
  <c r="M460" i="1" s="1"/>
  <c r="G301" i="2"/>
  <c r="X415" i="2"/>
  <c r="AB35" i="5"/>
  <c r="AB31" i="5" s="1"/>
  <c r="G35" i="5"/>
  <c r="G31" i="5" s="1"/>
  <c r="G460" i="5" s="1"/>
  <c r="T35" i="5"/>
  <c r="T31" i="5" s="1"/>
  <c r="G407" i="2"/>
  <c r="R69" i="5"/>
  <c r="R68" i="5" s="1"/>
  <c r="U69" i="2"/>
  <c r="U68" i="2" s="1"/>
  <c r="AC415" i="2"/>
  <c r="AD35" i="5"/>
  <c r="AD31" i="5" s="1"/>
  <c r="AD460" i="5" s="1"/>
  <c r="X568" i="2"/>
  <c r="X629" i="2" s="1"/>
  <c r="K407" i="2"/>
  <c r="D69" i="2"/>
  <c r="D68" i="2" s="1"/>
  <c r="H464" i="1"/>
  <c r="I35" i="5"/>
  <c r="I31" i="5" s="1"/>
  <c r="I460" i="5" s="1"/>
  <c r="C8" i="1"/>
  <c r="Y69" i="5"/>
  <c r="Y68" i="5" s="1"/>
  <c r="I69" i="5"/>
  <c r="I68" i="5" s="1"/>
  <c r="Y464" i="1"/>
  <c r="W69" i="2"/>
  <c r="W68" i="2" s="1"/>
  <c r="E35" i="1"/>
  <c r="E31" i="1" s="1"/>
  <c r="I8" i="5"/>
  <c r="P464" i="2"/>
  <c r="L8" i="1"/>
  <c r="H301" i="2"/>
  <c r="C571" i="2"/>
  <c r="C630" i="2" s="1"/>
  <c r="P464" i="1"/>
  <c r="U35" i="5"/>
  <c r="U31" i="5" s="1"/>
  <c r="U460" i="5" s="1"/>
  <c r="Y415" i="2"/>
  <c r="C31" i="1"/>
  <c r="C460" i="1" s="1"/>
  <c r="D8" i="5"/>
  <c r="O8" i="5"/>
  <c r="O35" i="1"/>
  <c r="O31" i="1" s="1"/>
  <c r="O460" i="1" s="1"/>
  <c r="AB102" i="2"/>
  <c r="AB466" i="2" s="1"/>
  <c r="AB468" i="2"/>
  <c r="AB467" i="2" s="1"/>
  <c r="AB603" i="2" s="1"/>
  <c r="U8" i="5"/>
  <c r="O545" i="1"/>
  <c r="O619" i="1" s="1"/>
  <c r="Z399" i="2"/>
  <c r="C399" i="2"/>
  <c r="J577" i="5"/>
  <c r="AE577" i="5"/>
  <c r="AD502" i="40"/>
  <c r="AD609" i="40" s="1"/>
  <c r="X518" i="1"/>
  <c r="X515" i="1" s="1"/>
  <c r="X611" i="1" s="1"/>
  <c r="X173" i="1"/>
  <c r="H173" i="1"/>
  <c r="AD509" i="39"/>
  <c r="AD160" i="39"/>
  <c r="AD111" i="39" s="1"/>
  <c r="AD4" i="39" s="1"/>
  <c r="V509" i="39"/>
  <c r="V160" i="39"/>
  <c r="V111" i="39" s="1"/>
  <c r="V4" i="39" s="1"/>
  <c r="E509" i="39"/>
  <c r="C111" i="2"/>
  <c r="D472" i="2"/>
  <c r="D478" i="2"/>
  <c r="D606" i="2" s="1"/>
  <c r="AD489" i="2"/>
  <c r="AD607" i="2" s="1"/>
  <c r="D520" i="3"/>
  <c r="D612" i="3" s="1"/>
  <c r="AC472" i="2"/>
  <c r="AC478" i="2"/>
  <c r="AC606" i="2" s="1"/>
  <c r="AB472" i="3"/>
  <c r="U489" i="2"/>
  <c r="U607" i="2" s="1"/>
  <c r="T520" i="3"/>
  <c r="T612" i="3" s="1"/>
  <c r="Q489" i="2"/>
  <c r="Q607" i="2" s="1"/>
  <c r="P489" i="2"/>
  <c r="P607" i="2" s="1"/>
  <c r="K489" i="2"/>
  <c r="K607" i="2" s="1"/>
  <c r="J489" i="2"/>
  <c r="J607" i="2" s="1"/>
  <c r="H122" i="2"/>
  <c r="H111" i="2" s="1"/>
  <c r="H520" i="3"/>
  <c r="H612" i="3" s="1"/>
  <c r="F520" i="3"/>
  <c r="F612" i="3" s="1"/>
  <c r="X635" i="2"/>
  <c r="X576" i="2"/>
  <c r="Y635" i="2"/>
  <c r="V635" i="2"/>
  <c r="V633" i="2" s="1"/>
  <c r="V661" i="2" s="1"/>
  <c r="V104" i="44" s="1"/>
  <c r="V576" i="2"/>
  <c r="AB635" i="2"/>
  <c r="AB633" i="2" s="1"/>
  <c r="AB661" i="2" s="1"/>
  <c r="AB104" i="44" s="1"/>
  <c r="AB576" i="2"/>
  <c r="I635" i="2"/>
  <c r="K635" i="2"/>
  <c r="T635" i="2"/>
  <c r="T633" i="2" s="1"/>
  <c r="T661" i="2" s="1"/>
  <c r="T104" i="44" s="1"/>
  <c r="T576" i="2"/>
  <c r="W425" i="1"/>
  <c r="U122" i="5"/>
  <c r="U111" i="5" s="1"/>
  <c r="K486" i="5"/>
  <c r="K478" i="5" s="1"/>
  <c r="K122" i="5"/>
  <c r="K111" i="5" s="1"/>
  <c r="X509" i="40"/>
  <c r="X508" i="40" s="1"/>
  <c r="X610" i="40" s="1"/>
  <c r="X160" i="40"/>
  <c r="K509" i="40"/>
  <c r="K508" i="40" s="1"/>
  <c r="K610" i="40" s="1"/>
  <c r="K160" i="40"/>
  <c r="H509" i="40"/>
  <c r="H508" i="40" s="1"/>
  <c r="H610" i="40" s="1"/>
  <c r="H160" i="40"/>
  <c r="Q509" i="40"/>
  <c r="Q508" i="40" s="1"/>
  <c r="Q610" i="40" s="1"/>
  <c r="Q160" i="40"/>
  <c r="R509" i="40"/>
  <c r="R508" i="40" s="1"/>
  <c r="R610" i="40" s="1"/>
  <c r="R160" i="40"/>
  <c r="T509" i="40"/>
  <c r="T508" i="40" s="1"/>
  <c r="T610" i="40" s="1"/>
  <c r="T160" i="40"/>
  <c r="U509" i="39"/>
  <c r="U160" i="39"/>
  <c r="U111" i="39" s="1"/>
  <c r="U4" i="39" s="1"/>
  <c r="Q509" i="39"/>
  <c r="Q160" i="39"/>
  <c r="Q111" i="39" s="1"/>
  <c r="Q4" i="39" s="1"/>
  <c r="M509" i="39"/>
  <c r="M160" i="39"/>
  <c r="M111" i="39" s="1"/>
  <c r="M4" i="39" s="1"/>
  <c r="AE520" i="3"/>
  <c r="AE612" i="3" s="1"/>
  <c r="D472" i="3"/>
  <c r="T497" i="3"/>
  <c r="T608" i="3" s="1"/>
  <c r="P472" i="3"/>
  <c r="M122" i="2"/>
  <c r="M111" i="2" s="1"/>
  <c r="M497" i="3"/>
  <c r="M608" i="3" s="1"/>
  <c r="H497" i="3"/>
  <c r="H608" i="3" s="1"/>
  <c r="I577" i="5"/>
  <c r="K577" i="5"/>
  <c r="AE502" i="41"/>
  <c r="M478" i="1"/>
  <c r="O478" i="1"/>
  <c r="G478" i="1"/>
  <c r="N478" i="1"/>
  <c r="Q486" i="5"/>
  <c r="Q478" i="5" s="1"/>
  <c r="Q122" i="5"/>
  <c r="Q111" i="5" s="1"/>
  <c r="N122" i="5"/>
  <c r="W486" i="5"/>
  <c r="W478" i="5" s="1"/>
  <c r="W122" i="5"/>
  <c r="V478" i="1"/>
  <c r="F478" i="1"/>
  <c r="AB509" i="39"/>
  <c r="AB160" i="39"/>
  <c r="AB111" i="39" s="1"/>
  <c r="AB4" i="39" s="1"/>
  <c r="X509" i="39"/>
  <c r="X160" i="39"/>
  <c r="X111" i="39" s="1"/>
  <c r="X4" i="39" s="1"/>
  <c r="AE472" i="2"/>
  <c r="AE478" i="2"/>
  <c r="AE606" i="2" s="1"/>
  <c r="Z489" i="2"/>
  <c r="Z607" i="2" s="1"/>
  <c r="AD497" i="2"/>
  <c r="AD608" i="2" s="1"/>
  <c r="AE112" i="3"/>
  <c r="AA112" i="2"/>
  <c r="AA122" i="2"/>
  <c r="Z472" i="3"/>
  <c r="V497" i="2"/>
  <c r="V608" i="2" s="1"/>
  <c r="W112" i="2"/>
  <c r="W122" i="2"/>
  <c r="W520" i="3"/>
  <c r="W612" i="3" s="1"/>
  <c r="V472" i="3"/>
  <c r="U497" i="3"/>
  <c r="U608" i="3" s="1"/>
  <c r="Q520" i="3"/>
  <c r="Q612" i="3" s="1"/>
  <c r="J497" i="2"/>
  <c r="J608" i="2" s="1"/>
  <c r="G112" i="2"/>
  <c r="G122" i="2"/>
  <c r="G520" i="3"/>
  <c r="G612" i="3" s="1"/>
  <c r="F489" i="2"/>
  <c r="F607" i="2" s="1"/>
  <c r="C635" i="2"/>
  <c r="U635" i="2"/>
  <c r="U633" i="2" s="1"/>
  <c r="U661" i="2" s="1"/>
  <c r="U104" i="44" s="1"/>
  <c r="U576" i="2"/>
  <c r="L635" i="2"/>
  <c r="L633" i="2" s="1"/>
  <c r="L661" i="2" s="1"/>
  <c r="L104" i="44" s="1"/>
  <c r="L576" i="2"/>
  <c r="E635" i="2"/>
  <c r="AA635" i="2"/>
  <c r="AA633" i="2" s="1"/>
  <c r="AA661" i="2" s="1"/>
  <c r="AA104" i="44" s="1"/>
  <c r="AD635" i="2"/>
  <c r="AD633" i="2" s="1"/>
  <c r="AD661" i="2" s="1"/>
  <c r="AD104" i="44" s="1"/>
  <c r="AD576" i="2"/>
  <c r="AC635" i="2"/>
  <c r="AC633" i="2" s="1"/>
  <c r="AC661" i="2" s="1"/>
  <c r="AC104" i="44" s="1"/>
  <c r="AC576" i="2"/>
  <c r="Q635" i="1"/>
  <c r="Z576" i="1"/>
  <c r="F635" i="1"/>
  <c r="AD635" i="1"/>
  <c r="V635" i="1"/>
  <c r="V633" i="1" s="1"/>
  <c r="V661" i="1" s="1"/>
  <c r="V106" i="44" s="1"/>
  <c r="K635" i="1"/>
  <c r="AD502" i="41"/>
  <c r="P122" i="5"/>
  <c r="P111" i="5" s="1"/>
  <c r="E509" i="40"/>
  <c r="E508" i="40" s="1"/>
  <c r="E610" i="40" s="1"/>
  <c r="E160" i="40"/>
  <c r="U509" i="40"/>
  <c r="U508" i="40" s="1"/>
  <c r="U610" i="40" s="1"/>
  <c r="U160" i="40"/>
  <c r="G509" i="40"/>
  <c r="G508" i="40" s="1"/>
  <c r="G610" i="40" s="1"/>
  <c r="G160" i="40"/>
  <c r="W509" i="40"/>
  <c r="W508" i="40" s="1"/>
  <c r="W610" i="40" s="1"/>
  <c r="W160" i="40"/>
  <c r="C509" i="40"/>
  <c r="C508" i="40" s="1"/>
  <c r="C610" i="40" s="1"/>
  <c r="C160" i="40"/>
  <c r="AA509" i="40"/>
  <c r="AA508" i="40" s="1"/>
  <c r="AA610" i="40" s="1"/>
  <c r="AA160" i="40"/>
  <c r="J509" i="40"/>
  <c r="J508" i="40" s="1"/>
  <c r="J610" i="40" s="1"/>
  <c r="J160" i="40"/>
  <c r="AB489" i="2"/>
  <c r="AB607" i="2" s="1"/>
  <c r="C497" i="3"/>
  <c r="C608" i="3" s="1"/>
  <c r="AA112" i="3"/>
  <c r="AB520" i="3"/>
  <c r="AB612" i="3" s="1"/>
  <c r="W112" i="3"/>
  <c r="T489" i="2"/>
  <c r="T607" i="2" s="1"/>
  <c r="S112" i="2"/>
  <c r="S472" i="3"/>
  <c r="R497" i="3"/>
  <c r="R608" i="3" s="1"/>
  <c r="Q472" i="3"/>
  <c r="L489" i="2"/>
  <c r="L607" i="2" s="1"/>
  <c r="L472" i="3"/>
  <c r="K497" i="3"/>
  <c r="K608" i="3" s="1"/>
  <c r="J112" i="3"/>
  <c r="G472" i="3"/>
  <c r="AB584" i="5"/>
  <c r="AB642" i="5"/>
  <c r="AB641" i="5" s="1"/>
  <c r="C642" i="5"/>
  <c r="C641" i="5" s="1"/>
  <c r="C584" i="5"/>
  <c r="J642" i="5"/>
  <c r="J641" i="5" s="1"/>
  <c r="J584" i="5"/>
  <c r="P584" i="2"/>
  <c r="P642" i="2"/>
  <c r="P641" i="2" s="1"/>
  <c r="X642" i="2"/>
  <c r="X641" i="2" s="1"/>
  <c r="X584" i="2"/>
  <c r="T584" i="2"/>
  <c r="T642" i="2"/>
  <c r="T641" i="2" s="1"/>
  <c r="AC642" i="2"/>
  <c r="AC641" i="2" s="1"/>
  <c r="AC584" i="2"/>
  <c r="E478" i="2"/>
  <c r="E606" i="2" s="1"/>
  <c r="F112" i="3"/>
  <c r="F497" i="3"/>
  <c r="F608" i="3" s="1"/>
  <c r="H584" i="2"/>
  <c r="H642" i="2"/>
  <c r="H641" i="2" s="1"/>
  <c r="AC642" i="5"/>
  <c r="AC641" i="5" s="1"/>
  <c r="AC584" i="5"/>
  <c r="Z642" i="2"/>
  <c r="Z641" i="2" s="1"/>
  <c r="Z584" i="2"/>
  <c r="H642" i="1"/>
  <c r="H641" i="1" s="1"/>
  <c r="H584" i="1"/>
  <c r="T584" i="5"/>
  <c r="T642" i="5"/>
  <c r="T641" i="5" s="1"/>
  <c r="AE584" i="1"/>
  <c r="AE642" i="1"/>
  <c r="AE641" i="1" s="1"/>
  <c r="L584" i="2"/>
  <c r="L642" i="2"/>
  <c r="L641" i="2" s="1"/>
  <c r="F584" i="1"/>
  <c r="F642" i="1"/>
  <c r="F641" i="1" s="1"/>
  <c r="D584" i="5"/>
  <c r="D642" i="5"/>
  <c r="D641" i="5" s="1"/>
  <c r="AE584" i="2"/>
  <c r="AE642" i="2"/>
  <c r="AE641" i="2" s="1"/>
  <c r="G642" i="2"/>
  <c r="G641" i="2" s="1"/>
  <c r="G584" i="2"/>
  <c r="Z642" i="1"/>
  <c r="Z641" i="1" s="1"/>
  <c r="Z584" i="1"/>
  <c r="X584" i="1"/>
  <c r="X642" i="1"/>
  <c r="X641" i="1" s="1"/>
  <c r="N642" i="1"/>
  <c r="N641" i="1" s="1"/>
  <c r="N584" i="1"/>
  <c r="U642" i="1"/>
  <c r="U641" i="1" s="1"/>
  <c r="U584" i="1"/>
  <c r="Z642" i="5"/>
  <c r="Z641" i="5" s="1"/>
  <c r="Z584" i="5"/>
  <c r="X80" i="3"/>
  <c r="I8" i="3"/>
  <c r="J80" i="3"/>
  <c r="P8" i="3"/>
  <c r="AD102" i="3"/>
  <c r="AD466" i="3" s="1"/>
  <c r="AD468" i="3"/>
  <c r="AD467" i="3" s="1"/>
  <c r="AD603" i="3" s="1"/>
  <c r="AC80" i="3"/>
  <c r="F618" i="2"/>
  <c r="Z618" i="2"/>
  <c r="S458" i="2"/>
  <c r="J102" i="2"/>
  <c r="J466" i="2" s="1"/>
  <c r="J468" i="2"/>
  <c r="J467" i="2" s="1"/>
  <c r="J603" i="2" s="1"/>
  <c r="U618" i="2"/>
  <c r="K618" i="2"/>
  <c r="U464" i="1"/>
  <c r="AA35" i="2"/>
  <c r="AA31" i="2" s="1"/>
  <c r="AB573" i="1"/>
  <c r="AB571" i="1" s="1"/>
  <c r="AB630" i="1" s="1"/>
  <c r="L618" i="2"/>
  <c r="Q69" i="5"/>
  <c r="Q68" i="5" s="1"/>
  <c r="Q531" i="1"/>
  <c r="N35" i="1"/>
  <c r="N31" i="1" s="1"/>
  <c r="T464" i="1"/>
  <c r="E80" i="5"/>
  <c r="E465" i="5" s="1"/>
  <c r="X573" i="1"/>
  <c r="X571" i="1" s="1"/>
  <c r="X630" i="1" s="1"/>
  <c r="X415" i="1"/>
  <c r="G464" i="1"/>
  <c r="AE618" i="2"/>
  <c r="AA557" i="1"/>
  <c r="AA556" i="1" s="1"/>
  <c r="AA298" i="1"/>
  <c r="T531" i="5"/>
  <c r="J531" i="5"/>
  <c r="D391" i="1"/>
  <c r="N531" i="5"/>
  <c r="L464" i="2"/>
  <c r="K557" i="5"/>
  <c r="K556" i="5" s="1"/>
  <c r="W573" i="1"/>
  <c r="W571" i="1" s="1"/>
  <c r="W630" i="1" s="1"/>
  <c r="W415" i="1"/>
  <c r="S573" i="1"/>
  <c r="S571" i="1" s="1"/>
  <c r="S630" i="1" s="1"/>
  <c r="S415" i="1"/>
  <c r="J557" i="5"/>
  <c r="J556" i="5" s="1"/>
  <c r="J298" i="5"/>
  <c r="J557" i="1"/>
  <c r="J556" i="1" s="1"/>
  <c r="J298" i="1"/>
  <c r="E545" i="5"/>
  <c r="E619" i="5" s="1"/>
  <c r="N80" i="2"/>
  <c r="N465" i="2" s="1"/>
  <c r="R573" i="1"/>
  <c r="R571" i="1" s="1"/>
  <c r="R630" i="1" s="1"/>
  <c r="R415" i="1"/>
  <c r="N562" i="1"/>
  <c r="N627" i="1" s="1"/>
  <c r="M391" i="1"/>
  <c r="W391" i="1"/>
  <c r="F391" i="1"/>
  <c r="O31" i="2"/>
  <c r="O460" i="2" s="1"/>
  <c r="F562" i="5"/>
  <c r="F627" i="5" s="1"/>
  <c r="R573" i="5"/>
  <c r="R571" i="5" s="1"/>
  <c r="R630" i="5" s="1"/>
  <c r="AD573" i="5"/>
  <c r="AD571" i="5" s="1"/>
  <c r="AD630" i="5" s="1"/>
  <c r="AD415" i="5"/>
  <c r="S102" i="2"/>
  <c r="S466" i="2" s="1"/>
  <c r="S468" i="2"/>
  <c r="S467" i="2" s="1"/>
  <c r="S603" i="2" s="1"/>
  <c r="J464" i="1"/>
  <c r="AE458" i="1"/>
  <c r="N458" i="5"/>
  <c r="G464" i="5"/>
  <c r="L80" i="2"/>
  <c r="L465" i="2" s="1"/>
  <c r="T407" i="2"/>
  <c r="M531" i="5"/>
  <c r="V35" i="5"/>
  <c r="V31" i="5" s="1"/>
  <c r="AC458" i="1"/>
  <c r="U80" i="2"/>
  <c r="U465" i="2" s="1"/>
  <c r="R102" i="2"/>
  <c r="R466" i="2" s="1"/>
  <c r="R468" i="2"/>
  <c r="R467" i="2" s="1"/>
  <c r="R603" i="2" s="1"/>
  <c r="G573" i="5"/>
  <c r="G571" i="5" s="1"/>
  <c r="G630" i="5" s="1"/>
  <c r="T415" i="2"/>
  <c r="AD536" i="5"/>
  <c r="AD616" i="5" s="1"/>
  <c r="AD35" i="1"/>
  <c r="AD31" i="1" s="1"/>
  <c r="I31" i="1"/>
  <c r="I460" i="1" s="1"/>
  <c r="AD102" i="2"/>
  <c r="AD466" i="2" s="1"/>
  <c r="AD468" i="2"/>
  <c r="AD467" i="2" s="1"/>
  <c r="AD603" i="2" s="1"/>
  <c r="X464" i="1"/>
  <c r="X463" i="1" s="1"/>
  <c r="X602" i="1" s="1"/>
  <c r="X67" i="1"/>
  <c r="K8" i="2"/>
  <c r="X618" i="2"/>
  <c r="AC8" i="2"/>
  <c r="Q562" i="2"/>
  <c r="Q627" i="2" s="1"/>
  <c r="H573" i="1"/>
  <c r="H571" i="1" s="1"/>
  <c r="H630" i="1" s="1"/>
  <c r="H415" i="1"/>
  <c r="U102" i="2"/>
  <c r="U466" i="2" s="1"/>
  <c r="U468" i="2"/>
  <c r="U467" i="2" s="1"/>
  <c r="U603" i="2" s="1"/>
  <c r="Y464" i="2"/>
  <c r="R545" i="5"/>
  <c r="R619" i="5" s="1"/>
  <c r="U383" i="2"/>
  <c r="G349" i="2"/>
  <c r="AE464" i="1"/>
  <c r="AA464" i="1"/>
  <c r="G102" i="2"/>
  <c r="G466" i="2" s="1"/>
  <c r="G468" i="2"/>
  <c r="G467" i="2" s="1"/>
  <c r="G603" i="2" s="1"/>
  <c r="AC102" i="2"/>
  <c r="AC466" i="2" s="1"/>
  <c r="AC468" i="2"/>
  <c r="AC467" i="2" s="1"/>
  <c r="AC603" i="2" s="1"/>
  <c r="L69" i="5"/>
  <c r="L68" i="5" s="1"/>
  <c r="X301" i="2"/>
  <c r="X300" i="2" s="1"/>
  <c r="AC80" i="1"/>
  <c r="AC465" i="1" s="1"/>
  <c r="P35" i="5"/>
  <c r="P31" i="5" s="1"/>
  <c r="P460" i="5" s="1"/>
  <c r="K568" i="2"/>
  <c r="K629" i="2" s="1"/>
  <c r="AE35" i="1"/>
  <c r="AE31" i="1" s="1"/>
  <c r="AE460" i="1" s="1"/>
  <c r="Q102" i="2"/>
  <c r="Q466" i="2" s="1"/>
  <c r="Q468" i="2"/>
  <c r="Q467" i="2" s="1"/>
  <c r="Q603" i="2" s="1"/>
  <c r="Y80" i="5"/>
  <c r="Y465" i="5" s="1"/>
  <c r="D464" i="5"/>
  <c r="O80" i="5"/>
  <c r="O465" i="5" s="1"/>
  <c r="O458" i="1"/>
  <c r="P80" i="2"/>
  <c r="P465" i="2" s="1"/>
  <c r="O464" i="2"/>
  <c r="U69" i="5"/>
  <c r="U68" i="5" s="1"/>
  <c r="F69" i="5"/>
  <c r="F68" i="5" s="1"/>
  <c r="L464" i="1"/>
  <c r="C464" i="3"/>
  <c r="M69" i="5"/>
  <c r="M68" i="5" s="1"/>
  <c r="P80" i="1"/>
  <c r="P465" i="1" s="1"/>
  <c r="AE35" i="5"/>
  <c r="C8" i="3"/>
  <c r="C102" i="2"/>
  <c r="C466" i="2" s="1"/>
  <c r="C468" i="2"/>
  <c r="C467" i="2" s="1"/>
  <c r="C603" i="2" s="1"/>
  <c r="P35" i="1"/>
  <c r="P31" i="1" s="1"/>
  <c r="P460" i="1" s="1"/>
  <c r="Y383" i="2"/>
  <c r="X8" i="5"/>
  <c r="P349" i="2"/>
  <c r="AC80" i="2"/>
  <c r="AC465" i="2" s="1"/>
  <c r="X102" i="2"/>
  <c r="X466" i="2" s="1"/>
  <c r="X468" i="2"/>
  <c r="X467" i="2" s="1"/>
  <c r="X603" i="2" s="1"/>
  <c r="E80" i="1"/>
  <c r="E465" i="1" s="1"/>
  <c r="H399" i="2"/>
  <c r="P399" i="2"/>
  <c r="C565" i="2"/>
  <c r="C628" i="2" s="1"/>
  <c r="D577" i="5"/>
  <c r="D425" i="5"/>
  <c r="N577" i="5"/>
  <c r="Z577" i="5"/>
  <c r="Z425" i="5"/>
  <c r="M518" i="1"/>
  <c r="M515" i="1" s="1"/>
  <c r="M611" i="1" s="1"/>
  <c r="G518" i="1"/>
  <c r="G515" i="1" s="1"/>
  <c r="G611" i="1" s="1"/>
  <c r="G173" i="1"/>
  <c r="AC173" i="1"/>
  <c r="AC111" i="1" s="1"/>
  <c r="F518" i="1"/>
  <c r="F515" i="1" s="1"/>
  <c r="F611" i="1" s="1"/>
  <c r="F173" i="1"/>
  <c r="S609" i="41"/>
  <c r="F609" i="41"/>
  <c r="V517" i="41"/>
  <c r="V515" i="41" s="1"/>
  <c r="V611" i="41" s="1"/>
  <c r="V173" i="41"/>
  <c r="V111" i="41" s="1"/>
  <c r="V4" i="41" s="1"/>
  <c r="X609" i="41"/>
  <c r="D502" i="40"/>
  <c r="D609" i="40" s="1"/>
  <c r="Y517" i="40"/>
  <c r="Y515" i="40" s="1"/>
  <c r="Y611" i="40" s="1"/>
  <c r="Y173" i="40"/>
  <c r="L502" i="40"/>
  <c r="L609" i="40" s="1"/>
  <c r="F517" i="40"/>
  <c r="F515" i="40" s="1"/>
  <c r="F611" i="40" s="1"/>
  <c r="F173" i="40"/>
  <c r="P502" i="40"/>
  <c r="P609" i="40" s="1"/>
  <c r="O517" i="40"/>
  <c r="O515" i="40" s="1"/>
  <c r="O611" i="40" s="1"/>
  <c r="O173" i="40"/>
  <c r="I502" i="40"/>
  <c r="I609" i="40" s="1"/>
  <c r="AC517" i="40"/>
  <c r="AC515" i="40" s="1"/>
  <c r="AC611" i="40" s="1"/>
  <c r="AC173" i="40"/>
  <c r="AB502" i="40"/>
  <c r="AB609" i="40" s="1"/>
  <c r="N517" i="40"/>
  <c r="N515" i="40" s="1"/>
  <c r="N611" i="40" s="1"/>
  <c r="N173" i="40"/>
  <c r="V502" i="40"/>
  <c r="V609" i="40" s="1"/>
  <c r="M517" i="40"/>
  <c r="M515" i="40" s="1"/>
  <c r="M611" i="40" s="1"/>
  <c r="M173" i="40"/>
  <c r="Z502" i="40"/>
  <c r="Z609" i="40" s="1"/>
  <c r="S517" i="40"/>
  <c r="S515" i="40" s="1"/>
  <c r="S611" i="40" s="1"/>
  <c r="S173" i="40"/>
  <c r="R609" i="39"/>
  <c r="N609" i="39"/>
  <c r="H609" i="39"/>
  <c r="C609" i="39"/>
  <c r="G609" i="39"/>
  <c r="D609" i="39"/>
  <c r="C472" i="2"/>
  <c r="C478" i="2"/>
  <c r="C606" i="2" s="1"/>
  <c r="D489" i="2"/>
  <c r="D607" i="2" s="1"/>
  <c r="AC489" i="2"/>
  <c r="AC607" i="2" s="1"/>
  <c r="X497" i="3"/>
  <c r="X608" i="3" s="1"/>
  <c r="H472" i="2"/>
  <c r="H478" i="2"/>
  <c r="H606" i="2" s="1"/>
  <c r="F425" i="2"/>
  <c r="P425" i="2"/>
  <c r="H425" i="2"/>
  <c r="R425" i="2"/>
  <c r="AE425" i="2"/>
  <c r="M635" i="1"/>
  <c r="Y635" i="1"/>
  <c r="T635" i="1"/>
  <c r="O635" i="1"/>
  <c r="U635" i="1"/>
  <c r="D635" i="1"/>
  <c r="AE607" i="40"/>
  <c r="F122" i="5"/>
  <c r="Q518" i="1"/>
  <c r="Q515" i="1" s="1"/>
  <c r="Q611" i="1" s="1"/>
  <c r="Q173" i="1"/>
  <c r="Q111" i="1" s="1"/>
  <c r="M609" i="41"/>
  <c r="C609" i="41"/>
  <c r="E607" i="40"/>
  <c r="U607" i="40"/>
  <c r="G607" i="40"/>
  <c r="W607" i="40"/>
  <c r="C607" i="40"/>
  <c r="AA607" i="40"/>
  <c r="J607" i="40"/>
  <c r="AC609" i="39"/>
  <c r="Y609" i="39"/>
  <c r="T609" i="39"/>
  <c r="Y497" i="3"/>
  <c r="Y608" i="3" s="1"/>
  <c r="V520" i="3"/>
  <c r="V612" i="3" s="1"/>
  <c r="U520" i="3"/>
  <c r="U612" i="3" s="1"/>
  <c r="O497" i="3"/>
  <c r="O608" i="3" s="1"/>
  <c r="M472" i="2"/>
  <c r="M478" i="2"/>
  <c r="M606" i="2" s="1"/>
  <c r="N497" i="3"/>
  <c r="N608" i="3" s="1"/>
  <c r="S577" i="3"/>
  <c r="W577" i="5"/>
  <c r="Y577" i="5"/>
  <c r="AD518" i="1"/>
  <c r="AD515" i="1" s="1"/>
  <c r="AD611" i="1" s="1"/>
  <c r="AD173" i="1"/>
  <c r="AD111" i="1" s="1"/>
  <c r="R478" i="1"/>
  <c r="K478" i="1"/>
  <c r="O489" i="5"/>
  <c r="O607" i="5" s="1"/>
  <c r="Y489" i="5"/>
  <c r="Y607" i="5" s="1"/>
  <c r="X122" i="5"/>
  <c r="R489" i="5"/>
  <c r="R607" i="5" s="1"/>
  <c r="N502" i="41"/>
  <c r="O517" i="41"/>
  <c r="O515" i="41" s="1"/>
  <c r="O611" i="41" s="1"/>
  <c r="O173" i="41"/>
  <c r="O111" i="41" s="1"/>
  <c r="O4" i="41" s="1"/>
  <c r="AA502" i="41"/>
  <c r="E502" i="41"/>
  <c r="J502" i="41"/>
  <c r="D517" i="40"/>
  <c r="D515" i="40" s="1"/>
  <c r="D611" i="40" s="1"/>
  <c r="D173" i="40"/>
  <c r="Y502" i="40"/>
  <c r="Y609" i="40" s="1"/>
  <c r="L517" i="40"/>
  <c r="L515" i="40" s="1"/>
  <c r="L611" i="40" s="1"/>
  <c r="L173" i="40"/>
  <c r="F502" i="40"/>
  <c r="F609" i="40" s="1"/>
  <c r="P517" i="40"/>
  <c r="P515" i="40" s="1"/>
  <c r="P611" i="40" s="1"/>
  <c r="P173" i="40"/>
  <c r="O502" i="40"/>
  <c r="O609" i="40" s="1"/>
  <c r="I517" i="40"/>
  <c r="I515" i="40" s="1"/>
  <c r="I611" i="40" s="1"/>
  <c r="I173" i="40"/>
  <c r="AC502" i="40"/>
  <c r="AC609" i="40" s="1"/>
  <c r="AB517" i="40"/>
  <c r="AB515" i="40" s="1"/>
  <c r="AB611" i="40" s="1"/>
  <c r="AB173" i="40"/>
  <c r="N502" i="40"/>
  <c r="N609" i="40" s="1"/>
  <c r="V517" i="40"/>
  <c r="V515" i="40" s="1"/>
  <c r="V611" i="40" s="1"/>
  <c r="V173" i="40"/>
  <c r="M502" i="40"/>
  <c r="M609" i="40" s="1"/>
  <c r="Z517" i="40"/>
  <c r="Z515" i="40" s="1"/>
  <c r="Z611" i="40" s="1"/>
  <c r="Z173" i="40"/>
  <c r="S502" i="40"/>
  <c r="S609" i="40" s="1"/>
  <c r="P609" i="39"/>
  <c r="L609" i="39"/>
  <c r="AE489" i="2"/>
  <c r="AE607" i="2" s="1"/>
  <c r="D497" i="2"/>
  <c r="D608" i="2" s="1"/>
  <c r="X112" i="2"/>
  <c r="AE472" i="3"/>
  <c r="AA472" i="2"/>
  <c r="AA478" i="2"/>
  <c r="AA606" i="2" s="1"/>
  <c r="AD497" i="3"/>
  <c r="AD608" i="3" s="1"/>
  <c r="W472" i="2"/>
  <c r="W478" i="2"/>
  <c r="W606" i="2" s="1"/>
  <c r="U112" i="3"/>
  <c r="Q497" i="2"/>
  <c r="Q608" i="2" s="1"/>
  <c r="L520" i="3"/>
  <c r="L612" i="3" s="1"/>
  <c r="H497" i="2"/>
  <c r="H608" i="2" s="1"/>
  <c r="G472" i="2"/>
  <c r="G478" i="2"/>
  <c r="G606" i="2" s="1"/>
  <c r="Q425" i="2"/>
  <c r="S425" i="2"/>
  <c r="G425" i="2"/>
  <c r="O425" i="2"/>
  <c r="Z425" i="2"/>
  <c r="L486" i="5"/>
  <c r="L478" i="5" s="1"/>
  <c r="L122" i="5"/>
  <c r="L111" i="5" s="1"/>
  <c r="Y502" i="41"/>
  <c r="H517" i="41"/>
  <c r="H515" i="41" s="1"/>
  <c r="H611" i="41" s="1"/>
  <c r="H173" i="41"/>
  <c r="H111" i="41" s="1"/>
  <c r="H4" i="41" s="1"/>
  <c r="D502" i="41"/>
  <c r="I173" i="41"/>
  <c r="I111" i="41" s="1"/>
  <c r="I4" i="41" s="1"/>
  <c r="AC502" i="41"/>
  <c r="X607" i="40"/>
  <c r="K607" i="40"/>
  <c r="H607" i="40"/>
  <c r="Q607" i="40"/>
  <c r="R607" i="40"/>
  <c r="T607" i="40"/>
  <c r="AE609" i="39"/>
  <c r="AA609" i="39"/>
  <c r="W609" i="39"/>
  <c r="C112" i="3"/>
  <c r="X520" i="3"/>
  <c r="X612" i="3" s="1"/>
  <c r="AA472" i="3"/>
  <c r="AC497" i="3"/>
  <c r="AC608" i="3" s="1"/>
  <c r="W472" i="3"/>
  <c r="S472" i="2"/>
  <c r="S478" i="2"/>
  <c r="S606" i="2" s="1"/>
  <c r="R112" i="2"/>
  <c r="R112" i="3"/>
  <c r="O497" i="2"/>
  <c r="O608" i="2" s="1"/>
  <c r="N112" i="2"/>
  <c r="K112" i="3"/>
  <c r="J472" i="3"/>
  <c r="I497" i="3"/>
  <c r="I608" i="3" s="1"/>
  <c r="E112" i="2"/>
  <c r="R584" i="1"/>
  <c r="R642" i="1"/>
  <c r="R641" i="1" s="1"/>
  <c r="S642" i="1"/>
  <c r="S641" i="1" s="1"/>
  <c r="S584" i="1"/>
  <c r="V584" i="2"/>
  <c r="V642" i="2"/>
  <c r="V641" i="2" s="1"/>
  <c r="T584" i="1"/>
  <c r="T642" i="1"/>
  <c r="T641" i="1" s="1"/>
  <c r="D584" i="2"/>
  <c r="D642" i="2"/>
  <c r="D641" i="2" s="1"/>
  <c r="V642" i="1"/>
  <c r="V641" i="1" s="1"/>
  <c r="V584" i="1"/>
  <c r="Y642" i="5"/>
  <c r="Y641" i="5" s="1"/>
  <c r="Y584" i="5"/>
  <c r="G642" i="1"/>
  <c r="G641" i="1" s="1"/>
  <c r="G584" i="1"/>
  <c r="F472" i="3"/>
  <c r="X584" i="5"/>
  <c r="X642" i="5"/>
  <c r="X641" i="5" s="1"/>
  <c r="I642" i="2"/>
  <c r="I641" i="2" s="1"/>
  <c r="I584" i="2"/>
  <c r="O584" i="5"/>
  <c r="O642" i="5"/>
  <c r="O641" i="5" s="1"/>
  <c r="F584" i="2"/>
  <c r="F642" i="2"/>
  <c r="F641" i="2" s="1"/>
  <c r="AD584" i="5"/>
  <c r="AD642" i="5"/>
  <c r="AD641" i="5" s="1"/>
  <c r="E584" i="5"/>
  <c r="E642" i="5"/>
  <c r="E641" i="5" s="1"/>
  <c r="V584" i="5"/>
  <c r="V642" i="5"/>
  <c r="V641" i="5" s="1"/>
  <c r="AB642" i="1"/>
  <c r="AB641" i="1" s="1"/>
  <c r="AB584" i="1"/>
  <c r="U584" i="5"/>
  <c r="U642" i="5"/>
  <c r="U641" i="5" s="1"/>
  <c r="J642" i="2"/>
  <c r="J641" i="2" s="1"/>
  <c r="J584" i="2"/>
  <c r="M642" i="2"/>
  <c r="M641" i="2" s="1"/>
  <c r="M584" i="2"/>
  <c r="C642" i="2"/>
  <c r="C641" i="2" s="1"/>
  <c r="C584" i="2"/>
  <c r="R102" i="3"/>
  <c r="R466" i="3" s="1"/>
  <c r="R468" i="3"/>
  <c r="R467" i="3" s="1"/>
  <c r="R603" i="3" s="1"/>
  <c r="U31" i="3"/>
  <c r="U460" i="3" s="1"/>
  <c r="G31" i="3"/>
  <c r="G460" i="3" s="1"/>
  <c r="X102" i="3"/>
  <c r="X466" i="3" s="1"/>
  <c r="X468" i="3"/>
  <c r="X467" i="3" s="1"/>
  <c r="X603" i="3" s="1"/>
  <c r="J102" i="3"/>
  <c r="J466" i="3" s="1"/>
  <c r="J468" i="3"/>
  <c r="J467" i="3" s="1"/>
  <c r="J603" i="3" s="1"/>
  <c r="K35" i="3"/>
  <c r="S35" i="2"/>
  <c r="S31" i="2" s="1"/>
  <c r="I531" i="5"/>
  <c r="P573" i="1"/>
  <c r="P571" i="1" s="1"/>
  <c r="P630" i="1" s="1"/>
  <c r="P415" i="1"/>
  <c r="AD531" i="5"/>
  <c r="T458" i="5"/>
  <c r="D542" i="1"/>
  <c r="L458" i="5"/>
  <c r="W464" i="5"/>
  <c r="S526" i="5"/>
  <c r="O526" i="5"/>
  <c r="Z458" i="1"/>
  <c r="E573" i="1"/>
  <c r="E571" i="1" s="1"/>
  <c r="E630" i="1" s="1"/>
  <c r="E415" i="1"/>
  <c r="Z102" i="2"/>
  <c r="Z466" i="2" s="1"/>
  <c r="Z468" i="2"/>
  <c r="Z467" i="2" s="1"/>
  <c r="Z603" i="2" s="1"/>
  <c r="D102" i="2"/>
  <c r="D466" i="2" s="1"/>
  <c r="D468" i="2"/>
  <c r="D467" i="2" s="1"/>
  <c r="D603" i="2" s="1"/>
  <c r="AA80" i="1"/>
  <c r="AA465" i="1" s="1"/>
  <c r="AB464" i="1"/>
  <c r="Y458" i="1"/>
  <c r="I468" i="2"/>
  <c r="I467" i="2" s="1"/>
  <c r="I603" i="2" s="1"/>
  <c r="I102" i="2"/>
  <c r="I466" i="2" s="1"/>
  <c r="Q464" i="1"/>
  <c r="Q463" i="1" s="1"/>
  <c r="Q602" i="1" s="1"/>
  <c r="Q67" i="1"/>
  <c r="D464" i="1"/>
  <c r="D463" i="1" s="1"/>
  <c r="D602" i="1" s="1"/>
  <c r="D67" i="1"/>
  <c r="M458" i="5"/>
  <c r="W102" i="2"/>
  <c r="W466" i="2" s="1"/>
  <c r="W468" i="2"/>
  <c r="W467" i="2" s="1"/>
  <c r="W603" i="2" s="1"/>
  <c r="U80" i="5"/>
  <c r="U465" i="5" s="1"/>
  <c r="F80" i="5"/>
  <c r="F465" i="5" s="1"/>
  <c r="C464" i="5"/>
  <c r="K102" i="2"/>
  <c r="K466" i="2" s="1"/>
  <c r="K468" i="2"/>
  <c r="K467" i="2" s="1"/>
  <c r="K603" i="2" s="1"/>
  <c r="P102" i="2"/>
  <c r="P466" i="2" s="1"/>
  <c r="P468" i="2"/>
  <c r="P467" i="2" s="1"/>
  <c r="P603" i="2" s="1"/>
  <c r="K464" i="1"/>
  <c r="H35" i="5"/>
  <c r="H31" i="5" s="1"/>
  <c r="H460" i="5" s="1"/>
  <c r="O618" i="2"/>
  <c r="C618" i="2"/>
  <c r="C458" i="2"/>
  <c r="M31" i="5"/>
  <c r="M460" i="5" s="1"/>
  <c r="AA468" i="2"/>
  <c r="AA467" i="2" s="1"/>
  <c r="AA603" i="2" s="1"/>
  <c r="AA102" i="2"/>
  <c r="AA466" i="2" s="1"/>
  <c r="C35" i="5"/>
  <c r="C31" i="5" s="1"/>
  <c r="C460" i="5" s="1"/>
  <c r="P8" i="1"/>
  <c r="W80" i="2"/>
  <c r="W465" i="2" s="1"/>
  <c r="W542" i="1"/>
  <c r="H565" i="2"/>
  <c r="H628" i="2" s="1"/>
  <c r="T577" i="5"/>
  <c r="T425" i="5"/>
  <c r="V425" i="5"/>
  <c r="AD607" i="40"/>
  <c r="R518" i="1"/>
  <c r="R515" i="1" s="1"/>
  <c r="R611" i="1" s="1"/>
  <c r="R173" i="1"/>
  <c r="R111" i="1" s="1"/>
  <c r="U518" i="1"/>
  <c r="U515" i="1" s="1"/>
  <c r="U611" i="1" s="1"/>
  <c r="U173" i="1"/>
  <c r="U111" i="1" s="1"/>
  <c r="D173" i="1"/>
  <c r="D111" i="1" s="1"/>
  <c r="AA173" i="1"/>
  <c r="Y509" i="40"/>
  <c r="Y508" i="40" s="1"/>
  <c r="Y610" i="40" s="1"/>
  <c r="Y160" i="40"/>
  <c r="F509" i="40"/>
  <c r="F508" i="40" s="1"/>
  <c r="F610" i="40" s="1"/>
  <c r="F160" i="40"/>
  <c r="F111" i="40" s="1"/>
  <c r="F4" i="40" s="1"/>
  <c r="O509" i="40"/>
  <c r="O508" i="40" s="1"/>
  <c r="O610" i="40" s="1"/>
  <c r="O160" i="40"/>
  <c r="AC509" i="40"/>
  <c r="AC508" i="40" s="1"/>
  <c r="AC610" i="40" s="1"/>
  <c r="AC160" i="40"/>
  <c r="N509" i="40"/>
  <c r="N508" i="40" s="1"/>
  <c r="N610" i="40" s="1"/>
  <c r="N160" i="40"/>
  <c r="M509" i="40"/>
  <c r="M508" i="40" s="1"/>
  <c r="M610" i="40" s="1"/>
  <c r="M160" i="40"/>
  <c r="S509" i="40"/>
  <c r="S508" i="40" s="1"/>
  <c r="S610" i="40" s="1"/>
  <c r="S160" i="40"/>
  <c r="S111" i="40" s="1"/>
  <c r="S4" i="40" s="1"/>
  <c r="C509" i="39"/>
  <c r="G509" i="39"/>
  <c r="F635" i="2"/>
  <c r="F633" i="2" s="1"/>
  <c r="F661" i="2" s="1"/>
  <c r="F104" i="44" s="1"/>
  <c r="F576" i="2"/>
  <c r="P635" i="2"/>
  <c r="P633" i="2" s="1"/>
  <c r="P661" i="2" s="1"/>
  <c r="P104" i="44" s="1"/>
  <c r="D635" i="2"/>
  <c r="H635" i="2"/>
  <c r="H633" i="2" s="1"/>
  <c r="H661" i="2" s="1"/>
  <c r="H104" i="44" s="1"/>
  <c r="H576" i="2"/>
  <c r="R635" i="2"/>
  <c r="R633" i="2" s="1"/>
  <c r="R661" i="2" s="1"/>
  <c r="R104" i="44" s="1"/>
  <c r="R576" i="2"/>
  <c r="N635" i="2"/>
  <c r="N576" i="2"/>
  <c r="J635" i="2"/>
  <c r="AE635" i="2"/>
  <c r="AA425" i="1"/>
  <c r="I425" i="1"/>
  <c r="H577" i="5"/>
  <c r="H425" i="5"/>
  <c r="Q577" i="5"/>
  <c r="S425" i="5"/>
  <c r="AC577" i="5"/>
  <c r="AC425" i="5"/>
  <c r="AD517" i="40"/>
  <c r="AD515" i="40" s="1"/>
  <c r="AD611" i="40" s="1"/>
  <c r="AD173" i="40"/>
  <c r="C478" i="1"/>
  <c r="Y478" i="1"/>
  <c r="Z478" i="1"/>
  <c r="D478" i="1"/>
  <c r="P478" i="1"/>
  <c r="O486" i="5"/>
  <c r="O478" i="5" s="1"/>
  <c r="O122" i="5"/>
  <c r="Y486" i="5"/>
  <c r="Y478" i="5" s="1"/>
  <c r="Y122" i="5"/>
  <c r="R122" i="5"/>
  <c r="R111" i="5" s="1"/>
  <c r="D509" i="40"/>
  <c r="D508" i="40" s="1"/>
  <c r="D610" i="40" s="1"/>
  <c r="D160" i="40"/>
  <c r="L509" i="40"/>
  <c r="L508" i="40" s="1"/>
  <c r="L610" i="40" s="1"/>
  <c r="L160" i="40"/>
  <c r="P509" i="40"/>
  <c r="P508" i="40" s="1"/>
  <c r="P610" i="40" s="1"/>
  <c r="P160" i="40"/>
  <c r="P111" i="40" s="1"/>
  <c r="P4" i="40" s="1"/>
  <c r="O111" i="40"/>
  <c r="O4" i="40" s="1"/>
  <c r="I509" i="40"/>
  <c r="I508" i="40" s="1"/>
  <c r="I610" i="40" s="1"/>
  <c r="I160" i="40"/>
  <c r="AC111" i="40"/>
  <c r="AC4" i="40" s="1"/>
  <c r="AB509" i="40"/>
  <c r="AB508" i="40" s="1"/>
  <c r="AB610" i="40" s="1"/>
  <c r="AB160" i="40"/>
  <c r="V509" i="40"/>
  <c r="V508" i="40" s="1"/>
  <c r="V610" i="40" s="1"/>
  <c r="V160" i="40"/>
  <c r="V111" i="40" s="1"/>
  <c r="V4" i="40" s="1"/>
  <c r="Z509" i="40"/>
  <c r="Z508" i="40" s="1"/>
  <c r="Z610" i="40" s="1"/>
  <c r="Z160" i="40"/>
  <c r="Z111" i="40" s="1"/>
  <c r="Z4" i="40" s="1"/>
  <c r="C497" i="2"/>
  <c r="C608" i="2" s="1"/>
  <c r="Z112" i="2"/>
  <c r="Z111" i="2" s="1"/>
  <c r="X472" i="2"/>
  <c r="X478" i="2"/>
  <c r="X606" i="2" s="1"/>
  <c r="AA489" i="2"/>
  <c r="AA607" i="2" s="1"/>
  <c r="AC497" i="2"/>
  <c r="AC608" i="2" s="1"/>
  <c r="Z497" i="3"/>
  <c r="Z608" i="3" s="1"/>
  <c r="AD112" i="3"/>
  <c r="AA520" i="3"/>
  <c r="AA612" i="3" s="1"/>
  <c r="AC520" i="3"/>
  <c r="AC612" i="3" s="1"/>
  <c r="W489" i="2"/>
  <c r="W607" i="2" s="1"/>
  <c r="U497" i="2"/>
  <c r="U608" i="2" s="1"/>
  <c r="V497" i="3"/>
  <c r="V608" i="3" s="1"/>
  <c r="U472" i="3"/>
  <c r="P497" i="2"/>
  <c r="P608" i="2" s="1"/>
  <c r="K520" i="3"/>
  <c r="K612" i="3" s="1"/>
  <c r="G489" i="2"/>
  <c r="G607" i="2" s="1"/>
  <c r="F112" i="2"/>
  <c r="F111" i="2" s="1"/>
  <c r="Q635" i="2"/>
  <c r="Q633" i="2" s="1"/>
  <c r="Q661" i="2" s="1"/>
  <c r="Q104" i="44" s="1"/>
  <c r="Q576" i="2"/>
  <c r="M635" i="2"/>
  <c r="S635" i="2"/>
  <c r="S633" i="2" s="1"/>
  <c r="S661" i="2" s="1"/>
  <c r="S104" i="44" s="1"/>
  <c r="G635" i="2"/>
  <c r="G633" i="2" s="1"/>
  <c r="G661" i="2" s="1"/>
  <c r="G104" i="44" s="1"/>
  <c r="G576" i="2"/>
  <c r="O635" i="2"/>
  <c r="O633" i="2" s="1"/>
  <c r="O661" i="2" s="1"/>
  <c r="O104" i="44" s="1"/>
  <c r="O576" i="2"/>
  <c r="W635" i="2"/>
  <c r="Z635" i="2"/>
  <c r="Z633" i="2" s="1"/>
  <c r="Z661" i="2" s="1"/>
  <c r="Z104" i="44" s="1"/>
  <c r="AE517" i="40"/>
  <c r="AE515" i="40" s="1"/>
  <c r="AE611" i="40" s="1"/>
  <c r="AE173" i="40"/>
  <c r="AE509" i="39"/>
  <c r="AE160" i="39"/>
  <c r="AA509" i="39"/>
  <c r="AA160" i="39"/>
  <c r="AA111" i="39" s="1"/>
  <c r="AA4" i="39" s="1"/>
  <c r="W509" i="39"/>
  <c r="W160" i="39"/>
  <c r="W111" i="39" s="1"/>
  <c r="W4" i="39" s="1"/>
  <c r="AB112" i="2"/>
  <c r="AB122" i="2"/>
  <c r="C472" i="3"/>
  <c r="AC112" i="3"/>
  <c r="T112" i="2"/>
  <c r="S489" i="2"/>
  <c r="S607" i="2" s="1"/>
  <c r="R472" i="2"/>
  <c r="R478" i="2"/>
  <c r="R606" i="2" s="1"/>
  <c r="S497" i="3"/>
  <c r="S608" i="3" s="1"/>
  <c r="R472" i="3"/>
  <c r="R478" i="3"/>
  <c r="R606" i="3" s="1"/>
  <c r="Q497" i="3"/>
  <c r="Q608" i="3" s="1"/>
  <c r="N472" i="2"/>
  <c r="N478" i="2"/>
  <c r="N606" i="2" s="1"/>
  <c r="M497" i="2"/>
  <c r="M608" i="2" s="1"/>
  <c r="L112" i="2"/>
  <c r="L122" i="2"/>
  <c r="L497" i="3"/>
  <c r="L608" i="3" s="1"/>
  <c r="K472" i="3"/>
  <c r="I112" i="3"/>
  <c r="G497" i="3"/>
  <c r="G608" i="3" s="1"/>
  <c r="E472" i="2"/>
  <c r="W642" i="5"/>
  <c r="W641" i="5" s="1"/>
  <c r="W584" i="5"/>
  <c r="M584" i="5"/>
  <c r="M642" i="5"/>
  <c r="M641" i="5" s="1"/>
  <c r="AD584" i="2"/>
  <c r="AD642" i="2"/>
  <c r="AD641" i="2" s="1"/>
  <c r="D642" i="1"/>
  <c r="D641" i="1" s="1"/>
  <c r="D584" i="1"/>
  <c r="W642" i="2"/>
  <c r="W641" i="2" s="1"/>
  <c r="W584" i="2"/>
  <c r="AE584" i="5"/>
  <c r="AE642" i="5"/>
  <c r="AE641" i="5" s="1"/>
  <c r="J584" i="1"/>
  <c r="J642" i="1"/>
  <c r="J641" i="1" s="1"/>
  <c r="AB642" i="2"/>
  <c r="AB641" i="2" s="1"/>
  <c r="AB584" i="2"/>
  <c r="I584" i="1"/>
  <c r="I642" i="1"/>
  <c r="I641" i="1" s="1"/>
  <c r="R642" i="5"/>
  <c r="R641" i="5" s="1"/>
  <c r="R584" i="5"/>
  <c r="Y642" i="2"/>
  <c r="Y641" i="2" s="1"/>
  <c r="Y584" i="2"/>
  <c r="AA584" i="1"/>
  <c r="AA642" i="1"/>
  <c r="AA641" i="1" s="1"/>
  <c r="S584" i="2"/>
  <c r="S642" i="2"/>
  <c r="S641" i="2" s="1"/>
  <c r="E112" i="3"/>
  <c r="E497" i="3"/>
  <c r="E608" i="3" s="1"/>
  <c r="N642" i="2"/>
  <c r="N641" i="2" s="1"/>
  <c r="N584" i="2"/>
  <c r="K584" i="1"/>
  <c r="K642" i="1"/>
  <c r="K641" i="1" s="1"/>
  <c r="L584" i="1"/>
  <c r="L642" i="1"/>
  <c r="L641" i="1" s="1"/>
  <c r="AD642" i="1"/>
  <c r="AD641" i="1" s="1"/>
  <c r="AD584" i="1"/>
  <c r="AC642" i="1"/>
  <c r="AC641" i="1" s="1"/>
  <c r="AC584" i="1"/>
  <c r="P642" i="5"/>
  <c r="P641" i="5" s="1"/>
  <c r="P584" i="5"/>
  <c r="M584" i="1"/>
  <c r="M642" i="1"/>
  <c r="M641" i="1" s="1"/>
  <c r="U80" i="3"/>
  <c r="V80" i="3"/>
  <c r="I102" i="3"/>
  <c r="I466" i="3" s="1"/>
  <c r="I468" i="3"/>
  <c r="I467" i="3" s="1"/>
  <c r="I603" i="3" s="1"/>
  <c r="X31" i="3"/>
  <c r="X460" i="3" s="1"/>
  <c r="U8" i="3"/>
  <c r="G80" i="3"/>
  <c r="Q102" i="3"/>
  <c r="Q466" i="3" s="1"/>
  <c r="Q468" i="3"/>
  <c r="Q467" i="3" s="1"/>
  <c r="Q603" i="3" s="1"/>
  <c r="D35" i="3"/>
  <c r="Q69" i="3"/>
  <c r="Q68" i="3" s="1"/>
  <c r="AC468" i="3"/>
  <c r="AC467" i="3" s="1"/>
  <c r="AC603" i="3" s="1"/>
  <c r="AC102" i="3"/>
  <c r="AC466" i="3" s="1"/>
  <c r="T102" i="2"/>
  <c r="T466" i="2" s="1"/>
  <c r="T468" i="2"/>
  <c r="T467" i="2" s="1"/>
  <c r="T603" i="2" s="1"/>
  <c r="Q8" i="5"/>
  <c r="T35" i="1"/>
  <c r="T31" i="1" s="1"/>
  <c r="C573" i="5"/>
  <c r="C571" i="5" s="1"/>
  <c r="C630" i="5" s="1"/>
  <c r="C415" i="5"/>
  <c r="V573" i="1"/>
  <c r="V571" i="1" s="1"/>
  <c r="V630" i="1" s="1"/>
  <c r="V415" i="1"/>
  <c r="O573" i="1"/>
  <c r="O571" i="1" s="1"/>
  <c r="O630" i="1" s="1"/>
  <c r="O415" i="1"/>
  <c r="W562" i="1"/>
  <c r="W627" i="1" s="1"/>
  <c r="N102" i="2"/>
  <c r="N466" i="2" s="1"/>
  <c r="N468" i="2"/>
  <c r="N467" i="2" s="1"/>
  <c r="N603" i="2" s="1"/>
  <c r="U573" i="1"/>
  <c r="U571" i="1" s="1"/>
  <c r="U630" i="1" s="1"/>
  <c r="U415" i="1"/>
  <c r="Q458" i="1"/>
  <c r="E573" i="5"/>
  <c r="E571" i="5" s="1"/>
  <c r="E630" i="5" s="1"/>
  <c r="E415" i="5"/>
  <c r="T568" i="2"/>
  <c r="T629" i="2" s="1"/>
  <c r="I573" i="1"/>
  <c r="I571" i="1" s="1"/>
  <c r="I630" i="1" s="1"/>
  <c r="I415" i="1"/>
  <c r="W464" i="1"/>
  <c r="P464" i="5"/>
  <c r="R531" i="5"/>
  <c r="M102" i="2"/>
  <c r="M466" i="2" s="1"/>
  <c r="M468" i="2"/>
  <c r="M467" i="2" s="1"/>
  <c r="M603" i="2" s="1"/>
  <c r="D618" i="2"/>
  <c r="V458" i="5"/>
  <c r="H35" i="3"/>
  <c r="T102" i="3"/>
  <c r="T466" i="3" s="1"/>
  <c r="T468" i="3"/>
  <c r="T467" i="3" s="1"/>
  <c r="T603" i="3" s="1"/>
  <c r="U102" i="3"/>
  <c r="U466" i="3" s="1"/>
  <c r="U468" i="3"/>
  <c r="U467" i="3" s="1"/>
  <c r="U603" i="3" s="1"/>
  <c r="R69" i="3"/>
  <c r="R68" i="3" s="1"/>
  <c r="Q80" i="3"/>
  <c r="N102" i="3"/>
  <c r="N466" i="3" s="1"/>
  <c r="N468" i="3"/>
  <c r="N467" i="3" s="1"/>
  <c r="N603" i="3" s="1"/>
  <c r="N35" i="3"/>
  <c r="G8" i="3"/>
  <c r="AE102" i="3"/>
  <c r="AE466" i="3" s="1"/>
  <c r="AE468" i="3"/>
  <c r="AE467" i="3" s="1"/>
  <c r="AE603" i="3" s="1"/>
  <c r="Q35" i="3"/>
  <c r="M102" i="3"/>
  <c r="M466" i="3" s="1"/>
  <c r="M468" i="3"/>
  <c r="M467" i="3" s="1"/>
  <c r="M603" i="3" s="1"/>
  <c r="D102" i="3"/>
  <c r="D466" i="3" s="1"/>
  <c r="D468" i="3"/>
  <c r="D467" i="3" s="1"/>
  <c r="D603" i="3" s="1"/>
  <c r="AE35" i="3"/>
  <c r="AA69" i="3"/>
  <c r="AA68" i="3" s="1"/>
  <c r="Z464" i="3"/>
  <c r="S102" i="3"/>
  <c r="S466" i="3" s="1"/>
  <c r="S468" i="3"/>
  <c r="S467" i="3" s="1"/>
  <c r="S603" i="3" s="1"/>
  <c r="AA8" i="3"/>
  <c r="S35" i="3"/>
  <c r="W102" i="3"/>
  <c r="W466" i="3" s="1"/>
  <c r="W468" i="3"/>
  <c r="W467" i="3" s="1"/>
  <c r="W603" i="3" s="1"/>
  <c r="AC8" i="3"/>
  <c r="F80" i="3"/>
  <c r="O102" i="3"/>
  <c r="O466" i="3" s="1"/>
  <c r="O468" i="3"/>
  <c r="O467" i="3" s="1"/>
  <c r="O603" i="3" s="1"/>
  <c r="F31" i="3"/>
  <c r="F460" i="3" s="1"/>
  <c r="O35" i="3"/>
  <c r="L69" i="3"/>
  <c r="L68" i="3" s="1"/>
  <c r="F464" i="1"/>
  <c r="W618" i="2"/>
  <c r="AB618" i="2"/>
  <c r="V458" i="1"/>
  <c r="F8" i="1"/>
  <c r="L35" i="2"/>
  <c r="L31" i="2" s="1"/>
  <c r="T35" i="2"/>
  <c r="T31" i="2" s="1"/>
  <c r="S464" i="1"/>
  <c r="H35" i="2"/>
  <c r="H31" i="2" s="1"/>
  <c r="AA618" i="2"/>
  <c r="U35" i="2"/>
  <c r="U31" i="2" s="1"/>
  <c r="U460" i="2" s="1"/>
  <c r="W35" i="2"/>
  <c r="W31" i="2" s="1"/>
  <c r="V618" i="2"/>
  <c r="N618" i="2"/>
  <c r="AB35" i="2"/>
  <c r="AB31" i="2" s="1"/>
  <c r="I458" i="2"/>
  <c r="R8" i="2"/>
  <c r="D8" i="2"/>
  <c r="L562" i="1"/>
  <c r="L627" i="1" s="1"/>
  <c r="R35" i="2"/>
  <c r="R31" i="2" s="1"/>
  <c r="R460" i="2" s="1"/>
  <c r="T391" i="1"/>
  <c r="AB391" i="5"/>
  <c r="AC35" i="2"/>
  <c r="AC31" i="2" s="1"/>
  <c r="AC460" i="2" s="1"/>
  <c r="L102" i="2"/>
  <c r="L466" i="2" s="1"/>
  <c r="L468" i="2"/>
  <c r="L467" i="2" s="1"/>
  <c r="L603" i="2" s="1"/>
  <c r="S407" i="2"/>
  <c r="H573" i="5"/>
  <c r="H571" i="5" s="1"/>
  <c r="H630" i="5" s="1"/>
  <c r="L298" i="5"/>
  <c r="Z557" i="5"/>
  <c r="Z556" i="5" s="1"/>
  <c r="Z298" i="5"/>
  <c r="F573" i="1"/>
  <c r="F571" i="1" s="1"/>
  <c r="F630" i="1" s="1"/>
  <c r="F415" i="1"/>
  <c r="O536" i="5"/>
  <c r="O616" i="5" s="1"/>
  <c r="G298" i="5"/>
  <c r="X8" i="2"/>
  <c r="Q301" i="2"/>
  <c r="Q300" i="2" s="1"/>
  <c r="Y415" i="5"/>
  <c r="P8" i="2"/>
  <c r="U557" i="5"/>
  <c r="U556" i="5" s="1"/>
  <c r="U298" i="5"/>
  <c r="C391" i="5"/>
  <c r="L531" i="5"/>
  <c r="H391" i="5"/>
  <c r="V562" i="1"/>
  <c r="V627" i="1" s="1"/>
  <c r="Y391" i="1"/>
  <c r="X35" i="2"/>
  <c r="X31" i="2" s="1"/>
  <c r="X460" i="2" s="1"/>
  <c r="Q367" i="2"/>
  <c r="Q558" i="2" s="1"/>
  <c r="R391" i="1"/>
  <c r="K573" i="5"/>
  <c r="K571" i="5" s="1"/>
  <c r="K630" i="5" s="1"/>
  <c r="K415" i="5"/>
  <c r="V557" i="1"/>
  <c r="V556" i="1" s="1"/>
  <c r="W557" i="1"/>
  <c r="W556" i="1" s="1"/>
  <c r="W298" i="1"/>
  <c r="O8" i="2"/>
  <c r="T383" i="2"/>
  <c r="AC69" i="5"/>
  <c r="AC68" i="5" s="1"/>
  <c r="S464" i="2"/>
  <c r="AC464" i="1"/>
  <c r="V391" i="2"/>
  <c r="U531" i="1"/>
  <c r="U216" i="1"/>
  <c r="E80" i="2"/>
  <c r="E465" i="2" s="1"/>
  <c r="AB69" i="5"/>
  <c r="AB68" i="5" s="1"/>
  <c r="W415" i="2"/>
  <c r="X557" i="5"/>
  <c r="X556" i="5" s="1"/>
  <c r="X298" i="5"/>
  <c r="O557" i="1"/>
  <c r="O556" i="1" s="1"/>
  <c r="O298" i="1"/>
  <c r="Y298" i="5"/>
  <c r="AC80" i="5"/>
  <c r="AC465" i="5" s="1"/>
  <c r="I458" i="1"/>
  <c r="I399" i="2"/>
  <c r="T69" i="5"/>
  <c r="T68" i="5" s="1"/>
  <c r="W35" i="1"/>
  <c r="W31" i="1" s="1"/>
  <c r="W460" i="1" s="1"/>
  <c r="V301" i="2"/>
  <c r="V300" i="2" s="1"/>
  <c r="G391" i="2"/>
  <c r="Z464" i="1"/>
  <c r="E102" i="2"/>
  <c r="E466" i="2" s="1"/>
  <c r="E468" i="2"/>
  <c r="E467" i="2" s="1"/>
  <c r="E603" i="2" s="1"/>
  <c r="N464" i="5"/>
  <c r="W80" i="5"/>
  <c r="W465" i="5" s="1"/>
  <c r="AC573" i="1"/>
  <c r="AC571" i="1" s="1"/>
  <c r="AC630" i="1" s="1"/>
  <c r="AC415" i="1"/>
  <c r="W573" i="5"/>
  <c r="W571" i="5" s="1"/>
  <c r="W630" i="5" s="1"/>
  <c r="W415" i="5"/>
  <c r="Y557" i="1"/>
  <c r="Y556" i="1" s="1"/>
  <c r="Y298" i="1"/>
  <c r="G562" i="1"/>
  <c r="G627" i="1" s="1"/>
  <c r="I391" i="1"/>
  <c r="O391" i="2"/>
  <c r="AD69" i="2"/>
  <c r="AD68" i="2" s="1"/>
  <c r="AA69" i="5"/>
  <c r="AA68" i="5" s="1"/>
  <c r="P298" i="1"/>
  <c r="Q618" i="2"/>
  <c r="T301" i="2"/>
  <c r="T300" i="2" s="1"/>
  <c r="C391" i="1"/>
  <c r="AD391" i="5"/>
  <c r="U415" i="2"/>
  <c r="Z69" i="5"/>
  <c r="Z68" i="5" s="1"/>
  <c r="Y102" i="2"/>
  <c r="Y466" i="2" s="1"/>
  <c r="Y468" i="2"/>
  <c r="Y467" i="2" s="1"/>
  <c r="Y603" i="2" s="1"/>
  <c r="G557" i="1"/>
  <c r="G556" i="1" s="1"/>
  <c r="I69" i="2"/>
  <c r="I68" i="2" s="1"/>
  <c r="AC407" i="2"/>
  <c r="G69" i="2"/>
  <c r="G68" i="2" s="1"/>
  <c r="AC69" i="2"/>
  <c r="AC68" i="2" s="1"/>
  <c r="I557" i="1"/>
  <c r="I556" i="1" s="1"/>
  <c r="V407" i="2"/>
  <c r="J407" i="2"/>
  <c r="K559" i="2"/>
  <c r="K626" i="2" s="1"/>
  <c r="AB35" i="1"/>
  <c r="AB31" i="1" s="1"/>
  <c r="AB460" i="1" s="1"/>
  <c r="C464" i="1"/>
  <c r="C463" i="1" s="1"/>
  <c r="C602" i="1" s="1"/>
  <c r="C67" i="1"/>
  <c r="N573" i="5"/>
  <c r="N571" i="5" s="1"/>
  <c r="N630" i="5" s="1"/>
  <c r="N415" i="5"/>
  <c r="X8" i="1"/>
  <c r="X407" i="2"/>
  <c r="AA35" i="1"/>
  <c r="AA31" i="1" s="1"/>
  <c r="W35" i="5"/>
  <c r="W31" i="5" s="1"/>
  <c r="AB8" i="1"/>
  <c r="AA80" i="2"/>
  <c r="AA465" i="2" s="1"/>
  <c r="AD69" i="5"/>
  <c r="AD68" i="5" s="1"/>
  <c r="C8" i="5"/>
  <c r="K80" i="2"/>
  <c r="K465" i="2" s="1"/>
  <c r="O102" i="2"/>
  <c r="O466" i="2" s="1"/>
  <c r="O468" i="2"/>
  <c r="O467" i="2" s="1"/>
  <c r="O603" i="2" s="1"/>
  <c r="F102" i="2"/>
  <c r="F466" i="2" s="1"/>
  <c r="F468" i="2"/>
  <c r="F467" i="2" s="1"/>
  <c r="F603" i="2" s="1"/>
  <c r="E464" i="1"/>
  <c r="Z562" i="2"/>
  <c r="Z627" i="2" s="1"/>
  <c r="M391" i="2"/>
  <c r="AA69" i="2"/>
  <c r="AA68" i="2" s="1"/>
  <c r="C80" i="5"/>
  <c r="C465" i="5" s="1"/>
  <c r="K35" i="1"/>
  <c r="K31" i="1" s="1"/>
  <c r="K460" i="1" s="1"/>
  <c r="X35" i="5"/>
  <c r="X31" i="5" s="1"/>
  <c r="X460" i="5" s="1"/>
  <c r="AB301" i="2"/>
  <c r="AB300" i="2" s="1"/>
  <c r="C415" i="2"/>
  <c r="C69" i="2"/>
  <c r="C68" i="2" s="1"/>
  <c r="J69" i="5"/>
  <c r="J68" i="5" s="1"/>
  <c r="D35" i="5"/>
  <c r="D31" i="5" s="1"/>
  <c r="D460" i="5" s="1"/>
  <c r="O35" i="5"/>
  <c r="O31" i="5" s="1"/>
  <c r="O460" i="5" s="1"/>
  <c r="K8" i="1"/>
  <c r="L31" i="1"/>
  <c r="L460" i="1" s="1"/>
  <c r="H407" i="2"/>
  <c r="Z407" i="2"/>
  <c r="M407" i="2"/>
  <c r="AB407" i="2"/>
  <c r="C349" i="2"/>
  <c r="C31" i="3"/>
  <c r="C460" i="3" s="1"/>
  <c r="S69" i="5"/>
  <c r="S68" i="5" s="1"/>
  <c r="O464" i="1"/>
  <c r="X69" i="2"/>
  <c r="X68" i="2" s="1"/>
  <c r="AE69" i="5"/>
  <c r="AE68" i="5" s="1"/>
  <c r="F8" i="5"/>
  <c r="AE545" i="1"/>
  <c r="AE619" i="1" s="1"/>
  <c r="AB565" i="2"/>
  <c r="AB628" i="2" s="1"/>
  <c r="C102" i="3"/>
  <c r="C466" i="3" s="1"/>
  <c r="C468" i="3"/>
  <c r="C467" i="3" s="1"/>
  <c r="C603" i="3" s="1"/>
  <c r="C35" i="2"/>
  <c r="C31" i="2" s="1"/>
  <c r="H635" i="1"/>
  <c r="X635" i="1"/>
  <c r="X576" i="1"/>
  <c r="P635" i="1"/>
  <c r="AC635" i="1"/>
  <c r="G577" i="5"/>
  <c r="X577" i="5"/>
  <c r="AD486" i="5"/>
  <c r="AD478" i="5" s="1"/>
  <c r="AD122" i="5"/>
  <c r="AD111" i="5" s="1"/>
  <c r="C518" i="1"/>
  <c r="C515" i="1" s="1"/>
  <c r="C611" i="1" s="1"/>
  <c r="C173" i="1"/>
  <c r="Z518" i="1"/>
  <c r="Z515" i="1" s="1"/>
  <c r="Z611" i="1" s="1"/>
  <c r="Z173" i="1"/>
  <c r="Z111" i="1" s="1"/>
  <c r="S486" i="5"/>
  <c r="S478" i="5" s="1"/>
  <c r="S122" i="5"/>
  <c r="S111" i="5" s="1"/>
  <c r="AA517" i="41"/>
  <c r="AA515" i="41" s="1"/>
  <c r="AA611" i="41" s="1"/>
  <c r="AA173" i="41"/>
  <c r="AA111" i="41" s="1"/>
  <c r="AA4" i="41" s="1"/>
  <c r="E173" i="41"/>
  <c r="E111" i="41" s="1"/>
  <c r="E4" i="41" s="1"/>
  <c r="Q609" i="41"/>
  <c r="D607" i="40"/>
  <c r="L607" i="40"/>
  <c r="L604" i="40" s="1"/>
  <c r="P607" i="40"/>
  <c r="P604" i="40" s="1"/>
  <c r="I607" i="40"/>
  <c r="AB607" i="40"/>
  <c r="V607" i="40"/>
  <c r="V604" i="40" s="1"/>
  <c r="Z607" i="40"/>
  <c r="AD609" i="39"/>
  <c r="Z609" i="39"/>
  <c r="V609" i="39"/>
  <c r="J609" i="39"/>
  <c r="I609" i="39"/>
  <c r="E609" i="39"/>
  <c r="F609" i="39"/>
  <c r="D122" i="2"/>
  <c r="D111" i="2" s="1"/>
  <c r="AD472" i="2"/>
  <c r="AD478" i="2"/>
  <c r="AD606" i="2" s="1"/>
  <c r="Y489" i="2"/>
  <c r="Y607" i="2" s="1"/>
  <c r="AC122" i="2"/>
  <c r="AC111" i="2" s="1"/>
  <c r="X472" i="3"/>
  <c r="V489" i="2"/>
  <c r="V607" i="2" s="1"/>
  <c r="U472" i="2"/>
  <c r="U478" i="2"/>
  <c r="U606" i="2" s="1"/>
  <c r="Q472" i="2"/>
  <c r="Q478" i="2"/>
  <c r="Q606" i="2" s="1"/>
  <c r="P472" i="2"/>
  <c r="P478" i="2"/>
  <c r="P606" i="2" s="1"/>
  <c r="K472" i="2"/>
  <c r="K478" i="2"/>
  <c r="K606" i="2" s="1"/>
  <c r="J472" i="2"/>
  <c r="J478" i="2"/>
  <c r="J606" i="2" s="1"/>
  <c r="V425" i="2"/>
  <c r="AB425" i="2"/>
  <c r="I425" i="2"/>
  <c r="T425" i="2"/>
  <c r="H486" i="5"/>
  <c r="H478" i="5" s="1"/>
  <c r="H122" i="5"/>
  <c r="AC122" i="5"/>
  <c r="AC111" i="5" s="1"/>
  <c r="W609" i="41"/>
  <c r="H609" i="41"/>
  <c r="L609" i="41"/>
  <c r="X517" i="40"/>
  <c r="X515" i="40" s="1"/>
  <c r="X611" i="40" s="1"/>
  <c r="X173" i="40"/>
  <c r="X111" i="40" s="1"/>
  <c r="X4" i="40" s="1"/>
  <c r="K517" i="40"/>
  <c r="K515" i="40" s="1"/>
  <c r="K611" i="40" s="1"/>
  <c r="K173" i="40"/>
  <c r="K111" i="40" s="1"/>
  <c r="K4" i="40" s="1"/>
  <c r="H517" i="40"/>
  <c r="H515" i="40" s="1"/>
  <c r="H611" i="40" s="1"/>
  <c r="H173" i="40"/>
  <c r="H111" i="40" s="1"/>
  <c r="H4" i="40" s="1"/>
  <c r="Q517" i="40"/>
  <c r="Q515" i="40" s="1"/>
  <c r="Q611" i="40" s="1"/>
  <c r="Q173" i="40"/>
  <c r="Q111" i="40" s="1"/>
  <c r="Q4" i="40" s="1"/>
  <c r="R517" i="40"/>
  <c r="R515" i="40" s="1"/>
  <c r="R611" i="40" s="1"/>
  <c r="R173" i="40"/>
  <c r="R111" i="40" s="1"/>
  <c r="R4" i="40" s="1"/>
  <c r="T517" i="40"/>
  <c r="T515" i="40" s="1"/>
  <c r="T611" i="40" s="1"/>
  <c r="T173" i="40"/>
  <c r="T111" i="40" s="1"/>
  <c r="T4" i="40" s="1"/>
  <c r="U609" i="39"/>
  <c r="Q609" i="39"/>
  <c r="M609" i="39"/>
  <c r="Y472" i="3"/>
  <c r="O489" i="2"/>
  <c r="O607" i="2" s="1"/>
  <c r="O472" i="3"/>
  <c r="N472" i="3"/>
  <c r="I489" i="2"/>
  <c r="I607" i="2" s="1"/>
  <c r="AA635" i="1"/>
  <c r="AA633" i="1" s="1"/>
  <c r="AA661" i="1" s="1"/>
  <c r="AA106" i="44" s="1"/>
  <c r="AA576" i="1"/>
  <c r="S635" i="1"/>
  <c r="R635" i="1"/>
  <c r="I635" i="1"/>
  <c r="I633" i="1" s="1"/>
  <c r="I661" i="1" s="1"/>
  <c r="I106" i="44" s="1"/>
  <c r="I576" i="1"/>
  <c r="N635" i="1"/>
  <c r="N576" i="1"/>
  <c r="M577" i="5"/>
  <c r="AA577" i="5"/>
  <c r="AD577" i="5"/>
  <c r="AD509" i="40"/>
  <c r="AD508" i="40" s="1"/>
  <c r="AD610" i="40" s="1"/>
  <c r="AD160" i="40"/>
  <c r="X478" i="1"/>
  <c r="O111" i="1"/>
  <c r="H478" i="1"/>
  <c r="E478" i="1"/>
  <c r="I478" i="1"/>
  <c r="T518" i="1"/>
  <c r="T515" i="1" s="1"/>
  <c r="T611" i="1" s="1"/>
  <c r="T173" i="1"/>
  <c r="AA478" i="1"/>
  <c r="G502" i="41"/>
  <c r="P502" i="41"/>
  <c r="K517" i="41"/>
  <c r="K515" i="41" s="1"/>
  <c r="K611" i="41" s="1"/>
  <c r="K173" i="41"/>
  <c r="K111" i="41" s="1"/>
  <c r="K4" i="41" s="1"/>
  <c r="V502" i="41"/>
  <c r="Y607" i="40"/>
  <c r="F607" i="40"/>
  <c r="O607" i="40"/>
  <c r="AC607" i="40"/>
  <c r="AC471" i="40"/>
  <c r="AC455" i="40" s="1"/>
  <c r="N607" i="40"/>
  <c r="M607" i="40"/>
  <c r="S607" i="40"/>
  <c r="AB609" i="39"/>
  <c r="X609" i="39"/>
  <c r="AE112" i="2"/>
  <c r="AE122" i="2"/>
  <c r="Z472" i="2"/>
  <c r="Z478" i="2"/>
  <c r="Z606" i="2" s="1"/>
  <c r="X489" i="2"/>
  <c r="X607" i="2" s="1"/>
  <c r="Y497" i="2"/>
  <c r="Y608" i="2" s="1"/>
  <c r="AE497" i="3"/>
  <c r="AE608" i="3" s="1"/>
  <c r="Z112" i="3"/>
  <c r="C520" i="3"/>
  <c r="C612" i="3" s="1"/>
  <c r="AD472" i="3"/>
  <c r="V112" i="3"/>
  <c r="S520" i="3"/>
  <c r="S612" i="3" s="1"/>
  <c r="R520" i="3"/>
  <c r="R612" i="3" s="1"/>
  <c r="K497" i="2"/>
  <c r="K608" i="2" s="1"/>
  <c r="J520" i="3"/>
  <c r="J612" i="3" s="1"/>
  <c r="I520" i="3"/>
  <c r="I612" i="3" s="1"/>
  <c r="F472" i="2"/>
  <c r="F478" i="2"/>
  <c r="F606" i="2" s="1"/>
  <c r="U425" i="2"/>
  <c r="L425" i="2"/>
  <c r="AD425" i="2"/>
  <c r="AC425" i="2"/>
  <c r="Z425" i="1"/>
  <c r="AE425" i="1"/>
  <c r="V425" i="1"/>
  <c r="AE509" i="40"/>
  <c r="AE508" i="40" s="1"/>
  <c r="AE610" i="40" s="1"/>
  <c r="AE160" i="40"/>
  <c r="I486" i="5"/>
  <c r="I478" i="5" s="1"/>
  <c r="I122" i="5"/>
  <c r="I111" i="5" s="1"/>
  <c r="J489" i="5"/>
  <c r="J607" i="5" s="1"/>
  <c r="P489" i="5"/>
  <c r="P607" i="5" s="1"/>
  <c r="AB489" i="5"/>
  <c r="AB607" i="5" s="1"/>
  <c r="AB502" i="41"/>
  <c r="U502" i="41"/>
  <c r="T517" i="41"/>
  <c r="T515" i="41" s="1"/>
  <c r="T611" i="41" s="1"/>
  <c r="T173" i="41"/>
  <c r="T111" i="41" s="1"/>
  <c r="T4" i="41" s="1"/>
  <c r="Z173" i="41"/>
  <c r="Z111" i="41" s="1"/>
  <c r="Z4" i="41" s="1"/>
  <c r="E517" i="40"/>
  <c r="E515" i="40" s="1"/>
  <c r="E611" i="40" s="1"/>
  <c r="E173" i="40"/>
  <c r="X502" i="40"/>
  <c r="X609" i="40" s="1"/>
  <c r="U517" i="40"/>
  <c r="U515" i="40" s="1"/>
  <c r="U611" i="40" s="1"/>
  <c r="U173" i="40"/>
  <c r="K502" i="40"/>
  <c r="K609" i="40" s="1"/>
  <c r="G517" i="40"/>
  <c r="G515" i="40" s="1"/>
  <c r="G611" i="40" s="1"/>
  <c r="G173" i="40"/>
  <c r="H502" i="40"/>
  <c r="H609" i="40" s="1"/>
  <c r="W517" i="40"/>
  <c r="W515" i="40" s="1"/>
  <c r="W611" i="40" s="1"/>
  <c r="W173" i="40"/>
  <c r="Q502" i="40"/>
  <c r="Q609" i="40" s="1"/>
  <c r="C517" i="40"/>
  <c r="C515" i="40" s="1"/>
  <c r="C611" i="40" s="1"/>
  <c r="C173" i="40"/>
  <c r="R502" i="40"/>
  <c r="R609" i="40" s="1"/>
  <c r="AA517" i="40"/>
  <c r="AA515" i="40" s="1"/>
  <c r="AA611" i="40" s="1"/>
  <c r="AA173" i="40"/>
  <c r="T502" i="40"/>
  <c r="T609" i="40" s="1"/>
  <c r="J517" i="40"/>
  <c r="J515" i="40" s="1"/>
  <c r="J611" i="40" s="1"/>
  <c r="J173" i="40"/>
  <c r="S609" i="39"/>
  <c r="O609" i="39"/>
  <c r="K609" i="39"/>
  <c r="AB472" i="2"/>
  <c r="AB478" i="2"/>
  <c r="AB606" i="2" s="1"/>
  <c r="AA497" i="3"/>
  <c r="AA608" i="3" s="1"/>
  <c r="AC472" i="3"/>
  <c r="W497" i="3"/>
  <c r="W608" i="3" s="1"/>
  <c r="T472" i="2"/>
  <c r="T478" i="2"/>
  <c r="T606" i="2" s="1"/>
  <c r="R489" i="2"/>
  <c r="R607" i="2" s="1"/>
  <c r="S112" i="3"/>
  <c r="Q112" i="3"/>
  <c r="N489" i="2"/>
  <c r="N607" i="2" s="1"/>
  <c r="L472" i="2"/>
  <c r="L478" i="2"/>
  <c r="L606" i="2" s="1"/>
  <c r="L112" i="3"/>
  <c r="I497" i="2"/>
  <c r="I608" i="2" s="1"/>
  <c r="J497" i="3"/>
  <c r="J608" i="3" s="1"/>
  <c r="I472" i="3"/>
  <c r="G112" i="3"/>
  <c r="H584" i="5"/>
  <c r="H642" i="5"/>
  <c r="H641" i="5" s="1"/>
  <c r="I642" i="5"/>
  <c r="I641" i="5" s="1"/>
  <c r="I584" i="5"/>
  <c r="Q584" i="1"/>
  <c r="Q642" i="1"/>
  <c r="Q641" i="1" s="1"/>
  <c r="E584" i="1"/>
  <c r="E642" i="1"/>
  <c r="E641" i="1" s="1"/>
  <c r="Y584" i="1"/>
  <c r="Y642" i="1"/>
  <c r="Y641" i="1" s="1"/>
  <c r="S642" i="5"/>
  <c r="S641" i="5" s="1"/>
  <c r="S584" i="5"/>
  <c r="R584" i="2"/>
  <c r="R642" i="2"/>
  <c r="R641" i="2" s="1"/>
  <c r="P584" i="1"/>
  <c r="P642" i="1"/>
  <c r="P641" i="1" s="1"/>
  <c r="F642" i="5"/>
  <c r="F641" i="5" s="1"/>
  <c r="F584" i="5"/>
  <c r="W584" i="1"/>
  <c r="W642" i="1"/>
  <c r="W641" i="1" s="1"/>
  <c r="AA642" i="2"/>
  <c r="AA641" i="2" s="1"/>
  <c r="AA584" i="2"/>
  <c r="U584" i="2"/>
  <c r="U642" i="2"/>
  <c r="U641" i="2" s="1"/>
  <c r="O584" i="1"/>
  <c r="O642" i="1"/>
  <c r="O641" i="1" s="1"/>
  <c r="Q642" i="5"/>
  <c r="Q641" i="5" s="1"/>
  <c r="Q584" i="5"/>
  <c r="K642" i="5"/>
  <c r="K641" i="5" s="1"/>
  <c r="K584" i="5"/>
  <c r="E122" i="2"/>
  <c r="E472" i="3"/>
  <c r="L642" i="5"/>
  <c r="L641" i="5" s="1"/>
  <c r="L584" i="5"/>
  <c r="E584" i="2"/>
  <c r="E642" i="2"/>
  <c r="E641" i="2" s="1"/>
  <c r="O642" i="2"/>
  <c r="O641" i="2" s="1"/>
  <c r="O584" i="2"/>
  <c r="G584" i="5"/>
  <c r="G642" i="5"/>
  <c r="G641" i="5" s="1"/>
  <c r="C642" i="1"/>
  <c r="C641" i="1" s="1"/>
  <c r="C584" i="1"/>
  <c r="N642" i="5"/>
  <c r="N641" i="5" s="1"/>
  <c r="N584" i="5"/>
  <c r="AA584" i="5"/>
  <c r="AA642" i="5"/>
  <c r="AA641" i="5" s="1"/>
  <c r="E489" i="2"/>
  <c r="E607" i="2" s="1"/>
  <c r="K584" i="2"/>
  <c r="K642" i="2"/>
  <c r="K641" i="2" s="1"/>
  <c r="Q584" i="2"/>
  <c r="Q642" i="2"/>
  <c r="Q641" i="2" s="1"/>
  <c r="P213" i="3" l="1"/>
  <c r="AC562" i="2"/>
  <c r="AC627" i="2" s="1"/>
  <c r="V216" i="5"/>
  <c r="I269" i="1"/>
  <c r="I543" i="1" s="1"/>
  <c r="K371" i="3"/>
  <c r="V530" i="5"/>
  <c r="V615" i="5" s="1"/>
  <c r="R562" i="1"/>
  <c r="R627" i="1" s="1"/>
  <c r="P463" i="5"/>
  <c r="P602" i="5" s="1"/>
  <c r="Y260" i="3"/>
  <c r="J568" i="2"/>
  <c r="J629" i="2" s="1"/>
  <c r="K21" i="66"/>
  <c r="R31" i="66" s="1"/>
  <c r="S31" i="66" s="1"/>
  <c r="R269" i="1"/>
  <c r="C200" i="73"/>
  <c r="D200" i="73" s="1"/>
  <c r="C224" i="72"/>
  <c r="C149" i="73"/>
  <c r="D149" i="73" s="1"/>
  <c r="C81" i="72"/>
  <c r="C141" i="73"/>
  <c r="D141" i="73" s="1"/>
  <c r="C83" i="72"/>
  <c r="C203" i="73"/>
  <c r="D203" i="73" s="1"/>
  <c r="C21" i="72"/>
  <c r="C57" i="72"/>
  <c r="C138" i="73"/>
  <c r="D138" i="73" s="1"/>
  <c r="C153" i="73"/>
  <c r="D153" i="73" s="1"/>
  <c r="C104" i="72"/>
  <c r="C95" i="72"/>
  <c r="C150" i="73"/>
  <c r="D150" i="73" s="1"/>
  <c r="C207" i="73"/>
  <c r="D207" i="73" s="1"/>
  <c r="C227" i="72"/>
  <c r="C43" i="72"/>
  <c r="C202" i="73"/>
  <c r="D202" i="73" s="1"/>
  <c r="C140" i="73"/>
  <c r="D140" i="73" s="1"/>
  <c r="C201" i="72"/>
  <c r="AE569" i="3"/>
  <c r="C216" i="73"/>
  <c r="D216" i="73" s="1"/>
  <c r="C231" i="72"/>
  <c r="C148" i="73"/>
  <c r="D148" i="73" s="1"/>
  <c r="C89" i="72"/>
  <c r="C217" i="72"/>
  <c r="C182" i="73"/>
  <c r="D182" i="73" s="1"/>
  <c r="C177" i="73"/>
  <c r="D177" i="73" s="1"/>
  <c r="C215" i="72"/>
  <c r="C185" i="73"/>
  <c r="D185" i="73" s="1"/>
  <c r="C100" i="72"/>
  <c r="C172" i="73"/>
  <c r="D172" i="73" s="1"/>
  <c r="C212" i="72"/>
  <c r="C168" i="73"/>
  <c r="D168" i="73" s="1"/>
  <c r="C210" i="72"/>
  <c r="C113" i="73"/>
  <c r="D113" i="73" s="1"/>
  <c r="C50" i="72"/>
  <c r="C216" i="72"/>
  <c r="C178" i="73"/>
  <c r="D178" i="73" s="1"/>
  <c r="AE480" i="3"/>
  <c r="C78" i="73"/>
  <c r="D78" i="73" s="1"/>
  <c r="C161" i="72"/>
  <c r="C85" i="73"/>
  <c r="D85" i="73" s="1"/>
  <c r="C168" i="72"/>
  <c r="C121" i="73"/>
  <c r="D121" i="73" s="1"/>
  <c r="C64" i="72"/>
  <c r="AE512" i="3"/>
  <c r="C117" i="73"/>
  <c r="D117" i="73" s="1"/>
  <c r="C75" i="72"/>
  <c r="C46" i="72"/>
  <c r="C157" i="73"/>
  <c r="D157" i="73" s="1"/>
  <c r="C166" i="73"/>
  <c r="D166" i="73" s="1"/>
  <c r="C22" i="72"/>
  <c r="C111" i="73"/>
  <c r="D111" i="73" s="1"/>
  <c r="C13" i="72"/>
  <c r="C37" i="72"/>
  <c r="C226" i="73"/>
  <c r="D226" i="73" s="1"/>
  <c r="C112" i="73"/>
  <c r="D112" i="73" s="1"/>
  <c r="C51" i="72"/>
  <c r="AE491" i="3"/>
  <c r="C94" i="73"/>
  <c r="D94" i="73" s="1"/>
  <c r="C177" i="72"/>
  <c r="D82" i="72"/>
  <c r="C197" i="73"/>
  <c r="D197" i="73" s="1"/>
  <c r="C7" i="72"/>
  <c r="AE566" i="3"/>
  <c r="C214" i="73"/>
  <c r="D214" i="73" s="1"/>
  <c r="C230" i="72"/>
  <c r="C202" i="72"/>
  <c r="C147" i="73"/>
  <c r="D147" i="73" s="1"/>
  <c r="C204" i="73"/>
  <c r="D204" i="73" s="1"/>
  <c r="C225" i="72"/>
  <c r="C44" i="72"/>
  <c r="C151" i="73"/>
  <c r="D151" i="73" s="1"/>
  <c r="C201" i="73"/>
  <c r="D201" i="73" s="1"/>
  <c r="C15" i="72"/>
  <c r="C154" i="73"/>
  <c r="D154" i="73" s="1"/>
  <c r="C90" i="72"/>
  <c r="C196" i="73"/>
  <c r="D196" i="73" s="1"/>
  <c r="C42" i="72"/>
  <c r="C164" i="73"/>
  <c r="D164" i="73" s="1"/>
  <c r="C209" i="72"/>
  <c r="C208" i="72"/>
  <c r="C163" i="73"/>
  <c r="D163" i="73" s="1"/>
  <c r="C186" i="73"/>
  <c r="D186" i="73" s="1"/>
  <c r="C219" i="72"/>
  <c r="C156" i="73"/>
  <c r="D156" i="73" s="1"/>
  <c r="C203" i="72"/>
  <c r="C161" i="73"/>
  <c r="D161" i="73" s="1"/>
  <c r="C207" i="72"/>
  <c r="C204" i="72"/>
  <c r="C158" i="73"/>
  <c r="D158" i="73" s="1"/>
  <c r="C223" i="73"/>
  <c r="D223" i="73" s="1"/>
  <c r="C41" i="72"/>
  <c r="C122" i="73"/>
  <c r="D122" i="73" s="1"/>
  <c r="C88" i="72"/>
  <c r="R434" i="3"/>
  <c r="S28" i="69" s="1"/>
  <c r="AE510" i="3"/>
  <c r="C67" i="72"/>
  <c r="C115" i="73"/>
  <c r="D115" i="73" s="1"/>
  <c r="C181" i="73"/>
  <c r="D181" i="73" s="1"/>
  <c r="C101" i="72"/>
  <c r="C224" i="73"/>
  <c r="D224" i="73" s="1"/>
  <c r="C234" i="72"/>
  <c r="X489" i="5"/>
  <c r="X607" i="5" s="1"/>
  <c r="G431" i="3"/>
  <c r="C184" i="73"/>
  <c r="D184" i="73" s="1"/>
  <c r="C98" i="72"/>
  <c r="C93" i="73"/>
  <c r="D93" i="73" s="1"/>
  <c r="C176" i="72"/>
  <c r="C109" i="73"/>
  <c r="D109" i="73" s="1"/>
  <c r="C40" i="72"/>
  <c r="D18" i="67"/>
  <c r="D59" i="67" s="1"/>
  <c r="D8" i="72"/>
  <c r="D61" i="72"/>
  <c r="D86" i="72"/>
  <c r="C152" i="73"/>
  <c r="D152" i="73" s="1"/>
  <c r="C91" i="72"/>
  <c r="AE532" i="3"/>
  <c r="C80" i="72"/>
  <c r="C145" i="73"/>
  <c r="D145" i="73" s="1"/>
  <c r="C92" i="72"/>
  <c r="C139" i="73"/>
  <c r="D139" i="73" s="1"/>
  <c r="F565" i="2"/>
  <c r="F628" i="2" s="1"/>
  <c r="C34" i="72"/>
  <c r="C190" i="73"/>
  <c r="D190" i="73" s="1"/>
  <c r="C87" i="72"/>
  <c r="C143" i="73"/>
  <c r="D143" i="73" s="1"/>
  <c r="C137" i="73"/>
  <c r="D137" i="73" s="1"/>
  <c r="C70" i="72"/>
  <c r="C155" i="73"/>
  <c r="D155" i="73" s="1"/>
  <c r="C84" i="72"/>
  <c r="C205" i="72"/>
  <c r="C159" i="73"/>
  <c r="D159" i="73" s="1"/>
  <c r="C218" i="72"/>
  <c r="C183" i="73"/>
  <c r="D183" i="73" s="1"/>
  <c r="C167" i="73"/>
  <c r="D167" i="73" s="1"/>
  <c r="C23" i="72"/>
  <c r="C171" i="73"/>
  <c r="D171" i="73" s="1"/>
  <c r="C32" i="72"/>
  <c r="C180" i="73"/>
  <c r="D180" i="73" s="1"/>
  <c r="C97" i="72"/>
  <c r="C169" i="73"/>
  <c r="D169" i="73" s="1"/>
  <c r="C211" i="72"/>
  <c r="C173" i="73"/>
  <c r="D173" i="73" s="1"/>
  <c r="C213" i="72"/>
  <c r="T174" i="3"/>
  <c r="T516" i="3" s="1"/>
  <c r="AE511" i="3"/>
  <c r="C116" i="73"/>
  <c r="D116" i="73" s="1"/>
  <c r="C71" i="72"/>
  <c r="P434" i="3"/>
  <c r="P580" i="3" s="1"/>
  <c r="P637" i="3" s="1"/>
  <c r="Z633" i="1"/>
  <c r="Z661" i="1" s="1"/>
  <c r="Z106" i="44" s="1"/>
  <c r="V576" i="1"/>
  <c r="D368" i="3"/>
  <c r="C48" i="72"/>
  <c r="C175" i="73"/>
  <c r="D175" i="73" s="1"/>
  <c r="AC174" i="3"/>
  <c r="AC516" i="3" s="1"/>
  <c r="AE513" i="3"/>
  <c r="C118" i="73"/>
  <c r="D118" i="73" s="1"/>
  <c r="C74" i="72"/>
  <c r="C68" i="72"/>
  <c r="C225" i="73"/>
  <c r="D225" i="73" s="1"/>
  <c r="AA426" i="3"/>
  <c r="AB25" i="69" s="1"/>
  <c r="C126" i="73"/>
  <c r="D126" i="73" s="1"/>
  <c r="C93" i="72"/>
  <c r="O12" i="67"/>
  <c r="O11" i="67" s="1"/>
  <c r="AE563" i="3"/>
  <c r="C212" i="73"/>
  <c r="D212" i="73" s="1"/>
  <c r="C79" i="72"/>
  <c r="AE560" i="3"/>
  <c r="C210" i="73"/>
  <c r="D210" i="73" s="1"/>
  <c r="C94" i="72"/>
  <c r="C209" i="73"/>
  <c r="D209" i="73" s="1"/>
  <c r="C229" i="72"/>
  <c r="C136" i="73"/>
  <c r="D136" i="73" s="1"/>
  <c r="C200" i="72"/>
  <c r="AE527" i="3"/>
  <c r="C134" i="73"/>
  <c r="D134" i="73" s="1"/>
  <c r="C45" i="72"/>
  <c r="AE574" i="3"/>
  <c r="AE631" i="3" s="1"/>
  <c r="C220" i="73"/>
  <c r="D220" i="73" s="1"/>
  <c r="C24" i="72"/>
  <c r="AE572" i="3"/>
  <c r="C232" i="72"/>
  <c r="C218" i="73"/>
  <c r="D218" i="73" s="1"/>
  <c r="C208" i="73"/>
  <c r="D208" i="73" s="1"/>
  <c r="C228" i="72"/>
  <c r="C102" i="72"/>
  <c r="C142" i="73"/>
  <c r="D142" i="73" s="1"/>
  <c r="C205" i="73"/>
  <c r="D205" i="73" s="1"/>
  <c r="C72" i="72"/>
  <c r="C206" i="73"/>
  <c r="D206" i="73" s="1"/>
  <c r="C226" i="72"/>
  <c r="C170" i="73"/>
  <c r="D170" i="73" s="1"/>
  <c r="C33" i="72"/>
  <c r="C160" i="73"/>
  <c r="D160" i="73" s="1"/>
  <c r="C206" i="72"/>
  <c r="C174" i="73"/>
  <c r="D174" i="73" s="1"/>
  <c r="C214" i="72"/>
  <c r="C176" i="73"/>
  <c r="D176" i="73" s="1"/>
  <c r="C39" i="72"/>
  <c r="C56" i="72"/>
  <c r="C179" i="73"/>
  <c r="D179" i="73" s="1"/>
  <c r="AD434" i="3"/>
  <c r="AE130" i="3"/>
  <c r="AE486" i="3" s="1"/>
  <c r="AE478" i="3" s="1"/>
  <c r="AE606" i="3" s="1"/>
  <c r="C84" i="73"/>
  <c r="D84" i="73" s="1"/>
  <c r="C167" i="72"/>
  <c r="C227" i="73"/>
  <c r="D227" i="73" s="1"/>
  <c r="C28" i="72"/>
  <c r="M359" i="3"/>
  <c r="C110" i="73"/>
  <c r="D110" i="73" s="1"/>
  <c r="C65" i="72"/>
  <c r="E489" i="5"/>
  <c r="E607" i="5" s="1"/>
  <c r="C35" i="72"/>
  <c r="C162" i="73"/>
  <c r="D162" i="73" s="1"/>
  <c r="C38" i="72"/>
  <c r="C114" i="73"/>
  <c r="D114" i="73" s="1"/>
  <c r="C120" i="73"/>
  <c r="D120" i="73" s="1"/>
  <c r="C76" i="72"/>
  <c r="AE514" i="3"/>
  <c r="C119" i="73"/>
  <c r="D119" i="73" s="1"/>
  <c r="C190" i="72"/>
  <c r="D49" i="72"/>
  <c r="D12" i="72"/>
  <c r="D158" i="72"/>
  <c r="K374" i="3"/>
  <c r="W489" i="5"/>
  <c r="W607" i="5" s="1"/>
  <c r="AA489" i="5"/>
  <c r="AA607" i="5" s="1"/>
  <c r="G545" i="1"/>
  <c r="G619" i="1" s="1"/>
  <c r="O562" i="2"/>
  <c r="O627" i="2" s="1"/>
  <c r="Z415" i="1"/>
  <c r="G573" i="1"/>
  <c r="G571" i="1" s="1"/>
  <c r="G630" i="1" s="1"/>
  <c r="I562" i="5"/>
  <c r="I627" i="5" s="1"/>
  <c r="U391" i="1"/>
  <c r="J383" i="2"/>
  <c r="Q557" i="1"/>
  <c r="Q556" i="1" s="1"/>
  <c r="J559" i="2"/>
  <c r="J626" i="2" s="1"/>
  <c r="AA355" i="3"/>
  <c r="P562" i="2"/>
  <c r="P627" i="2" s="1"/>
  <c r="H349" i="2"/>
  <c r="C301" i="2"/>
  <c r="C300" i="2" s="1"/>
  <c r="C299" i="2" s="1"/>
  <c r="D431" i="3"/>
  <c r="J431" i="3"/>
  <c r="J579" i="3" s="1"/>
  <c r="J636" i="3" s="1"/>
  <c r="T298" i="1"/>
  <c r="P391" i="1"/>
  <c r="N391" i="5"/>
  <c r="N463" i="5"/>
  <c r="N602" i="5" s="1"/>
  <c r="N111" i="2"/>
  <c r="J67" i="1"/>
  <c r="P415" i="5"/>
  <c r="AE391" i="1"/>
  <c r="AA562" i="1"/>
  <c r="AA627" i="1" s="1"/>
  <c r="L399" i="2"/>
  <c r="Z192" i="5"/>
  <c r="T562" i="2"/>
  <c r="T627" i="2" s="1"/>
  <c r="J355" i="3"/>
  <c r="G568" i="2"/>
  <c r="G629" i="2" s="1"/>
  <c r="U415" i="5"/>
  <c r="H463" i="5"/>
  <c r="H602" i="5" s="1"/>
  <c r="R391" i="5"/>
  <c r="L237" i="3"/>
  <c r="O545" i="5"/>
  <c r="O619" i="5" s="1"/>
  <c r="J571" i="2"/>
  <c r="J630" i="2" s="1"/>
  <c r="O301" i="2"/>
  <c r="O300" i="2" s="1"/>
  <c r="G562" i="5"/>
  <c r="G627" i="5" s="1"/>
  <c r="Z391" i="2"/>
  <c r="Y549" i="2"/>
  <c r="Y620" i="2" s="1"/>
  <c r="S380" i="3"/>
  <c r="V349" i="2"/>
  <c r="K391" i="1"/>
  <c r="AA298" i="5"/>
  <c r="L383" i="2"/>
  <c r="AE545" i="5"/>
  <c r="AE619" i="5" s="1"/>
  <c r="AE571" i="2"/>
  <c r="AE630" i="2" s="1"/>
  <c r="F407" i="2"/>
  <c r="V67" i="1"/>
  <c r="AE368" i="3"/>
  <c r="AD374" i="3"/>
  <c r="Z562" i="1"/>
  <c r="Z627" i="1" s="1"/>
  <c r="V549" i="2"/>
  <c r="V620" i="2" s="1"/>
  <c r="E368" i="3"/>
  <c r="T545" i="5"/>
  <c r="T619" i="5" s="1"/>
  <c r="D545" i="5"/>
  <c r="D619" i="5" s="1"/>
  <c r="AC549" i="2"/>
  <c r="AC620" i="2" s="1"/>
  <c r="Q216" i="5"/>
  <c r="P570" i="2"/>
  <c r="AE573" i="1"/>
  <c r="AE571" i="1" s="1"/>
  <c r="AE630" i="1" s="1"/>
  <c r="O407" i="2"/>
  <c r="AD391" i="2"/>
  <c r="R571" i="2"/>
  <c r="R630" i="2" s="1"/>
  <c r="Q269" i="1"/>
  <c r="Q543" i="1" s="1"/>
  <c r="AE226" i="3"/>
  <c r="J391" i="5"/>
  <c r="V545" i="5"/>
  <c r="V619" i="5" s="1"/>
  <c r="C562" i="5"/>
  <c r="C627" i="5" s="1"/>
  <c r="D562" i="5"/>
  <c r="D627" i="5" s="1"/>
  <c r="AA272" i="3"/>
  <c r="D568" i="2"/>
  <c r="D629" i="2" s="1"/>
  <c r="J562" i="1"/>
  <c r="J627" i="1" s="1"/>
  <c r="V298" i="5"/>
  <c r="G525" i="5"/>
  <c r="Z545" i="1"/>
  <c r="Z619" i="1" s="1"/>
  <c r="J545" i="1"/>
  <c r="J619" i="1" s="1"/>
  <c r="D202" i="3"/>
  <c r="D528" i="3" s="1"/>
  <c r="R349" i="2"/>
  <c r="AA226" i="3"/>
  <c r="AA533" i="3" s="1"/>
  <c r="G368" i="3"/>
  <c r="Y409" i="3"/>
  <c r="Y570" i="3" s="1"/>
  <c r="AB371" i="3"/>
  <c r="R297" i="65"/>
  <c r="AB391" i="1"/>
  <c r="AB297" i="1" s="1"/>
  <c r="T536" i="5"/>
  <c r="T616" i="5" s="1"/>
  <c r="U431" i="3"/>
  <c r="V27" i="69" s="1"/>
  <c r="AD431" i="3"/>
  <c r="S463" i="2"/>
  <c r="S602" i="2" s="1"/>
  <c r="O67" i="2"/>
  <c r="Y67" i="1"/>
  <c r="U562" i="5"/>
  <c r="U627" i="5" s="1"/>
  <c r="K545" i="5"/>
  <c r="K619" i="5" s="1"/>
  <c r="S559" i="2"/>
  <c r="S626" i="2" s="1"/>
  <c r="E536" i="5"/>
  <c r="E616" i="5" s="1"/>
  <c r="X545" i="5"/>
  <c r="X619" i="5" s="1"/>
  <c r="E565" i="2"/>
  <c r="E628" i="2" s="1"/>
  <c r="K562" i="1"/>
  <c r="K627" i="1" s="1"/>
  <c r="L545" i="1"/>
  <c r="L619" i="1" s="1"/>
  <c r="AC545" i="5"/>
  <c r="AC619" i="5" s="1"/>
  <c r="Z545" i="5"/>
  <c r="Z619" i="5" s="1"/>
  <c r="I367" i="2"/>
  <c r="I558" i="2" s="1"/>
  <c r="I545" i="1"/>
  <c r="I619" i="1" s="1"/>
  <c r="I568" i="2"/>
  <c r="I629" i="2" s="1"/>
  <c r="N471" i="40"/>
  <c r="N455" i="40" s="1"/>
  <c r="I530" i="5"/>
  <c r="I615" i="5" s="1"/>
  <c r="G383" i="2"/>
  <c r="H562" i="1"/>
  <c r="H627" i="1" s="1"/>
  <c r="Q471" i="65"/>
  <c r="N5" i="65"/>
  <c r="X269" i="1"/>
  <c r="X543" i="1" s="1"/>
  <c r="J562" i="5"/>
  <c r="J627" i="5" s="1"/>
  <c r="J349" i="2"/>
  <c r="AC571" i="2"/>
  <c r="AC630" i="2" s="1"/>
  <c r="Q380" i="3"/>
  <c r="M213" i="3"/>
  <c r="X399" i="2"/>
  <c r="AE111" i="40"/>
  <c r="AE4" i="40" s="1"/>
  <c r="I31" i="66"/>
  <c r="I29" i="66" s="1"/>
  <c r="I5" i="66" s="1"/>
  <c r="S471" i="40"/>
  <c r="S455" i="40" s="1"/>
  <c r="S453" i="40" s="1"/>
  <c r="O471" i="40"/>
  <c r="O455" i="40" s="1"/>
  <c r="O453" i="40" s="1"/>
  <c r="Y471" i="40"/>
  <c r="Y455" i="40" s="1"/>
  <c r="L216" i="5"/>
  <c r="J67" i="2"/>
  <c r="V7" i="1"/>
  <c r="L407" i="2"/>
  <c r="K557" i="1"/>
  <c r="K556" i="1" s="1"/>
  <c r="D67" i="3"/>
  <c r="J457" i="65"/>
  <c r="R562" i="2"/>
  <c r="R627" i="2" s="1"/>
  <c r="L530" i="5"/>
  <c r="L615" i="5" s="1"/>
  <c r="V457" i="1"/>
  <c r="AA391" i="5"/>
  <c r="AB557" i="1"/>
  <c r="AB556" i="1" s="1"/>
  <c r="K463" i="1"/>
  <c r="K602" i="1" s="1"/>
  <c r="R111" i="2"/>
  <c r="Y67" i="2"/>
  <c r="R557" i="1"/>
  <c r="R556" i="1" s="1"/>
  <c r="D415" i="1"/>
  <c r="AA391" i="1"/>
  <c r="G300" i="2"/>
  <c r="Q391" i="2"/>
  <c r="L415" i="1"/>
  <c r="L297" i="1" s="1"/>
  <c r="X530" i="5"/>
  <c r="X615" i="5" s="1"/>
  <c r="X391" i="1"/>
  <c r="K383" i="2"/>
  <c r="V391" i="1"/>
  <c r="S391" i="5"/>
  <c r="E383" i="2"/>
  <c r="H5" i="65"/>
  <c r="Q604" i="65"/>
  <c r="Q658" i="65" s="1"/>
  <c r="E7" i="65"/>
  <c r="T549" i="2"/>
  <c r="T620" i="2" s="1"/>
  <c r="O562" i="5"/>
  <c r="O627" i="5" s="1"/>
  <c r="F301" i="2"/>
  <c r="F300" i="2" s="1"/>
  <c r="J237" i="3"/>
  <c r="AE562" i="5"/>
  <c r="AE627" i="5" s="1"/>
  <c r="V368" i="3"/>
  <c r="T559" i="2"/>
  <c r="T626" i="2" s="1"/>
  <c r="M545" i="5"/>
  <c r="M619" i="5" s="1"/>
  <c r="X377" i="3"/>
  <c r="K377" i="3"/>
  <c r="M545" i="1"/>
  <c r="M619" i="1" s="1"/>
  <c r="W237" i="3"/>
  <c r="I407" i="2"/>
  <c r="X565" i="2"/>
  <c r="X628" i="2" s="1"/>
  <c r="O371" i="3"/>
  <c r="K111" i="39"/>
  <c r="K4" i="39" s="1"/>
  <c r="C111" i="39"/>
  <c r="C4" i="39" s="1"/>
  <c r="X173" i="41"/>
  <c r="X111" i="41" s="1"/>
  <c r="X4" i="41" s="1"/>
  <c r="U478" i="1"/>
  <c r="M471" i="40"/>
  <c r="M455" i="40" s="1"/>
  <c r="AC453" i="40"/>
  <c r="F471" i="40"/>
  <c r="F455" i="40" s="1"/>
  <c r="P391" i="5"/>
  <c r="T463" i="1"/>
  <c r="T602" i="1" s="1"/>
  <c r="AC383" i="2"/>
  <c r="AA415" i="2"/>
  <c r="J391" i="1"/>
  <c r="G192" i="5"/>
  <c r="E399" i="2"/>
  <c r="AD407" i="2"/>
  <c r="H67" i="5"/>
  <c r="L5" i="65"/>
  <c r="V457" i="65"/>
  <c r="M536" i="5"/>
  <c r="M616" i="5" s="1"/>
  <c r="N226" i="3"/>
  <c r="N533" i="3" s="1"/>
  <c r="Z301" i="2"/>
  <c r="G269" i="1"/>
  <c r="G543" i="1" s="1"/>
  <c r="Y374" i="3"/>
  <c r="W478" i="1"/>
  <c r="R111" i="39"/>
  <c r="R4" i="39" s="1"/>
  <c r="H111" i="39"/>
  <c r="H4" i="39" s="1"/>
  <c r="G111" i="39"/>
  <c r="G4" i="39" s="1"/>
  <c r="AC478" i="1"/>
  <c r="AA478" i="5"/>
  <c r="R173" i="41"/>
  <c r="R111" i="41" s="1"/>
  <c r="R4" i="41" s="1"/>
  <c r="J478" i="1"/>
  <c r="AB536" i="5"/>
  <c r="AB616" i="5" s="1"/>
  <c r="E460" i="1"/>
  <c r="E7" i="1"/>
  <c r="D30" i="66"/>
  <c r="V463" i="1"/>
  <c r="V602" i="1" s="1"/>
  <c r="U549" i="2"/>
  <c r="U620" i="2" s="1"/>
  <c r="Z368" i="3"/>
  <c r="K21" i="68"/>
  <c r="J463" i="2"/>
  <c r="J602" i="2" s="1"/>
  <c r="P545" i="5"/>
  <c r="P619" i="5" s="1"/>
  <c r="J549" i="2"/>
  <c r="J620" i="2" s="1"/>
  <c r="AD426" i="3"/>
  <c r="AD577" i="3" s="1"/>
  <c r="AC460" i="1"/>
  <c r="AC457" i="1" s="1"/>
  <c r="AC601" i="1" s="1"/>
  <c r="AC7" i="1"/>
  <c r="AD535" i="1"/>
  <c r="AD530" i="1" s="1"/>
  <c r="AD615" i="1" s="1"/>
  <c r="AD216" i="1"/>
  <c r="X67" i="5"/>
  <c r="Q67" i="2"/>
  <c r="I457" i="1"/>
  <c r="F67" i="1"/>
  <c r="G463" i="5"/>
  <c r="G602" i="5" s="1"/>
  <c r="P260" i="3"/>
  <c r="L301" i="2"/>
  <c r="L300" i="2" s="1"/>
  <c r="Z269" i="1"/>
  <c r="Z543" i="1" s="1"/>
  <c r="L349" i="2"/>
  <c r="AD568" i="2"/>
  <c r="AD629" i="2" s="1"/>
  <c r="AD260" i="3"/>
  <c r="AD258" i="3" s="1"/>
  <c r="AD542" i="3" s="1"/>
  <c r="AB545" i="1"/>
  <c r="AB619" i="1" s="1"/>
  <c r="AB549" i="2"/>
  <c r="AB620" i="2" s="1"/>
  <c r="AB613" i="2" s="1"/>
  <c r="AB659" i="2" s="1"/>
  <c r="AB64" i="44" s="1"/>
  <c r="AD380" i="3"/>
  <c r="K349" i="2"/>
  <c r="AB367" i="2"/>
  <c r="AB558" i="2" s="1"/>
  <c r="G272" i="3"/>
  <c r="G270" i="3" s="1"/>
  <c r="R67" i="2"/>
  <c r="F383" i="2"/>
  <c r="F463" i="1"/>
  <c r="F602" i="1" s="1"/>
  <c r="AA415" i="1"/>
  <c r="R463" i="1"/>
  <c r="R602" i="1" s="1"/>
  <c r="T297" i="65"/>
  <c r="E559" i="2"/>
  <c r="E626" i="2" s="1"/>
  <c r="U301" i="2"/>
  <c r="U300" i="2" s="1"/>
  <c r="AC545" i="1"/>
  <c r="AC619" i="1" s="1"/>
  <c r="Z364" i="3"/>
  <c r="M16" i="69"/>
  <c r="M16" i="67"/>
  <c r="AE31" i="3"/>
  <c r="AF19" i="69"/>
  <c r="AF18" i="69" s="1"/>
  <c r="AF58" i="69" s="1"/>
  <c r="AF19" i="67"/>
  <c r="H12" i="67"/>
  <c r="H11" i="67" s="1"/>
  <c r="H12" i="69"/>
  <c r="H11" i="69" s="1"/>
  <c r="H31" i="3"/>
  <c r="I19" i="69"/>
  <c r="I18" i="69" s="1"/>
  <c r="I58" i="69" s="1"/>
  <c r="I19" i="67"/>
  <c r="I91" i="67" s="1"/>
  <c r="R16" i="69"/>
  <c r="R16" i="67"/>
  <c r="G465" i="3"/>
  <c r="H17" i="69"/>
  <c r="H17" i="67"/>
  <c r="U465" i="3"/>
  <c r="V17" i="69"/>
  <c r="V17" i="67"/>
  <c r="D12" i="69"/>
  <c r="D11" i="69" s="1"/>
  <c r="D12" i="67"/>
  <c r="D11" i="67" s="1"/>
  <c r="J12" i="69"/>
  <c r="J11" i="69" s="1"/>
  <c r="J12" i="67"/>
  <c r="J11" i="67" s="1"/>
  <c r="X465" i="3"/>
  <c r="Y17" i="67"/>
  <c r="Y17" i="69"/>
  <c r="L31" i="3"/>
  <c r="L460" i="3" s="1"/>
  <c r="M19" i="69"/>
  <c r="M18" i="69" s="1"/>
  <c r="M58" i="69" s="1"/>
  <c r="M19" i="67"/>
  <c r="M91" i="67" s="1"/>
  <c r="Q16" i="69"/>
  <c r="Q16" i="67"/>
  <c r="R31" i="3"/>
  <c r="R460" i="3" s="1"/>
  <c r="S19" i="69"/>
  <c r="S18" i="69" s="1"/>
  <c r="S58" i="69" s="1"/>
  <c r="S19" i="67"/>
  <c r="T465" i="3"/>
  <c r="U17" i="69"/>
  <c r="U17" i="67"/>
  <c r="AE465" i="1"/>
  <c r="G17" i="66"/>
  <c r="G7" i="66" s="1"/>
  <c r="G17" i="68"/>
  <c r="C465" i="3"/>
  <c r="D17" i="69"/>
  <c r="D17" i="67"/>
  <c r="AD31" i="3"/>
  <c r="AD460" i="3" s="1"/>
  <c r="AE19" i="69"/>
  <c r="AE18" i="69" s="1"/>
  <c r="AE58" i="69" s="1"/>
  <c r="AE19" i="67"/>
  <c r="S465" i="3"/>
  <c r="T17" i="67"/>
  <c r="T17" i="69"/>
  <c r="AE31" i="2"/>
  <c r="D19" i="68"/>
  <c r="D19" i="66"/>
  <c r="S464" i="3"/>
  <c r="T16" i="69"/>
  <c r="T16" i="67"/>
  <c r="I465" i="3"/>
  <c r="J17" i="69"/>
  <c r="J17" i="67"/>
  <c r="D16" i="66"/>
  <c r="D16" i="68"/>
  <c r="AD19" i="69"/>
  <c r="AD18" i="69" s="1"/>
  <c r="AD58" i="69" s="1"/>
  <c r="AD19" i="67"/>
  <c r="U464" i="3"/>
  <c r="V16" i="67"/>
  <c r="V16" i="69"/>
  <c r="L458" i="3"/>
  <c r="M12" i="69"/>
  <c r="M11" i="69" s="1"/>
  <c r="M12" i="67"/>
  <c r="M11" i="67" s="1"/>
  <c r="Y458" i="3"/>
  <c r="Z12" i="69"/>
  <c r="Z11" i="69" s="1"/>
  <c r="Z12" i="67"/>
  <c r="Z11" i="67" s="1"/>
  <c r="E16" i="69"/>
  <c r="E16" i="67"/>
  <c r="H16" i="69"/>
  <c r="H16" i="67"/>
  <c r="X458" i="3"/>
  <c r="Y12" i="69"/>
  <c r="Y11" i="69" s="1"/>
  <c r="Y12" i="67"/>
  <c r="Y11" i="67" s="1"/>
  <c r="D458" i="3"/>
  <c r="E12" i="69"/>
  <c r="E11" i="69" s="1"/>
  <c r="E12" i="67"/>
  <c r="E11" i="67" s="1"/>
  <c r="M465" i="3"/>
  <c r="N17" i="69"/>
  <c r="N17" i="67"/>
  <c r="R549" i="2"/>
  <c r="R620" i="2" s="1"/>
  <c r="R613" i="2" s="1"/>
  <c r="R659" i="2" s="1"/>
  <c r="R64" i="44" s="1"/>
  <c r="T552" i="3"/>
  <c r="T621" i="3" s="1"/>
  <c r="K552" i="3"/>
  <c r="K621" i="3" s="1"/>
  <c r="H552" i="3"/>
  <c r="H621" i="3" s="1"/>
  <c r="G552" i="3"/>
  <c r="G621" i="3" s="1"/>
  <c r="AE552" i="3"/>
  <c r="AE621" i="3" s="1"/>
  <c r="Q545" i="1"/>
  <c r="Q619" i="1" s="1"/>
  <c r="M552" i="3"/>
  <c r="M621" i="3" s="1"/>
  <c r="W552" i="3"/>
  <c r="W621" i="3" s="1"/>
  <c r="AB552" i="3"/>
  <c r="AB621" i="3" s="1"/>
  <c r="E545" i="1"/>
  <c r="E619" i="1" s="1"/>
  <c r="S545" i="1"/>
  <c r="S619" i="1" s="1"/>
  <c r="D552" i="3"/>
  <c r="D621" i="3" s="1"/>
  <c r="W580" i="3"/>
  <c r="W637" i="3" s="1"/>
  <c r="X28" i="69"/>
  <c r="X28" i="67"/>
  <c r="AE579" i="5"/>
  <c r="AE636" i="5" s="1"/>
  <c r="F27" i="66"/>
  <c r="F27" i="68"/>
  <c r="Q579" i="3"/>
  <c r="Q636" i="3" s="1"/>
  <c r="R27" i="69"/>
  <c r="R27" i="67"/>
  <c r="O579" i="3"/>
  <c r="O636" i="3" s="1"/>
  <c r="P27" i="69"/>
  <c r="P27" i="67"/>
  <c r="P578" i="3"/>
  <c r="P635" i="3" s="1"/>
  <c r="Q26" i="69"/>
  <c r="Q26" i="67"/>
  <c r="H578" i="3"/>
  <c r="H635" i="3" s="1"/>
  <c r="I26" i="67"/>
  <c r="I26" i="69"/>
  <c r="N578" i="3"/>
  <c r="N635" i="3" s="1"/>
  <c r="O26" i="69"/>
  <c r="O26" i="67"/>
  <c r="AE578" i="3"/>
  <c r="AE635" i="3" s="1"/>
  <c r="AF26" i="69"/>
  <c r="AF26" i="67"/>
  <c r="AE579" i="1"/>
  <c r="AE636" i="1" s="1"/>
  <c r="G27" i="66"/>
  <c r="G27" i="68"/>
  <c r="S28" i="67"/>
  <c r="O549" i="2"/>
  <c r="O620" i="2" s="1"/>
  <c r="G579" i="3"/>
  <c r="G636" i="3" s="1"/>
  <c r="H27" i="69"/>
  <c r="H27" i="67"/>
  <c r="F111" i="1"/>
  <c r="AE580" i="1"/>
  <c r="AE637" i="1" s="1"/>
  <c r="G28" i="68"/>
  <c r="G28" i="66"/>
  <c r="C489" i="5"/>
  <c r="C607" i="5" s="1"/>
  <c r="K458" i="3"/>
  <c r="L12" i="69"/>
  <c r="L11" i="69" s="1"/>
  <c r="L12" i="67"/>
  <c r="L11" i="67" s="1"/>
  <c r="Z96" i="67"/>
  <c r="V18" i="67"/>
  <c r="V59" i="67" s="1"/>
  <c r="K10" i="68"/>
  <c r="K14" i="68"/>
  <c r="O31" i="3"/>
  <c r="O460" i="3" s="1"/>
  <c r="P19" i="69"/>
  <c r="P18" i="69" s="1"/>
  <c r="P58" i="69" s="1"/>
  <c r="P19" i="67"/>
  <c r="F465" i="3"/>
  <c r="G17" i="69"/>
  <c r="G17" i="67"/>
  <c r="S31" i="3"/>
  <c r="S460" i="3" s="1"/>
  <c r="T19" i="69"/>
  <c r="T18" i="69" s="1"/>
  <c r="T58" i="69" s="1"/>
  <c r="T19" i="67"/>
  <c r="Q31" i="3"/>
  <c r="Q460" i="3" s="1"/>
  <c r="R19" i="69"/>
  <c r="R18" i="69" s="1"/>
  <c r="R58" i="69" s="1"/>
  <c r="R19" i="67"/>
  <c r="N31" i="3"/>
  <c r="O19" i="69"/>
  <c r="O18" i="69" s="1"/>
  <c r="O58" i="69" s="1"/>
  <c r="O19" i="67"/>
  <c r="Q465" i="3"/>
  <c r="R17" i="69"/>
  <c r="R17" i="67"/>
  <c r="D31" i="3"/>
  <c r="E19" i="69"/>
  <c r="E18" i="69" s="1"/>
  <c r="E58" i="69" s="1"/>
  <c r="E19" i="67"/>
  <c r="E91" i="67" s="1"/>
  <c r="AE111" i="39"/>
  <c r="AE4" i="39" s="1"/>
  <c r="H31" i="66"/>
  <c r="H29" i="66" s="1"/>
  <c r="H5" i="66" s="1"/>
  <c r="AE31" i="5"/>
  <c r="AE460" i="5" s="1"/>
  <c r="F19" i="68"/>
  <c r="F18" i="68" s="1"/>
  <c r="F19" i="66"/>
  <c r="F18" i="66" s="1"/>
  <c r="Q12" i="69"/>
  <c r="Q11" i="69" s="1"/>
  <c r="Q12" i="67"/>
  <c r="Q11" i="67" s="1"/>
  <c r="AC16" i="69"/>
  <c r="AC16" i="67"/>
  <c r="G12" i="69"/>
  <c r="G11" i="69" s="1"/>
  <c r="G12" i="67"/>
  <c r="G11" i="67" s="1"/>
  <c r="Z31" i="3"/>
  <c r="Z460" i="3" s="1"/>
  <c r="AA19" i="69"/>
  <c r="AA18" i="69" s="1"/>
  <c r="AA58" i="69" s="1"/>
  <c r="AA19" i="67"/>
  <c r="E465" i="3"/>
  <c r="F17" i="69"/>
  <c r="F17" i="67"/>
  <c r="W12" i="69"/>
  <c r="W11" i="69" s="1"/>
  <c r="W12" i="67"/>
  <c r="W11" i="67" s="1"/>
  <c r="U16" i="69"/>
  <c r="U16" i="67"/>
  <c r="W31" i="3"/>
  <c r="X19" i="69"/>
  <c r="X18" i="69" s="1"/>
  <c r="X58" i="69" s="1"/>
  <c r="X19" i="67"/>
  <c r="Z465" i="3"/>
  <c r="Z463" i="3" s="1"/>
  <c r="Z602" i="3" s="1"/>
  <c r="AA17" i="69"/>
  <c r="AA17" i="67"/>
  <c r="X16" i="69"/>
  <c r="X16" i="67"/>
  <c r="AE465" i="2"/>
  <c r="D17" i="68"/>
  <c r="D17" i="66"/>
  <c r="U19" i="69"/>
  <c r="U18" i="69" s="1"/>
  <c r="U58" i="69" s="1"/>
  <c r="U19" i="67"/>
  <c r="U91" i="67" s="1"/>
  <c r="D465" i="3"/>
  <c r="D463" i="3" s="1"/>
  <c r="D602" i="3" s="1"/>
  <c r="E17" i="69"/>
  <c r="E17" i="67"/>
  <c r="I16" i="69"/>
  <c r="I16" i="67"/>
  <c r="AB458" i="3"/>
  <c r="AC12" i="69"/>
  <c r="AC11" i="69" s="1"/>
  <c r="AC12" i="67"/>
  <c r="AC11" i="67" s="1"/>
  <c r="P31" i="3"/>
  <c r="P460" i="3" s="1"/>
  <c r="Q19" i="69"/>
  <c r="Q18" i="69" s="1"/>
  <c r="Q58" i="69" s="1"/>
  <c r="Q19" i="67"/>
  <c r="Q91" i="67" s="1"/>
  <c r="N465" i="3"/>
  <c r="O17" i="67"/>
  <c r="O17" i="69"/>
  <c r="AC464" i="3"/>
  <c r="AD16" i="69"/>
  <c r="AD16" i="67"/>
  <c r="V31" i="3"/>
  <c r="V460" i="3" s="1"/>
  <c r="W19" i="69"/>
  <c r="W18" i="69" s="1"/>
  <c r="W58" i="69" s="1"/>
  <c r="W19" i="67"/>
  <c r="Y16" i="69"/>
  <c r="Y16" i="67"/>
  <c r="F19" i="69"/>
  <c r="F18" i="69" s="1"/>
  <c r="F58" i="69" s="1"/>
  <c r="F19" i="67"/>
  <c r="AC552" i="3"/>
  <c r="AC621" i="3" s="1"/>
  <c r="AE191" i="2"/>
  <c r="D33" i="66" s="1"/>
  <c r="L552" i="3"/>
  <c r="L621" i="3" s="1"/>
  <c r="AA552" i="3"/>
  <c r="AA621" i="3" s="1"/>
  <c r="X552" i="3"/>
  <c r="X621" i="3" s="1"/>
  <c r="C545" i="1"/>
  <c r="C619" i="1" s="1"/>
  <c r="O552" i="3"/>
  <c r="O621" i="3" s="1"/>
  <c r="D545" i="1"/>
  <c r="D619" i="1" s="1"/>
  <c r="Q549" i="2"/>
  <c r="Q620" i="2" s="1"/>
  <c r="Q613" i="2" s="1"/>
  <c r="Q659" i="2" s="1"/>
  <c r="Q64" i="44" s="1"/>
  <c r="S301" i="2"/>
  <c r="S300" i="2" s="1"/>
  <c r="W349" i="2"/>
  <c r="AC568" i="2"/>
  <c r="AC629" i="2" s="1"/>
  <c r="I559" i="2"/>
  <c r="I626" i="2" s="1"/>
  <c r="Z300" i="2"/>
  <c r="Q28" i="67"/>
  <c r="U578" i="3"/>
  <c r="U635" i="3" s="1"/>
  <c r="V26" i="69"/>
  <c r="V26" i="67"/>
  <c r="E578" i="3"/>
  <c r="E635" i="3" s="1"/>
  <c r="F26" i="69"/>
  <c r="F26" i="67"/>
  <c r="AD578" i="3"/>
  <c r="AD635" i="3" s="1"/>
  <c r="AE26" i="69"/>
  <c r="AE26" i="67"/>
  <c r="M349" i="2"/>
  <c r="AB559" i="2"/>
  <c r="AB626" i="2" s="1"/>
  <c r="U579" i="3"/>
  <c r="U636" i="3" s="1"/>
  <c r="AD579" i="3"/>
  <c r="AD636" i="3" s="1"/>
  <c r="AE27" i="69"/>
  <c r="AE27" i="67"/>
  <c r="P568" i="2"/>
  <c r="P629" i="2" s="1"/>
  <c r="P301" i="2"/>
  <c r="P300" i="2" s="1"/>
  <c r="S580" i="3"/>
  <c r="S637" i="3" s="1"/>
  <c r="T28" i="69"/>
  <c r="T28" i="67"/>
  <c r="K577" i="3"/>
  <c r="L25" i="69"/>
  <c r="L25" i="67"/>
  <c r="AA577" i="3"/>
  <c r="Q578" i="3"/>
  <c r="Q635" i="3" s="1"/>
  <c r="R26" i="69"/>
  <c r="R26" i="67"/>
  <c r="S578" i="3"/>
  <c r="S635" i="3" s="1"/>
  <c r="T26" i="69"/>
  <c r="T26" i="67"/>
  <c r="O578" i="3"/>
  <c r="O635" i="3" s="1"/>
  <c r="P26" i="69"/>
  <c r="P26" i="67"/>
  <c r="Z578" i="3"/>
  <c r="Z635" i="3" s="1"/>
  <c r="AA26" i="69"/>
  <c r="AA26" i="67"/>
  <c r="Y578" i="3"/>
  <c r="Y635" i="3" s="1"/>
  <c r="Z26" i="69"/>
  <c r="Z26" i="67"/>
  <c r="AB578" i="3"/>
  <c r="AB635" i="3" s="1"/>
  <c r="AC26" i="69"/>
  <c r="AC26" i="67"/>
  <c r="K578" i="3"/>
  <c r="K635" i="3" s="1"/>
  <c r="L26" i="69"/>
  <c r="L26" i="67"/>
  <c r="Y465" i="3"/>
  <c r="Z17" i="69"/>
  <c r="Z17" i="67"/>
  <c r="AE465" i="5"/>
  <c r="F17" i="66"/>
  <c r="F17" i="68"/>
  <c r="J96" i="67"/>
  <c r="K10" i="66"/>
  <c r="D18" i="69"/>
  <c r="D58" i="69" s="1"/>
  <c r="K15" i="66"/>
  <c r="D29" i="66"/>
  <c r="F16" i="66"/>
  <c r="F16" i="68"/>
  <c r="AD12" i="69"/>
  <c r="AD11" i="69" s="1"/>
  <c r="AD12" i="67"/>
  <c r="AD11" i="67" s="1"/>
  <c r="AB12" i="69"/>
  <c r="AB11" i="69" s="1"/>
  <c r="AB12" i="67"/>
  <c r="AB11" i="67" s="1"/>
  <c r="S16" i="69"/>
  <c r="S16" i="67"/>
  <c r="K31" i="3"/>
  <c r="K460" i="3" s="1"/>
  <c r="L19" i="67"/>
  <c r="L19" i="69"/>
  <c r="L18" i="69" s="1"/>
  <c r="L58" i="69" s="1"/>
  <c r="AC465" i="3"/>
  <c r="AD17" i="69"/>
  <c r="AD17" i="67"/>
  <c r="AE16" i="69"/>
  <c r="AE16" i="67"/>
  <c r="AD465" i="3"/>
  <c r="AE17" i="69"/>
  <c r="AE17" i="67"/>
  <c r="AA31" i="3"/>
  <c r="AA460" i="3" s="1"/>
  <c r="AB19" i="67"/>
  <c r="AB19" i="69"/>
  <c r="AB18" i="69" s="1"/>
  <c r="AB58" i="69" s="1"/>
  <c r="Y31" i="3"/>
  <c r="Y460" i="3" s="1"/>
  <c r="Z19" i="69"/>
  <c r="Z18" i="69" s="1"/>
  <c r="Z58" i="69" s="1"/>
  <c r="Z19" i="67"/>
  <c r="R12" i="69"/>
  <c r="R11" i="69" s="1"/>
  <c r="R7" i="69" s="1"/>
  <c r="R12" i="67"/>
  <c r="R11" i="67" s="1"/>
  <c r="H465" i="3"/>
  <c r="H463" i="3" s="1"/>
  <c r="H602" i="3" s="1"/>
  <c r="I17" i="69"/>
  <c r="I17" i="67"/>
  <c r="K465" i="3"/>
  <c r="L17" i="69"/>
  <c r="L17" i="67"/>
  <c r="L465" i="3"/>
  <c r="M17" i="69"/>
  <c r="M17" i="67"/>
  <c r="AD458" i="3"/>
  <c r="AD457" i="3" s="1"/>
  <c r="AE12" i="69"/>
  <c r="AE11" i="69" s="1"/>
  <c r="AE12" i="67"/>
  <c r="AE11" i="67" s="1"/>
  <c r="Z458" i="3"/>
  <c r="Z457" i="3" s="1"/>
  <c r="AA12" i="69"/>
  <c r="AA11" i="69" s="1"/>
  <c r="AA7" i="69" s="1"/>
  <c r="AA12" i="67"/>
  <c r="AA11" i="67" s="1"/>
  <c r="M458" i="3"/>
  <c r="N12" i="69"/>
  <c r="N11" i="69" s="1"/>
  <c r="N12" i="67"/>
  <c r="N11" i="67" s="1"/>
  <c r="J19" i="69"/>
  <c r="J18" i="69" s="1"/>
  <c r="J58" i="69" s="1"/>
  <c r="J19" i="67"/>
  <c r="D12" i="66"/>
  <c r="D12" i="68"/>
  <c r="AE458" i="5"/>
  <c r="F12" i="66"/>
  <c r="F11" i="66" s="1"/>
  <c r="F12" i="68"/>
  <c r="F11" i="68" s="1"/>
  <c r="W458" i="3"/>
  <c r="X12" i="67"/>
  <c r="X11" i="67" s="1"/>
  <c r="X12" i="69"/>
  <c r="X11" i="69" s="1"/>
  <c r="I464" i="3"/>
  <c r="I463" i="3" s="1"/>
  <c r="I602" i="3" s="1"/>
  <c r="J16" i="69"/>
  <c r="J16" i="67"/>
  <c r="E464" i="3"/>
  <c r="F16" i="67"/>
  <c r="F16" i="69"/>
  <c r="J458" i="3"/>
  <c r="K12" i="69"/>
  <c r="K11" i="69" s="1"/>
  <c r="K12" i="67"/>
  <c r="K11" i="67" s="1"/>
  <c r="H458" i="3"/>
  <c r="I12" i="69"/>
  <c r="I11" i="69" s="1"/>
  <c r="I12" i="67"/>
  <c r="I11" i="67" s="1"/>
  <c r="S458" i="3"/>
  <c r="T12" i="69"/>
  <c r="T11" i="69" s="1"/>
  <c r="T12" i="67"/>
  <c r="T11" i="67" s="1"/>
  <c r="K464" i="3"/>
  <c r="L16" i="69"/>
  <c r="L16" i="67"/>
  <c r="J464" i="3"/>
  <c r="K16" i="69"/>
  <c r="K16" i="67"/>
  <c r="T458" i="3"/>
  <c r="T457" i="3" s="1"/>
  <c r="U12" i="69"/>
  <c r="U11" i="69" s="1"/>
  <c r="U7" i="69" s="1"/>
  <c r="U12" i="67"/>
  <c r="U11" i="67" s="1"/>
  <c r="O464" i="3"/>
  <c r="P16" i="69"/>
  <c r="P16" i="67"/>
  <c r="AD367" i="2"/>
  <c r="AD558" i="2" s="1"/>
  <c r="J552" i="3"/>
  <c r="J621" i="3" s="1"/>
  <c r="P552" i="3"/>
  <c r="P621" i="3" s="1"/>
  <c r="R552" i="3"/>
  <c r="R621" i="3" s="1"/>
  <c r="L549" i="2"/>
  <c r="L620" i="2" s="1"/>
  <c r="AE349" i="2"/>
  <c r="AD349" i="2"/>
  <c r="W549" i="2"/>
  <c r="W620" i="2" s="1"/>
  <c r="W613" i="2" s="1"/>
  <c r="W659" i="2" s="1"/>
  <c r="W64" i="44" s="1"/>
  <c r="Y552" i="3"/>
  <c r="Y621" i="3" s="1"/>
  <c r="F552" i="3"/>
  <c r="F621" i="3" s="1"/>
  <c r="N552" i="3"/>
  <c r="N621" i="3" s="1"/>
  <c r="U349" i="2"/>
  <c r="I349" i="2"/>
  <c r="X216" i="5"/>
  <c r="AD552" i="3"/>
  <c r="AD621" i="3" s="1"/>
  <c r="I552" i="3"/>
  <c r="I621" i="3" s="1"/>
  <c r="AE28" i="69"/>
  <c r="AE28" i="67"/>
  <c r="T27" i="69"/>
  <c r="T27" i="67"/>
  <c r="Z579" i="3"/>
  <c r="Z636" i="3" s="1"/>
  <c r="AA27" i="69"/>
  <c r="AA27" i="67"/>
  <c r="C552" i="3"/>
  <c r="C621" i="3" s="1"/>
  <c r="F578" i="3"/>
  <c r="F635" i="3" s="1"/>
  <c r="G26" i="69"/>
  <c r="G26" i="67"/>
  <c r="D578" i="3"/>
  <c r="D635" i="3" s="1"/>
  <c r="E26" i="69"/>
  <c r="E26" i="67"/>
  <c r="R578" i="3"/>
  <c r="R635" i="3" s="1"/>
  <c r="S26" i="69"/>
  <c r="S26" i="67"/>
  <c r="J578" i="3"/>
  <c r="J635" i="3" s="1"/>
  <c r="K26" i="69"/>
  <c r="K26" i="67"/>
  <c r="J580" i="3"/>
  <c r="J637" i="3" s="1"/>
  <c r="K28" i="69"/>
  <c r="K28" i="67"/>
  <c r="Z580" i="3"/>
  <c r="Z637" i="3" s="1"/>
  <c r="AA28" i="69"/>
  <c r="AA28" i="67"/>
  <c r="F28" i="68"/>
  <c r="K28" i="68" s="1"/>
  <c r="F28" i="66"/>
  <c r="Y19" i="69"/>
  <c r="Y18" i="69" s="1"/>
  <c r="Y58" i="69" s="1"/>
  <c r="Y19" i="67"/>
  <c r="H19" i="69"/>
  <c r="H18" i="69" s="1"/>
  <c r="H58" i="69" s="1"/>
  <c r="H19" i="67"/>
  <c r="G7" i="68"/>
  <c r="K15" i="68"/>
  <c r="R96" i="67"/>
  <c r="AB16" i="69"/>
  <c r="AB16" i="67"/>
  <c r="V12" i="69"/>
  <c r="V11" i="69" s="1"/>
  <c r="V12" i="67"/>
  <c r="V11" i="67" s="1"/>
  <c r="V465" i="3"/>
  <c r="W17" i="69"/>
  <c r="W17" i="67"/>
  <c r="G19" i="68"/>
  <c r="G18" i="68" s="1"/>
  <c r="G19" i="66"/>
  <c r="G18" i="66" s="1"/>
  <c r="AE463" i="1"/>
  <c r="AE602" i="1" s="1"/>
  <c r="J465" i="3"/>
  <c r="K17" i="69"/>
  <c r="K17" i="67"/>
  <c r="P12" i="69"/>
  <c r="P11" i="69" s="1"/>
  <c r="P12" i="67"/>
  <c r="P11" i="67" s="1"/>
  <c r="G16" i="69"/>
  <c r="G16" i="67"/>
  <c r="S12" i="69"/>
  <c r="S11" i="69" s="1"/>
  <c r="S12" i="67"/>
  <c r="S11" i="67" s="1"/>
  <c r="M31" i="3"/>
  <c r="N19" i="69"/>
  <c r="N18" i="69" s="1"/>
  <c r="N58" i="69" s="1"/>
  <c r="N19" i="67"/>
  <c r="AE465" i="3"/>
  <c r="AF17" i="69"/>
  <c r="AF17" i="67"/>
  <c r="W465" i="3"/>
  <c r="X17" i="69"/>
  <c r="X17" i="67"/>
  <c r="AB31" i="3"/>
  <c r="AB7" i="3" s="1"/>
  <c r="AC19" i="69"/>
  <c r="AC18" i="69" s="1"/>
  <c r="AC58" i="69" s="1"/>
  <c r="AC19" i="67"/>
  <c r="AC91" i="67" s="1"/>
  <c r="AE464" i="3"/>
  <c r="AF16" i="69"/>
  <c r="AF16" i="67"/>
  <c r="AA465" i="3"/>
  <c r="AB17" i="69"/>
  <c r="AB17" i="67"/>
  <c r="P465" i="3"/>
  <c r="Q17" i="69"/>
  <c r="Q17" i="67"/>
  <c r="V464" i="3"/>
  <c r="V463" i="3" s="1"/>
  <c r="V602" i="3" s="1"/>
  <c r="W16" i="69"/>
  <c r="W16" i="67"/>
  <c r="O465" i="3"/>
  <c r="P17" i="69"/>
  <c r="P17" i="67"/>
  <c r="R465" i="3"/>
  <c r="S17" i="69"/>
  <c r="S17" i="67"/>
  <c r="K19" i="69"/>
  <c r="K18" i="69" s="1"/>
  <c r="K58" i="69" s="1"/>
  <c r="K19" i="67"/>
  <c r="Y464" i="3"/>
  <c r="Z16" i="69"/>
  <c r="Z16" i="67"/>
  <c r="N16" i="69"/>
  <c r="N16" i="67"/>
  <c r="O16" i="69"/>
  <c r="O7" i="69" s="1"/>
  <c r="O16" i="67"/>
  <c r="E458" i="3"/>
  <c r="F12" i="69"/>
  <c r="F11" i="69" s="1"/>
  <c r="F12" i="67"/>
  <c r="F11" i="67" s="1"/>
  <c r="Z552" i="3"/>
  <c r="Z621" i="3" s="1"/>
  <c r="E301" i="2"/>
  <c r="E300" i="2" s="1"/>
  <c r="E552" i="3"/>
  <c r="E621" i="3" s="1"/>
  <c r="U552" i="3"/>
  <c r="U621" i="3" s="1"/>
  <c r="R568" i="2"/>
  <c r="R629" i="2" s="1"/>
  <c r="V552" i="3"/>
  <c r="V621" i="3" s="1"/>
  <c r="Q552" i="3"/>
  <c r="Q621" i="3" s="1"/>
  <c r="J301" i="2"/>
  <c r="J300" i="2" s="1"/>
  <c r="J299" i="2" s="1"/>
  <c r="S552" i="3"/>
  <c r="S621" i="3" s="1"/>
  <c r="D579" i="3"/>
  <c r="D636" i="3" s="1"/>
  <c r="E27" i="69"/>
  <c r="E27" i="67"/>
  <c r="F25" i="68"/>
  <c r="F25" i="66"/>
  <c r="G580" i="3"/>
  <c r="G637" i="3" s="1"/>
  <c r="H28" i="69"/>
  <c r="H28" i="67"/>
  <c r="AE25" i="69"/>
  <c r="AE25" i="67"/>
  <c r="AE97" i="67" s="1"/>
  <c r="C578" i="3"/>
  <c r="C635" i="3" s="1"/>
  <c r="D26" i="69"/>
  <c r="D26" i="67"/>
  <c r="L578" i="3"/>
  <c r="L635" i="3" s="1"/>
  <c r="M26" i="69"/>
  <c r="M26" i="67"/>
  <c r="AA578" i="3"/>
  <c r="AA635" i="3" s="1"/>
  <c r="AB26" i="69"/>
  <c r="AB26" i="67"/>
  <c r="AC578" i="3"/>
  <c r="AC635" i="3" s="1"/>
  <c r="AD26" i="69"/>
  <c r="AD26" i="67"/>
  <c r="AE579" i="2"/>
  <c r="D27" i="66"/>
  <c r="D27" i="68"/>
  <c r="AA580" i="3"/>
  <c r="AA637" i="3" s="1"/>
  <c r="AB28" i="69"/>
  <c r="AB28" i="67"/>
  <c r="T25" i="69"/>
  <c r="T25" i="67"/>
  <c r="T97" i="67" s="1"/>
  <c r="M578" i="3"/>
  <c r="M635" i="3" s="1"/>
  <c r="N26" i="69"/>
  <c r="N26" i="67"/>
  <c r="G578" i="3"/>
  <c r="G635" i="3" s="1"/>
  <c r="H26" i="69"/>
  <c r="H26" i="67"/>
  <c r="W578" i="3"/>
  <c r="W635" i="3" s="1"/>
  <c r="X26" i="69"/>
  <c r="X26" i="67"/>
  <c r="X578" i="3"/>
  <c r="X635" i="3" s="1"/>
  <c r="Y26" i="69"/>
  <c r="Y26" i="67"/>
  <c r="V578" i="3"/>
  <c r="V635" i="3" s="1"/>
  <c r="W26" i="69"/>
  <c r="W26" i="67"/>
  <c r="I578" i="3"/>
  <c r="I635" i="3" s="1"/>
  <c r="J26" i="69"/>
  <c r="J26" i="67"/>
  <c r="T578" i="3"/>
  <c r="T635" i="3" s="1"/>
  <c r="U26" i="69"/>
  <c r="U26" i="67"/>
  <c r="AF12" i="69"/>
  <c r="AF11" i="69" s="1"/>
  <c r="AF12" i="67"/>
  <c r="AF11" i="67" s="1"/>
  <c r="AD96" i="67"/>
  <c r="E18" i="67"/>
  <c r="E59" i="67" s="1"/>
  <c r="U18" i="67"/>
  <c r="U59" i="67" s="1"/>
  <c r="K14" i="66"/>
  <c r="G19" i="67"/>
  <c r="G19" i="69"/>
  <c r="G18" i="69" s="1"/>
  <c r="G58" i="69" s="1"/>
  <c r="F425" i="1"/>
  <c r="C425" i="2"/>
  <c r="O425" i="5"/>
  <c r="N633" i="1"/>
  <c r="N661" i="1" s="1"/>
  <c r="N106" i="44" s="1"/>
  <c r="S576" i="1"/>
  <c r="P576" i="1"/>
  <c r="W576" i="2"/>
  <c r="M576" i="2"/>
  <c r="S425" i="1"/>
  <c r="N633" i="2"/>
  <c r="N661" i="2" s="1"/>
  <c r="N104" i="44" s="1"/>
  <c r="W425" i="2"/>
  <c r="M425" i="2"/>
  <c r="W425" i="5"/>
  <c r="U576" i="1"/>
  <c r="Y576" i="1"/>
  <c r="N425" i="2"/>
  <c r="K576" i="1"/>
  <c r="I425" i="5"/>
  <c r="Y425" i="1"/>
  <c r="I576" i="2"/>
  <c r="X633" i="2"/>
  <c r="X661" i="2" s="1"/>
  <c r="X104" i="44" s="1"/>
  <c r="P425" i="5"/>
  <c r="G425" i="1"/>
  <c r="G576" i="1"/>
  <c r="L576" i="1"/>
  <c r="O434" i="3"/>
  <c r="W633" i="1"/>
  <c r="W661" i="1" s="1"/>
  <c r="W106" i="44" s="1"/>
  <c r="AD425" i="5"/>
  <c r="C425" i="5"/>
  <c r="AA425" i="2"/>
  <c r="S633" i="1"/>
  <c r="S661" i="1" s="1"/>
  <c r="S106" i="44" s="1"/>
  <c r="F425" i="5"/>
  <c r="P633" i="1"/>
  <c r="P661" i="1" s="1"/>
  <c r="P106" i="44" s="1"/>
  <c r="H576" i="1"/>
  <c r="W633" i="2"/>
  <c r="W661" i="2" s="1"/>
  <c r="W104" i="44" s="1"/>
  <c r="M633" i="2"/>
  <c r="M661" i="2" s="1"/>
  <c r="M104" i="44" s="1"/>
  <c r="U633" i="1"/>
  <c r="U661" i="1" s="1"/>
  <c r="U106" i="44" s="1"/>
  <c r="Y633" i="1"/>
  <c r="Y661" i="1" s="1"/>
  <c r="Y106" i="44" s="1"/>
  <c r="K633" i="1"/>
  <c r="K661" i="1" s="1"/>
  <c r="K106" i="44" s="1"/>
  <c r="F576" i="1"/>
  <c r="C576" i="2"/>
  <c r="I633" i="2"/>
  <c r="I661" i="2" s="1"/>
  <c r="I104" i="44" s="1"/>
  <c r="H425" i="1"/>
  <c r="K434" i="3"/>
  <c r="K425" i="1"/>
  <c r="X425" i="2"/>
  <c r="H633" i="1"/>
  <c r="H661" i="1" s="1"/>
  <c r="H106" i="44" s="1"/>
  <c r="Z576" i="2"/>
  <c r="S576" i="2"/>
  <c r="N425" i="1"/>
  <c r="P576" i="2"/>
  <c r="Y425" i="5"/>
  <c r="F633" i="1"/>
  <c r="F661" i="1" s="1"/>
  <c r="F106" i="44" s="1"/>
  <c r="AA576" i="2"/>
  <c r="C633" i="2"/>
  <c r="C661" i="2" s="1"/>
  <c r="C104" i="44" s="1"/>
  <c r="U425" i="1"/>
  <c r="J425" i="5"/>
  <c r="L425" i="1"/>
  <c r="P297" i="1"/>
  <c r="AE562" i="1"/>
  <c r="AE627" i="1" s="1"/>
  <c r="AD298" i="1"/>
  <c r="AA562" i="5"/>
  <c r="AA627" i="5" s="1"/>
  <c r="AD562" i="5"/>
  <c r="AD627" i="5" s="1"/>
  <c r="S298" i="5"/>
  <c r="R298" i="5"/>
  <c r="R297" i="5" s="1"/>
  <c r="AB298" i="5"/>
  <c r="P298" i="5"/>
  <c r="E557" i="5"/>
  <c r="E556" i="5" s="1"/>
  <c r="E625" i="5" s="1"/>
  <c r="K359" i="3"/>
  <c r="K358" i="3" s="1"/>
  <c r="D359" i="3"/>
  <c r="AB374" i="3"/>
  <c r="E364" i="3"/>
  <c r="AA364" i="3"/>
  <c r="T364" i="3"/>
  <c r="Q355" i="3"/>
  <c r="E355" i="3"/>
  <c r="X557" i="65"/>
  <c r="X556" i="65" s="1"/>
  <c r="X555" i="65" s="1"/>
  <c r="M4" i="65"/>
  <c r="K415" i="2"/>
  <c r="R415" i="2"/>
  <c r="Q571" i="2"/>
  <c r="Q630" i="2" s="1"/>
  <c r="X571" i="2"/>
  <c r="X630" i="2" s="1"/>
  <c r="L571" i="2"/>
  <c r="L630" i="2" s="1"/>
  <c r="D407" i="2"/>
  <c r="U407" i="2"/>
  <c r="L568" i="2"/>
  <c r="L629" i="2" s="1"/>
  <c r="Q568" i="2"/>
  <c r="Q629" i="2" s="1"/>
  <c r="AA565" i="2"/>
  <c r="AA628" i="2" s="1"/>
  <c r="U399" i="2"/>
  <c r="AA399" i="2"/>
  <c r="T399" i="2"/>
  <c r="M565" i="2"/>
  <c r="M628" i="2" s="1"/>
  <c r="M399" i="2"/>
  <c r="S565" i="2"/>
  <c r="S628" i="2" s="1"/>
  <c r="W565" i="2"/>
  <c r="W628" i="2" s="1"/>
  <c r="G562" i="2"/>
  <c r="G627" i="2" s="1"/>
  <c r="X562" i="2"/>
  <c r="X627" i="2" s="1"/>
  <c r="X391" i="2"/>
  <c r="S391" i="2"/>
  <c r="AA562" i="2"/>
  <c r="AA627" i="2" s="1"/>
  <c r="F562" i="2"/>
  <c r="F627" i="2" s="1"/>
  <c r="V383" i="2"/>
  <c r="V559" i="2"/>
  <c r="V626" i="2" s="1"/>
  <c r="N383" i="2"/>
  <c r="W367" i="2"/>
  <c r="W558" i="2" s="1"/>
  <c r="Z367" i="2"/>
  <c r="Z558" i="2" s="1"/>
  <c r="R367" i="2"/>
  <c r="R558" i="2" s="1"/>
  <c r="W371" i="3"/>
  <c r="M371" i="3"/>
  <c r="C371" i="3"/>
  <c r="V371" i="3"/>
  <c r="L367" i="2"/>
  <c r="L558" i="2" s="1"/>
  <c r="Q364" i="3"/>
  <c r="W359" i="3"/>
  <c r="T349" i="2"/>
  <c r="T299" i="2" s="1"/>
  <c r="T557" i="2" s="1"/>
  <c r="Q349" i="2"/>
  <c r="Q299" i="2" s="1"/>
  <c r="AB349" i="2"/>
  <c r="AB299" i="2" s="1"/>
  <c r="N350" i="3"/>
  <c r="K367" i="2"/>
  <c r="K558" i="2" s="1"/>
  <c r="O573" i="2"/>
  <c r="O571" i="2" s="1"/>
  <c r="O630" i="2" s="1"/>
  <c r="O415" i="2"/>
  <c r="D567" i="2"/>
  <c r="D565" i="2" s="1"/>
  <c r="D628" i="2" s="1"/>
  <c r="D399" i="2"/>
  <c r="Y569" i="3"/>
  <c r="Y568" i="3" s="1"/>
  <c r="Y629" i="3" s="1"/>
  <c r="Y407" i="3"/>
  <c r="P573" i="2"/>
  <c r="P571" i="2" s="1"/>
  <c r="P630" i="2" s="1"/>
  <c r="P415" i="2"/>
  <c r="C561" i="2"/>
  <c r="C559" i="2" s="1"/>
  <c r="C626" i="2" s="1"/>
  <c r="C383" i="2"/>
  <c r="D561" i="2"/>
  <c r="D559" i="2" s="1"/>
  <c r="D626" i="2" s="1"/>
  <c r="D383" i="2"/>
  <c r="AB564" i="2"/>
  <c r="AB562" i="2" s="1"/>
  <c r="AB627" i="2" s="1"/>
  <c r="AB391" i="2"/>
  <c r="L557" i="1"/>
  <c r="L556" i="1" s="1"/>
  <c r="D557" i="5"/>
  <c r="D556" i="5" s="1"/>
  <c r="E298" i="1"/>
  <c r="E297" i="1" s="1"/>
  <c r="Z383" i="2"/>
  <c r="E349" i="2"/>
  <c r="R567" i="2"/>
  <c r="R565" i="2" s="1"/>
  <c r="R628" i="2" s="1"/>
  <c r="R399" i="2"/>
  <c r="L355" i="3"/>
  <c r="AE298" i="1"/>
  <c r="AE557" i="1"/>
  <c r="AE556" i="1" s="1"/>
  <c r="AC557" i="1"/>
  <c r="AC556" i="1" s="1"/>
  <c r="AC625" i="1" s="1"/>
  <c r="AC624" i="1" s="1"/>
  <c r="AC660" i="1" s="1"/>
  <c r="AC86" i="44" s="1"/>
  <c r="AC298" i="1"/>
  <c r="C298" i="1"/>
  <c r="C557" i="1"/>
  <c r="C556" i="1" s="1"/>
  <c r="C409" i="3"/>
  <c r="C570" i="3" s="1"/>
  <c r="M571" i="2"/>
  <c r="M630" i="2" s="1"/>
  <c r="M564" i="5"/>
  <c r="M562" i="5" s="1"/>
  <c r="M391" i="5"/>
  <c r="S568" i="2"/>
  <c r="S629" i="2" s="1"/>
  <c r="I359" i="3"/>
  <c r="I358" i="3" s="1"/>
  <c r="O568" i="2"/>
  <c r="O629" i="2" s="1"/>
  <c r="AA367" i="2"/>
  <c r="AA558" i="2" s="1"/>
  <c r="J567" i="2"/>
  <c r="J565" i="2" s="1"/>
  <c r="J628" i="2" s="1"/>
  <c r="J399" i="2"/>
  <c r="C570" i="2"/>
  <c r="C568" i="2" s="1"/>
  <c r="C629" i="2" s="1"/>
  <c r="C407" i="2"/>
  <c r="X564" i="5"/>
  <c r="X562" i="5" s="1"/>
  <c r="X627" i="5" s="1"/>
  <c r="X391" i="5"/>
  <c r="X367" i="2"/>
  <c r="X558" i="2" s="1"/>
  <c r="S557" i="1"/>
  <c r="S556" i="1" s="1"/>
  <c r="S625" i="1" s="1"/>
  <c r="S624" i="1" s="1"/>
  <c r="S660" i="1" s="1"/>
  <c r="S86" i="44" s="1"/>
  <c r="S298" i="1"/>
  <c r="AB383" i="2"/>
  <c r="H298" i="5"/>
  <c r="H297" i="5" s="1"/>
  <c r="O557" i="5"/>
  <c r="O556" i="5" s="1"/>
  <c r="O625" i="5" s="1"/>
  <c r="O624" i="5" s="1"/>
  <c r="O660" i="5" s="1"/>
  <c r="O85" i="44" s="1"/>
  <c r="M415" i="2"/>
  <c r="E367" i="2"/>
  <c r="E558" i="2" s="1"/>
  <c r="Z557" i="1"/>
  <c r="Z556" i="1" s="1"/>
  <c r="Z625" i="1" s="1"/>
  <c r="Z298" i="1"/>
  <c r="AE374" i="3"/>
  <c r="L565" i="2"/>
  <c r="L628" i="2" s="1"/>
  <c r="AE567" i="2"/>
  <c r="AE565" i="2" s="1"/>
  <c r="AE628" i="2" s="1"/>
  <c r="AE399" i="2"/>
  <c r="E568" i="2"/>
  <c r="E629" i="2" s="1"/>
  <c r="D557" i="1"/>
  <c r="D556" i="1" s="1"/>
  <c r="D298" i="1"/>
  <c r="D297" i="1" s="1"/>
  <c r="U557" i="1"/>
  <c r="U556" i="1" s="1"/>
  <c r="U625" i="1" s="1"/>
  <c r="U298" i="1"/>
  <c r="Z415" i="5"/>
  <c r="V299" i="2"/>
  <c r="V557" i="2" s="1"/>
  <c r="T298" i="5"/>
  <c r="X415" i="5"/>
  <c r="V415" i="5"/>
  <c r="F415" i="5"/>
  <c r="F391" i="2"/>
  <c r="L391" i="2"/>
  <c r="N399" i="2"/>
  <c r="E407" i="2"/>
  <c r="H415" i="2"/>
  <c r="S399" i="2"/>
  <c r="AC349" i="2"/>
  <c r="C401" i="3"/>
  <c r="C569" i="3"/>
  <c r="AC562" i="5"/>
  <c r="AC627" i="5" s="1"/>
  <c r="M557" i="1"/>
  <c r="M556" i="1" s="1"/>
  <c r="M298" i="1"/>
  <c r="M297" i="1" s="1"/>
  <c r="I573" i="2"/>
  <c r="I571" i="2" s="1"/>
  <c r="I630" i="2" s="1"/>
  <c r="I415" i="2"/>
  <c r="O367" i="2"/>
  <c r="O558" i="2" s="1"/>
  <c r="N570" i="2"/>
  <c r="N568" i="2" s="1"/>
  <c r="N629" i="2" s="1"/>
  <c r="N407" i="2"/>
  <c r="N367" i="2"/>
  <c r="N558" i="2" s="1"/>
  <c r="X298" i="1"/>
  <c r="X557" i="1"/>
  <c r="X556" i="1" s="1"/>
  <c r="V567" i="2"/>
  <c r="V565" i="2" s="1"/>
  <c r="V628" i="2" s="1"/>
  <c r="V399" i="2"/>
  <c r="V367" i="2"/>
  <c r="V558" i="2" s="1"/>
  <c r="Y564" i="5"/>
  <c r="Y562" i="5" s="1"/>
  <c r="Y391" i="5"/>
  <c r="Y297" i="5" s="1"/>
  <c r="AA570" i="2"/>
  <c r="AA568" i="2" s="1"/>
  <c r="AA629" i="2" s="1"/>
  <c r="AA407" i="2"/>
  <c r="H564" i="2"/>
  <c r="H562" i="2" s="1"/>
  <c r="H627" i="2" s="1"/>
  <c r="H391" i="2"/>
  <c r="H566" i="3"/>
  <c r="S415" i="5"/>
  <c r="I383" i="2"/>
  <c r="T391" i="5"/>
  <c r="R407" i="2"/>
  <c r="N298" i="1"/>
  <c r="L415" i="5"/>
  <c r="N562" i="5"/>
  <c r="N627" i="5" s="1"/>
  <c r="O391" i="5"/>
  <c r="O297" i="5" s="1"/>
  <c r="G567" i="2"/>
  <c r="G565" i="2" s="1"/>
  <c r="G628" i="2" s="1"/>
  <c r="G399" i="2"/>
  <c r="M562" i="2"/>
  <c r="M627" i="2" s="1"/>
  <c r="H401" i="3"/>
  <c r="H567" i="3" s="1"/>
  <c r="J409" i="3"/>
  <c r="G377" i="3"/>
  <c r="U571" i="2"/>
  <c r="U630" i="2" s="1"/>
  <c r="Z559" i="2"/>
  <c r="Z626" i="2" s="1"/>
  <c r="Y371" i="3"/>
  <c r="S374" i="3"/>
  <c r="D301" i="2"/>
  <c r="D300" i="2" s="1"/>
  <c r="H568" i="2"/>
  <c r="H629" i="2" s="1"/>
  <c r="Z568" i="2"/>
  <c r="Z629" i="2" s="1"/>
  <c r="M568" i="2"/>
  <c r="M629" i="2" s="1"/>
  <c r="D349" i="2"/>
  <c r="Z349" i="2"/>
  <c r="Z299" i="2" s="1"/>
  <c r="AB568" i="2"/>
  <c r="AB629" i="2" s="1"/>
  <c r="M367" i="2"/>
  <c r="M558" i="2" s="1"/>
  <c r="P565" i="2"/>
  <c r="P628" i="2" s="1"/>
  <c r="D367" i="2"/>
  <c r="D558" i="2" s="1"/>
  <c r="Y301" i="2"/>
  <c r="Y300" i="2" s="1"/>
  <c r="Y349" i="2"/>
  <c r="Z571" i="2"/>
  <c r="Z630" i="2" s="1"/>
  <c r="N565" i="2"/>
  <c r="N628" i="2" s="1"/>
  <c r="U297" i="5"/>
  <c r="AD371" i="3"/>
  <c r="F380" i="3"/>
  <c r="F559" i="2"/>
  <c r="F626" i="2" s="1"/>
  <c r="R301" i="2"/>
  <c r="R300" i="2" s="1"/>
  <c r="L380" i="3"/>
  <c r="S359" i="3"/>
  <c r="S358" i="3" s="1"/>
  <c r="Q559" i="2"/>
  <c r="Q626" i="2" s="1"/>
  <c r="Y355" i="3"/>
  <c r="Z371" i="3"/>
  <c r="N301" i="2"/>
  <c r="N300" i="2" s="1"/>
  <c r="C367" i="2"/>
  <c r="C558" i="2" s="1"/>
  <c r="S367" i="2"/>
  <c r="S558" i="2" s="1"/>
  <c r="S417" i="3"/>
  <c r="S573" i="3" s="1"/>
  <c r="S571" i="3" s="1"/>
  <c r="S630" i="3" s="1"/>
  <c r="T367" i="2"/>
  <c r="T558" i="2" s="1"/>
  <c r="Q359" i="3"/>
  <c r="Q358" i="3" s="1"/>
  <c r="AA371" i="3"/>
  <c r="W407" i="2"/>
  <c r="V364" i="3"/>
  <c r="J380" i="3"/>
  <c r="D371" i="3"/>
  <c r="W562" i="2"/>
  <c r="W627" i="2" s="1"/>
  <c r="AD562" i="2"/>
  <c r="AD627" i="2" s="1"/>
  <c r="E562" i="2"/>
  <c r="E627" i="2" s="1"/>
  <c r="F349" i="2"/>
  <c r="AE301" i="2"/>
  <c r="I301" i="2"/>
  <c r="I300" i="2" s="1"/>
  <c r="I299" i="2" s="1"/>
  <c r="I298" i="2" s="1"/>
  <c r="O565" i="2"/>
  <c r="O628" i="2" s="1"/>
  <c r="AA359" i="3"/>
  <c r="AA358" i="3" s="1"/>
  <c r="U559" i="2"/>
  <c r="U626" i="2" s="1"/>
  <c r="V380" i="3"/>
  <c r="G367" i="2"/>
  <c r="G558" i="2" s="1"/>
  <c r="Y367" i="2"/>
  <c r="Y558" i="2" s="1"/>
  <c r="Y417" i="3"/>
  <c r="H571" i="2"/>
  <c r="H630" i="2" s="1"/>
  <c r="Y559" i="2"/>
  <c r="Y626" i="2" s="1"/>
  <c r="U380" i="3"/>
  <c r="W568" i="2"/>
  <c r="W629" i="2" s="1"/>
  <c r="AC364" i="3"/>
  <c r="P374" i="3"/>
  <c r="Y571" i="2"/>
  <c r="Y630" i="2" s="1"/>
  <c r="S349" i="2"/>
  <c r="S299" i="2" s="1"/>
  <c r="O349" i="2"/>
  <c r="K301" i="2"/>
  <c r="K300" i="2" s="1"/>
  <c r="AA301" i="2"/>
  <c r="AA300" i="2" s="1"/>
  <c r="AA299" i="2" s="1"/>
  <c r="AC367" i="2"/>
  <c r="AC558" i="2" s="1"/>
  <c r="U367" i="2"/>
  <c r="U558" i="2" s="1"/>
  <c r="J367" i="2"/>
  <c r="J558" i="2" s="1"/>
  <c r="AC559" i="2"/>
  <c r="AC626" i="2" s="1"/>
  <c r="V568" i="2"/>
  <c r="V629" i="2" s="1"/>
  <c r="X349" i="2"/>
  <c r="X299" i="2" s="1"/>
  <c r="X557" i="2" s="1"/>
  <c r="X556" i="2" s="1"/>
  <c r="N562" i="2"/>
  <c r="N627" i="2" s="1"/>
  <c r="AB368" i="3"/>
  <c r="N380" i="3"/>
  <c r="W545" i="1"/>
  <c r="W619" i="1" s="1"/>
  <c r="K545" i="1"/>
  <c r="K619" i="1" s="1"/>
  <c r="AD545" i="1"/>
  <c r="AD619" i="1" s="1"/>
  <c r="AA279" i="3"/>
  <c r="AA277" i="3" s="1"/>
  <c r="AC279" i="3"/>
  <c r="AC277" i="3" s="1"/>
  <c r="AD269" i="1"/>
  <c r="K279" i="3"/>
  <c r="K277" i="3" s="1"/>
  <c r="AC269" i="1"/>
  <c r="C269" i="1"/>
  <c r="C543" i="1" s="1"/>
  <c r="C541" i="1" s="1"/>
  <c r="U269" i="1"/>
  <c r="U543" i="1" s="1"/>
  <c r="L269" i="1"/>
  <c r="L543" i="1" s="1"/>
  <c r="L541" i="1" s="1"/>
  <c r="L617" i="1" s="1"/>
  <c r="D269" i="1"/>
  <c r="D543" i="1" s="1"/>
  <c r="D541" i="1" s="1"/>
  <c r="D617" i="1" s="1"/>
  <c r="H269" i="1"/>
  <c r="H543" i="1" s="1"/>
  <c r="H541" i="1" s="1"/>
  <c r="H617" i="1" s="1"/>
  <c r="AE269" i="1"/>
  <c r="AE543" i="1" s="1"/>
  <c r="AE541" i="1" s="1"/>
  <c r="AE617" i="1" s="1"/>
  <c r="AB269" i="1"/>
  <c r="AB543" i="1" s="1"/>
  <c r="AB541" i="1" s="1"/>
  <c r="AA269" i="1"/>
  <c r="AA543" i="1" s="1"/>
  <c r="S269" i="1"/>
  <c r="S543" i="1" s="1"/>
  <c r="S541" i="1" s="1"/>
  <c r="S617" i="1" s="1"/>
  <c r="X260" i="3"/>
  <c r="X258" i="3" s="1"/>
  <c r="X542" i="3" s="1"/>
  <c r="AB260" i="3"/>
  <c r="AB258" i="3" s="1"/>
  <c r="AB542" i="3" s="1"/>
  <c r="O530" i="1"/>
  <c r="C530" i="1"/>
  <c r="R237" i="3"/>
  <c r="R230" i="3" s="1"/>
  <c r="R534" i="3" s="1"/>
  <c r="AB216" i="1"/>
  <c r="C216" i="1"/>
  <c r="Y237" i="3"/>
  <c r="Y230" i="3" s="1"/>
  <c r="Y534" i="3" s="1"/>
  <c r="S237" i="3"/>
  <c r="S230" i="3" s="1"/>
  <c r="S534" i="3" s="1"/>
  <c r="P530" i="1"/>
  <c r="P216" i="1"/>
  <c r="Q530" i="1"/>
  <c r="Q216" i="1"/>
  <c r="E530" i="1"/>
  <c r="E216" i="1"/>
  <c r="I545" i="5"/>
  <c r="I619" i="5" s="1"/>
  <c r="S545" i="5"/>
  <c r="S619" i="5" s="1"/>
  <c r="W536" i="5"/>
  <c r="W616" i="5" s="1"/>
  <c r="Z536" i="5"/>
  <c r="Z616" i="5" s="1"/>
  <c r="D536" i="5"/>
  <c r="D616" i="5" s="1"/>
  <c r="H536" i="5"/>
  <c r="H616" i="5" s="1"/>
  <c r="P536" i="5"/>
  <c r="P616" i="5" s="1"/>
  <c r="Q536" i="5"/>
  <c r="Q616" i="5" s="1"/>
  <c r="U536" i="5"/>
  <c r="U616" i="5" s="1"/>
  <c r="S536" i="5"/>
  <c r="S616" i="5" s="1"/>
  <c r="C536" i="5"/>
  <c r="C616" i="5" s="1"/>
  <c r="Y536" i="5"/>
  <c r="Y616" i="5" s="1"/>
  <c r="X237" i="3"/>
  <c r="X230" i="3" s="1"/>
  <c r="X534" i="3" s="1"/>
  <c r="R216" i="5"/>
  <c r="N216" i="5"/>
  <c r="AE216" i="5"/>
  <c r="H530" i="5"/>
  <c r="H615" i="5" s="1"/>
  <c r="D530" i="5"/>
  <c r="D615" i="5" s="1"/>
  <c r="R530" i="5"/>
  <c r="R615" i="5" s="1"/>
  <c r="AD530" i="5"/>
  <c r="AD615" i="5" s="1"/>
  <c r="I216" i="5"/>
  <c r="P216" i="5"/>
  <c r="X213" i="3"/>
  <c r="I192" i="5"/>
  <c r="O192" i="5"/>
  <c r="AE525" i="5"/>
  <c r="AE614" i="5" s="1"/>
  <c r="AC192" i="5"/>
  <c r="T525" i="5"/>
  <c r="K202" i="3"/>
  <c r="K528" i="3" s="1"/>
  <c r="T192" i="5"/>
  <c r="I526" i="5"/>
  <c r="I525" i="5" s="1"/>
  <c r="H192" i="5"/>
  <c r="AB192" i="5"/>
  <c r="N549" i="2"/>
  <c r="N620" i="2" s="1"/>
  <c r="N613" i="2" s="1"/>
  <c r="N659" i="2" s="1"/>
  <c r="N64" i="44" s="1"/>
  <c r="E549" i="2"/>
  <c r="E620" i="2" s="1"/>
  <c r="AA549" i="2"/>
  <c r="AA620" i="2" s="1"/>
  <c r="AA613" i="2" s="1"/>
  <c r="AA659" i="2" s="1"/>
  <c r="AA64" i="44" s="1"/>
  <c r="M549" i="2"/>
  <c r="M620" i="2" s="1"/>
  <c r="M613" i="2" s="1"/>
  <c r="M659" i="2" s="1"/>
  <c r="M64" i="44" s="1"/>
  <c r="Z549" i="2"/>
  <c r="Z620" i="2" s="1"/>
  <c r="V613" i="2"/>
  <c r="V659" i="2" s="1"/>
  <c r="V64" i="44" s="1"/>
  <c r="AE549" i="2"/>
  <c r="K549" i="2"/>
  <c r="K620" i="2" s="1"/>
  <c r="K613" i="2" s="1"/>
  <c r="K659" i="2" s="1"/>
  <c r="K64" i="44" s="1"/>
  <c r="P549" i="2"/>
  <c r="P620" i="2" s="1"/>
  <c r="P613" i="2" s="1"/>
  <c r="P659" i="2" s="1"/>
  <c r="P64" i="44" s="1"/>
  <c r="H531" i="1"/>
  <c r="H530" i="1" s="1"/>
  <c r="H216" i="1"/>
  <c r="R543" i="1"/>
  <c r="R541" i="1" s="1"/>
  <c r="R257" i="1"/>
  <c r="AE216" i="1"/>
  <c r="Q530" i="5"/>
  <c r="Q615" i="5" s="1"/>
  <c r="D216" i="5"/>
  <c r="T269" i="1"/>
  <c r="Y531" i="5"/>
  <c r="Y530" i="5" s="1"/>
  <c r="Y615" i="5" s="1"/>
  <c r="Y216" i="5"/>
  <c r="Y545" i="1"/>
  <c r="Y619" i="1" s="1"/>
  <c r="D524" i="2"/>
  <c r="Y526" i="5"/>
  <c r="Y525" i="5" s="1"/>
  <c r="Y614" i="5" s="1"/>
  <c r="Y192" i="5"/>
  <c r="AC536" i="5"/>
  <c r="AC616" i="5" s="1"/>
  <c r="T216" i="5"/>
  <c r="AB216" i="5"/>
  <c r="K529" i="5"/>
  <c r="K525" i="5" s="1"/>
  <c r="K192" i="5"/>
  <c r="J536" i="5"/>
  <c r="J616" i="5" s="1"/>
  <c r="O534" i="5"/>
  <c r="O530" i="5" s="1"/>
  <c r="O216" i="5"/>
  <c r="AA545" i="1"/>
  <c r="AA619" i="1" s="1"/>
  <c r="U542" i="1"/>
  <c r="W269" i="1"/>
  <c r="W543" i="1" s="1"/>
  <c r="W541" i="1" s="1"/>
  <c r="T272" i="3"/>
  <c r="T270" i="3" s="1"/>
  <c r="J529" i="5"/>
  <c r="J525" i="5" s="1"/>
  <c r="J614" i="5" s="1"/>
  <c r="J192" i="5"/>
  <c r="D528" i="5"/>
  <c r="D525" i="5" s="1"/>
  <c r="D192" i="5"/>
  <c r="AC216" i="5"/>
  <c r="V524" i="2"/>
  <c r="AC526" i="5"/>
  <c r="AC525" i="5" s="1"/>
  <c r="H525" i="5"/>
  <c r="H614" i="5" s="1"/>
  <c r="AE531" i="1"/>
  <c r="T530" i="5"/>
  <c r="T615" i="5" s="1"/>
  <c r="AC531" i="5"/>
  <c r="AC530" i="5" s="1"/>
  <c r="AC615" i="5" s="1"/>
  <c r="AB530" i="1"/>
  <c r="AB615" i="1" s="1"/>
  <c r="N530" i="1"/>
  <c r="U531" i="5"/>
  <c r="U530" i="5" s="1"/>
  <c r="U615" i="5" s="1"/>
  <c r="U216" i="5"/>
  <c r="E269" i="1"/>
  <c r="E543" i="1" s="1"/>
  <c r="E541" i="1" s="1"/>
  <c r="AB545" i="5"/>
  <c r="AB619" i="5" s="1"/>
  <c r="G226" i="3"/>
  <c r="G533" i="3" s="1"/>
  <c r="H202" i="3"/>
  <c r="H528" i="3" s="1"/>
  <c r="G216" i="5"/>
  <c r="G191" i="5" s="1"/>
  <c r="R545" i="1"/>
  <c r="R619" i="1" s="1"/>
  <c r="R279" i="3"/>
  <c r="R277" i="3" s="1"/>
  <c r="P545" i="1"/>
  <c r="P619" i="1" s="1"/>
  <c r="AE536" i="5"/>
  <c r="AE616" i="5" s="1"/>
  <c r="Q545" i="5"/>
  <c r="Q619" i="5" s="1"/>
  <c r="H545" i="5"/>
  <c r="H619" i="5" s="1"/>
  <c r="K269" i="1"/>
  <c r="K543" i="1" s="1"/>
  <c r="E237" i="3"/>
  <c r="L536" i="5"/>
  <c r="L616" i="5" s="1"/>
  <c r="R202" i="3"/>
  <c r="R528" i="3" s="1"/>
  <c r="D270" i="3"/>
  <c r="D613" i="2"/>
  <c r="D659" i="2" s="1"/>
  <c r="D64" i="44" s="1"/>
  <c r="P530" i="5"/>
  <c r="P615" i="5" s="1"/>
  <c r="N530" i="5"/>
  <c r="N615" i="5" s="1"/>
  <c r="AC530" i="1"/>
  <c r="AB525" i="5"/>
  <c r="AB614" i="5" s="1"/>
  <c r="Q525" i="5"/>
  <c r="AB279" i="3"/>
  <c r="AB277" i="3" s="1"/>
  <c r="P279" i="3"/>
  <c r="P277" i="3" s="1"/>
  <c r="G536" i="5"/>
  <c r="G616" i="5" s="1"/>
  <c r="AD272" i="3"/>
  <c r="J530" i="1"/>
  <c r="J615" i="1" s="1"/>
  <c r="F272" i="3"/>
  <c r="F270" i="3" s="1"/>
  <c r="AA237" i="3"/>
  <c r="AA230" i="3" s="1"/>
  <c r="AA534" i="3" s="1"/>
  <c r="AC272" i="3"/>
  <c r="N272" i="3"/>
  <c r="N270" i="3" s="1"/>
  <c r="T530" i="1"/>
  <c r="S549" i="2"/>
  <c r="S524" i="2" s="1"/>
  <c r="J213" i="3"/>
  <c r="W213" i="3"/>
  <c r="W206" i="3" s="1"/>
  <c r="W529" i="3" s="1"/>
  <c r="N536" i="5"/>
  <c r="N616" i="5" s="1"/>
  <c r="I536" i="5"/>
  <c r="I616" i="5" s="1"/>
  <c r="AA536" i="5"/>
  <c r="AA616" i="5" s="1"/>
  <c r="X536" i="5"/>
  <c r="X616" i="5" s="1"/>
  <c r="V192" i="5"/>
  <c r="V191" i="5" s="1"/>
  <c r="I226" i="3"/>
  <c r="I533" i="3" s="1"/>
  <c r="AD237" i="3"/>
  <c r="R536" i="5"/>
  <c r="R616" i="5" s="1"/>
  <c r="F237" i="3"/>
  <c r="V269" i="1"/>
  <c r="V543" i="1" s="1"/>
  <c r="AD549" i="2"/>
  <c r="AD620" i="2" s="1"/>
  <c r="X549" i="2"/>
  <c r="X620" i="2" s="1"/>
  <c r="X613" i="2" s="1"/>
  <c r="X659" i="2" s="1"/>
  <c r="X64" i="44" s="1"/>
  <c r="K536" i="5"/>
  <c r="K616" i="5" s="1"/>
  <c r="L545" i="5"/>
  <c r="L619" i="5" s="1"/>
  <c r="N545" i="5"/>
  <c r="N619" i="5" s="1"/>
  <c r="F269" i="1"/>
  <c r="F543" i="1" s="1"/>
  <c r="F541" i="1" s="1"/>
  <c r="R525" i="5"/>
  <c r="R614" i="5" s="1"/>
  <c r="W545" i="5"/>
  <c r="W619" i="5" s="1"/>
  <c r="U545" i="1"/>
  <c r="U619" i="1" s="1"/>
  <c r="H545" i="1"/>
  <c r="H619" i="1" s="1"/>
  <c r="N545" i="1"/>
  <c r="N619" i="1" s="1"/>
  <c r="T545" i="1"/>
  <c r="T619" i="1" s="1"/>
  <c r="AD216" i="5"/>
  <c r="L213" i="3"/>
  <c r="L206" i="3" s="1"/>
  <c r="L529" i="3" s="1"/>
  <c r="O226" i="3"/>
  <c r="O533" i="3" s="1"/>
  <c r="Z216" i="5"/>
  <c r="Z191" i="5" s="1"/>
  <c r="F545" i="1"/>
  <c r="F619" i="1" s="1"/>
  <c r="AC260" i="3"/>
  <c r="AC258" i="3" s="1"/>
  <c r="N260" i="3"/>
  <c r="N258" i="3" s="1"/>
  <c r="N542" i="3" s="1"/>
  <c r="Y463" i="3"/>
  <c r="Y602" i="3" s="1"/>
  <c r="S173" i="41"/>
  <c r="S111" i="41" s="1"/>
  <c r="S4" i="41" s="1"/>
  <c r="J517" i="41"/>
  <c r="J515" i="41" s="1"/>
  <c r="J611" i="41" s="1"/>
  <c r="G173" i="41"/>
  <c r="G111" i="41" s="1"/>
  <c r="G4" i="41" s="1"/>
  <c r="Q173" i="41"/>
  <c r="Q111" i="41" s="1"/>
  <c r="Q4" i="41" s="1"/>
  <c r="U173" i="41"/>
  <c r="U111" i="41" s="1"/>
  <c r="U4" i="41" s="1"/>
  <c r="S174" i="3"/>
  <c r="S516" i="3" s="1"/>
  <c r="N173" i="41"/>
  <c r="N111" i="41" s="1"/>
  <c r="N4" i="41" s="1"/>
  <c r="M173" i="41"/>
  <c r="M111" i="41" s="1"/>
  <c r="M4" i="41" s="1"/>
  <c r="H604" i="41"/>
  <c r="P173" i="41"/>
  <c r="P111" i="41" s="1"/>
  <c r="P4" i="41" s="1"/>
  <c r="S173" i="1"/>
  <c r="S111" i="1" s="1"/>
  <c r="AE517" i="41"/>
  <c r="AE515" i="41" s="1"/>
  <c r="AE611" i="41" s="1"/>
  <c r="AE173" i="41"/>
  <c r="M111" i="1"/>
  <c r="I509" i="39"/>
  <c r="I508" i="39" s="1"/>
  <c r="I160" i="39"/>
  <c r="I111" i="39" s="1"/>
  <c r="I4" i="39" s="1"/>
  <c r="F517" i="41"/>
  <c r="F515" i="41" s="1"/>
  <c r="F611" i="41" s="1"/>
  <c r="F173" i="41"/>
  <c r="F111" i="41" s="1"/>
  <c r="F4" i="41" s="1"/>
  <c r="V518" i="1"/>
  <c r="V515" i="1" s="1"/>
  <c r="V611" i="1" s="1"/>
  <c r="V173" i="1"/>
  <c r="Z486" i="5"/>
  <c r="Z478" i="5" s="1"/>
  <c r="Z122" i="5"/>
  <c r="Z111" i="5" s="1"/>
  <c r="Y508" i="39"/>
  <c r="Y610" i="39" s="1"/>
  <c r="Y604" i="39" s="1"/>
  <c r="V111" i="1"/>
  <c r="N160" i="39"/>
  <c r="N111" i="39" s="1"/>
  <c r="N4" i="39" s="1"/>
  <c r="N509" i="39"/>
  <c r="N508" i="39" s="1"/>
  <c r="Q489" i="5"/>
  <c r="Q607" i="5" s="1"/>
  <c r="P509" i="39"/>
  <c r="P508" i="39" s="1"/>
  <c r="P610" i="39" s="1"/>
  <c r="P604" i="39" s="1"/>
  <c r="P160" i="39"/>
  <c r="P111" i="39" s="1"/>
  <c r="P4" i="39" s="1"/>
  <c r="G122" i="5"/>
  <c r="G111" i="5" s="1"/>
  <c r="L173" i="41"/>
  <c r="L111" i="41" s="1"/>
  <c r="L4" i="41" s="1"/>
  <c r="K509" i="39"/>
  <c r="K508" i="39" s="1"/>
  <c r="V122" i="5"/>
  <c r="V111" i="5" s="1"/>
  <c r="F509" i="39"/>
  <c r="F508" i="39" s="1"/>
  <c r="X517" i="41"/>
  <c r="X515" i="41" s="1"/>
  <c r="X611" i="41" s="1"/>
  <c r="X604" i="41" s="1"/>
  <c r="T111" i="1"/>
  <c r="Y111" i="5"/>
  <c r="C122" i="5"/>
  <c r="C111" i="5" s="1"/>
  <c r="Y160" i="39"/>
  <c r="Y111" i="39" s="1"/>
  <c r="Y4" i="39" s="1"/>
  <c r="D160" i="39"/>
  <c r="D111" i="39" s="1"/>
  <c r="D4" i="39" s="1"/>
  <c r="S111" i="2"/>
  <c r="Q611" i="41"/>
  <c r="Q604" i="41" s="1"/>
  <c r="Q471" i="41"/>
  <c r="Q455" i="41" s="1"/>
  <c r="S509" i="39"/>
  <c r="S508" i="39" s="1"/>
  <c r="S610" i="39" s="1"/>
  <c r="S604" i="39" s="1"/>
  <c r="S160" i="39"/>
  <c r="S111" i="39" s="1"/>
  <c r="S4" i="39" s="1"/>
  <c r="Y173" i="41"/>
  <c r="Y111" i="41" s="1"/>
  <c r="Y4" i="41" s="1"/>
  <c r="Y517" i="41"/>
  <c r="Y515" i="41" s="1"/>
  <c r="Y611" i="41" s="1"/>
  <c r="D517" i="41"/>
  <c r="D515" i="41" s="1"/>
  <c r="D611" i="41" s="1"/>
  <c r="D173" i="41"/>
  <c r="D111" i="41" s="1"/>
  <c r="D4" i="41" s="1"/>
  <c r="AE518" i="1"/>
  <c r="AE515" i="1" s="1"/>
  <c r="AE611" i="1" s="1"/>
  <c r="AE173" i="1"/>
  <c r="N518" i="1"/>
  <c r="N515" i="1" s="1"/>
  <c r="N611" i="1" s="1"/>
  <c r="J173" i="1"/>
  <c r="J111" i="1" s="1"/>
  <c r="D122" i="5"/>
  <c r="D111" i="5" s="1"/>
  <c r="AC489" i="5"/>
  <c r="AC607" i="5" s="1"/>
  <c r="I174" i="3"/>
  <c r="I516" i="3" s="1"/>
  <c r="AA111" i="1"/>
  <c r="X111" i="5"/>
  <c r="G111" i="1"/>
  <c r="AB508" i="39"/>
  <c r="AB471" i="39" s="1"/>
  <c r="AB455" i="39" s="1"/>
  <c r="AB453" i="39" s="1"/>
  <c r="E508" i="39"/>
  <c r="E610" i="39" s="1"/>
  <c r="E604" i="39" s="1"/>
  <c r="V508" i="39"/>
  <c r="O111" i="5"/>
  <c r="AE122" i="5"/>
  <c r="F30" i="66" s="1"/>
  <c r="F29" i="66" s="1"/>
  <c r="G508" i="39"/>
  <c r="G610" i="39" s="1"/>
  <c r="X111" i="2"/>
  <c r="Z160" i="39"/>
  <c r="Z111" i="39" s="1"/>
  <c r="Z4" i="39" s="1"/>
  <c r="E173" i="1"/>
  <c r="E111" i="1" s="1"/>
  <c r="X111" i="1"/>
  <c r="Z161" i="3"/>
  <c r="Z509" i="3" s="1"/>
  <c r="Z508" i="3" s="1"/>
  <c r="Z610" i="3" s="1"/>
  <c r="K174" i="3"/>
  <c r="K516" i="3" s="1"/>
  <c r="AD174" i="3"/>
  <c r="AD516" i="3" s="1"/>
  <c r="M489" i="5"/>
  <c r="M607" i="5" s="1"/>
  <c r="J174" i="3"/>
  <c r="J516" i="3" s="1"/>
  <c r="O508" i="39"/>
  <c r="O610" i="39" s="1"/>
  <c r="O604" i="39" s="1"/>
  <c r="N111" i="1"/>
  <c r="E111" i="5"/>
  <c r="L508" i="39"/>
  <c r="L610" i="39" s="1"/>
  <c r="L604" i="39" s="1"/>
  <c r="Y111" i="1"/>
  <c r="T489" i="5"/>
  <c r="T607" i="5" s="1"/>
  <c r="N111" i="5"/>
  <c r="Z489" i="5"/>
  <c r="Z607" i="5" s="1"/>
  <c r="G67" i="1"/>
  <c r="W67" i="3"/>
  <c r="S67" i="1"/>
  <c r="G463" i="1"/>
  <c r="G602" i="1" s="1"/>
  <c r="S463" i="1"/>
  <c r="S602" i="1" s="1"/>
  <c r="AC67" i="1"/>
  <c r="H67" i="3"/>
  <c r="W67" i="1"/>
  <c r="Z67" i="1"/>
  <c r="AB67" i="1"/>
  <c r="O67" i="1"/>
  <c r="Z463" i="1"/>
  <c r="Z602" i="1" s="1"/>
  <c r="W463" i="1"/>
  <c r="W602" i="1" s="1"/>
  <c r="K67" i="1"/>
  <c r="AB463" i="1"/>
  <c r="AB602" i="1" s="1"/>
  <c r="L463" i="1"/>
  <c r="L602" i="1" s="1"/>
  <c r="AE67" i="1"/>
  <c r="J463" i="1"/>
  <c r="J602" i="1" s="1"/>
  <c r="T67" i="1"/>
  <c r="I67" i="1"/>
  <c r="N463" i="1"/>
  <c r="N602" i="1" s="1"/>
  <c r="R67" i="1"/>
  <c r="I7" i="1"/>
  <c r="E457" i="1"/>
  <c r="P67" i="5"/>
  <c r="V67" i="5"/>
  <c r="V463" i="5"/>
  <c r="V602" i="5" s="1"/>
  <c r="C67" i="3"/>
  <c r="M67" i="3"/>
  <c r="AC460" i="5"/>
  <c r="AC457" i="5" s="1"/>
  <c r="AC601" i="5" s="1"/>
  <c r="AC7" i="5"/>
  <c r="L460" i="5"/>
  <c r="L457" i="5" s="1"/>
  <c r="L601" i="5" s="1"/>
  <c r="L7" i="5"/>
  <c r="V460" i="5"/>
  <c r="V457" i="5" s="1"/>
  <c r="V7" i="5"/>
  <c r="Q463" i="2"/>
  <c r="Q602" i="2" s="1"/>
  <c r="K463" i="3"/>
  <c r="K602" i="3" s="1"/>
  <c r="S67" i="2"/>
  <c r="S67" i="3"/>
  <c r="N67" i="3"/>
  <c r="Z67" i="2"/>
  <c r="W611" i="41"/>
  <c r="W604" i="41" s="1"/>
  <c r="W658" i="41" s="1"/>
  <c r="W471" i="41"/>
  <c r="W455" i="41" s="1"/>
  <c r="S620" i="2"/>
  <c r="S613" i="2" s="1"/>
  <c r="S659" i="2" s="1"/>
  <c r="S64" i="44" s="1"/>
  <c r="K531" i="5"/>
  <c r="K530" i="5" s="1"/>
  <c r="K615" i="5" s="1"/>
  <c r="K216" i="5"/>
  <c r="Z564" i="5"/>
  <c r="Z562" i="5" s="1"/>
  <c r="Z627" i="5" s="1"/>
  <c r="Z391" i="5"/>
  <c r="W528" i="5"/>
  <c r="W525" i="5" s="1"/>
  <c r="W614" i="5" s="1"/>
  <c r="W192" i="5"/>
  <c r="S533" i="1"/>
  <c r="S530" i="1" s="1"/>
  <c r="S615" i="1" s="1"/>
  <c r="S216" i="1"/>
  <c r="AA572" i="3"/>
  <c r="O561" i="2"/>
  <c r="O559" i="2" s="1"/>
  <c r="O626" i="2" s="1"/>
  <c r="O383" i="2"/>
  <c r="AC567" i="2"/>
  <c r="AC399" i="2"/>
  <c r="G535" i="1"/>
  <c r="G530" i="1" s="1"/>
  <c r="G615" i="1" s="1"/>
  <c r="G216" i="1"/>
  <c r="Y216" i="1"/>
  <c r="Y531" i="1"/>
  <c r="Y530" i="1" s="1"/>
  <c r="C530" i="5"/>
  <c r="C615" i="5" s="1"/>
  <c r="N528" i="5"/>
  <c r="N525" i="5" s="1"/>
  <c r="N614" i="5" s="1"/>
  <c r="N192" i="5"/>
  <c r="S531" i="5"/>
  <c r="S530" i="5" s="1"/>
  <c r="S615" i="5" s="1"/>
  <c r="S216" i="5"/>
  <c r="AD528" i="5"/>
  <c r="AD525" i="5" s="1"/>
  <c r="AD192" i="5"/>
  <c r="V573" i="2"/>
  <c r="V571" i="2" s="1"/>
  <c r="V630" i="2" s="1"/>
  <c r="V415" i="2"/>
  <c r="K567" i="2"/>
  <c r="K565" i="2" s="1"/>
  <c r="K628" i="2" s="1"/>
  <c r="K399" i="2"/>
  <c r="Y564" i="2"/>
  <c r="Y562" i="2" s="1"/>
  <c r="Y627" i="2" s="1"/>
  <c r="Y391" i="2"/>
  <c r="AC509" i="39"/>
  <c r="AC508" i="39" s="1"/>
  <c r="AC610" i="39" s="1"/>
  <c r="AC604" i="39" s="1"/>
  <c r="AC160" i="39"/>
  <c r="AC111" i="39" s="1"/>
  <c r="AC4" i="39" s="1"/>
  <c r="Q579" i="1"/>
  <c r="Q425" i="1"/>
  <c r="Q579" i="5"/>
  <c r="Q636" i="5" s="1"/>
  <c r="Q425" i="5"/>
  <c r="N349" i="2"/>
  <c r="M561" i="2"/>
  <c r="M559" i="2" s="1"/>
  <c r="M626" i="2" s="1"/>
  <c r="M383" i="2"/>
  <c r="T579" i="1"/>
  <c r="T425" i="1"/>
  <c r="D579" i="1"/>
  <c r="D425" i="1"/>
  <c r="R579" i="1"/>
  <c r="R425" i="1"/>
  <c r="U425" i="5"/>
  <c r="AE580" i="5"/>
  <c r="AE637" i="5" s="1"/>
  <c r="AE425" i="5"/>
  <c r="AA425" i="5"/>
  <c r="W399" i="2"/>
  <c r="N298" i="5"/>
  <c r="N297" i="5" s="1"/>
  <c r="L160" i="39"/>
  <c r="L111" i="39" s="1"/>
  <c r="L4" i="39" s="1"/>
  <c r="P173" i="1"/>
  <c r="P111" i="1" s="1"/>
  <c r="W557" i="5"/>
  <c r="W556" i="5" s="1"/>
  <c r="W625" i="5" s="1"/>
  <c r="W173" i="41"/>
  <c r="W111" i="41" s="1"/>
  <c r="W4" i="41" s="1"/>
  <c r="E486" i="5"/>
  <c r="E478" i="5" s="1"/>
  <c r="E471" i="5" s="1"/>
  <c r="W576" i="1"/>
  <c r="O518" i="1"/>
  <c r="O515" i="1" s="1"/>
  <c r="O611" i="1" s="1"/>
  <c r="F298" i="5"/>
  <c r="R192" i="5"/>
  <c r="D415" i="5"/>
  <c r="D297" i="5" s="1"/>
  <c r="U524" i="2"/>
  <c r="Q508" i="39"/>
  <c r="K576" i="2"/>
  <c r="Y576" i="2"/>
  <c r="AB425" i="5"/>
  <c r="D216" i="1"/>
  <c r="AE564" i="2"/>
  <c r="AE562" i="2" s="1"/>
  <c r="AE627" i="2" s="1"/>
  <c r="AE391" i="2"/>
  <c r="L535" i="1"/>
  <c r="L530" i="1" s="1"/>
  <c r="L615" i="1" s="1"/>
  <c r="L216" i="1"/>
  <c r="R561" i="2"/>
  <c r="R559" i="2" s="1"/>
  <c r="R626" i="2" s="1"/>
  <c r="R383" i="2"/>
  <c r="W531" i="1"/>
  <c r="W530" i="1" s="1"/>
  <c r="W615" i="1" s="1"/>
  <c r="W216" i="1"/>
  <c r="M534" i="1"/>
  <c r="M530" i="1" s="1"/>
  <c r="M615" i="1" s="1"/>
  <c r="M216" i="1"/>
  <c r="AC301" i="2"/>
  <c r="AC300" i="2" s="1"/>
  <c r="N542" i="1"/>
  <c r="N541" i="1" s="1"/>
  <c r="N617" i="1" s="1"/>
  <c r="N257" i="1"/>
  <c r="N191" i="1" s="1"/>
  <c r="J533" i="5"/>
  <c r="J530" i="5" s="1"/>
  <c r="J615" i="5" s="1"/>
  <c r="J216" i="5"/>
  <c r="Q573" i="5"/>
  <c r="Q571" i="5" s="1"/>
  <c r="Q630" i="5" s="1"/>
  <c r="Q415" i="5"/>
  <c r="C557" i="5"/>
  <c r="C556" i="5" s="1"/>
  <c r="C298" i="5"/>
  <c r="F530" i="1"/>
  <c r="AA526" i="5"/>
  <c r="AA525" i="5" s="1"/>
  <c r="AA192" i="5"/>
  <c r="E528" i="5"/>
  <c r="E525" i="5" s="1"/>
  <c r="E192" i="5"/>
  <c r="Q567" i="2"/>
  <c r="Q565" i="2" s="1"/>
  <c r="Q628" i="2" s="1"/>
  <c r="Q399" i="2"/>
  <c r="Z525" i="5"/>
  <c r="U564" i="2"/>
  <c r="U562" i="2" s="1"/>
  <c r="U627" i="2" s="1"/>
  <c r="U391" i="2"/>
  <c r="AA533" i="1"/>
  <c r="AA530" i="1" s="1"/>
  <c r="AA216" i="1"/>
  <c r="J415" i="5"/>
  <c r="J297" i="5" s="1"/>
  <c r="J573" i="5"/>
  <c r="J571" i="5" s="1"/>
  <c r="J630" i="5" s="1"/>
  <c r="X526" i="5"/>
  <c r="X525" i="5" s="1"/>
  <c r="X614" i="5" s="1"/>
  <c r="X192" i="5"/>
  <c r="O542" i="1"/>
  <c r="O541" i="1" s="1"/>
  <c r="O617" i="1" s="1"/>
  <c r="O257" i="1"/>
  <c r="D579" i="2"/>
  <c r="D425" i="2"/>
  <c r="J579" i="2"/>
  <c r="J425" i="2"/>
  <c r="AD580" i="3"/>
  <c r="AD637" i="3" s="1"/>
  <c r="AD425" i="3"/>
  <c r="J580" i="1"/>
  <c r="J637" i="1" s="1"/>
  <c r="J425" i="1"/>
  <c r="G580" i="5"/>
  <c r="G637" i="5" s="1"/>
  <c r="G425" i="5"/>
  <c r="T509" i="39"/>
  <c r="T508" i="39" s="1"/>
  <c r="T610" i="39" s="1"/>
  <c r="T604" i="39" s="1"/>
  <c r="T160" i="39"/>
  <c r="T111" i="39" s="1"/>
  <c r="T4" i="39" s="1"/>
  <c r="M486" i="5"/>
  <c r="M478" i="5" s="1"/>
  <c r="M606" i="5" s="1"/>
  <c r="M122" i="5"/>
  <c r="M111" i="5" s="1"/>
  <c r="H367" i="2"/>
  <c r="H558" i="2" s="1"/>
  <c r="P569" i="3"/>
  <c r="E580" i="1"/>
  <c r="E425" i="1"/>
  <c r="K580" i="5"/>
  <c r="K637" i="5" s="1"/>
  <c r="K425" i="5"/>
  <c r="R577" i="5"/>
  <c r="R634" i="5" s="1"/>
  <c r="R633" i="5" s="1"/>
  <c r="R661" i="5" s="1"/>
  <c r="R105" i="44" s="1"/>
  <c r="R425" i="5"/>
  <c r="M580" i="1"/>
  <c r="M425" i="1"/>
  <c r="O580" i="1"/>
  <c r="O425" i="1"/>
  <c r="T518" i="3"/>
  <c r="D573" i="2"/>
  <c r="D571" i="2" s="1"/>
  <c r="D630" i="2" s="1"/>
  <c r="D415" i="2"/>
  <c r="AB573" i="2"/>
  <c r="AB571" i="2" s="1"/>
  <c r="AB630" i="2" s="1"/>
  <c r="AB415" i="2"/>
  <c r="C173" i="41"/>
  <c r="C111" i="41" s="1"/>
  <c r="C4" i="41" s="1"/>
  <c r="AC173" i="41"/>
  <c r="AC111" i="41" s="1"/>
  <c r="AC4" i="41" s="1"/>
  <c r="AD173" i="41"/>
  <c r="AD111" i="41" s="1"/>
  <c r="AD4" i="41" s="1"/>
  <c r="R517" i="41"/>
  <c r="R515" i="41" s="1"/>
  <c r="R611" i="41" s="1"/>
  <c r="AA122" i="5"/>
  <c r="AA111" i="5" s="1"/>
  <c r="E425" i="5"/>
  <c r="J635" i="1"/>
  <c r="Y518" i="1"/>
  <c r="Y515" i="1" s="1"/>
  <c r="Y611" i="1" s="1"/>
  <c r="X425" i="5"/>
  <c r="G635" i="1"/>
  <c r="G633" i="1" s="1"/>
  <c r="G661" i="1" s="1"/>
  <c r="G106" i="44" s="1"/>
  <c r="AE298" i="5"/>
  <c r="R509" i="39"/>
  <c r="R508" i="39" s="1"/>
  <c r="R610" i="39" s="1"/>
  <c r="R604" i="39" s="1"/>
  <c r="T216" i="1"/>
  <c r="AB517" i="41"/>
  <c r="AB515" i="41" s="1"/>
  <c r="AB611" i="41" s="1"/>
  <c r="F111" i="5"/>
  <c r="O160" i="39"/>
  <c r="O111" i="39" s="1"/>
  <c r="O4" i="39" s="1"/>
  <c r="W173" i="1"/>
  <c r="W111" i="1" s="1"/>
  <c r="I518" i="1"/>
  <c r="I515" i="1" s="1"/>
  <c r="I611" i="1" s="1"/>
  <c r="F216" i="1"/>
  <c r="F192" i="5"/>
  <c r="E557" i="65"/>
  <c r="E556" i="65" s="1"/>
  <c r="S579" i="3"/>
  <c r="S636" i="3" s="1"/>
  <c r="S425" i="3"/>
  <c r="S480" i="3"/>
  <c r="S478" i="3" s="1"/>
  <c r="S606" i="3" s="1"/>
  <c r="S122" i="3"/>
  <c r="AE635" i="1"/>
  <c r="AE633" i="1" s="1"/>
  <c r="AE661" i="1" s="1"/>
  <c r="AE106" i="44" s="1"/>
  <c r="AE576" i="1"/>
  <c r="P367" i="2"/>
  <c r="P558" i="2" s="1"/>
  <c r="E579" i="2"/>
  <c r="E425" i="2"/>
  <c r="AD579" i="1"/>
  <c r="AD425" i="1"/>
  <c r="AC580" i="1"/>
  <c r="AC425" i="1"/>
  <c r="AB111" i="5"/>
  <c r="C564" i="2"/>
  <c r="C562" i="2" s="1"/>
  <c r="C627" i="2" s="1"/>
  <c r="C391" i="2"/>
  <c r="H561" i="2"/>
  <c r="H559" i="2" s="1"/>
  <c r="H626" i="2" s="1"/>
  <c r="H383" i="2"/>
  <c r="L425" i="5"/>
  <c r="AB579" i="1"/>
  <c r="AB425" i="1"/>
  <c r="M579" i="5"/>
  <c r="M636" i="5" s="1"/>
  <c r="M425" i="5"/>
  <c r="J486" i="5"/>
  <c r="J478" i="5" s="1"/>
  <c r="J122" i="5"/>
  <c r="J111" i="5" s="1"/>
  <c r="AB173" i="1"/>
  <c r="AB111" i="1" s="1"/>
  <c r="T486" i="5"/>
  <c r="T478" i="5" s="1"/>
  <c r="T606" i="5" s="1"/>
  <c r="L173" i="1"/>
  <c r="L111" i="1" s="1"/>
  <c r="U577" i="5"/>
  <c r="U576" i="5" s="1"/>
  <c r="C577" i="5"/>
  <c r="K425" i="2"/>
  <c r="Y425" i="2"/>
  <c r="C111" i="1"/>
  <c r="L635" i="1"/>
  <c r="L633" i="1" s="1"/>
  <c r="L661" i="1" s="1"/>
  <c r="L106" i="44" s="1"/>
  <c r="W508" i="39"/>
  <c r="W610" i="39" s="1"/>
  <c r="W604" i="39" s="1"/>
  <c r="AE508" i="39"/>
  <c r="AE610" i="39" s="1"/>
  <c r="H509" i="39"/>
  <c r="H508" i="39" s="1"/>
  <c r="H610" i="39" s="1"/>
  <c r="H604" i="39" s="1"/>
  <c r="K173" i="1"/>
  <c r="K111" i="1" s="1"/>
  <c r="L577" i="5"/>
  <c r="L634" i="5" s="1"/>
  <c r="L633" i="5" s="1"/>
  <c r="L661" i="5" s="1"/>
  <c r="L105" i="44" s="1"/>
  <c r="S192" i="5"/>
  <c r="N425" i="5"/>
  <c r="AB486" i="5"/>
  <c r="AB478" i="5" s="1"/>
  <c r="AB606" i="5" s="1"/>
  <c r="AB604" i="5" s="1"/>
  <c r="AB658" i="5" s="1"/>
  <c r="AB45" i="44" s="1"/>
  <c r="J509" i="39"/>
  <c r="J508" i="39" s="1"/>
  <c r="Z508" i="39"/>
  <c r="Z415" i="2"/>
  <c r="V526" i="5"/>
  <c r="V525" i="5" s="1"/>
  <c r="X425" i="1"/>
  <c r="F525" i="5"/>
  <c r="O569" i="3"/>
  <c r="O368" i="3"/>
  <c r="C272" i="3"/>
  <c r="C270" i="3" s="1"/>
  <c r="Y633" i="2"/>
  <c r="Y661" i="2" s="1"/>
  <c r="Y104" i="44" s="1"/>
  <c r="M409" i="3"/>
  <c r="C549" i="2"/>
  <c r="X633" i="1"/>
  <c r="X661" i="1" s="1"/>
  <c r="X106" i="44" s="1"/>
  <c r="Y407" i="2"/>
  <c r="T111" i="2"/>
  <c r="AA508" i="39"/>
  <c r="AA610" i="39" s="1"/>
  <c r="D508" i="39"/>
  <c r="D610" i="39" s="1"/>
  <c r="C508" i="39"/>
  <c r="C610" i="39" s="1"/>
  <c r="O524" i="2"/>
  <c r="O525" i="5"/>
  <c r="S525" i="5"/>
  <c r="S614" i="5" s="1"/>
  <c r="AE530" i="1"/>
  <c r="AE615" i="1" s="1"/>
  <c r="M508" i="39"/>
  <c r="U508" i="39"/>
  <c r="AD508" i="39"/>
  <c r="AA216" i="5"/>
  <c r="Y545" i="5"/>
  <c r="Y619" i="5" s="1"/>
  <c r="J195" i="3"/>
  <c r="J193" i="3" s="1"/>
  <c r="J526" i="3" s="1"/>
  <c r="L202" i="3"/>
  <c r="L528" i="3" s="1"/>
  <c r="AE570" i="2"/>
  <c r="AE568" i="2" s="1"/>
  <c r="AE629" i="2" s="1"/>
  <c r="AE407" i="2"/>
  <c r="C528" i="5"/>
  <c r="C525" i="5" s="1"/>
  <c r="C192" i="5"/>
  <c r="V237" i="3"/>
  <c r="V230" i="3" s="1"/>
  <c r="V534" i="3" s="1"/>
  <c r="O219" i="3"/>
  <c r="O217" i="3" s="1"/>
  <c r="O531" i="3" s="1"/>
  <c r="Y272" i="3"/>
  <c r="V216" i="1"/>
  <c r="V374" i="3"/>
  <c r="W380" i="3"/>
  <c r="D409" i="3"/>
  <c r="N374" i="3"/>
  <c r="K633" i="2"/>
  <c r="K661" i="2" s="1"/>
  <c r="K104" i="44" s="1"/>
  <c r="H300" i="2"/>
  <c r="H299" i="2" s="1"/>
  <c r="D530" i="1"/>
  <c r="D615" i="1" s="1"/>
  <c r="S562" i="5"/>
  <c r="S627" i="5" s="1"/>
  <c r="H409" i="3"/>
  <c r="H570" i="3" s="1"/>
  <c r="L604" i="41"/>
  <c r="L658" i="41" s="1"/>
  <c r="H111" i="5"/>
  <c r="U530" i="1"/>
  <c r="AE391" i="5"/>
  <c r="AA524" i="2"/>
  <c r="O613" i="2"/>
  <c r="O659" i="2" s="1"/>
  <c r="O64" i="44" s="1"/>
  <c r="O216" i="1"/>
  <c r="X508" i="39"/>
  <c r="W111" i="5"/>
  <c r="H111" i="1"/>
  <c r="V530" i="1"/>
  <c r="Z531" i="5"/>
  <c r="Z530" i="5" s="1"/>
  <c r="Z615" i="5" s="1"/>
  <c r="AA530" i="5"/>
  <c r="AA615" i="5" s="1"/>
  <c r="I216" i="1"/>
  <c r="U526" i="5"/>
  <c r="U525" i="5" s="1"/>
  <c r="U192" i="5"/>
  <c r="P528" i="5"/>
  <c r="P525" i="5" s="1"/>
  <c r="P614" i="5" s="1"/>
  <c r="P192" i="5"/>
  <c r="AD270" i="3"/>
  <c r="AE300" i="2"/>
  <c r="Y202" i="3"/>
  <c r="Y528" i="3" s="1"/>
  <c r="F367" i="2"/>
  <c r="F558" i="2" s="1"/>
  <c r="E230" i="3"/>
  <c r="E534" i="3" s="1"/>
  <c r="O237" i="3"/>
  <c r="O230" i="3" s="1"/>
  <c r="G380" i="3"/>
  <c r="W377" i="3"/>
  <c r="I530" i="1"/>
  <c r="U568" i="2"/>
  <c r="U629" i="2" s="1"/>
  <c r="K562" i="5"/>
  <c r="K627" i="5" s="1"/>
  <c r="W297" i="65"/>
  <c r="W4" i="65" s="1"/>
  <c r="R385" i="3"/>
  <c r="R561" i="3" s="1"/>
  <c r="Q272" i="3"/>
  <c r="Q270" i="3" s="1"/>
  <c r="AE202" i="3"/>
  <c r="C237" i="3"/>
  <c r="C230" i="3" s="1"/>
  <c r="C534" i="3" s="1"/>
  <c r="D213" i="3"/>
  <c r="D206" i="3" s="1"/>
  <c r="D529" i="3" s="1"/>
  <c r="Q279" i="3"/>
  <c r="Q277" i="3" s="1"/>
  <c r="L364" i="3"/>
  <c r="AE237" i="3"/>
  <c r="AE230" i="3" s="1"/>
  <c r="AE534" i="3" s="1"/>
  <c r="U202" i="3"/>
  <c r="U528" i="3" s="1"/>
  <c r="AE213" i="3"/>
  <c r="AE206" i="3" s="1"/>
  <c r="AE529" i="3" s="1"/>
  <c r="H226" i="3"/>
  <c r="H533" i="3" s="1"/>
  <c r="I350" i="3"/>
  <c r="AC270" i="3"/>
  <c r="W364" i="3"/>
  <c r="V401" i="3"/>
  <c r="M237" i="3"/>
  <c r="M230" i="3" s="1"/>
  <c r="M534" i="3" s="1"/>
  <c r="T368" i="3"/>
  <c r="X371" i="3"/>
  <c r="M269" i="1"/>
  <c r="M543" i="1" s="1"/>
  <c r="M541" i="1" s="1"/>
  <c r="M617" i="1" s="1"/>
  <c r="Z374" i="3"/>
  <c r="H371" i="3"/>
  <c r="S244" i="3"/>
  <c r="S240" i="3" s="1"/>
  <c r="S535" i="3" s="1"/>
  <c r="X374" i="3"/>
  <c r="I377" i="3"/>
  <c r="D374" i="3"/>
  <c r="F213" i="3"/>
  <c r="F206" i="3" s="1"/>
  <c r="F529" i="3" s="1"/>
  <c r="O174" i="3"/>
  <c r="O516" i="3" s="1"/>
  <c r="J161" i="3"/>
  <c r="E161" i="3"/>
  <c r="O426" i="3"/>
  <c r="X434" i="3"/>
  <c r="G174" i="3"/>
  <c r="G516" i="3" s="1"/>
  <c r="P368" i="3"/>
  <c r="H174" i="3"/>
  <c r="H516" i="3" s="1"/>
  <c r="C426" i="3"/>
  <c r="AE489" i="5"/>
  <c r="AE607" i="5" s="1"/>
  <c r="U219" i="3"/>
  <c r="U217" i="3" s="1"/>
  <c r="U531" i="3" s="1"/>
  <c r="AE367" i="2"/>
  <c r="AE558" i="2" s="1"/>
  <c r="P269" i="1"/>
  <c r="P543" i="1" s="1"/>
  <c r="G545" i="5"/>
  <c r="G619" i="5" s="1"/>
  <c r="AB202" i="3"/>
  <c r="AB528" i="3" s="1"/>
  <c r="K260" i="3"/>
  <c r="K258" i="3" s="1"/>
  <c r="AE364" i="3"/>
  <c r="L279" i="3"/>
  <c r="L277" i="3" s="1"/>
  <c r="F568" i="2"/>
  <c r="F629" i="2" s="1"/>
  <c r="G237" i="3"/>
  <c r="G230" i="3" s="1"/>
  <c r="G534" i="3" s="1"/>
  <c r="I279" i="3"/>
  <c r="AD226" i="3"/>
  <c r="AD533" i="3" s="1"/>
  <c r="I237" i="3"/>
  <c r="I230" i="3" s="1"/>
  <c r="I534" i="3" s="1"/>
  <c r="Q350" i="3"/>
  <c r="T401" i="3"/>
  <c r="U350" i="3"/>
  <c r="G385" i="3"/>
  <c r="G561" i="3" s="1"/>
  <c r="G559" i="3" s="1"/>
  <c r="G626" i="3" s="1"/>
  <c r="D279" i="3"/>
  <c r="D277" i="3" s="1"/>
  <c r="AC565" i="2"/>
  <c r="AC628" i="2" s="1"/>
  <c r="I385" i="3"/>
  <c r="W358" i="3"/>
  <c r="O409" i="3"/>
  <c r="O570" i="3" s="1"/>
  <c r="M260" i="3"/>
  <c r="AC350" i="3"/>
  <c r="M272" i="3"/>
  <c r="M270" i="3" s="1"/>
  <c r="W272" i="3"/>
  <c r="W270" i="3" s="1"/>
  <c r="P409" i="3"/>
  <c r="P570" i="3" s="1"/>
  <c r="Y279" i="3"/>
  <c r="Y277" i="3" s="1"/>
  <c r="S355" i="3"/>
  <c r="F260" i="3"/>
  <c r="F258" i="3" s="1"/>
  <c r="G374" i="3"/>
  <c r="Q374" i="3"/>
  <c r="X219" i="3"/>
  <c r="X217" i="3" s="1"/>
  <c r="H434" i="3"/>
  <c r="AD161" i="3"/>
  <c r="V161" i="3"/>
  <c r="U489" i="5"/>
  <c r="U607" i="5" s="1"/>
  <c r="H359" i="3"/>
  <c r="H358" i="3" s="1"/>
  <c r="U359" i="3"/>
  <c r="U358" i="3" s="1"/>
  <c r="AA417" i="3"/>
  <c r="AA573" i="3" s="1"/>
  <c r="M401" i="3"/>
  <c r="Y364" i="3"/>
  <c r="AC371" i="3"/>
  <c r="Z409" i="3"/>
  <c r="AB409" i="3"/>
  <c r="F431" i="3"/>
  <c r="R431" i="3"/>
  <c r="I161" i="3"/>
  <c r="F161" i="3"/>
  <c r="H426" i="3"/>
  <c r="W426" i="3"/>
  <c r="AE460" i="2"/>
  <c r="AE457" i="2" s="1"/>
  <c r="AE601" i="2" s="1"/>
  <c r="AE7" i="2"/>
  <c r="F460" i="2"/>
  <c r="F457" i="2" s="1"/>
  <c r="F601" i="2" s="1"/>
  <c r="F7" i="2"/>
  <c r="S460" i="5"/>
  <c r="S457" i="5" s="1"/>
  <c r="S601" i="5" s="1"/>
  <c r="S7" i="5"/>
  <c r="O463" i="1"/>
  <c r="O602" i="1" s="1"/>
  <c r="E67" i="1"/>
  <c r="AC463" i="1"/>
  <c r="AC602" i="1" s="1"/>
  <c r="V5" i="1"/>
  <c r="Y67" i="3"/>
  <c r="V67" i="2"/>
  <c r="AB67" i="2"/>
  <c r="Y7" i="1"/>
  <c r="Y5" i="1" s="1"/>
  <c r="H457" i="1"/>
  <c r="F67" i="2"/>
  <c r="D463" i="5"/>
  <c r="D602" i="5" s="1"/>
  <c r="N7" i="5"/>
  <c r="U463" i="1"/>
  <c r="U602" i="1" s="1"/>
  <c r="Y463" i="1"/>
  <c r="Y602" i="1" s="1"/>
  <c r="I67" i="3"/>
  <c r="O67" i="3"/>
  <c r="E463" i="1"/>
  <c r="E602" i="1" s="1"/>
  <c r="N67" i="5"/>
  <c r="V463" i="2"/>
  <c r="V602" i="2" s="1"/>
  <c r="Y457" i="1"/>
  <c r="Y601" i="1" s="1"/>
  <c r="L67" i="1"/>
  <c r="G67" i="5"/>
  <c r="N457" i="5"/>
  <c r="K67" i="3"/>
  <c r="N67" i="1"/>
  <c r="AE67" i="2"/>
  <c r="U67" i="1"/>
  <c r="I463" i="1"/>
  <c r="I602" i="1" s="1"/>
  <c r="AE464" i="2"/>
  <c r="S415" i="3"/>
  <c r="X359" i="3"/>
  <c r="X358" i="3" s="1"/>
  <c r="M431" i="3"/>
  <c r="W431" i="3"/>
  <c r="E431" i="3"/>
  <c r="Z391" i="1"/>
  <c r="F359" i="3"/>
  <c r="F358" i="3" s="1"/>
  <c r="U562" i="1"/>
  <c r="U627" i="1" s="1"/>
  <c r="G556" i="65"/>
  <c r="G625" i="65" s="1"/>
  <c r="G624" i="65" s="1"/>
  <c r="G660" i="65" s="1"/>
  <c r="Q368" i="3"/>
  <c r="AA297" i="65"/>
  <c r="AA4" i="65" s="1"/>
  <c r="Q377" i="3"/>
  <c r="O359" i="3"/>
  <c r="O358" i="3" s="1"/>
  <c r="AD571" i="2"/>
  <c r="AD630" i="2" s="1"/>
  <c r="L393" i="3"/>
  <c r="L564" i="3" s="1"/>
  <c r="L562" i="3" s="1"/>
  <c r="L627" i="3" s="1"/>
  <c r="AE393" i="3"/>
  <c r="U385" i="3"/>
  <c r="G297" i="1"/>
  <c r="AA415" i="5"/>
  <c r="AD567" i="2"/>
  <c r="AD565" i="2" s="1"/>
  <c r="AD628" i="2" s="1"/>
  <c r="V391" i="5"/>
  <c r="V297" i="5" s="1"/>
  <c r="L415" i="2"/>
  <c r="O380" i="3"/>
  <c r="AA341" i="3"/>
  <c r="F415" i="2"/>
  <c r="AD415" i="2"/>
  <c r="AE302" i="3"/>
  <c r="AE559" i="2"/>
  <c r="AE626" i="2" s="1"/>
  <c r="R359" i="3"/>
  <c r="R358" i="3" s="1"/>
  <c r="J401" i="3"/>
  <c r="R371" i="3"/>
  <c r="E371" i="3"/>
  <c r="R368" i="3"/>
  <c r="R380" i="3"/>
  <c r="AD355" i="3"/>
  <c r="AD359" i="3"/>
  <c r="AD358" i="3" s="1"/>
  <c r="O399" i="2"/>
  <c r="T371" i="3"/>
  <c r="E573" i="2"/>
  <c r="E571" i="2" s="1"/>
  <c r="E630" i="2" s="1"/>
  <c r="L559" i="2"/>
  <c r="L626" i="2" s="1"/>
  <c r="AE383" i="2"/>
  <c r="E417" i="3"/>
  <c r="AE350" i="3"/>
  <c r="AA380" i="3"/>
  <c r="AC385" i="3"/>
  <c r="AC561" i="3" s="1"/>
  <c r="J272" i="3"/>
  <c r="J270" i="3" s="1"/>
  <c r="Z534" i="1"/>
  <c r="Z530" i="1" s="1"/>
  <c r="Z216" i="1"/>
  <c r="J524" i="2"/>
  <c r="AD350" i="3"/>
  <c r="Q219" i="3"/>
  <c r="Q217" i="3" s="1"/>
  <c r="L359" i="3"/>
  <c r="L358" i="3" s="1"/>
  <c r="X562" i="1"/>
  <c r="X627" i="1" s="1"/>
  <c r="C202" i="3"/>
  <c r="C528" i="3" s="1"/>
  <c r="P426" i="3"/>
  <c r="H431" i="3"/>
  <c r="AE431" i="3"/>
  <c r="U545" i="5"/>
  <c r="U619" i="5" s="1"/>
  <c r="H216" i="5"/>
  <c r="AB226" i="3"/>
  <c r="AB533" i="3" s="1"/>
  <c r="AB213" i="3"/>
  <c r="L374" i="3"/>
  <c r="J230" i="3"/>
  <c r="J534" i="3" s="1"/>
  <c r="Y244" i="3"/>
  <c r="Y240" i="3" s="1"/>
  <c r="Y535" i="3" s="1"/>
  <c r="X202" i="3"/>
  <c r="X528" i="3" s="1"/>
  <c r="AA377" i="3"/>
  <c r="G426" i="3"/>
  <c r="X426" i="3"/>
  <c r="P431" i="3"/>
  <c r="N431" i="3"/>
  <c r="AD301" i="2"/>
  <c r="AD300" i="2" s="1"/>
  <c r="M111" i="40"/>
  <c r="M4" i="40" s="1"/>
  <c r="D298" i="65"/>
  <c r="D297" i="65" s="1"/>
  <c r="AB257" i="1"/>
  <c r="AB191" i="1" s="1"/>
  <c r="F534" i="5"/>
  <c r="F530" i="5" s="1"/>
  <c r="F216" i="5"/>
  <c r="R350" i="3"/>
  <c r="L471" i="41"/>
  <c r="L455" i="41" s="1"/>
  <c r="Z471" i="40"/>
  <c r="Z455" i="40" s="1"/>
  <c r="AB471" i="40"/>
  <c r="AB455" i="40" s="1"/>
  <c r="L471" i="40"/>
  <c r="L455" i="40" s="1"/>
  <c r="Y297" i="1"/>
  <c r="I111" i="40"/>
  <c r="I4" i="40" s="1"/>
  <c r="J297" i="1"/>
  <c r="U613" i="2"/>
  <c r="U659" i="2" s="1"/>
  <c r="U64" i="44" s="1"/>
  <c r="J216" i="1"/>
  <c r="Q192" i="5"/>
  <c r="R391" i="2"/>
  <c r="O4" i="65"/>
  <c r="U195" i="3"/>
  <c r="P258" i="3"/>
  <c r="P542" i="3" s="1"/>
  <c r="AC226" i="3"/>
  <c r="AC533" i="3" s="1"/>
  <c r="R393" i="3"/>
  <c r="E393" i="3"/>
  <c r="AD385" i="3"/>
  <c r="L272" i="3"/>
  <c r="L270" i="3" s="1"/>
  <c r="X272" i="3"/>
  <c r="X270" i="3" s="1"/>
  <c r="E272" i="3"/>
  <c r="E270" i="3" s="1"/>
  <c r="AB562" i="1"/>
  <c r="AB627" i="1" s="1"/>
  <c r="T202" i="3"/>
  <c r="T528" i="3" s="1"/>
  <c r="P195" i="3"/>
  <c r="P193" i="3" s="1"/>
  <c r="J269" i="1"/>
  <c r="J257" i="1" s="1"/>
  <c r="Q383" i="2"/>
  <c r="I315" i="3"/>
  <c r="AA244" i="3"/>
  <c r="AA240" i="3" s="1"/>
  <c r="AA535" i="3" s="1"/>
  <c r="Q385" i="3"/>
  <c r="AA571" i="2"/>
  <c r="AA630" i="2" s="1"/>
  <c r="AC409" i="3"/>
  <c r="AC570" i="3" s="1"/>
  <c r="D341" i="3"/>
  <c r="V409" i="3"/>
  <c r="H364" i="3"/>
  <c r="M364" i="3"/>
  <c r="N426" i="3"/>
  <c r="AE426" i="3"/>
  <c r="AD178" i="3"/>
  <c r="AD517" i="3" s="1"/>
  <c r="S604" i="40"/>
  <c r="N604" i="40"/>
  <c r="O604" i="40"/>
  <c r="Y604" i="40"/>
  <c r="H471" i="41"/>
  <c r="H455" i="41" s="1"/>
  <c r="H453" i="41" s="1"/>
  <c r="V471" i="40"/>
  <c r="V455" i="40" s="1"/>
  <c r="D604" i="40"/>
  <c r="L111" i="40"/>
  <c r="L4" i="40" s="1"/>
  <c r="S297" i="1"/>
  <c r="AB530" i="5"/>
  <c r="AB615" i="5" s="1"/>
  <c r="AC613" i="2"/>
  <c r="AC659" i="2" s="1"/>
  <c r="AC64" i="44" s="1"/>
  <c r="G530" i="5"/>
  <c r="G615" i="5" s="1"/>
  <c r="AE192" i="5"/>
  <c r="Q257" i="1"/>
  <c r="AE530" i="5"/>
  <c r="AE615" i="5" s="1"/>
  <c r="C216" i="5"/>
  <c r="P202" i="3"/>
  <c r="P528" i="3" s="1"/>
  <c r="F385" i="3"/>
  <c r="Q213" i="3"/>
  <c r="H219" i="3"/>
  <c r="H217" i="3" s="1"/>
  <c r="V562" i="5"/>
  <c r="V627" i="5" s="1"/>
  <c r="P237" i="3"/>
  <c r="Z272" i="3"/>
  <c r="Z270" i="3" s="1"/>
  <c r="R364" i="3"/>
  <c r="Z226" i="3"/>
  <c r="Z533" i="3" s="1"/>
  <c r="J374" i="3"/>
  <c r="L226" i="3"/>
  <c r="L533" i="3" s="1"/>
  <c r="Y269" i="1"/>
  <c r="Y543" i="1" s="1"/>
  <c r="Y541" i="1" s="1"/>
  <c r="Y617" i="1" s="1"/>
  <c r="AA213" i="3"/>
  <c r="AA206" i="3" s="1"/>
  <c r="AA529" i="3" s="1"/>
  <c r="Z237" i="3"/>
  <c r="Z230" i="3" s="1"/>
  <c r="Z534" i="3" s="1"/>
  <c r="W301" i="2"/>
  <c r="W300" i="2" s="1"/>
  <c r="W299" i="2" s="1"/>
  <c r="F426" i="3"/>
  <c r="V426" i="3"/>
  <c r="F130" i="3"/>
  <c r="X130" i="3"/>
  <c r="X486" i="3" s="1"/>
  <c r="Y178" i="3"/>
  <c r="Y517" i="3" s="1"/>
  <c r="C557" i="65"/>
  <c r="C556" i="65" s="1"/>
  <c r="C555" i="65" s="1"/>
  <c r="C298" i="65"/>
  <c r="C297" i="65" s="1"/>
  <c r="C4" i="65" s="1"/>
  <c r="R535" i="1"/>
  <c r="R530" i="1" s="1"/>
  <c r="R615" i="1" s="1"/>
  <c r="R216" i="1"/>
  <c r="AA542" i="1"/>
  <c r="AA541" i="1" s="1"/>
  <c r="AA617" i="1" s="1"/>
  <c r="S557" i="65"/>
  <c r="S556" i="65" s="1"/>
  <c r="S555" i="65" s="1"/>
  <c r="S298" i="65"/>
  <c r="S297" i="65" s="1"/>
  <c r="S4" i="65" s="1"/>
  <c r="K542" i="1"/>
  <c r="W216" i="5"/>
  <c r="W531" i="5"/>
  <c r="W530" i="5" s="1"/>
  <c r="W615" i="5" s="1"/>
  <c r="Z460" i="65"/>
  <c r="Z7" i="65"/>
  <c r="I557" i="65"/>
  <c r="I556" i="65" s="1"/>
  <c r="I555" i="65" s="1"/>
  <c r="I298" i="65"/>
  <c r="I297" i="65" s="1"/>
  <c r="K216" i="1"/>
  <c r="K531" i="1"/>
  <c r="K530" i="1" s="1"/>
  <c r="K615" i="1" s="1"/>
  <c r="X535" i="1"/>
  <c r="X216" i="1"/>
  <c r="L526" i="5"/>
  <c r="L525" i="5" s="1"/>
  <c r="L192" i="5"/>
  <c r="L191" i="5" s="1"/>
  <c r="M526" i="5"/>
  <c r="M525" i="5" s="1"/>
  <c r="M614" i="5" s="1"/>
  <c r="M192" i="5"/>
  <c r="E531" i="5"/>
  <c r="E530" i="5" s="1"/>
  <c r="E615" i="5" s="1"/>
  <c r="E216" i="5"/>
  <c r="AD460" i="65"/>
  <c r="AD7" i="65"/>
  <c r="AD5" i="65" s="1"/>
  <c r="M534" i="5"/>
  <c r="M530" i="5" s="1"/>
  <c r="M216" i="5"/>
  <c r="AC524" i="2"/>
  <c r="N457" i="65"/>
  <c r="G298" i="65"/>
  <c r="G297" i="65" s="1"/>
  <c r="G4" i="65" s="1"/>
  <c r="W464" i="65"/>
  <c r="W463" i="65" s="1"/>
  <c r="W602" i="65" s="1"/>
  <c r="W67" i="65"/>
  <c r="L302" i="3"/>
  <c r="L368" i="3"/>
  <c r="L244" i="3"/>
  <c r="L240" i="3" s="1"/>
  <c r="L535" i="3" s="1"/>
  <c r="N291" i="3"/>
  <c r="N550" i="3"/>
  <c r="N549" i="3" s="1"/>
  <c r="N620" i="3" s="1"/>
  <c r="G219" i="3"/>
  <c r="G217" i="3" s="1"/>
  <c r="G549" i="2"/>
  <c r="R550" i="3"/>
  <c r="R549" i="3" s="1"/>
  <c r="R620" i="3" s="1"/>
  <c r="R291" i="3"/>
  <c r="R272" i="3"/>
  <c r="R270" i="3" s="1"/>
  <c r="AD401" i="3"/>
  <c r="K550" i="3"/>
  <c r="K549" i="3" s="1"/>
  <c r="K620" i="3" s="1"/>
  <c r="K291" i="3"/>
  <c r="L315" i="3"/>
  <c r="AE315" i="3"/>
  <c r="J260" i="3"/>
  <c r="J258" i="3" s="1"/>
  <c r="AE252" i="3"/>
  <c r="AE537" i="3"/>
  <c r="AE536" i="3" s="1"/>
  <c r="AE616" i="3" s="1"/>
  <c r="Q260" i="3"/>
  <c r="Q258" i="3" s="1"/>
  <c r="Q542" i="3" s="1"/>
  <c r="E260" i="3"/>
  <c r="E258" i="3" s="1"/>
  <c r="E542" i="3" s="1"/>
  <c r="T537" i="3"/>
  <c r="T536" i="3" s="1"/>
  <c r="T616" i="3" s="1"/>
  <c r="T252" i="3"/>
  <c r="AE550" i="3"/>
  <c r="AE549" i="3" s="1"/>
  <c r="AE620" i="3" s="1"/>
  <c r="AE291" i="3"/>
  <c r="Z244" i="3"/>
  <c r="Z240" i="3" s="1"/>
  <c r="Z535" i="3" s="1"/>
  <c r="F401" i="3"/>
  <c r="X244" i="3"/>
  <c r="X240" i="3" s="1"/>
  <c r="X535" i="3" s="1"/>
  <c r="L562" i="2"/>
  <c r="L627" i="2" s="1"/>
  <c r="AC202" i="3"/>
  <c r="AC528" i="3" s="1"/>
  <c r="AD417" i="3"/>
  <c r="F417" i="3"/>
  <c r="D226" i="3"/>
  <c r="D533" i="3" s="1"/>
  <c r="Q202" i="3"/>
  <c r="Q528" i="3" s="1"/>
  <c r="X279" i="3"/>
  <c r="X277" i="3" s="1"/>
  <c r="G537" i="3"/>
  <c r="G536" i="3" s="1"/>
  <c r="G616" i="3" s="1"/>
  <c r="G252" i="3"/>
  <c r="Z260" i="3"/>
  <c r="Z258" i="3" s="1"/>
  <c r="Z542" i="3" s="1"/>
  <c r="F550" i="3"/>
  <c r="F549" i="3" s="1"/>
  <c r="F620" i="3" s="1"/>
  <c r="F291" i="3"/>
  <c r="P537" i="3"/>
  <c r="P536" i="3" s="1"/>
  <c r="P616" i="3" s="1"/>
  <c r="P252" i="3"/>
  <c r="AE401" i="3"/>
  <c r="AB272" i="3"/>
  <c r="AB270" i="3" s="1"/>
  <c r="U226" i="3"/>
  <c r="Q195" i="3"/>
  <c r="Q193" i="3" s="1"/>
  <c r="H195" i="3"/>
  <c r="H193" i="3" s="1"/>
  <c r="AE219" i="3"/>
  <c r="AE217" i="3" s="1"/>
  <c r="H213" i="3"/>
  <c r="H206" i="3" s="1"/>
  <c r="H529" i="3" s="1"/>
  <c r="J550" i="3"/>
  <c r="J549" i="3" s="1"/>
  <c r="J620" i="3" s="1"/>
  <c r="J291" i="3"/>
  <c r="K272" i="3"/>
  <c r="K270" i="3" s="1"/>
  <c r="AD244" i="3"/>
  <c r="AD240" i="3" s="1"/>
  <c r="AD535" i="3" s="1"/>
  <c r="J537" i="3"/>
  <c r="J536" i="3" s="1"/>
  <c r="J616" i="3" s="1"/>
  <c r="J252" i="3"/>
  <c r="AA252" i="3"/>
  <c r="AA537" i="3"/>
  <c r="AA536" i="3" s="1"/>
  <c r="AA616" i="3" s="1"/>
  <c r="X537" i="3"/>
  <c r="X536" i="3" s="1"/>
  <c r="X616" i="3" s="1"/>
  <c r="X252" i="3"/>
  <c r="T563" i="3"/>
  <c r="Z219" i="3"/>
  <c r="Z217" i="3" s="1"/>
  <c r="Z206" i="3"/>
  <c r="Z529" i="3" s="1"/>
  <c r="G341" i="3"/>
  <c r="AC341" i="3"/>
  <c r="I302" i="3"/>
  <c r="O401" i="3"/>
  <c r="AC393" i="3"/>
  <c r="N302" i="3"/>
  <c r="P302" i="3"/>
  <c r="Y302" i="3"/>
  <c r="Z202" i="3"/>
  <c r="Z528" i="3" s="1"/>
  <c r="N537" i="3"/>
  <c r="N536" i="3" s="1"/>
  <c r="N616" i="3" s="1"/>
  <c r="N252" i="3"/>
  <c r="I252" i="3"/>
  <c r="I537" i="3"/>
  <c r="I536" i="3" s="1"/>
  <c r="I616" i="3" s="1"/>
  <c r="M226" i="3"/>
  <c r="M533" i="3" s="1"/>
  <c r="Q417" i="3"/>
  <c r="K355" i="3"/>
  <c r="K537" i="3"/>
  <c r="K536" i="3" s="1"/>
  <c r="K616" i="3" s="1"/>
  <c r="K252" i="3"/>
  <c r="M219" i="3"/>
  <c r="M217" i="3" s="1"/>
  <c r="D291" i="3"/>
  <c r="D550" i="3"/>
  <c r="D549" i="3" s="1"/>
  <c r="D620" i="3" s="1"/>
  <c r="U244" i="3"/>
  <c r="U240" i="3" s="1"/>
  <c r="U535" i="3" s="1"/>
  <c r="G364" i="3"/>
  <c r="O341" i="3"/>
  <c r="X302" i="3"/>
  <c r="K302" i="3"/>
  <c r="AA385" i="3"/>
  <c r="AC315" i="3"/>
  <c r="W260" i="3"/>
  <c r="W258" i="3" s="1"/>
  <c r="AB401" i="3"/>
  <c r="AB567" i="3" s="1"/>
  <c r="N341" i="3"/>
  <c r="N315" i="3"/>
  <c r="P315" i="3"/>
  <c r="AD562" i="1"/>
  <c r="AD627" i="1" s="1"/>
  <c r="Q391" i="5"/>
  <c r="W391" i="5"/>
  <c r="W297" i="5" s="1"/>
  <c r="O252" i="3"/>
  <c r="O537" i="3"/>
  <c r="O536" i="3" s="1"/>
  <c r="O616" i="3" s="1"/>
  <c r="Q415" i="2"/>
  <c r="Q550" i="3"/>
  <c r="Q549" i="3" s="1"/>
  <c r="Q620" i="3" s="1"/>
  <c r="Q291" i="3"/>
  <c r="X291" i="3"/>
  <c r="X550" i="3"/>
  <c r="X549" i="3" s="1"/>
  <c r="X620" i="3" s="1"/>
  <c r="I272" i="3"/>
  <c r="I270" i="3" s="1"/>
  <c r="G355" i="3"/>
  <c r="G244" i="3"/>
  <c r="G240" i="3" s="1"/>
  <c r="G535" i="3" s="1"/>
  <c r="J226" i="3"/>
  <c r="J533" i="3" s="1"/>
  <c r="I417" i="3"/>
  <c r="D260" i="3"/>
  <c r="D258" i="3" s="1"/>
  <c r="AC391" i="2"/>
  <c r="M244" i="3"/>
  <c r="M240" i="3" s="1"/>
  <c r="M535" i="3" s="1"/>
  <c r="W368" i="3"/>
  <c r="L252" i="3"/>
  <c r="L537" i="3"/>
  <c r="L536" i="3" s="1"/>
  <c r="L616" i="3" s="1"/>
  <c r="F226" i="3"/>
  <c r="F533" i="3" s="1"/>
  <c r="AD537" i="3"/>
  <c r="AD536" i="3" s="1"/>
  <c r="AD616" i="3" s="1"/>
  <c r="AD252" i="3"/>
  <c r="R226" i="3"/>
  <c r="R533" i="3" s="1"/>
  <c r="V272" i="3"/>
  <c r="V270" i="3" s="1"/>
  <c r="T302" i="3"/>
  <c r="V393" i="3"/>
  <c r="G350" i="3"/>
  <c r="W374" i="3"/>
  <c r="R219" i="3"/>
  <c r="R217" i="3" s="1"/>
  <c r="X341" i="3"/>
  <c r="U260" i="3"/>
  <c r="U258" i="3" s="1"/>
  <c r="H244" i="3"/>
  <c r="H240" i="3" s="1"/>
  <c r="H535" i="3" s="1"/>
  <c r="M374" i="3"/>
  <c r="H302" i="3"/>
  <c r="P371" i="3"/>
  <c r="S315" i="3"/>
  <c r="F279" i="3"/>
  <c r="F277" i="3" s="1"/>
  <c r="T355" i="3"/>
  <c r="Q401" i="3"/>
  <c r="Q567" i="3" s="1"/>
  <c r="K195" i="3"/>
  <c r="K193" i="3" s="1"/>
  <c r="J202" i="3"/>
  <c r="I202" i="3"/>
  <c r="I528" i="3" s="1"/>
  <c r="I260" i="3"/>
  <c r="I258" i="3" s="1"/>
  <c r="Q393" i="3"/>
  <c r="M202" i="3"/>
  <c r="M528" i="3" s="1"/>
  <c r="U393" i="3"/>
  <c r="I368" i="3"/>
  <c r="J391" i="2"/>
  <c r="AC355" i="3"/>
  <c r="K328" i="3"/>
  <c r="K385" i="3"/>
  <c r="G279" i="3"/>
  <c r="G277" i="3" s="1"/>
  <c r="R195" i="3"/>
  <c r="R193" i="3" s="1"/>
  <c r="S219" i="3"/>
  <c r="S217" i="3" s="1"/>
  <c r="W350" i="3"/>
  <c r="AA350" i="3"/>
  <c r="S202" i="3"/>
  <c r="S528" i="3" s="1"/>
  <c r="X195" i="3"/>
  <c r="X193" i="3" s="1"/>
  <c r="AC302" i="3"/>
  <c r="I364" i="3"/>
  <c r="AC569" i="3"/>
  <c r="X401" i="3"/>
  <c r="X567" i="3" s="1"/>
  <c r="K401" i="3"/>
  <c r="W355" i="3"/>
  <c r="AA374" i="3"/>
  <c r="H260" i="3"/>
  <c r="H258" i="3" s="1"/>
  <c r="N401" i="3"/>
  <c r="C341" i="3"/>
  <c r="D358" i="3"/>
  <c r="T244" i="3"/>
  <c r="T240" i="3" s="1"/>
  <c r="T535" i="3" s="1"/>
  <c r="N244" i="3"/>
  <c r="N240" i="3" s="1"/>
  <c r="N535" i="3" s="1"/>
  <c r="P417" i="3"/>
  <c r="Y154" i="3"/>
  <c r="Y503" i="3"/>
  <c r="Y502" i="3" s="1"/>
  <c r="Y609" i="3" s="1"/>
  <c r="N130" i="3"/>
  <c r="N486" i="3" s="1"/>
  <c r="M490" i="3"/>
  <c r="M489" i="3" s="1"/>
  <c r="M607" i="3" s="1"/>
  <c r="M141" i="3"/>
  <c r="T130" i="3"/>
  <c r="T486" i="3" s="1"/>
  <c r="AB182" i="3"/>
  <c r="AB518" i="3" s="1"/>
  <c r="O161" i="3"/>
  <c r="AB440" i="3"/>
  <c r="AB585" i="3"/>
  <c r="AB584" i="3" s="1"/>
  <c r="AA585" i="3"/>
  <c r="AA584" i="3" s="1"/>
  <c r="AA440" i="3"/>
  <c r="I178" i="3"/>
  <c r="E137" i="3"/>
  <c r="E487" i="3" s="1"/>
  <c r="I585" i="3"/>
  <c r="I584" i="3" s="1"/>
  <c r="I440" i="3"/>
  <c r="R546" i="3"/>
  <c r="R545" i="3" s="1"/>
  <c r="R619" i="3" s="1"/>
  <c r="R287" i="3"/>
  <c r="AE440" i="3"/>
  <c r="AE585" i="3"/>
  <c r="AE584" i="3" s="1"/>
  <c r="AB380" i="3"/>
  <c r="N358" i="3"/>
  <c r="AE244" i="3"/>
  <c r="AE240" i="3" s="1"/>
  <c r="AE535" i="3" s="1"/>
  <c r="H417" i="3"/>
  <c r="X431" i="3"/>
  <c r="I431" i="3"/>
  <c r="I434" i="3"/>
  <c r="Y434" i="3"/>
  <c r="M182" i="3"/>
  <c r="M518" i="3" s="1"/>
  <c r="U130" i="3"/>
  <c r="X154" i="3"/>
  <c r="X503" i="3"/>
  <c r="X502" i="3" s="1"/>
  <c r="X609" i="3" s="1"/>
  <c r="AA490" i="3"/>
  <c r="AA489" i="3" s="1"/>
  <c r="AA607" i="3" s="1"/>
  <c r="AA141" i="3"/>
  <c r="AB490" i="3"/>
  <c r="AB489" i="3" s="1"/>
  <c r="AB607" i="3" s="1"/>
  <c r="AB141" i="3"/>
  <c r="I546" i="3"/>
  <c r="I545" i="3" s="1"/>
  <c r="I619" i="3" s="1"/>
  <c r="I287" i="3"/>
  <c r="AE287" i="3"/>
  <c r="AE546" i="3"/>
  <c r="AE545" i="3" s="1"/>
  <c r="AE619" i="3" s="1"/>
  <c r="D137" i="3"/>
  <c r="D487" i="3" s="1"/>
  <c r="V178" i="3"/>
  <c r="V517" i="3" s="1"/>
  <c r="Y315" i="3"/>
  <c r="W244" i="3"/>
  <c r="W240" i="3" s="1"/>
  <c r="W535" i="3" s="1"/>
  <c r="C417" i="3"/>
  <c r="AD489" i="5"/>
  <c r="AD607" i="5" s="1"/>
  <c r="R182" i="3"/>
  <c r="R518" i="3" s="1"/>
  <c r="K489" i="5"/>
  <c r="K607" i="5" s="1"/>
  <c r="U503" i="3"/>
  <c r="U502" i="3" s="1"/>
  <c r="U609" i="3" s="1"/>
  <c r="U154" i="3"/>
  <c r="M161" i="3"/>
  <c r="X161" i="3"/>
  <c r="J141" i="3"/>
  <c r="J490" i="3"/>
  <c r="J489" i="3" s="1"/>
  <c r="J607" i="3" s="1"/>
  <c r="L130" i="3"/>
  <c r="E174" i="3"/>
  <c r="AA503" i="3"/>
  <c r="AA502" i="3" s="1"/>
  <c r="AA609" i="3" s="1"/>
  <c r="AA154" i="3"/>
  <c r="AD585" i="3"/>
  <c r="AD584" i="3" s="1"/>
  <c r="AD440" i="3"/>
  <c r="AB137" i="3"/>
  <c r="AB487" i="3" s="1"/>
  <c r="E287" i="3"/>
  <c r="E546" i="3"/>
  <c r="E545" i="3" s="1"/>
  <c r="E619" i="3" s="1"/>
  <c r="AC137" i="3"/>
  <c r="AC487" i="3" s="1"/>
  <c r="N137" i="3"/>
  <c r="N487" i="3" s="1"/>
  <c r="C178" i="3"/>
  <c r="C517" i="3" s="1"/>
  <c r="F546" i="3"/>
  <c r="F545" i="3" s="1"/>
  <c r="F619" i="3" s="1"/>
  <c r="F287" i="3"/>
  <c r="AB393" i="3"/>
  <c r="Y380" i="3"/>
  <c r="W279" i="3"/>
  <c r="W277" i="3" s="1"/>
  <c r="D355" i="3"/>
  <c r="H328" i="3"/>
  <c r="H385" i="3"/>
  <c r="H561" i="3" s="1"/>
  <c r="Z377" i="3"/>
  <c r="AB355" i="3"/>
  <c r="C182" i="3"/>
  <c r="C518" i="3" s="1"/>
  <c r="S490" i="3"/>
  <c r="S489" i="3" s="1"/>
  <c r="S607" i="3" s="1"/>
  <c r="S141" i="3"/>
  <c r="G141" i="3"/>
  <c r="G490" i="3"/>
  <c r="G489" i="3" s="1"/>
  <c r="G607" i="3" s="1"/>
  <c r="M174" i="3"/>
  <c r="AD503" i="3"/>
  <c r="AD502" i="3" s="1"/>
  <c r="AD609" i="3" s="1"/>
  <c r="AD154" i="3"/>
  <c r="F489" i="5"/>
  <c r="F607" i="5" s="1"/>
  <c r="F434" i="3"/>
  <c r="M426" i="3"/>
  <c r="V434" i="3"/>
  <c r="AC426" i="3"/>
  <c r="AE182" i="3"/>
  <c r="AE518" i="3" s="1"/>
  <c r="C490" i="3"/>
  <c r="C489" i="3" s="1"/>
  <c r="C607" i="3" s="1"/>
  <c r="C141" i="3"/>
  <c r="X490" i="3"/>
  <c r="X489" i="3" s="1"/>
  <c r="X607" i="3" s="1"/>
  <c r="X141" i="3"/>
  <c r="P174" i="3"/>
  <c r="AA174" i="3"/>
  <c r="K503" i="3"/>
  <c r="K502" i="3" s="1"/>
  <c r="K609" i="3" s="1"/>
  <c r="K154" i="3"/>
  <c r="H178" i="3"/>
  <c r="M546" i="3"/>
  <c r="M545" i="3" s="1"/>
  <c r="M619" i="3" s="1"/>
  <c r="M287" i="3"/>
  <c r="Y585" i="3"/>
  <c r="Y584" i="3" s="1"/>
  <c r="Y440" i="3"/>
  <c r="AA178" i="3"/>
  <c r="AA517" i="3" s="1"/>
  <c r="S440" i="3"/>
  <c r="S585" i="3"/>
  <c r="S584" i="3" s="1"/>
  <c r="O585" i="3"/>
  <c r="O584" i="3" s="1"/>
  <c r="O440" i="3"/>
  <c r="H585" i="3"/>
  <c r="H584" i="3" s="1"/>
  <c r="H440" i="3"/>
  <c r="AD328" i="3"/>
  <c r="R244" i="3"/>
  <c r="R240" i="3" s="1"/>
  <c r="R535" i="3" s="1"/>
  <c r="AD315" i="3"/>
  <c r="G195" i="3"/>
  <c r="G193" i="3" s="1"/>
  <c r="G550" i="3"/>
  <c r="G549" i="3" s="1"/>
  <c r="G620" i="3" s="1"/>
  <c r="G291" i="3"/>
  <c r="E409" i="3"/>
  <c r="E350" i="3"/>
  <c r="AE328" i="3"/>
  <c r="AE385" i="3"/>
  <c r="D237" i="3"/>
  <c r="D230" i="3" s="1"/>
  <c r="D534" i="3" s="1"/>
  <c r="AD302" i="3"/>
  <c r="AD383" i="2"/>
  <c r="R302" i="3"/>
  <c r="E302" i="3"/>
  <c r="AE380" i="3"/>
  <c r="E359" i="3"/>
  <c r="E358" i="3" s="1"/>
  <c r="AD377" i="3"/>
  <c r="F368" i="3"/>
  <c r="R355" i="3"/>
  <c r="E328" i="3"/>
  <c r="E385" i="3"/>
  <c r="E561" i="3" s="1"/>
  <c r="F377" i="3"/>
  <c r="F409" i="3"/>
  <c r="V550" i="3"/>
  <c r="V549" i="3" s="1"/>
  <c r="V620" i="3" s="1"/>
  <c r="V291" i="3"/>
  <c r="H537" i="3"/>
  <c r="H536" i="3" s="1"/>
  <c r="H616" i="3" s="1"/>
  <c r="H252" i="3"/>
  <c r="T237" i="3"/>
  <c r="T230" i="3" s="1"/>
  <c r="T534" i="3" s="1"/>
  <c r="W291" i="3"/>
  <c r="W550" i="3"/>
  <c r="W549" i="3" s="1"/>
  <c r="W620" i="3" s="1"/>
  <c r="R409" i="3"/>
  <c r="AD341" i="3"/>
  <c r="L401" i="3"/>
  <c r="T550" i="3"/>
  <c r="T549" i="3" s="1"/>
  <c r="T620" i="3" s="1"/>
  <c r="T291" i="3"/>
  <c r="U237" i="3"/>
  <c r="U230" i="3" s="1"/>
  <c r="U534" i="3" s="1"/>
  <c r="AE355" i="3"/>
  <c r="Q244" i="3"/>
  <c r="Q240" i="3" s="1"/>
  <c r="Q535" i="3" s="1"/>
  <c r="G213" i="3"/>
  <c r="G206" i="3" s="1"/>
  <c r="G529" i="3" s="1"/>
  <c r="E244" i="3"/>
  <c r="E240" i="3" s="1"/>
  <c r="E535" i="3" s="1"/>
  <c r="Q315" i="3"/>
  <c r="S302" i="3"/>
  <c r="AA270" i="3"/>
  <c r="J206" i="3"/>
  <c r="J529" i="3" s="1"/>
  <c r="AC380" i="3"/>
  <c r="V350" i="3"/>
  <c r="M252" i="3"/>
  <c r="M537" i="3"/>
  <c r="M536" i="3" s="1"/>
  <c r="M616" i="3" s="1"/>
  <c r="U401" i="3"/>
  <c r="O291" i="3"/>
  <c r="O550" i="3"/>
  <c r="O549" i="3" s="1"/>
  <c r="O620" i="3" s="1"/>
  <c r="Y560" i="3"/>
  <c r="F195" i="3"/>
  <c r="F193" i="3" s="1"/>
  <c r="T328" i="3"/>
  <c r="T385" i="3"/>
  <c r="C226" i="3"/>
  <c r="C533" i="3" s="1"/>
  <c r="L195" i="3"/>
  <c r="L193" i="3" s="1"/>
  <c r="V195" i="3"/>
  <c r="V193" i="3" s="1"/>
  <c r="W202" i="3"/>
  <c r="W528" i="3" s="1"/>
  <c r="S409" i="3"/>
  <c r="M206" i="3"/>
  <c r="M529" i="3" s="1"/>
  <c r="K417" i="3"/>
  <c r="K573" i="3" s="1"/>
  <c r="S537" i="3"/>
  <c r="S536" i="3" s="1"/>
  <c r="S616" i="3" s="1"/>
  <c r="S252" i="3"/>
  <c r="V244" i="3"/>
  <c r="V240" i="3" s="1"/>
  <c r="V535" i="3" s="1"/>
  <c r="J302" i="3"/>
  <c r="U409" i="3"/>
  <c r="O563" i="3"/>
  <c r="AD230" i="3"/>
  <c r="AD534" i="3" s="1"/>
  <c r="J393" i="3"/>
  <c r="AC359" i="3"/>
  <c r="AC358" i="3" s="1"/>
  <c r="V359" i="3"/>
  <c r="V358" i="3" s="1"/>
  <c r="J328" i="3"/>
  <c r="H350" i="3"/>
  <c r="Z350" i="3"/>
  <c r="M350" i="3"/>
  <c r="AB350" i="3"/>
  <c r="Q562" i="5"/>
  <c r="Q627" i="5" s="1"/>
  <c r="S368" i="3"/>
  <c r="J219" i="3"/>
  <c r="J217" i="3" s="1"/>
  <c r="I213" i="3"/>
  <c r="I206" i="3" s="1"/>
  <c r="I529" i="3" s="1"/>
  <c r="W230" i="3"/>
  <c r="W534" i="3" s="1"/>
  <c r="AD195" i="3"/>
  <c r="AD193" i="3" s="1"/>
  <c r="Q407" i="2"/>
  <c r="AD213" i="3"/>
  <c r="AD206" i="3" s="1"/>
  <c r="AD529" i="3" s="1"/>
  <c r="X226" i="3"/>
  <c r="X533" i="3" s="1"/>
  <c r="G417" i="3"/>
  <c r="X566" i="3"/>
  <c r="AA401" i="3"/>
  <c r="V213" i="3"/>
  <c r="V206" i="3" s="1"/>
  <c r="V529" i="3" s="1"/>
  <c r="T350" i="3"/>
  <c r="V341" i="3"/>
  <c r="J364" i="3"/>
  <c r="W226" i="3"/>
  <c r="W533" i="3" s="1"/>
  <c r="O374" i="3"/>
  <c r="J315" i="3"/>
  <c r="K572" i="3"/>
  <c r="K315" i="3"/>
  <c r="J350" i="3"/>
  <c r="V385" i="3"/>
  <c r="G393" i="3"/>
  <c r="AC368" i="3"/>
  <c r="Y328" i="3"/>
  <c r="Y385" i="3"/>
  <c r="Y561" i="3" s="1"/>
  <c r="O272" i="3"/>
  <c r="O270" i="3" s="1"/>
  <c r="N409" i="3"/>
  <c r="C374" i="3"/>
  <c r="Z302" i="3"/>
  <c r="M302" i="3"/>
  <c r="AD550" i="3"/>
  <c r="AD549" i="3" s="1"/>
  <c r="AD620" i="3" s="1"/>
  <c r="AD291" i="3"/>
  <c r="AA195" i="3"/>
  <c r="AA193" i="3" s="1"/>
  <c r="E202" i="3"/>
  <c r="E528" i="3" s="1"/>
  <c r="K226" i="3"/>
  <c r="K533" i="3" s="1"/>
  <c r="V226" i="3"/>
  <c r="V533" i="3" s="1"/>
  <c r="N219" i="3"/>
  <c r="N217" i="3" s="1"/>
  <c r="T417" i="3"/>
  <c r="O202" i="3"/>
  <c r="O528" i="3" s="1"/>
  <c r="N202" i="3"/>
  <c r="N528" i="3" s="1"/>
  <c r="Z195" i="3"/>
  <c r="Z193" i="3" s="1"/>
  <c r="AD219" i="3"/>
  <c r="AD217" i="3" s="1"/>
  <c r="O350" i="3"/>
  <c r="J562" i="2"/>
  <c r="J627" i="2" s="1"/>
  <c r="D244" i="3"/>
  <c r="D240" i="3" s="1"/>
  <c r="D535" i="3" s="1"/>
  <c r="AC417" i="3"/>
  <c r="W302" i="3"/>
  <c r="W383" i="2"/>
  <c r="T359" i="3"/>
  <c r="T358" i="3" s="1"/>
  <c r="O355" i="3"/>
  <c r="J415" i="2"/>
  <c r="G409" i="3"/>
  <c r="W315" i="3"/>
  <c r="AA315" i="3"/>
  <c r="G260" i="3"/>
  <c r="G258" i="3" s="1"/>
  <c r="K219" i="3"/>
  <c r="K217" i="3" s="1"/>
  <c r="S364" i="3"/>
  <c r="V260" i="3"/>
  <c r="V258" i="3" s="1"/>
  <c r="V315" i="3"/>
  <c r="U279" i="3"/>
  <c r="J368" i="3"/>
  <c r="U371" i="3"/>
  <c r="V417" i="3"/>
  <c r="AA328" i="3"/>
  <c r="U364" i="3"/>
  <c r="J385" i="3"/>
  <c r="X350" i="3"/>
  <c r="K350" i="3"/>
  <c r="Y401" i="3"/>
  <c r="D350" i="3"/>
  <c r="H393" i="3"/>
  <c r="Z393" i="3"/>
  <c r="M393" i="3"/>
  <c r="M564" i="3" s="1"/>
  <c r="O279" i="3"/>
  <c r="O277" i="3" s="1"/>
  <c r="AB566" i="3"/>
  <c r="N328" i="3"/>
  <c r="N385" i="3"/>
  <c r="P377" i="3"/>
  <c r="H490" i="3"/>
  <c r="H489" i="3" s="1"/>
  <c r="H607" i="3" s="1"/>
  <c r="H141" i="3"/>
  <c r="AC503" i="3"/>
  <c r="AC502" i="3" s="1"/>
  <c r="AC609" i="3" s="1"/>
  <c r="AC154" i="3"/>
  <c r="AA546" i="3"/>
  <c r="AA545" i="3" s="1"/>
  <c r="AA619" i="3" s="1"/>
  <c r="AA287" i="3"/>
  <c r="V546" i="3"/>
  <c r="V545" i="3" s="1"/>
  <c r="V619" i="3" s="1"/>
  <c r="V287" i="3"/>
  <c r="AB287" i="3"/>
  <c r="AB546" i="3"/>
  <c r="AB545" i="3" s="1"/>
  <c r="AB619" i="3" s="1"/>
  <c r="S546" i="3"/>
  <c r="S545" i="3" s="1"/>
  <c r="S619" i="3" s="1"/>
  <c r="S287" i="3"/>
  <c r="P546" i="3"/>
  <c r="P545" i="3" s="1"/>
  <c r="P619" i="3" s="1"/>
  <c r="P287" i="3"/>
  <c r="Y368" i="3"/>
  <c r="T279" i="3"/>
  <c r="T277" i="3" s="1"/>
  <c r="D328" i="3"/>
  <c r="D385" i="3"/>
  <c r="H377" i="3"/>
  <c r="M355" i="3"/>
  <c r="AB328" i="3"/>
  <c r="AB385" i="3"/>
  <c r="N279" i="3"/>
  <c r="N277" i="3" s="1"/>
  <c r="O182" i="3"/>
  <c r="O518" i="3" s="1"/>
  <c r="K502" i="41"/>
  <c r="K609" i="41" s="1"/>
  <c r="H154" i="3"/>
  <c r="H503" i="3"/>
  <c r="H502" i="3" s="1"/>
  <c r="H609" i="3" s="1"/>
  <c r="G503" i="3"/>
  <c r="G502" i="3" s="1"/>
  <c r="G609" i="3" s="1"/>
  <c r="G154" i="3"/>
  <c r="AC161" i="3"/>
  <c r="T161" i="3"/>
  <c r="M503" i="3"/>
  <c r="M502" i="3" s="1"/>
  <c r="M609" i="3" s="1"/>
  <c r="M154" i="3"/>
  <c r="Q426" i="3"/>
  <c r="X480" i="3"/>
  <c r="X478" i="3" s="1"/>
  <c r="X606" i="3" s="1"/>
  <c r="AB174" i="3"/>
  <c r="AB503" i="3"/>
  <c r="AB502" i="3" s="1"/>
  <c r="AB609" i="3" s="1"/>
  <c r="AB154" i="3"/>
  <c r="L503" i="3"/>
  <c r="L502" i="3" s="1"/>
  <c r="L609" i="3" s="1"/>
  <c r="L154" i="3"/>
  <c r="V130" i="3"/>
  <c r="P585" i="3"/>
  <c r="P584" i="3" s="1"/>
  <c r="P440" i="3"/>
  <c r="O546" i="3"/>
  <c r="O545" i="3" s="1"/>
  <c r="O619" i="3" s="1"/>
  <c r="O287" i="3"/>
  <c r="D380" i="3"/>
  <c r="C350" i="3"/>
  <c r="N355" i="3"/>
  <c r="P328" i="3"/>
  <c r="P385" i="3"/>
  <c r="C377" i="3"/>
  <c r="J426" i="3"/>
  <c r="Z426" i="3"/>
  <c r="J182" i="3"/>
  <c r="N161" i="3"/>
  <c r="C161" i="3"/>
  <c r="D161" i="3"/>
  <c r="AB480" i="3"/>
  <c r="K141" i="3"/>
  <c r="K490" i="3"/>
  <c r="K489" i="3" s="1"/>
  <c r="K607" i="3" s="1"/>
  <c r="Q174" i="3"/>
  <c r="D434" i="3"/>
  <c r="T434" i="3"/>
  <c r="M480" i="3"/>
  <c r="Q141" i="3"/>
  <c r="Q490" i="3"/>
  <c r="Q489" i="3" s="1"/>
  <c r="Q607" i="3" s="1"/>
  <c r="P161" i="3"/>
  <c r="AE503" i="3"/>
  <c r="AE502" i="3" s="1"/>
  <c r="AE609" i="3" s="1"/>
  <c r="AE154" i="3"/>
  <c r="L287" i="3"/>
  <c r="L546" i="3"/>
  <c r="L545" i="3" s="1"/>
  <c r="L619" i="3" s="1"/>
  <c r="W440" i="3"/>
  <c r="W585" i="3"/>
  <c r="W584" i="3" s="1"/>
  <c r="X546" i="3"/>
  <c r="X545" i="3" s="1"/>
  <c r="X619" i="3" s="1"/>
  <c r="X287" i="3"/>
  <c r="G546" i="3"/>
  <c r="G545" i="3" s="1"/>
  <c r="G619" i="3" s="1"/>
  <c r="G287" i="3"/>
  <c r="M137" i="3"/>
  <c r="M487" i="3" s="1"/>
  <c r="L178" i="3"/>
  <c r="L517" i="3" s="1"/>
  <c r="P137" i="3"/>
  <c r="P487" i="3" s="1"/>
  <c r="AE137" i="3"/>
  <c r="C358" i="3"/>
  <c r="D417" i="3"/>
  <c r="AB417" i="3"/>
  <c r="Y431" i="3"/>
  <c r="K431" i="3"/>
  <c r="E434" i="3"/>
  <c r="L426" i="3"/>
  <c r="U434" i="3"/>
  <c r="AB426" i="3"/>
  <c r="Y182" i="3"/>
  <c r="Y518" i="3" s="1"/>
  <c r="P182" i="3"/>
  <c r="P518" i="3" s="1"/>
  <c r="F174" i="3"/>
  <c r="I154" i="3"/>
  <c r="I503" i="3"/>
  <c r="I502" i="3" s="1"/>
  <c r="I609" i="3" s="1"/>
  <c r="F503" i="3"/>
  <c r="F502" i="3" s="1"/>
  <c r="F609" i="3" s="1"/>
  <c r="F154" i="3"/>
  <c r="I502" i="41"/>
  <c r="R174" i="3"/>
  <c r="AA431" i="3"/>
  <c r="Q130" i="3"/>
  <c r="N490" i="3"/>
  <c r="N489" i="3" s="1"/>
  <c r="N607" i="3" s="1"/>
  <c r="N141" i="3"/>
  <c r="D122" i="3"/>
  <c r="D480" i="3"/>
  <c r="D478" i="3" s="1"/>
  <c r="D606" i="3" s="1"/>
  <c r="AE174" i="3"/>
  <c r="U174" i="3"/>
  <c r="AA161" i="3"/>
  <c r="O503" i="3"/>
  <c r="O502" i="3" s="1"/>
  <c r="O609" i="3" s="1"/>
  <c r="O154" i="3"/>
  <c r="AC178" i="3"/>
  <c r="U178" i="3"/>
  <c r="U517" i="3" s="1"/>
  <c r="C137" i="3"/>
  <c r="C487" i="3" s="1"/>
  <c r="N546" i="3"/>
  <c r="N545" i="3" s="1"/>
  <c r="N619" i="3" s="1"/>
  <c r="N287" i="3"/>
  <c r="U137" i="3"/>
  <c r="U487" i="3" s="1"/>
  <c r="R137" i="3"/>
  <c r="AD546" i="3"/>
  <c r="AD545" i="3" s="1"/>
  <c r="AD619" i="3" s="1"/>
  <c r="AD287" i="3"/>
  <c r="G585" i="3"/>
  <c r="G584" i="3" s="1"/>
  <c r="G440" i="3"/>
  <c r="AD457" i="65"/>
  <c r="AB5" i="65"/>
  <c r="E471" i="65"/>
  <c r="V7" i="65"/>
  <c r="K297" i="65"/>
  <c r="K4" i="65" s="1"/>
  <c r="AE297" i="65"/>
  <c r="E34" i="66" s="1"/>
  <c r="Q460" i="65"/>
  <c r="Q457" i="65" s="1"/>
  <c r="Q601" i="65" s="1"/>
  <c r="Q7" i="65"/>
  <c r="Q5" i="65" s="1"/>
  <c r="Q4" i="65" s="1"/>
  <c r="R328" i="3"/>
  <c r="E377" i="3"/>
  <c r="K244" i="3"/>
  <c r="K240" i="3" s="1"/>
  <c r="K535" i="3" s="1"/>
  <c r="F341" i="3"/>
  <c r="H549" i="2"/>
  <c r="P550" i="3"/>
  <c r="P549" i="3" s="1"/>
  <c r="P620" i="3" s="1"/>
  <c r="P291" i="3"/>
  <c r="L409" i="3"/>
  <c r="P219" i="3"/>
  <c r="P217" i="3" s="1"/>
  <c r="L341" i="3"/>
  <c r="AE341" i="3"/>
  <c r="E401" i="3"/>
  <c r="U550" i="3"/>
  <c r="U549" i="3" s="1"/>
  <c r="U620" i="3" s="1"/>
  <c r="U291" i="3"/>
  <c r="R315" i="3"/>
  <c r="E315" i="3"/>
  <c r="U193" i="3"/>
  <c r="L417" i="3"/>
  <c r="AC219" i="3"/>
  <c r="AC217" i="3" s="1"/>
  <c r="L260" i="3"/>
  <c r="L258" i="3" s="1"/>
  <c r="AB537" i="3"/>
  <c r="AB536" i="3" s="1"/>
  <c r="AB616" i="3" s="1"/>
  <c r="AB252" i="3"/>
  <c r="D219" i="3"/>
  <c r="D217" i="3" s="1"/>
  <c r="F364" i="3"/>
  <c r="AB237" i="3"/>
  <c r="AB230" i="3" s="1"/>
  <c r="AB534" i="3" s="1"/>
  <c r="AD559" i="2"/>
  <c r="AD626" i="2" s="1"/>
  <c r="U537" i="3"/>
  <c r="U536" i="3" s="1"/>
  <c r="U616" i="3" s="1"/>
  <c r="U252" i="3"/>
  <c r="L371" i="3"/>
  <c r="AE371" i="3"/>
  <c r="R559" i="3"/>
  <c r="R626" i="3" s="1"/>
  <c r="E560" i="3"/>
  <c r="AC195" i="3"/>
  <c r="AC193" i="3" s="1"/>
  <c r="R417" i="3"/>
  <c r="AD409" i="3"/>
  <c r="AD570" i="3" s="1"/>
  <c r="T206" i="3"/>
  <c r="T529" i="3" s="1"/>
  <c r="AB206" i="3"/>
  <c r="AB529" i="3" s="1"/>
  <c r="Q226" i="3"/>
  <c r="Q533" i="3" s="1"/>
  <c r="AA550" i="3"/>
  <c r="AA549" i="3" s="1"/>
  <c r="AA620" i="3" s="1"/>
  <c r="AA291" i="3"/>
  <c r="Y195" i="3"/>
  <c r="Y193" i="3" s="1"/>
  <c r="F549" i="2"/>
  <c r="P272" i="3"/>
  <c r="P270" i="3" s="1"/>
  <c r="E374" i="3"/>
  <c r="AB244" i="3"/>
  <c r="AB240" i="3" s="1"/>
  <c r="AB535" i="3" s="1"/>
  <c r="U213" i="3"/>
  <c r="U206" i="3" s="1"/>
  <c r="U529" i="3" s="1"/>
  <c r="M550" i="3"/>
  <c r="M549" i="3" s="1"/>
  <c r="M620" i="3" s="1"/>
  <c r="M291" i="3"/>
  <c r="F350" i="3"/>
  <c r="P244" i="3"/>
  <c r="P240" i="3" s="1"/>
  <c r="P535" i="3" s="1"/>
  <c r="AE417" i="3"/>
  <c r="AC537" i="3"/>
  <c r="AC536" i="3" s="1"/>
  <c r="AC616" i="3" s="1"/>
  <c r="AC252" i="3"/>
  <c r="F399" i="2"/>
  <c r="Q237" i="3"/>
  <c r="Q230" i="3" s="1"/>
  <c r="Q534" i="3" s="1"/>
  <c r="AC550" i="3"/>
  <c r="AC549" i="3" s="1"/>
  <c r="AC620" i="3" s="1"/>
  <c r="AC291" i="3"/>
  <c r="C195" i="3"/>
  <c r="C193" i="3" s="1"/>
  <c r="Y213" i="3"/>
  <c r="Y206" i="3" s="1"/>
  <c r="Y529" i="3" s="1"/>
  <c r="W537" i="3"/>
  <c r="W536" i="3" s="1"/>
  <c r="W616" i="3" s="1"/>
  <c r="W252" i="3"/>
  <c r="N230" i="3"/>
  <c r="N534" i="3" s="1"/>
  <c r="Y270" i="3"/>
  <c r="Y269" i="3" s="1"/>
  <c r="Y543" i="3" s="1"/>
  <c r="U328" i="3"/>
  <c r="S226" i="3"/>
  <c r="S533" i="3" s="1"/>
  <c r="I401" i="3"/>
  <c r="J417" i="3"/>
  <c r="O302" i="3"/>
  <c r="V328" i="3"/>
  <c r="C550" i="3"/>
  <c r="C549" i="3" s="1"/>
  <c r="C620" i="3" s="1"/>
  <c r="C291" i="3"/>
  <c r="W195" i="3"/>
  <c r="W193" i="3" s="1"/>
  <c r="Y219" i="3"/>
  <c r="Y217" i="3" s="1"/>
  <c r="X206" i="3"/>
  <c r="X529" i="3" s="1"/>
  <c r="Y226" i="3"/>
  <c r="Y533" i="3" s="1"/>
  <c r="Y258" i="3"/>
  <c r="E195" i="3"/>
  <c r="E193" i="3" s="1"/>
  <c r="F202" i="3"/>
  <c r="F528" i="3" s="1"/>
  <c r="X355" i="3"/>
  <c r="AC328" i="3"/>
  <c r="E213" i="3"/>
  <c r="E206" i="3" s="1"/>
  <c r="E529" i="3" s="1"/>
  <c r="V302" i="3"/>
  <c r="E252" i="3"/>
  <c r="E537" i="3"/>
  <c r="E536" i="3" s="1"/>
  <c r="E616" i="3" s="1"/>
  <c r="Q409" i="3"/>
  <c r="G401" i="3"/>
  <c r="G567" i="3" s="1"/>
  <c r="X393" i="3"/>
  <c r="K393" i="3"/>
  <c r="Z401" i="3"/>
  <c r="H315" i="3"/>
  <c r="Z315" i="3"/>
  <c r="M315" i="3"/>
  <c r="AB315" i="3"/>
  <c r="L391" i="5"/>
  <c r="L297" i="5" s="1"/>
  <c r="I549" i="2"/>
  <c r="E391" i="5"/>
  <c r="G391" i="5"/>
  <c r="G297" i="5" s="1"/>
  <c r="I277" i="3"/>
  <c r="AA219" i="3"/>
  <c r="AA217" i="3" s="1"/>
  <c r="F537" i="3"/>
  <c r="F536" i="3" s="1"/>
  <c r="F616" i="3" s="1"/>
  <c r="F252" i="3"/>
  <c r="Q371" i="3"/>
  <c r="S272" i="3"/>
  <c r="S270" i="3" s="1"/>
  <c r="F230" i="3"/>
  <c r="F534" i="3" s="1"/>
  <c r="R252" i="3"/>
  <c r="R537" i="3"/>
  <c r="R536" i="3" s="1"/>
  <c r="R616" i="3" s="1"/>
  <c r="O393" i="3"/>
  <c r="O564" i="3" s="1"/>
  <c r="W401" i="3"/>
  <c r="Y537" i="3"/>
  <c r="Y536" i="3" s="1"/>
  <c r="Y616" i="3" s="1"/>
  <c r="Y252" i="3"/>
  <c r="R213" i="3"/>
  <c r="R206" i="3" s="1"/>
  <c r="R529" i="3" s="1"/>
  <c r="U417" i="3"/>
  <c r="V279" i="3"/>
  <c r="V277" i="3" s="1"/>
  <c r="W393" i="3"/>
  <c r="AA393" i="3"/>
  <c r="Q328" i="3"/>
  <c r="V219" i="3"/>
  <c r="V217" i="3" s="1"/>
  <c r="G371" i="3"/>
  <c r="U341" i="3"/>
  <c r="X315" i="3"/>
  <c r="W409" i="3"/>
  <c r="H272" i="3"/>
  <c r="H270" i="3" s="1"/>
  <c r="H560" i="3"/>
  <c r="AB302" i="3"/>
  <c r="C302" i="3"/>
  <c r="I195" i="3"/>
  <c r="I193" i="3" s="1"/>
  <c r="S328" i="3"/>
  <c r="S385" i="3"/>
  <c r="T377" i="3"/>
  <c r="AA202" i="3"/>
  <c r="AA528" i="3" s="1"/>
  <c r="T409" i="3"/>
  <c r="T341" i="3"/>
  <c r="Q566" i="3"/>
  <c r="U368" i="3"/>
  <c r="I393" i="3"/>
  <c r="I564" i="3" s="1"/>
  <c r="O315" i="3"/>
  <c r="G566" i="3"/>
  <c r="X328" i="3"/>
  <c r="X385" i="3"/>
  <c r="AC377" i="3"/>
  <c r="W559" i="2"/>
  <c r="W626" i="2" s="1"/>
  <c r="AA302" i="3"/>
  <c r="AA383" i="2"/>
  <c r="O417" i="3"/>
  <c r="X409" i="3"/>
  <c r="M279" i="3"/>
  <c r="M277" i="3" s="1"/>
  <c r="T315" i="3"/>
  <c r="AD202" i="3"/>
  <c r="AD528" i="3" s="1"/>
  <c r="W328" i="3"/>
  <c r="V355" i="3"/>
  <c r="AC244" i="3"/>
  <c r="AC240" i="3" s="1"/>
  <c r="AC535" i="3" s="1"/>
  <c r="J377" i="3"/>
  <c r="G359" i="3"/>
  <c r="G358" i="3" s="1"/>
  <c r="J359" i="3"/>
  <c r="J358" i="3" s="1"/>
  <c r="X364" i="3"/>
  <c r="K364" i="3"/>
  <c r="AA409" i="3"/>
  <c r="H279" i="3"/>
  <c r="H277" i="3" s="1"/>
  <c r="AE260" i="3"/>
  <c r="AE258" i="3" s="1"/>
  <c r="AE542" i="3" s="1"/>
  <c r="D401" i="3"/>
  <c r="C364" i="3"/>
  <c r="D315" i="3"/>
  <c r="G130" i="3"/>
  <c r="Z490" i="3"/>
  <c r="Z489" i="3" s="1"/>
  <c r="Z607" i="3" s="1"/>
  <c r="Z141" i="3"/>
  <c r="U141" i="3"/>
  <c r="U490" i="3"/>
  <c r="U489" i="3" s="1"/>
  <c r="U607" i="3" s="1"/>
  <c r="C130" i="3"/>
  <c r="V141" i="3"/>
  <c r="V490" i="3"/>
  <c r="V489" i="3" s="1"/>
  <c r="V607" i="3" s="1"/>
  <c r="S161" i="3"/>
  <c r="K161" i="3"/>
  <c r="Z178" i="3"/>
  <c r="Z517" i="3" s="1"/>
  <c r="Y546" i="3"/>
  <c r="Y545" i="3" s="1"/>
  <c r="Y619" i="3" s="1"/>
  <c r="Y287" i="3"/>
  <c r="E585" i="3"/>
  <c r="E584" i="3" s="1"/>
  <c r="E440" i="3"/>
  <c r="Q546" i="3"/>
  <c r="Q545" i="3" s="1"/>
  <c r="Q619" i="3" s="1"/>
  <c r="Q287" i="3"/>
  <c r="U546" i="3"/>
  <c r="U545" i="3" s="1"/>
  <c r="U619" i="3" s="1"/>
  <c r="U287" i="3"/>
  <c r="M585" i="3"/>
  <c r="M584" i="3" s="1"/>
  <c r="M440" i="3"/>
  <c r="M417" i="3"/>
  <c r="V431" i="3"/>
  <c r="T431" i="3"/>
  <c r="Q434" i="3"/>
  <c r="G182" i="3"/>
  <c r="G518" i="3" s="1"/>
  <c r="F182" i="3"/>
  <c r="F518" i="3" s="1"/>
  <c r="N503" i="3"/>
  <c r="N502" i="3" s="1"/>
  <c r="N609" i="3" s="1"/>
  <c r="N154" i="3"/>
  <c r="H130" i="3"/>
  <c r="H486" i="3" s="1"/>
  <c r="Q154" i="3"/>
  <c r="Q503" i="3"/>
  <c r="Q502" i="3" s="1"/>
  <c r="Q609" i="3" s="1"/>
  <c r="M130" i="3"/>
  <c r="M486" i="3" s="1"/>
  <c r="D174" i="3"/>
  <c r="P154" i="3"/>
  <c r="P503" i="3"/>
  <c r="P502" i="3" s="1"/>
  <c r="P609" i="3" s="1"/>
  <c r="L141" i="3"/>
  <c r="L490" i="3"/>
  <c r="L489" i="3" s="1"/>
  <c r="L607" i="3" s="1"/>
  <c r="W174" i="3"/>
  <c r="AE178" i="3"/>
  <c r="AE517" i="3" s="1"/>
  <c r="O137" i="3"/>
  <c r="O487" i="3" s="1"/>
  <c r="AB178" i="3"/>
  <c r="AB517" i="3" s="1"/>
  <c r="H546" i="3"/>
  <c r="H545" i="3" s="1"/>
  <c r="H619" i="3" s="1"/>
  <c r="H287" i="3"/>
  <c r="S178" i="3"/>
  <c r="U440" i="3"/>
  <c r="U585" i="3"/>
  <c r="U584" i="3" s="1"/>
  <c r="F178" i="3"/>
  <c r="F517" i="3" s="1"/>
  <c r="AC585" i="3"/>
  <c r="AC584" i="3" s="1"/>
  <c r="AC440" i="3"/>
  <c r="E178" i="3"/>
  <c r="E517" i="3" s="1"/>
  <c r="H368" i="3"/>
  <c r="M368" i="3"/>
  <c r="AB359" i="3"/>
  <c r="AB358" i="3" s="1"/>
  <c r="N393" i="3"/>
  <c r="N417" i="3"/>
  <c r="AD490" i="3"/>
  <c r="AD489" i="3" s="1"/>
  <c r="AD607" i="3" s="1"/>
  <c r="AD141" i="3"/>
  <c r="U182" i="3"/>
  <c r="U518" i="3" s="1"/>
  <c r="N174" i="3"/>
  <c r="R502" i="41"/>
  <c r="R609" i="41" s="1"/>
  <c r="Q161" i="3"/>
  <c r="AD182" i="3"/>
  <c r="W130" i="3"/>
  <c r="Y490" i="3"/>
  <c r="Y489" i="3" s="1"/>
  <c r="Y607" i="3" s="1"/>
  <c r="Y141" i="3"/>
  <c r="V174" i="3"/>
  <c r="AB161" i="3"/>
  <c r="I130" i="3"/>
  <c r="D585" i="3"/>
  <c r="D584" i="3" s="1"/>
  <c r="D440" i="3"/>
  <c r="O178" i="3"/>
  <c r="T440" i="3"/>
  <c r="T585" i="3"/>
  <c r="T584" i="3" s="1"/>
  <c r="R585" i="3"/>
  <c r="R584" i="3" s="1"/>
  <c r="R440" i="3"/>
  <c r="K178" i="3"/>
  <c r="W137" i="3"/>
  <c r="W487" i="3" s="1"/>
  <c r="D178" i="3"/>
  <c r="D517" i="3" s="1"/>
  <c r="C585" i="3"/>
  <c r="C584" i="3" s="1"/>
  <c r="C440" i="3"/>
  <c r="K585" i="3"/>
  <c r="K584" i="3" s="1"/>
  <c r="K440" i="3"/>
  <c r="N368" i="3"/>
  <c r="Y359" i="3"/>
  <c r="Y358" i="3" s="1"/>
  <c r="D377" i="3"/>
  <c r="Z355" i="3"/>
  <c r="M328" i="3"/>
  <c r="M385" i="3"/>
  <c r="AB377" i="3"/>
  <c r="AD130" i="3"/>
  <c r="Z182" i="3"/>
  <c r="Z518" i="3" s="1"/>
  <c r="D489" i="5"/>
  <c r="D607" i="5" s="1"/>
  <c r="G489" i="5"/>
  <c r="G607" i="5" s="1"/>
  <c r="V503" i="3"/>
  <c r="V502" i="3" s="1"/>
  <c r="V609" i="3" s="1"/>
  <c r="V154" i="3"/>
  <c r="F141" i="3"/>
  <c r="F490" i="3"/>
  <c r="F489" i="3" s="1"/>
  <c r="F607" i="3" s="1"/>
  <c r="T502" i="41"/>
  <c r="T609" i="41" s="1"/>
  <c r="X174" i="3"/>
  <c r="E426" i="3"/>
  <c r="N434" i="3"/>
  <c r="U426" i="3"/>
  <c r="AE434" i="3"/>
  <c r="P480" i="3"/>
  <c r="W182" i="3"/>
  <c r="W518" i="3" s="1"/>
  <c r="L182" i="3"/>
  <c r="L518" i="3" s="1"/>
  <c r="T141" i="3"/>
  <c r="T490" i="3"/>
  <c r="T489" i="3" s="1"/>
  <c r="T607" i="3" s="1"/>
  <c r="J130" i="3"/>
  <c r="S154" i="3"/>
  <c r="S503" i="3"/>
  <c r="S502" i="3" s="1"/>
  <c r="S609" i="3" s="1"/>
  <c r="AC287" i="3"/>
  <c r="AC546" i="3"/>
  <c r="AC545" i="3" s="1"/>
  <c r="AC619" i="3" s="1"/>
  <c r="I137" i="3"/>
  <c r="I487" i="3" s="1"/>
  <c r="C546" i="3"/>
  <c r="C545" i="3" s="1"/>
  <c r="C619" i="3" s="1"/>
  <c r="C287" i="3"/>
  <c r="Q440" i="3"/>
  <c r="Q585" i="3"/>
  <c r="Q584" i="3" s="1"/>
  <c r="X530" i="1"/>
  <c r="X615" i="1" s="1"/>
  <c r="W5" i="65"/>
  <c r="Z457" i="65"/>
  <c r="P226" i="3"/>
  <c r="P533" i="3" s="1"/>
  <c r="AC213" i="3"/>
  <c r="AC206" i="3" s="1"/>
  <c r="AC529" i="3" s="1"/>
  <c r="F328" i="3"/>
  <c r="Q206" i="3"/>
  <c r="Q529" i="3" s="1"/>
  <c r="E279" i="3"/>
  <c r="E277" i="3" s="1"/>
  <c r="E269" i="3" s="1"/>
  <c r="E543" i="3" s="1"/>
  <c r="E541" i="3" s="1"/>
  <c r="E617" i="3" s="1"/>
  <c r="T195" i="3"/>
  <c r="T193" i="3" s="1"/>
  <c r="H550" i="3"/>
  <c r="H549" i="3" s="1"/>
  <c r="H620" i="3" s="1"/>
  <c r="H291" i="3"/>
  <c r="R401" i="3"/>
  <c r="P230" i="3"/>
  <c r="P534" i="3" s="1"/>
  <c r="L350" i="3"/>
  <c r="P206" i="3"/>
  <c r="P529" i="3" s="1"/>
  <c r="L377" i="3"/>
  <c r="AD569" i="3"/>
  <c r="G202" i="3"/>
  <c r="G528" i="3" s="1"/>
  <c r="H237" i="3"/>
  <c r="H230" i="3" s="1"/>
  <c r="H534" i="3" s="1"/>
  <c r="AD368" i="3"/>
  <c r="AD367" i="3" s="1"/>
  <c r="AD558" i="3" s="1"/>
  <c r="J244" i="3"/>
  <c r="J240" i="3" s="1"/>
  <c r="J535" i="3" s="1"/>
  <c r="E550" i="3"/>
  <c r="E549" i="3" s="1"/>
  <c r="E620" i="3" s="1"/>
  <c r="E291" i="3"/>
  <c r="L550" i="3"/>
  <c r="L549" i="3" s="1"/>
  <c r="L620" i="3" s="1"/>
  <c r="L291" i="3"/>
  <c r="R260" i="3"/>
  <c r="R258" i="3" s="1"/>
  <c r="R542" i="3" s="1"/>
  <c r="E391" i="2"/>
  <c r="AE359" i="3"/>
  <c r="E380" i="3"/>
  <c r="F393" i="3"/>
  <c r="R377" i="3"/>
  <c r="F355" i="3"/>
  <c r="F374" i="3"/>
  <c r="Z279" i="3"/>
  <c r="Z277" i="3" s="1"/>
  <c r="T226" i="3"/>
  <c r="T533" i="3" s="1"/>
  <c r="AD393" i="3"/>
  <c r="J279" i="3"/>
  <c r="J277" i="3" s="1"/>
  <c r="AB550" i="3"/>
  <c r="AB549" i="3" s="1"/>
  <c r="AB620" i="3" s="1"/>
  <c r="AB291" i="3"/>
  <c r="Z550" i="3"/>
  <c r="Z549" i="3" s="1"/>
  <c r="Z620" i="3" s="1"/>
  <c r="Z291" i="3"/>
  <c r="AE409" i="3"/>
  <c r="AC237" i="3"/>
  <c r="AC230" i="3" s="1"/>
  <c r="AC534" i="3" s="1"/>
  <c r="AD364" i="3"/>
  <c r="R341" i="3"/>
  <c r="E341" i="3"/>
  <c r="Y550" i="3"/>
  <c r="Y549" i="3" s="1"/>
  <c r="Y620" i="3" s="1"/>
  <c r="Y291" i="3"/>
  <c r="F315" i="3"/>
  <c r="L328" i="3"/>
  <c r="L385" i="3"/>
  <c r="AE377" i="3"/>
  <c r="T219" i="3"/>
  <c r="T217" i="3" s="1"/>
  <c r="Q537" i="3"/>
  <c r="Q536" i="3" s="1"/>
  <c r="Q616" i="3" s="1"/>
  <c r="Q252" i="3"/>
  <c r="AB195" i="3"/>
  <c r="AB193" i="3" s="1"/>
  <c r="D195" i="3"/>
  <c r="D193" i="3" s="1"/>
  <c r="AB219" i="3"/>
  <c r="AB217" i="3" s="1"/>
  <c r="D537" i="3"/>
  <c r="D536" i="3" s="1"/>
  <c r="D616" i="3" s="1"/>
  <c r="D252" i="3"/>
  <c r="F302" i="3"/>
  <c r="AE195" i="3"/>
  <c r="AE193" i="3" s="1"/>
  <c r="L230" i="3"/>
  <c r="L534" i="3" s="1"/>
  <c r="F219" i="3"/>
  <c r="F217" i="3" s="1"/>
  <c r="S291" i="3"/>
  <c r="S550" i="3"/>
  <c r="S549" i="3" s="1"/>
  <c r="S620" i="3" s="1"/>
  <c r="I328" i="3"/>
  <c r="U277" i="3"/>
  <c r="S401" i="3"/>
  <c r="I563" i="3"/>
  <c r="L219" i="3"/>
  <c r="L217" i="3" s="1"/>
  <c r="M258" i="3"/>
  <c r="C279" i="3"/>
  <c r="C277" i="3" s="1"/>
  <c r="C269" i="3" s="1"/>
  <c r="C543" i="3" s="1"/>
  <c r="U302" i="3"/>
  <c r="D302" i="3"/>
  <c r="E226" i="3"/>
  <c r="E533" i="3" s="1"/>
  <c r="S377" i="3"/>
  <c r="Q341" i="3"/>
  <c r="Z537" i="3"/>
  <c r="Z536" i="3" s="1"/>
  <c r="Z616" i="3" s="1"/>
  <c r="Z252" i="3"/>
  <c r="X417" i="3"/>
  <c r="O328" i="3"/>
  <c r="O385" i="3"/>
  <c r="V537" i="3"/>
  <c r="V536" i="3" s="1"/>
  <c r="V616" i="3" s="1"/>
  <c r="V252" i="3"/>
  <c r="S206" i="3"/>
  <c r="S529" i="3" s="1"/>
  <c r="AA260" i="3"/>
  <c r="AA258" i="3" s="1"/>
  <c r="AC401" i="3"/>
  <c r="W385" i="3"/>
  <c r="I341" i="3"/>
  <c r="T260" i="3"/>
  <c r="T258" i="3" s="1"/>
  <c r="M563" i="3"/>
  <c r="C563" i="3"/>
  <c r="Y341" i="3"/>
  <c r="P350" i="3"/>
  <c r="L562" i="5"/>
  <c r="L627" i="5" s="1"/>
  <c r="I291" i="3"/>
  <c r="I550" i="3"/>
  <c r="I549" i="3" s="1"/>
  <c r="I620" i="3" s="1"/>
  <c r="E562" i="5"/>
  <c r="E627" i="5" s="1"/>
  <c r="W562" i="5"/>
  <c r="W627" i="5" s="1"/>
  <c r="S393" i="3"/>
  <c r="AD279" i="3"/>
  <c r="AD277" i="3" s="1"/>
  <c r="C213" i="3"/>
  <c r="C206" i="3" s="1"/>
  <c r="C529" i="3" s="1"/>
  <c r="W219" i="3"/>
  <c r="W217" i="3" s="1"/>
  <c r="N213" i="3"/>
  <c r="N206" i="3" s="1"/>
  <c r="N529" i="3" s="1"/>
  <c r="F244" i="3"/>
  <c r="F240" i="3" s="1"/>
  <c r="F535" i="3" s="1"/>
  <c r="S279" i="3"/>
  <c r="S277" i="3" s="1"/>
  <c r="S195" i="3"/>
  <c r="S193" i="3" s="1"/>
  <c r="K213" i="3"/>
  <c r="K206" i="3" s="1"/>
  <c r="K529" i="3" s="1"/>
  <c r="S341" i="3"/>
  <c r="M195" i="3"/>
  <c r="M193" i="3" s="1"/>
  <c r="T380" i="3"/>
  <c r="U377" i="3"/>
  <c r="I355" i="3"/>
  <c r="J341" i="3"/>
  <c r="E219" i="3"/>
  <c r="E217" i="3" s="1"/>
  <c r="T393" i="3"/>
  <c r="T564" i="3" s="1"/>
  <c r="V377" i="3"/>
  <c r="C244" i="3"/>
  <c r="C240" i="3" s="1"/>
  <c r="C535" i="3" s="1"/>
  <c r="K341" i="3"/>
  <c r="I371" i="3"/>
  <c r="AE272" i="3"/>
  <c r="AE270" i="3" s="1"/>
  <c r="H374" i="3"/>
  <c r="N371" i="3"/>
  <c r="K237" i="3"/>
  <c r="K230" i="3" s="1"/>
  <c r="K534" i="3" s="1"/>
  <c r="O195" i="3"/>
  <c r="O193" i="3" s="1"/>
  <c r="V202" i="3"/>
  <c r="V528" i="3" s="1"/>
  <c r="N195" i="3"/>
  <c r="N193" i="3" s="1"/>
  <c r="S350" i="3"/>
  <c r="C219" i="3"/>
  <c r="C217" i="3" s="1"/>
  <c r="O213" i="3"/>
  <c r="O206" i="3" s="1"/>
  <c r="O529" i="3" s="1"/>
  <c r="I219" i="3"/>
  <c r="I217" i="3" s="1"/>
  <c r="I244" i="3"/>
  <c r="I240" i="3" s="1"/>
  <c r="I535" i="3" s="1"/>
  <c r="S260" i="3"/>
  <c r="S258" i="3" s="1"/>
  <c r="S371" i="3"/>
  <c r="C260" i="3"/>
  <c r="C258" i="3" s="1"/>
  <c r="AA559" i="2"/>
  <c r="AA626" i="2" s="1"/>
  <c r="C537" i="3"/>
  <c r="C536" i="3" s="1"/>
  <c r="C616" i="3" s="1"/>
  <c r="C252" i="3"/>
  <c r="J371" i="3"/>
  <c r="AC374" i="3"/>
  <c r="K409" i="3"/>
  <c r="I409" i="3"/>
  <c r="G302" i="3"/>
  <c r="AC560" i="3"/>
  <c r="U272" i="3"/>
  <c r="U270" i="3" s="1"/>
  <c r="X368" i="3"/>
  <c r="K368" i="3"/>
  <c r="W417" i="3"/>
  <c r="O364" i="3"/>
  <c r="G315" i="3"/>
  <c r="X380" i="3"/>
  <c r="K380" i="3"/>
  <c r="O260" i="3"/>
  <c r="O258" i="3" s="1"/>
  <c r="H341" i="3"/>
  <c r="Z341" i="3"/>
  <c r="M341" i="3"/>
  <c r="AB341" i="3"/>
  <c r="P401" i="3"/>
  <c r="H407" i="3"/>
  <c r="H569" i="3"/>
  <c r="P393" i="3"/>
  <c r="C315" i="3"/>
  <c r="P355" i="3"/>
  <c r="C328" i="3"/>
  <c r="C385" i="3"/>
  <c r="AC490" i="3"/>
  <c r="AC489" i="3" s="1"/>
  <c r="AC607" i="3" s="1"/>
  <c r="AC141" i="3"/>
  <c r="T503" i="3"/>
  <c r="T502" i="3" s="1"/>
  <c r="T609" i="3" s="1"/>
  <c r="T154" i="3"/>
  <c r="Y480" i="3"/>
  <c r="O141" i="3"/>
  <c r="O490" i="3"/>
  <c r="O489" i="3" s="1"/>
  <c r="O607" i="3" s="1"/>
  <c r="P130" i="3"/>
  <c r="P486" i="3" s="1"/>
  <c r="X440" i="3"/>
  <c r="X585" i="3"/>
  <c r="X584" i="3" s="1"/>
  <c r="Z546" i="3"/>
  <c r="Z545" i="3" s="1"/>
  <c r="Z619" i="3" s="1"/>
  <c r="Z287" i="3"/>
  <c r="Z359" i="3"/>
  <c r="Z358" i="3" s="1"/>
  <c r="M358" i="3"/>
  <c r="Y393" i="3"/>
  <c r="H355" i="3"/>
  <c r="Z328" i="3"/>
  <c r="Z385" i="3"/>
  <c r="M377" i="3"/>
  <c r="N182" i="3"/>
  <c r="N518" i="3" s="1"/>
  <c r="T480" i="3"/>
  <c r="Z130" i="3"/>
  <c r="R154" i="3"/>
  <c r="R503" i="3"/>
  <c r="R502" i="3" s="1"/>
  <c r="R609" i="3" s="1"/>
  <c r="C154" i="3"/>
  <c r="C503" i="3"/>
  <c r="C502" i="3" s="1"/>
  <c r="C609" i="3" s="1"/>
  <c r="D503" i="3"/>
  <c r="D502" i="3" s="1"/>
  <c r="D609" i="3" s="1"/>
  <c r="D154" i="3"/>
  <c r="AC130" i="3"/>
  <c r="Y161" i="3"/>
  <c r="I426" i="3"/>
  <c r="Y426" i="3"/>
  <c r="H480" i="3"/>
  <c r="H122" i="3"/>
  <c r="I30" i="67" s="1"/>
  <c r="E141" i="3"/>
  <c r="E490" i="3"/>
  <c r="E489" i="3" s="1"/>
  <c r="E607" i="3" s="1"/>
  <c r="W490" i="3"/>
  <c r="W489" i="3" s="1"/>
  <c r="W607" i="3" s="1"/>
  <c r="W141" i="3"/>
  <c r="O130" i="3"/>
  <c r="O486" i="3" s="1"/>
  <c r="I141" i="3"/>
  <c r="I490" i="3"/>
  <c r="I489" i="3" s="1"/>
  <c r="I607" i="3" s="1"/>
  <c r="AA137" i="3"/>
  <c r="AA487" i="3" s="1"/>
  <c r="Z440" i="3"/>
  <c r="Z585" i="3"/>
  <c r="Z584" i="3" s="1"/>
  <c r="R178" i="3"/>
  <c r="R517" i="3" s="1"/>
  <c r="K287" i="3"/>
  <c r="K546" i="3"/>
  <c r="K545" i="3" s="1"/>
  <c r="K619" i="3" s="1"/>
  <c r="T287" i="3"/>
  <c r="T546" i="3"/>
  <c r="T545" i="3" s="1"/>
  <c r="T619" i="3" s="1"/>
  <c r="P380" i="3"/>
  <c r="Y350" i="3"/>
  <c r="AE279" i="3"/>
  <c r="AE277" i="3" s="1"/>
  <c r="N377" i="3"/>
  <c r="C355" i="3"/>
  <c r="R426" i="3"/>
  <c r="AC182" i="3"/>
  <c r="AC518" i="3" s="1"/>
  <c r="K182" i="3"/>
  <c r="K518" i="3" s="1"/>
  <c r="Y174" i="3"/>
  <c r="R161" i="3"/>
  <c r="H161" i="3"/>
  <c r="G161" i="3"/>
  <c r="L434" i="3"/>
  <c r="AB434" i="3"/>
  <c r="O480" i="3"/>
  <c r="N480" i="3"/>
  <c r="E130" i="3"/>
  <c r="L174" i="3"/>
  <c r="L161" i="3"/>
  <c r="AA130" i="3"/>
  <c r="AB130" i="3"/>
  <c r="AB486" i="3" s="1"/>
  <c r="C174" i="3"/>
  <c r="W154" i="3"/>
  <c r="W503" i="3"/>
  <c r="W502" i="3" s="1"/>
  <c r="W609" i="3" s="1"/>
  <c r="W546" i="3"/>
  <c r="W545" i="3" s="1"/>
  <c r="W619" i="3" s="1"/>
  <c r="W287" i="3"/>
  <c r="T137" i="3"/>
  <c r="T487" i="3" s="1"/>
  <c r="G178" i="3"/>
  <c r="N585" i="3"/>
  <c r="N584" i="3" s="1"/>
  <c r="N440" i="3"/>
  <c r="F440" i="3"/>
  <c r="F585" i="3"/>
  <c r="F584" i="3" s="1"/>
  <c r="D393" i="3"/>
  <c r="H380" i="3"/>
  <c r="Z380" i="3"/>
  <c r="M380" i="3"/>
  <c r="P359" i="3"/>
  <c r="P358" i="3" s="1"/>
  <c r="C393" i="3"/>
  <c r="C564" i="3" s="1"/>
  <c r="O244" i="3"/>
  <c r="O240" i="3" s="1"/>
  <c r="O535" i="3" s="1"/>
  <c r="Z417" i="3"/>
  <c r="AB431" i="3"/>
  <c r="D426" i="3"/>
  <c r="M434" i="3"/>
  <c r="T426" i="3"/>
  <c r="AC434" i="3"/>
  <c r="S182" i="3"/>
  <c r="S518" i="3" s="1"/>
  <c r="D182" i="3"/>
  <c r="D518" i="3" s="1"/>
  <c r="D490" i="3"/>
  <c r="D489" i="3" s="1"/>
  <c r="D607" i="3" s="1"/>
  <c r="D141" i="3"/>
  <c r="O502" i="41"/>
  <c r="O609" i="41" s="1"/>
  <c r="O604" i="41" s="1"/>
  <c r="O599" i="41" s="1"/>
  <c r="O597" i="41" s="1"/>
  <c r="Z503" i="3"/>
  <c r="Z502" i="3" s="1"/>
  <c r="Z609" i="3" s="1"/>
  <c r="Z154" i="3"/>
  <c r="J154" i="3"/>
  <c r="J503" i="3"/>
  <c r="J502" i="3" s="1"/>
  <c r="J609" i="3" s="1"/>
  <c r="E503" i="3"/>
  <c r="E502" i="3" s="1"/>
  <c r="E609" i="3" s="1"/>
  <c r="E154" i="3"/>
  <c r="AE490" i="3"/>
  <c r="AE489" i="3" s="1"/>
  <c r="AE607" i="3" s="1"/>
  <c r="AE141" i="3"/>
  <c r="K130" i="3"/>
  <c r="Z502" i="41"/>
  <c r="Z609" i="41" s="1"/>
  <c r="U161" i="3"/>
  <c r="L431" i="3"/>
  <c r="AC431" i="3"/>
  <c r="Y130" i="3"/>
  <c r="Y486" i="3" s="1"/>
  <c r="R490" i="3"/>
  <c r="R489" i="3" s="1"/>
  <c r="R607" i="3" s="1"/>
  <c r="R141" i="3"/>
  <c r="Z174" i="3"/>
  <c r="P490" i="3"/>
  <c r="P489" i="3" s="1"/>
  <c r="P607" i="3" s="1"/>
  <c r="P141" i="3"/>
  <c r="AE161" i="3"/>
  <c r="W161" i="3"/>
  <c r="J546" i="3"/>
  <c r="J545" i="3" s="1"/>
  <c r="J619" i="3" s="1"/>
  <c r="J287" i="3"/>
  <c r="V440" i="3"/>
  <c r="V585" i="3"/>
  <c r="V584" i="3" s="1"/>
  <c r="N178" i="3"/>
  <c r="N517" i="3" s="1"/>
  <c r="P178" i="3"/>
  <c r="P517" i="3" s="1"/>
  <c r="D546" i="3"/>
  <c r="D545" i="3" s="1"/>
  <c r="D619" i="3" s="1"/>
  <c r="D287" i="3"/>
  <c r="J137" i="3"/>
  <c r="J487" i="3" s="1"/>
  <c r="L585" i="3"/>
  <c r="L584" i="3" s="1"/>
  <c r="L440" i="3"/>
  <c r="M178" i="3"/>
  <c r="M517" i="3" s="1"/>
  <c r="Q137" i="3"/>
  <c r="Q487" i="3" s="1"/>
  <c r="Y137" i="3"/>
  <c r="Y487" i="3" s="1"/>
  <c r="J585" i="3"/>
  <c r="J584" i="3" s="1"/>
  <c r="J440" i="3"/>
  <c r="N111" i="40"/>
  <c r="N4" i="40" s="1"/>
  <c r="N453" i="40" s="1"/>
  <c r="Y111" i="40"/>
  <c r="Y4" i="40" s="1"/>
  <c r="Y453" i="40" s="1"/>
  <c r="AE67" i="3"/>
  <c r="M460" i="3"/>
  <c r="M457" i="3" s="1"/>
  <c r="M601" i="3" s="1"/>
  <c r="M7" i="3"/>
  <c r="M5" i="3" s="1"/>
  <c r="Q460" i="1"/>
  <c r="Q457" i="1" s="1"/>
  <c r="Q456" i="1" s="1"/>
  <c r="Q7" i="1"/>
  <c r="Q5" i="1" s="1"/>
  <c r="AD460" i="1"/>
  <c r="AD457" i="1" s="1"/>
  <c r="AD601" i="1" s="1"/>
  <c r="AD600" i="1" s="1"/>
  <c r="AD7" i="1"/>
  <c r="AD5" i="1" s="1"/>
  <c r="W460" i="3"/>
  <c r="W7" i="3"/>
  <c r="H67" i="1"/>
  <c r="M67" i="1"/>
  <c r="P541" i="1"/>
  <c r="P617" i="1" s="1"/>
  <c r="I297" i="1"/>
  <c r="P471" i="40"/>
  <c r="P455" i="40" s="1"/>
  <c r="D471" i="40"/>
  <c r="D455" i="40" s="1"/>
  <c r="W297" i="1"/>
  <c r="AB111" i="40"/>
  <c r="AB4" i="40" s="1"/>
  <c r="D111" i="40"/>
  <c r="D4" i="40" s="1"/>
  <c r="H7" i="1"/>
  <c r="H463" i="1"/>
  <c r="H602" i="1" s="1"/>
  <c r="M463" i="1"/>
  <c r="M602" i="1" s="1"/>
  <c r="U5" i="65"/>
  <c r="U4" i="65" s="1"/>
  <c r="M604" i="40"/>
  <c r="AC604" i="40"/>
  <c r="F604" i="40"/>
  <c r="Z604" i="40"/>
  <c r="AB604" i="40"/>
  <c r="O471" i="41"/>
  <c r="O455" i="41" s="1"/>
  <c r="O453" i="41" s="1"/>
  <c r="R463" i="2"/>
  <c r="R602" i="2" s="1"/>
  <c r="AB463" i="2"/>
  <c r="AB602" i="2" s="1"/>
  <c r="Q297" i="1"/>
  <c r="D67" i="5"/>
  <c r="M67" i="2"/>
  <c r="Q541" i="1"/>
  <c r="Q617" i="1" s="1"/>
  <c r="P257" i="1"/>
  <c r="P191" i="1" s="1"/>
  <c r="J613" i="2"/>
  <c r="J659" i="2" s="1"/>
  <c r="J64" i="44" s="1"/>
  <c r="H601" i="65"/>
  <c r="H600" i="65" s="1"/>
  <c r="H456" i="65"/>
  <c r="H557" i="65"/>
  <c r="H556" i="65" s="1"/>
  <c r="H298" i="65"/>
  <c r="H297" i="65" s="1"/>
  <c r="H4" i="65" s="1"/>
  <c r="AD601" i="65"/>
  <c r="AD600" i="65" s="1"/>
  <c r="AD456" i="65"/>
  <c r="J601" i="65"/>
  <c r="J600" i="65" s="1"/>
  <c r="J456" i="65"/>
  <c r="AD557" i="65"/>
  <c r="AD556" i="65" s="1"/>
  <c r="AD298" i="65"/>
  <c r="AD297" i="65" s="1"/>
  <c r="AD4" i="65" s="1"/>
  <c r="U625" i="65"/>
  <c r="U624" i="65" s="1"/>
  <c r="U660" i="65" s="1"/>
  <c r="U555" i="65"/>
  <c r="Y5" i="65"/>
  <c r="Y4" i="65" s="1"/>
  <c r="P601" i="65"/>
  <c r="P600" i="65" s="1"/>
  <c r="P456" i="65"/>
  <c r="W625" i="65"/>
  <c r="W624" i="65" s="1"/>
  <c r="W660" i="65" s="1"/>
  <c r="W555" i="65"/>
  <c r="P625" i="65"/>
  <c r="P624" i="65" s="1"/>
  <c r="P660" i="65" s="1"/>
  <c r="P555" i="65"/>
  <c r="AA601" i="65"/>
  <c r="AA600" i="65" s="1"/>
  <c r="AA456" i="65"/>
  <c r="T601" i="65"/>
  <c r="T600" i="65" s="1"/>
  <c r="T456" i="65"/>
  <c r="V5" i="65"/>
  <c r="D5" i="65"/>
  <c r="Q625" i="65"/>
  <c r="Q624" i="65" s="1"/>
  <c r="Q660" i="65" s="1"/>
  <c r="Q555" i="65"/>
  <c r="Z5" i="65"/>
  <c r="Z4" i="65" s="1"/>
  <c r="F5" i="65"/>
  <c r="R4" i="65"/>
  <c r="V557" i="65"/>
  <c r="V556" i="65" s="1"/>
  <c r="V298" i="65"/>
  <c r="V297" i="65" s="1"/>
  <c r="AB601" i="65"/>
  <c r="AB600" i="65" s="1"/>
  <c r="AB456" i="65"/>
  <c r="L601" i="65"/>
  <c r="L600" i="65" s="1"/>
  <c r="L456" i="65"/>
  <c r="N557" i="65"/>
  <c r="N556" i="65" s="1"/>
  <c r="N298" i="65"/>
  <c r="N297" i="65" s="1"/>
  <c r="N4" i="65" s="1"/>
  <c r="T625" i="65"/>
  <c r="T624" i="65" s="1"/>
  <c r="T660" i="65" s="1"/>
  <c r="T555" i="65"/>
  <c r="V601" i="65"/>
  <c r="V600" i="65" s="1"/>
  <c r="V456" i="65"/>
  <c r="AC5" i="65"/>
  <c r="AC4" i="65" s="1"/>
  <c r="K601" i="65"/>
  <c r="K600" i="65" s="1"/>
  <c r="K456" i="65"/>
  <c r="D601" i="65"/>
  <c r="D600" i="65" s="1"/>
  <c r="D456" i="65"/>
  <c r="K625" i="65"/>
  <c r="K624" i="65" s="1"/>
  <c r="K660" i="65" s="1"/>
  <c r="K555" i="65"/>
  <c r="Z601" i="65"/>
  <c r="Z600" i="65" s="1"/>
  <c r="Z456" i="65"/>
  <c r="M625" i="65"/>
  <c r="M624" i="65" s="1"/>
  <c r="M660" i="65" s="1"/>
  <c r="M555" i="65"/>
  <c r="F601" i="65"/>
  <c r="F600" i="65" s="1"/>
  <c r="F456" i="65"/>
  <c r="G555" i="65"/>
  <c r="M601" i="65"/>
  <c r="M600" i="65" s="1"/>
  <c r="M456" i="65"/>
  <c r="R601" i="65"/>
  <c r="R600" i="65" s="1"/>
  <c r="R456" i="65"/>
  <c r="Y601" i="65"/>
  <c r="Y600" i="65" s="1"/>
  <c r="Y456" i="65"/>
  <c r="Y625" i="65"/>
  <c r="Y624" i="65" s="1"/>
  <c r="Y660" i="65" s="1"/>
  <c r="Y555" i="65"/>
  <c r="N601" i="65"/>
  <c r="N600" i="65" s="1"/>
  <c r="N456" i="65"/>
  <c r="E601" i="65"/>
  <c r="E600" i="65" s="1"/>
  <c r="E456" i="65"/>
  <c r="S601" i="65"/>
  <c r="S600" i="65" s="1"/>
  <c r="S456" i="65"/>
  <c r="R625" i="65"/>
  <c r="R624" i="65" s="1"/>
  <c r="R660" i="65" s="1"/>
  <c r="R555" i="65"/>
  <c r="AC601" i="65"/>
  <c r="AC600" i="65" s="1"/>
  <c r="AC456" i="65"/>
  <c r="Z625" i="65"/>
  <c r="Z624" i="65" s="1"/>
  <c r="Z660" i="65" s="1"/>
  <c r="Z555" i="65"/>
  <c r="I601" i="65"/>
  <c r="I600" i="65" s="1"/>
  <c r="I456" i="65"/>
  <c r="W601" i="65"/>
  <c r="W600" i="65" s="1"/>
  <c r="W456" i="65"/>
  <c r="X5" i="65"/>
  <c r="X4" i="65" s="1"/>
  <c r="J557" i="65"/>
  <c r="J556" i="65" s="1"/>
  <c r="J298" i="65"/>
  <c r="J297" i="65" s="1"/>
  <c r="L557" i="65"/>
  <c r="L556" i="65" s="1"/>
  <c r="L298" i="65"/>
  <c r="L297" i="65" s="1"/>
  <c r="L4" i="65" s="1"/>
  <c r="Q456" i="65"/>
  <c r="AE111" i="2"/>
  <c r="X625" i="65"/>
  <c r="X624" i="65" s="1"/>
  <c r="X660" i="65" s="1"/>
  <c r="J5" i="65"/>
  <c r="AE601" i="65"/>
  <c r="AE600" i="65" s="1"/>
  <c r="AE456" i="65"/>
  <c r="F557" i="65"/>
  <c r="F556" i="65" s="1"/>
  <c r="F298" i="65"/>
  <c r="F297" i="65" s="1"/>
  <c r="P5" i="65"/>
  <c r="P4" i="65" s="1"/>
  <c r="O601" i="65"/>
  <c r="O600" i="65" s="1"/>
  <c r="O456" i="65"/>
  <c r="D625" i="65"/>
  <c r="D624" i="65" s="1"/>
  <c r="D660" i="65" s="1"/>
  <c r="D555" i="65"/>
  <c r="E625" i="65"/>
  <c r="E624" i="65" s="1"/>
  <c r="E660" i="65" s="1"/>
  <c r="E555" i="65"/>
  <c r="T5" i="65"/>
  <c r="T4" i="65" s="1"/>
  <c r="E5" i="65"/>
  <c r="E4" i="65" s="1"/>
  <c r="C601" i="65"/>
  <c r="C600" i="65" s="1"/>
  <c r="C456" i="65"/>
  <c r="AC625" i="65"/>
  <c r="AC624" i="65" s="1"/>
  <c r="AC660" i="65" s="1"/>
  <c r="AC555" i="65"/>
  <c r="AB557" i="65"/>
  <c r="AB556" i="65" s="1"/>
  <c r="AB298" i="65"/>
  <c r="AB297" i="65" s="1"/>
  <c r="AB4" i="65" s="1"/>
  <c r="X601" i="65"/>
  <c r="X600" i="65" s="1"/>
  <c r="X456" i="65"/>
  <c r="I5" i="65"/>
  <c r="G601" i="65"/>
  <c r="G600" i="65" s="1"/>
  <c r="G456" i="65"/>
  <c r="U601" i="65"/>
  <c r="U600" i="65" s="1"/>
  <c r="U456" i="65"/>
  <c r="Q600" i="65"/>
  <c r="AA625" i="65"/>
  <c r="AA624" i="65" s="1"/>
  <c r="AA660" i="65" s="1"/>
  <c r="AA555" i="65"/>
  <c r="AE625" i="65"/>
  <c r="AE624" i="65" s="1"/>
  <c r="AE660" i="65" s="1"/>
  <c r="AE555" i="65"/>
  <c r="O625" i="65"/>
  <c r="O624" i="65" s="1"/>
  <c r="O660" i="65" s="1"/>
  <c r="O555" i="65"/>
  <c r="Z457" i="1"/>
  <c r="Z601" i="1" s="1"/>
  <c r="AD111" i="40"/>
  <c r="AD4" i="40" s="1"/>
  <c r="X297" i="5"/>
  <c r="AB111" i="2"/>
  <c r="J457" i="5"/>
  <c r="J601" i="5" s="1"/>
  <c r="I471" i="40"/>
  <c r="I455" i="40" s="1"/>
  <c r="M453" i="40"/>
  <c r="F453" i="40"/>
  <c r="I604" i="40"/>
  <c r="E5" i="1"/>
  <c r="O297" i="1"/>
  <c r="V297" i="1"/>
  <c r="I457" i="2"/>
  <c r="I601" i="2" s="1"/>
  <c r="AB460" i="3"/>
  <c r="AB457" i="3" s="1"/>
  <c r="AB601" i="3" s="1"/>
  <c r="Y460" i="2"/>
  <c r="Y457" i="2" s="1"/>
  <c r="Y7" i="2"/>
  <c r="Y5" i="2" s="1"/>
  <c r="K457" i="5"/>
  <c r="K601" i="5" s="1"/>
  <c r="I297" i="5"/>
  <c r="I7" i="2"/>
  <c r="J111" i="40"/>
  <c r="J4" i="40" s="1"/>
  <c r="C111" i="40"/>
  <c r="C4" i="40" s="1"/>
  <c r="G111" i="40"/>
  <c r="G4" i="40" s="1"/>
  <c r="E111" i="40"/>
  <c r="E4" i="40" s="1"/>
  <c r="E67" i="3"/>
  <c r="H457" i="5"/>
  <c r="H601" i="5" s="1"/>
  <c r="H600" i="5" s="1"/>
  <c r="K7" i="5"/>
  <c r="AA111" i="40"/>
  <c r="AA4" i="40" s="1"/>
  <c r="W111" i="40"/>
  <c r="W4" i="40" s="1"/>
  <c r="U111" i="40"/>
  <c r="U4" i="40" s="1"/>
  <c r="N297" i="1"/>
  <c r="M299" i="2"/>
  <c r="AA460" i="1"/>
  <c r="AA457" i="1" s="1"/>
  <c r="AA7" i="1"/>
  <c r="H460" i="2"/>
  <c r="H457" i="2" s="1"/>
  <c r="H7" i="2"/>
  <c r="N460" i="3"/>
  <c r="N457" i="3" s="1"/>
  <c r="N7" i="3"/>
  <c r="H460" i="3"/>
  <c r="H7" i="3"/>
  <c r="H5" i="3" s="1"/>
  <c r="T460" i="1"/>
  <c r="T457" i="1" s="1"/>
  <c r="T7" i="1"/>
  <c r="T5" i="1" s="1"/>
  <c r="S460" i="2"/>
  <c r="S457" i="2" s="1"/>
  <c r="S7" i="2"/>
  <c r="AA460" i="2"/>
  <c r="AA457" i="2" s="1"/>
  <c r="AA7" i="2"/>
  <c r="AE460" i="3"/>
  <c r="AE457" i="3" s="1"/>
  <c r="AE7" i="3"/>
  <c r="D460" i="3"/>
  <c r="D7" i="3"/>
  <c r="D5" i="3" s="1"/>
  <c r="T460" i="5"/>
  <c r="T457" i="5" s="1"/>
  <c r="T7" i="5"/>
  <c r="C460" i="2"/>
  <c r="C457" i="2" s="1"/>
  <c r="C7" i="2"/>
  <c r="T460" i="2"/>
  <c r="T457" i="2" s="1"/>
  <c r="T7" i="2"/>
  <c r="AB460" i="5"/>
  <c r="AB457" i="5" s="1"/>
  <c r="AB7" i="5"/>
  <c r="W460" i="5"/>
  <c r="W457" i="5" s="1"/>
  <c r="W7" i="5"/>
  <c r="AB460" i="2"/>
  <c r="AB457" i="2" s="1"/>
  <c r="AB7" i="2"/>
  <c r="AB5" i="2" s="1"/>
  <c r="W460" i="2"/>
  <c r="W457" i="2" s="1"/>
  <c r="W7" i="2"/>
  <c r="L460" i="2"/>
  <c r="L457" i="2" s="1"/>
  <c r="L7" i="2"/>
  <c r="N460" i="1"/>
  <c r="N457" i="1" s="1"/>
  <c r="N7" i="1"/>
  <c r="N5" i="1" s="1"/>
  <c r="E605" i="3"/>
  <c r="T605" i="2"/>
  <c r="T604" i="2" s="1"/>
  <c r="T658" i="2" s="1"/>
  <c r="T44" i="44" s="1"/>
  <c r="T471" i="2"/>
  <c r="AC605" i="3"/>
  <c r="AD605" i="3"/>
  <c r="V609" i="41"/>
  <c r="V604" i="41" s="1"/>
  <c r="V471" i="41"/>
  <c r="V455" i="41" s="1"/>
  <c r="V453" i="41" s="1"/>
  <c r="I606" i="1"/>
  <c r="H606" i="1"/>
  <c r="H604" i="1" s="1"/>
  <c r="H658" i="1" s="1"/>
  <c r="H46" i="44" s="1"/>
  <c r="H471" i="1"/>
  <c r="AD634" i="5"/>
  <c r="AD633" i="5" s="1"/>
  <c r="AD661" i="5" s="1"/>
  <c r="AD105" i="44" s="1"/>
  <c r="AD576" i="5"/>
  <c r="U634" i="5"/>
  <c r="U633" i="5" s="1"/>
  <c r="U661" i="5" s="1"/>
  <c r="U105" i="44" s="1"/>
  <c r="U111" i="44" s="1"/>
  <c r="M634" i="5"/>
  <c r="M633" i="5" s="1"/>
  <c r="M661" i="5" s="1"/>
  <c r="M105" i="44" s="1"/>
  <c r="C634" i="5"/>
  <c r="C633" i="5" s="1"/>
  <c r="C661" i="5" s="1"/>
  <c r="C105" i="44" s="1"/>
  <c r="C576" i="5"/>
  <c r="N605" i="3"/>
  <c r="H658" i="41"/>
  <c r="H599" i="41"/>
  <c r="H597" i="41" s="1"/>
  <c r="H606" i="5"/>
  <c r="H604" i="5" s="1"/>
  <c r="H658" i="5" s="1"/>
  <c r="H45" i="44" s="1"/>
  <c r="H471" i="5"/>
  <c r="Z658" i="40"/>
  <c r="Z599" i="40"/>
  <c r="Z597" i="40" s="1"/>
  <c r="AB658" i="40"/>
  <c r="AB599" i="40"/>
  <c r="AB597" i="40" s="1"/>
  <c r="P658" i="40"/>
  <c r="P599" i="40"/>
  <c r="P597" i="40" s="1"/>
  <c r="D658" i="40"/>
  <c r="D599" i="40"/>
  <c r="D597" i="40" s="1"/>
  <c r="G606" i="5"/>
  <c r="G604" i="5" s="1"/>
  <c r="G658" i="5" s="1"/>
  <c r="G45" i="44" s="1"/>
  <c r="X458" i="1"/>
  <c r="X457" i="1" s="1"/>
  <c r="X7" i="1"/>
  <c r="X5" i="1" s="1"/>
  <c r="Z464" i="5"/>
  <c r="Z463" i="5" s="1"/>
  <c r="Z602" i="5" s="1"/>
  <c r="Z67" i="5"/>
  <c r="AA464" i="5"/>
  <c r="AA463" i="5" s="1"/>
  <c r="AA602" i="5" s="1"/>
  <c r="AA67" i="5"/>
  <c r="Y625" i="5"/>
  <c r="X625" i="5"/>
  <c r="X624" i="5" s="1"/>
  <c r="X660" i="5" s="1"/>
  <c r="X85" i="44" s="1"/>
  <c r="X555" i="5"/>
  <c r="AB625" i="5"/>
  <c r="AB624" i="5" s="1"/>
  <c r="AB660" i="5" s="1"/>
  <c r="AB85" i="44" s="1"/>
  <c r="AB555" i="5"/>
  <c r="AE625" i="1"/>
  <c r="AE555" i="1"/>
  <c r="R7" i="2"/>
  <c r="R5" i="2" s="1"/>
  <c r="R458" i="2"/>
  <c r="R457" i="2" s="1"/>
  <c r="F458" i="1"/>
  <c r="F457" i="1" s="1"/>
  <c r="F7" i="1"/>
  <c r="F5" i="1" s="1"/>
  <c r="V601" i="1"/>
  <c r="AC458" i="3"/>
  <c r="AC457" i="3" s="1"/>
  <c r="AC7" i="3"/>
  <c r="AA458" i="3"/>
  <c r="AE625" i="5"/>
  <c r="AE624" i="5" s="1"/>
  <c r="AE660" i="5" s="1"/>
  <c r="AE85" i="44" s="1"/>
  <c r="AE555" i="5"/>
  <c r="Q458" i="5"/>
  <c r="Q457" i="5" s="1"/>
  <c r="Q7" i="5"/>
  <c r="N605" i="2"/>
  <c r="N604" i="2" s="1"/>
  <c r="N658" i="2" s="1"/>
  <c r="N44" i="44" s="1"/>
  <c r="N471" i="2"/>
  <c r="R605" i="3"/>
  <c r="R605" i="2"/>
  <c r="R604" i="2" s="1"/>
  <c r="R658" i="2" s="1"/>
  <c r="R44" i="44" s="1"/>
  <c r="R471" i="2"/>
  <c r="C605" i="3"/>
  <c r="Y606" i="5"/>
  <c r="Y604" i="5" s="1"/>
  <c r="Y658" i="5" s="1"/>
  <c r="Y45" i="44" s="1"/>
  <c r="Y471" i="5"/>
  <c r="C606" i="5"/>
  <c r="C604" i="5" s="1"/>
  <c r="C658" i="5" s="1"/>
  <c r="C45" i="44" s="1"/>
  <c r="C471" i="5"/>
  <c r="AC634" i="5"/>
  <c r="AC633" i="5" s="1"/>
  <c r="AC661" i="5" s="1"/>
  <c r="AC105" i="44" s="1"/>
  <c r="AC576" i="5"/>
  <c r="Q634" i="5"/>
  <c r="O471" i="2"/>
  <c r="AE606" i="5"/>
  <c r="V604" i="2"/>
  <c r="V658" i="2" s="1"/>
  <c r="V44" i="44" s="1"/>
  <c r="T604" i="1"/>
  <c r="T658" i="1" s="1"/>
  <c r="T46" i="44" s="1"/>
  <c r="AD471" i="40"/>
  <c r="AD455" i="40" s="1"/>
  <c r="AD453" i="40" s="1"/>
  <c r="P458" i="1"/>
  <c r="P457" i="1" s="1"/>
  <c r="P7" i="1"/>
  <c r="C67" i="5"/>
  <c r="M7" i="5"/>
  <c r="O614" i="5"/>
  <c r="Q625" i="1"/>
  <c r="Q624" i="1" s="1"/>
  <c r="Q660" i="1" s="1"/>
  <c r="Q86" i="44" s="1"/>
  <c r="Q555" i="1"/>
  <c r="X457" i="3"/>
  <c r="J605" i="3"/>
  <c r="S605" i="2"/>
  <c r="S604" i="2" s="1"/>
  <c r="S658" i="2" s="1"/>
  <c r="S44" i="44" s="1"/>
  <c r="S471" i="2"/>
  <c r="AA471" i="39"/>
  <c r="AA455" i="39" s="1"/>
  <c r="AA453" i="39" s="1"/>
  <c r="T471" i="40"/>
  <c r="T455" i="40" s="1"/>
  <c r="T453" i="40" s="1"/>
  <c r="Q471" i="40"/>
  <c r="Q455" i="40" s="1"/>
  <c r="Q453" i="40" s="1"/>
  <c r="K471" i="40"/>
  <c r="K455" i="40" s="1"/>
  <c r="K453" i="40" s="1"/>
  <c r="Y609" i="41"/>
  <c r="J609" i="41"/>
  <c r="X606" i="5"/>
  <c r="X604" i="5" s="1"/>
  <c r="X658" i="5" s="1"/>
  <c r="X45" i="44" s="1"/>
  <c r="X471" i="5"/>
  <c r="Y634" i="5"/>
  <c r="Y633" i="5" s="1"/>
  <c r="Y661" i="5" s="1"/>
  <c r="Y105" i="44" s="1"/>
  <c r="Y111" i="44" s="1"/>
  <c r="Y576" i="5"/>
  <c r="J604" i="40"/>
  <c r="C604" i="40"/>
  <c r="G604" i="40"/>
  <c r="E604" i="40"/>
  <c r="C604" i="41"/>
  <c r="T604" i="41"/>
  <c r="AE471" i="40"/>
  <c r="AE455" i="40" s="1"/>
  <c r="AE453" i="40" s="1"/>
  <c r="H605" i="2"/>
  <c r="H604" i="2" s="1"/>
  <c r="H658" i="2" s="1"/>
  <c r="H44" i="44" s="1"/>
  <c r="H471" i="2"/>
  <c r="G471" i="39"/>
  <c r="G455" i="39" s="1"/>
  <c r="G453" i="39" s="1"/>
  <c r="R471" i="39"/>
  <c r="R455" i="39" s="1"/>
  <c r="R453" i="39" s="1"/>
  <c r="K604" i="41"/>
  <c r="F604" i="41"/>
  <c r="S604" i="41"/>
  <c r="AD606" i="1"/>
  <c r="AD604" i="1" s="1"/>
  <c r="AD658" i="1" s="1"/>
  <c r="AD46" i="44" s="1"/>
  <c r="AD471" i="1"/>
  <c r="H601" i="1"/>
  <c r="C463" i="3"/>
  <c r="C602" i="3" s="1"/>
  <c r="F463" i="2"/>
  <c r="F602" i="2" s="1"/>
  <c r="AD457" i="5"/>
  <c r="AA463" i="1"/>
  <c r="AA602" i="1" s="1"/>
  <c r="Y463" i="2"/>
  <c r="Y602" i="2" s="1"/>
  <c r="AC7" i="2"/>
  <c r="AC458" i="2"/>
  <c r="AC457" i="2" s="1"/>
  <c r="E67" i="2"/>
  <c r="E625" i="1"/>
  <c r="E624" i="1" s="1"/>
  <c r="E660" i="1" s="1"/>
  <c r="E86" i="44" s="1"/>
  <c r="E555" i="1"/>
  <c r="M625" i="1"/>
  <c r="M624" i="1" s="1"/>
  <c r="M660" i="1" s="1"/>
  <c r="M86" i="44" s="1"/>
  <c r="M555" i="1"/>
  <c r="I614" i="5"/>
  <c r="I524" i="5"/>
  <c r="H625" i="5"/>
  <c r="H624" i="5" s="1"/>
  <c r="H660" i="5" s="1"/>
  <c r="H85" i="44" s="1"/>
  <c r="H555" i="5"/>
  <c r="T625" i="1"/>
  <c r="T624" i="1" s="1"/>
  <c r="T660" i="1" s="1"/>
  <c r="T86" i="44" s="1"/>
  <c r="T555" i="1"/>
  <c r="K625" i="5"/>
  <c r="K624" i="5" s="1"/>
  <c r="K660" i="5" s="1"/>
  <c r="K85" i="44" s="1"/>
  <c r="AA625" i="1"/>
  <c r="AA624" i="1" s="1"/>
  <c r="AA660" i="1" s="1"/>
  <c r="AA86" i="44" s="1"/>
  <c r="AA555" i="1"/>
  <c r="R7" i="1"/>
  <c r="R5" i="1" s="1"/>
  <c r="E7" i="5"/>
  <c r="L613" i="2"/>
  <c r="L659" i="2" s="1"/>
  <c r="L64" i="44" s="1"/>
  <c r="AD7" i="3"/>
  <c r="E7" i="3"/>
  <c r="S7" i="3"/>
  <c r="S5" i="3" s="1"/>
  <c r="J457" i="3"/>
  <c r="J463" i="3"/>
  <c r="J602" i="3" s="1"/>
  <c r="G67" i="3"/>
  <c r="G605" i="3"/>
  <c r="AD609" i="41"/>
  <c r="AD604" i="41" s="1"/>
  <c r="AD471" i="41"/>
  <c r="AD455" i="41" s="1"/>
  <c r="AD453" i="41" s="1"/>
  <c r="G111" i="2"/>
  <c r="G606" i="1"/>
  <c r="G604" i="1" s="1"/>
  <c r="G658" i="1" s="1"/>
  <c r="G46" i="44" s="1"/>
  <c r="G471" i="1"/>
  <c r="M606" i="1"/>
  <c r="M604" i="1" s="1"/>
  <c r="M658" i="1" s="1"/>
  <c r="M46" i="44" s="1"/>
  <c r="M471" i="1"/>
  <c r="AC605" i="2"/>
  <c r="AC604" i="2" s="1"/>
  <c r="AC658" i="2" s="1"/>
  <c r="AC44" i="44" s="1"/>
  <c r="AC471" i="2"/>
  <c r="D605" i="2"/>
  <c r="D604" i="2" s="1"/>
  <c r="D658" i="2" s="1"/>
  <c r="D44" i="44" s="1"/>
  <c r="D471" i="2"/>
  <c r="D606" i="5"/>
  <c r="D604" i="5" s="1"/>
  <c r="D658" i="5" s="1"/>
  <c r="D45" i="44" s="1"/>
  <c r="D471" i="5"/>
  <c r="AE634" i="5"/>
  <c r="AE633" i="5" s="1"/>
  <c r="AE661" i="5" s="1"/>
  <c r="AE105" i="44" s="1"/>
  <c r="P634" i="5"/>
  <c r="P633" i="5" s="1"/>
  <c r="P661" i="5" s="1"/>
  <c r="P105" i="44" s="1"/>
  <c r="P576" i="5"/>
  <c r="U458" i="5"/>
  <c r="U457" i="5" s="1"/>
  <c r="U7" i="5"/>
  <c r="D299" i="2"/>
  <c r="K67" i="2"/>
  <c r="C458" i="1"/>
  <c r="C457" i="1" s="1"/>
  <c r="C7" i="1"/>
  <c r="C5" i="1" s="1"/>
  <c r="D464" i="2"/>
  <c r="D463" i="2" s="1"/>
  <c r="D602" i="2" s="1"/>
  <c r="D67" i="2"/>
  <c r="U464" i="2"/>
  <c r="U463" i="2" s="1"/>
  <c r="U602" i="2" s="1"/>
  <c r="U67" i="2"/>
  <c r="AC299" i="2"/>
  <c r="M625" i="5"/>
  <c r="H625" i="1"/>
  <c r="H624" i="1" s="1"/>
  <c r="H660" i="1" s="1"/>
  <c r="H86" i="44" s="1"/>
  <c r="H555" i="1"/>
  <c r="F297" i="1"/>
  <c r="N463" i="2"/>
  <c r="N602" i="2" s="1"/>
  <c r="AD625" i="5"/>
  <c r="AD624" i="5" s="1"/>
  <c r="AD660" i="5" s="1"/>
  <c r="AD85" i="44" s="1"/>
  <c r="AD555" i="5"/>
  <c r="Q297" i="5"/>
  <c r="AD297" i="1"/>
  <c r="AC297" i="5"/>
  <c r="AD524" i="2"/>
  <c r="Z457" i="2"/>
  <c r="E7" i="2"/>
  <c r="G457" i="1"/>
  <c r="AA297" i="5"/>
  <c r="AD464" i="3"/>
  <c r="AD67" i="3"/>
  <c r="F458" i="3"/>
  <c r="F457" i="3" s="1"/>
  <c r="F7" i="3"/>
  <c r="V67" i="3"/>
  <c r="R458" i="3"/>
  <c r="R457" i="3" s="1"/>
  <c r="R7" i="3"/>
  <c r="Q7" i="2"/>
  <c r="Q5" i="2" s="1"/>
  <c r="C297" i="5"/>
  <c r="G257" i="1"/>
  <c r="E297" i="5"/>
  <c r="AE463" i="2"/>
  <c r="AE602" i="2" s="1"/>
  <c r="Z541" i="1"/>
  <c r="Z617" i="1" s="1"/>
  <c r="S457" i="1"/>
  <c r="V7" i="2"/>
  <c r="V5" i="2" s="1"/>
  <c r="V458" i="2"/>
  <c r="V457" i="2" s="1"/>
  <c r="G457" i="2"/>
  <c r="Y191" i="5"/>
  <c r="N615" i="1"/>
  <c r="N613" i="1" s="1"/>
  <c r="N659" i="1" s="1"/>
  <c r="N66" i="44" s="1"/>
  <c r="N524" i="1"/>
  <c r="I541" i="1"/>
  <c r="I617" i="1" s="1"/>
  <c r="Q191" i="5"/>
  <c r="AB605" i="2"/>
  <c r="AB604" i="2" s="1"/>
  <c r="AB658" i="2" s="1"/>
  <c r="AB44" i="44" s="1"/>
  <c r="AB471" i="2"/>
  <c r="Z605" i="2"/>
  <c r="Z604" i="2" s="1"/>
  <c r="Z658" i="2" s="1"/>
  <c r="Z44" i="44" s="1"/>
  <c r="Z471" i="2"/>
  <c r="S658" i="40"/>
  <c r="S599" i="40"/>
  <c r="S597" i="40" s="1"/>
  <c r="N658" i="40"/>
  <c r="N599" i="40"/>
  <c r="N597" i="40" s="1"/>
  <c r="O658" i="40"/>
  <c r="O599" i="40"/>
  <c r="O597" i="40" s="1"/>
  <c r="Y658" i="40"/>
  <c r="Y599" i="40"/>
  <c r="Y597" i="40" s="1"/>
  <c r="J605" i="2"/>
  <c r="J604" i="2" s="1"/>
  <c r="J658" i="2" s="1"/>
  <c r="J44" i="44" s="1"/>
  <c r="J471" i="2"/>
  <c r="P605" i="2"/>
  <c r="P604" i="2" s="1"/>
  <c r="P658" i="2" s="1"/>
  <c r="P44" i="44" s="1"/>
  <c r="P471" i="2"/>
  <c r="U605" i="2"/>
  <c r="U604" i="2" s="1"/>
  <c r="U658" i="2" s="1"/>
  <c r="U44" i="44" s="1"/>
  <c r="U471" i="2"/>
  <c r="X605" i="3"/>
  <c r="V453" i="40"/>
  <c r="I453" i="40"/>
  <c r="L453" i="40"/>
  <c r="W606" i="1"/>
  <c r="W604" i="1" s="1"/>
  <c r="W658" i="1" s="1"/>
  <c r="W46" i="44" s="1"/>
  <c r="W471" i="1"/>
  <c r="AD606" i="5"/>
  <c r="X634" i="5"/>
  <c r="X633" i="5" s="1"/>
  <c r="X661" i="5" s="1"/>
  <c r="X105" i="44" s="1"/>
  <c r="X576" i="5"/>
  <c r="F634" i="5"/>
  <c r="F633" i="5" s="1"/>
  <c r="F661" i="5" s="1"/>
  <c r="F105" i="44" s="1"/>
  <c r="F111" i="44" s="1"/>
  <c r="F576" i="5"/>
  <c r="AE464" i="5"/>
  <c r="AE463" i="5" s="1"/>
  <c r="AE602" i="5" s="1"/>
  <c r="AE67" i="5"/>
  <c r="S464" i="5"/>
  <c r="S463" i="5" s="1"/>
  <c r="S602" i="5" s="1"/>
  <c r="S67" i="5"/>
  <c r="AA464" i="2"/>
  <c r="AA463" i="2" s="1"/>
  <c r="AA602" i="2" s="1"/>
  <c r="AA67" i="2"/>
  <c r="I625" i="1"/>
  <c r="I624" i="1" s="1"/>
  <c r="I660" i="1" s="1"/>
  <c r="I86" i="44" s="1"/>
  <c r="I555" i="1"/>
  <c r="I464" i="2"/>
  <c r="I463" i="2" s="1"/>
  <c r="I602" i="2" s="1"/>
  <c r="I67" i="2"/>
  <c r="G625" i="1"/>
  <c r="G624" i="1" s="1"/>
  <c r="G660" i="1" s="1"/>
  <c r="G86" i="44" s="1"/>
  <c r="G555" i="1"/>
  <c r="AD464" i="2"/>
  <c r="AD463" i="2" s="1"/>
  <c r="AD602" i="2" s="1"/>
  <c r="AD67" i="2"/>
  <c r="Y625" i="1"/>
  <c r="Y624" i="1" s="1"/>
  <c r="Y660" i="1" s="1"/>
  <c r="Y86" i="44" s="1"/>
  <c r="Y555" i="1"/>
  <c r="I601" i="1"/>
  <c r="W625" i="1"/>
  <c r="W624" i="1" s="1"/>
  <c r="W660" i="1" s="1"/>
  <c r="W86" i="44" s="1"/>
  <c r="W555" i="1"/>
  <c r="X7" i="2"/>
  <c r="X458" i="2"/>
  <c r="X457" i="2" s="1"/>
  <c r="L625" i="5"/>
  <c r="AA464" i="3"/>
  <c r="AA463" i="3" s="1"/>
  <c r="AA602" i="3" s="1"/>
  <c r="AA67" i="3"/>
  <c r="M457" i="2"/>
  <c r="S463" i="3"/>
  <c r="S602" i="3" s="1"/>
  <c r="K605" i="3"/>
  <c r="L111" i="2"/>
  <c r="X605" i="2"/>
  <c r="X604" i="2" s="1"/>
  <c r="X658" i="2" s="1"/>
  <c r="X44" i="44" s="1"/>
  <c r="X471" i="2"/>
  <c r="R606" i="5"/>
  <c r="R604" i="5" s="1"/>
  <c r="R658" i="5" s="1"/>
  <c r="R45" i="44" s="1"/>
  <c r="R471" i="5"/>
  <c r="P606" i="1"/>
  <c r="P604" i="1" s="1"/>
  <c r="P658" i="1" s="1"/>
  <c r="P46" i="44" s="1"/>
  <c r="P471" i="1"/>
  <c r="Y606" i="1"/>
  <c r="Y604" i="1" s="1"/>
  <c r="Y658" i="1" s="1"/>
  <c r="Y46" i="44" s="1"/>
  <c r="Y471" i="1"/>
  <c r="S606" i="1"/>
  <c r="S604" i="1" s="1"/>
  <c r="S658" i="1" s="1"/>
  <c r="S46" i="44" s="1"/>
  <c r="S471" i="1"/>
  <c r="O604" i="2"/>
  <c r="O658" i="2" s="1"/>
  <c r="O44" i="44" s="1"/>
  <c r="AD604" i="40"/>
  <c r="AA634" i="3"/>
  <c r="T634" i="5"/>
  <c r="T633" i="5" s="1"/>
  <c r="T661" i="5" s="1"/>
  <c r="T105" i="44" s="1"/>
  <c r="T576" i="5"/>
  <c r="C463" i="5"/>
  <c r="C602" i="5" s="1"/>
  <c r="M457" i="5"/>
  <c r="Z7" i="1"/>
  <c r="Z5" i="1" s="1"/>
  <c r="K297" i="1"/>
  <c r="W67" i="5"/>
  <c r="U67" i="3"/>
  <c r="AA604" i="39"/>
  <c r="T604" i="40"/>
  <c r="Q604" i="40"/>
  <c r="K604" i="40"/>
  <c r="D609" i="41"/>
  <c r="D604" i="41" s="1"/>
  <c r="D471" i="41"/>
  <c r="D455" i="41" s="1"/>
  <c r="D453" i="41" s="1"/>
  <c r="L606" i="5"/>
  <c r="L604" i="5" s="1"/>
  <c r="L658" i="5" s="1"/>
  <c r="L45" i="44" s="1"/>
  <c r="L471" i="5"/>
  <c r="AE605" i="3"/>
  <c r="L471" i="39"/>
  <c r="L455" i="39" s="1"/>
  <c r="L453" i="39" s="1"/>
  <c r="E609" i="41"/>
  <c r="E604" i="41" s="1"/>
  <c r="E471" i="41"/>
  <c r="E455" i="41" s="1"/>
  <c r="E453" i="41" s="1"/>
  <c r="N609" i="41"/>
  <c r="N604" i="41" s="1"/>
  <c r="N471" i="41"/>
  <c r="N455" i="41" s="1"/>
  <c r="AC606" i="1"/>
  <c r="AC604" i="1" s="1"/>
  <c r="AC658" i="1" s="1"/>
  <c r="AC46" i="44" s="1"/>
  <c r="AC471" i="1"/>
  <c r="J606" i="1"/>
  <c r="J604" i="1" s="1"/>
  <c r="J658" i="1" s="1"/>
  <c r="J46" i="44" s="1"/>
  <c r="J471" i="1"/>
  <c r="AA471" i="40"/>
  <c r="AA455" i="40" s="1"/>
  <c r="AA453" i="40" s="1"/>
  <c r="W471" i="40"/>
  <c r="W455" i="40" s="1"/>
  <c r="W453" i="40" s="1"/>
  <c r="U471" i="40"/>
  <c r="U455" i="40" s="1"/>
  <c r="U453" i="40" s="1"/>
  <c r="Z471" i="41"/>
  <c r="Z455" i="41" s="1"/>
  <c r="Z453" i="41" s="1"/>
  <c r="M471" i="41"/>
  <c r="M455" i="41" s="1"/>
  <c r="M453" i="41" s="1"/>
  <c r="R471" i="41"/>
  <c r="R455" i="41" s="1"/>
  <c r="R453" i="41" s="1"/>
  <c r="AB606" i="1"/>
  <c r="AB604" i="1" s="1"/>
  <c r="AB658" i="1" s="1"/>
  <c r="AB46" i="44" s="1"/>
  <c r="AB471" i="1"/>
  <c r="AE604" i="40"/>
  <c r="C605" i="2"/>
  <c r="C604" i="2" s="1"/>
  <c r="C658" i="2" s="1"/>
  <c r="C44" i="44" s="1"/>
  <c r="C471" i="2"/>
  <c r="G604" i="39"/>
  <c r="L606" i="1"/>
  <c r="L604" i="1" s="1"/>
  <c r="L658" i="1" s="1"/>
  <c r="L46" i="44" s="1"/>
  <c r="L471" i="1"/>
  <c r="N634" i="5"/>
  <c r="N633" i="5" s="1"/>
  <c r="N661" i="5" s="1"/>
  <c r="N105" i="44" s="1"/>
  <c r="N576" i="5"/>
  <c r="D634" i="5"/>
  <c r="D633" i="5" s="1"/>
  <c r="D661" i="5" s="1"/>
  <c r="D105" i="44" s="1"/>
  <c r="D576" i="5"/>
  <c r="C458" i="3"/>
  <c r="C457" i="3" s="1"/>
  <c r="C7" i="3"/>
  <c r="O615" i="1"/>
  <c r="O524" i="1"/>
  <c r="U464" i="5"/>
  <c r="U463" i="5" s="1"/>
  <c r="U602" i="5" s="1"/>
  <c r="U67" i="5"/>
  <c r="O7" i="1"/>
  <c r="O5" i="1" s="1"/>
  <c r="J7" i="5"/>
  <c r="L464" i="5"/>
  <c r="L463" i="5" s="1"/>
  <c r="L602" i="5" s="1"/>
  <c r="L67" i="5"/>
  <c r="E463" i="2"/>
  <c r="E602" i="2" s="1"/>
  <c r="AC5" i="1"/>
  <c r="J625" i="5"/>
  <c r="J624" i="5" s="1"/>
  <c r="J660" i="5" s="1"/>
  <c r="J85" i="44" s="1"/>
  <c r="J555" i="5"/>
  <c r="AC297" i="1"/>
  <c r="L67" i="2"/>
  <c r="R457" i="1"/>
  <c r="E457" i="5"/>
  <c r="U457" i="2"/>
  <c r="K524" i="2"/>
  <c r="Z613" i="2"/>
  <c r="Z659" i="2" s="1"/>
  <c r="Z64" i="44" s="1"/>
  <c r="I458" i="3"/>
  <c r="I457" i="3" s="1"/>
  <c r="I7" i="3"/>
  <c r="I5" i="3" s="1"/>
  <c r="E457" i="3"/>
  <c r="S457" i="3"/>
  <c r="Y7" i="3"/>
  <c r="Y5" i="3" s="1"/>
  <c r="G463" i="3"/>
  <c r="G602" i="3" s="1"/>
  <c r="V606" i="5"/>
  <c r="V604" i="5" s="1"/>
  <c r="V658" i="5" s="1"/>
  <c r="V45" i="44" s="1"/>
  <c r="V471" i="5"/>
  <c r="W111" i="2"/>
  <c r="Z605" i="3"/>
  <c r="AE605" i="2"/>
  <c r="AE604" i="2" s="1"/>
  <c r="AE658" i="2" s="1"/>
  <c r="AE44" i="44" s="1"/>
  <c r="AE471" i="2"/>
  <c r="Q606" i="5"/>
  <c r="Q471" i="5"/>
  <c r="AE609" i="41"/>
  <c r="AE604" i="41" s="1"/>
  <c r="AE471" i="41"/>
  <c r="AE455" i="41" s="1"/>
  <c r="I634" i="5"/>
  <c r="I633" i="5" s="1"/>
  <c r="I661" i="5" s="1"/>
  <c r="I105" i="44" s="1"/>
  <c r="I111" i="44" s="1"/>
  <c r="I576" i="5"/>
  <c r="P605" i="3"/>
  <c r="U606" i="5"/>
  <c r="U604" i="5" s="1"/>
  <c r="U658" i="5" s="1"/>
  <c r="U45" i="44" s="1"/>
  <c r="U471" i="5"/>
  <c r="AB605" i="3"/>
  <c r="O458" i="5"/>
  <c r="O457" i="5" s="1"/>
  <c r="O7" i="5"/>
  <c r="L458" i="1"/>
  <c r="L457" i="1" s="1"/>
  <c r="L7" i="1"/>
  <c r="L5" i="1" s="1"/>
  <c r="K463" i="2"/>
  <c r="K602" i="2" s="1"/>
  <c r="O67" i="5"/>
  <c r="W458" i="1"/>
  <c r="W457" i="1" s="1"/>
  <c r="W7" i="1"/>
  <c r="W5" i="1" s="1"/>
  <c r="Z458" i="5"/>
  <c r="Z457" i="5" s="1"/>
  <c r="Z7" i="5"/>
  <c r="AA7" i="5"/>
  <c r="AA5" i="5" s="1"/>
  <c r="V541" i="1"/>
  <c r="V617" i="1" s="1"/>
  <c r="F625" i="1"/>
  <c r="F624" i="1" s="1"/>
  <c r="F660" i="1" s="1"/>
  <c r="F86" i="44" s="1"/>
  <c r="F555" i="1"/>
  <c r="N7" i="2"/>
  <c r="N458" i="2"/>
  <c r="N457" i="2" s="1"/>
  <c r="Q625" i="5"/>
  <c r="AD625" i="1"/>
  <c r="AD624" i="1" s="1"/>
  <c r="AD660" i="1" s="1"/>
  <c r="AD86" i="44" s="1"/>
  <c r="AD555" i="1"/>
  <c r="AC625" i="5"/>
  <c r="AC624" i="5" s="1"/>
  <c r="AC660" i="5" s="1"/>
  <c r="AC85" i="44" s="1"/>
  <c r="AC555" i="5"/>
  <c r="AD613" i="2"/>
  <c r="AD659" i="2" s="1"/>
  <c r="AD64" i="44" s="1"/>
  <c r="U458" i="1"/>
  <c r="U457" i="1" s="1"/>
  <c r="U7" i="1"/>
  <c r="U5" i="1" s="1"/>
  <c r="G614" i="5"/>
  <c r="Z7" i="2"/>
  <c r="Z5" i="2" s="1"/>
  <c r="AA625" i="5"/>
  <c r="AA624" i="5" s="1"/>
  <c r="AA660" i="5" s="1"/>
  <c r="AA85" i="44" s="1"/>
  <c r="AA555" i="5"/>
  <c r="O458" i="3"/>
  <c r="O457" i="3" s="1"/>
  <c r="O7" i="3"/>
  <c r="V458" i="3"/>
  <c r="V457" i="3" s="1"/>
  <c r="V7" i="3"/>
  <c r="X67" i="3"/>
  <c r="T464" i="3"/>
  <c r="T67" i="3"/>
  <c r="C625" i="5"/>
  <c r="C624" i="5" s="1"/>
  <c r="C660" i="5" s="1"/>
  <c r="C85" i="44" s="1"/>
  <c r="AC615" i="1"/>
  <c r="G541" i="1"/>
  <c r="G617" i="1" s="1"/>
  <c r="P7" i="5"/>
  <c r="G7" i="2"/>
  <c r="AA614" i="5"/>
  <c r="Y615" i="1"/>
  <c r="Q614" i="5"/>
  <c r="Q613" i="5" s="1"/>
  <c r="Q659" i="5" s="1"/>
  <c r="Q65" i="44" s="1"/>
  <c r="Q524" i="5"/>
  <c r="F614" i="5"/>
  <c r="U614" i="5"/>
  <c r="U609" i="41"/>
  <c r="U604" i="41" s="1"/>
  <c r="U471" i="41"/>
  <c r="U455" i="41" s="1"/>
  <c r="U453" i="41" s="1"/>
  <c r="F605" i="2"/>
  <c r="F604" i="2" s="1"/>
  <c r="F658" i="2" s="1"/>
  <c r="F44" i="44" s="1"/>
  <c r="F471" i="2"/>
  <c r="G609" i="41"/>
  <c r="G604" i="41" s="1"/>
  <c r="G471" i="41"/>
  <c r="G455" i="41" s="1"/>
  <c r="E606" i="1"/>
  <c r="E604" i="1" s="1"/>
  <c r="E658" i="1" s="1"/>
  <c r="E46" i="44" s="1"/>
  <c r="E471" i="1"/>
  <c r="X606" i="1"/>
  <c r="X604" i="1" s="1"/>
  <c r="X658" i="1" s="1"/>
  <c r="X46" i="44" s="1"/>
  <c r="X471" i="1"/>
  <c r="AA634" i="5"/>
  <c r="AA633" i="5" s="1"/>
  <c r="AA661" i="5" s="1"/>
  <c r="AA105" i="44" s="1"/>
  <c r="AA111" i="44" s="1"/>
  <c r="AA576" i="5"/>
  <c r="O634" i="5"/>
  <c r="O633" i="5" s="1"/>
  <c r="O661" i="5" s="1"/>
  <c r="O105" i="44" s="1"/>
  <c r="O576" i="5"/>
  <c r="E634" i="5"/>
  <c r="E633" i="5" s="1"/>
  <c r="E661" i="5" s="1"/>
  <c r="E105" i="44" s="1"/>
  <c r="E576" i="5"/>
  <c r="O605" i="3"/>
  <c r="AC606" i="5"/>
  <c r="AD605" i="2"/>
  <c r="AD604" i="2" s="1"/>
  <c r="AD658" i="2" s="1"/>
  <c r="AD44" i="44" s="1"/>
  <c r="AD471" i="2"/>
  <c r="V658" i="40"/>
  <c r="V599" i="40"/>
  <c r="V597" i="40" s="1"/>
  <c r="I658" i="40"/>
  <c r="I599" i="40"/>
  <c r="I597" i="40" s="1"/>
  <c r="L658" i="40"/>
  <c r="L599" i="40"/>
  <c r="L597" i="40" s="1"/>
  <c r="Z606" i="5"/>
  <c r="F458" i="5"/>
  <c r="F457" i="5" s="1"/>
  <c r="F7" i="5"/>
  <c r="X464" i="2"/>
  <c r="X463" i="2" s="1"/>
  <c r="X602" i="2" s="1"/>
  <c r="X67" i="2"/>
  <c r="K458" i="1"/>
  <c r="K457" i="1" s="1"/>
  <c r="K7" i="1"/>
  <c r="K5" i="1" s="1"/>
  <c r="C458" i="5"/>
  <c r="C457" i="5" s="1"/>
  <c r="C7" i="5"/>
  <c r="AC464" i="2"/>
  <c r="AC463" i="2" s="1"/>
  <c r="AC602" i="2" s="1"/>
  <c r="AC67" i="2"/>
  <c r="S625" i="5"/>
  <c r="O625" i="1"/>
  <c r="O624" i="1" s="1"/>
  <c r="O660" i="1" s="1"/>
  <c r="O86" i="44" s="1"/>
  <c r="O555" i="1"/>
  <c r="T625" i="5"/>
  <c r="T624" i="5" s="1"/>
  <c r="T660" i="5" s="1"/>
  <c r="T85" i="44" s="1"/>
  <c r="T555" i="5"/>
  <c r="AB464" i="5"/>
  <c r="AB463" i="5" s="1"/>
  <c r="AB602" i="5" s="1"/>
  <c r="AB67" i="5"/>
  <c r="AC464" i="5"/>
  <c r="AC463" i="5" s="1"/>
  <c r="AC602" i="5" s="1"/>
  <c r="AC67" i="5"/>
  <c r="AC5" i="5" s="1"/>
  <c r="O7" i="2"/>
  <c r="O5" i="2" s="1"/>
  <c r="O458" i="2"/>
  <c r="O457" i="2" s="1"/>
  <c r="U625" i="5"/>
  <c r="U624" i="5" s="1"/>
  <c r="U660" i="5" s="1"/>
  <c r="U85" i="44" s="1"/>
  <c r="U555" i="5"/>
  <c r="Z297" i="5"/>
  <c r="T614" i="5"/>
  <c r="V625" i="5"/>
  <c r="G458" i="3"/>
  <c r="G457" i="3" s="1"/>
  <c r="G7" i="3"/>
  <c r="N625" i="5"/>
  <c r="N624" i="5" s="1"/>
  <c r="N660" i="5" s="1"/>
  <c r="N85" i="44" s="1"/>
  <c r="R625" i="5"/>
  <c r="R624" i="5" s="1"/>
  <c r="R660" i="5" s="1"/>
  <c r="R85" i="44" s="1"/>
  <c r="R555" i="5"/>
  <c r="D625" i="1"/>
  <c r="D624" i="1" s="1"/>
  <c r="D660" i="1" s="1"/>
  <c r="D86" i="44" s="1"/>
  <c r="D555" i="1"/>
  <c r="L614" i="5"/>
  <c r="AB625" i="1"/>
  <c r="L625" i="1"/>
  <c r="L624" i="1" s="1"/>
  <c r="L660" i="1" s="1"/>
  <c r="L86" i="44" s="1"/>
  <c r="L555" i="1"/>
  <c r="M7" i="2"/>
  <c r="N463" i="3"/>
  <c r="N602" i="3" s="1"/>
  <c r="T7" i="3"/>
  <c r="E605" i="2"/>
  <c r="E604" i="2" s="1"/>
  <c r="E658" i="2" s="1"/>
  <c r="E44" i="44" s="1"/>
  <c r="E471" i="2"/>
  <c r="U605" i="3"/>
  <c r="O606" i="5"/>
  <c r="O604" i="5" s="1"/>
  <c r="O658" i="5" s="1"/>
  <c r="O45" i="44" s="1"/>
  <c r="O471" i="5"/>
  <c r="D606" i="1"/>
  <c r="D604" i="1" s="1"/>
  <c r="D658" i="1" s="1"/>
  <c r="D46" i="44" s="1"/>
  <c r="D471" i="1"/>
  <c r="S634" i="5"/>
  <c r="S633" i="5" s="1"/>
  <c r="S661" i="5" s="1"/>
  <c r="S105" i="44" s="1"/>
  <c r="S111" i="44" s="1"/>
  <c r="S576" i="5"/>
  <c r="H634" i="5"/>
  <c r="H633" i="5" s="1"/>
  <c r="H661" i="5" s="1"/>
  <c r="H105" i="44" s="1"/>
  <c r="H111" i="44" s="1"/>
  <c r="H576" i="5"/>
  <c r="I471" i="2"/>
  <c r="Y471" i="2"/>
  <c r="H7" i="5"/>
  <c r="H5" i="5" s="1"/>
  <c r="T615" i="1"/>
  <c r="G7" i="5"/>
  <c r="G5" i="5" s="1"/>
  <c r="K625" i="1"/>
  <c r="K624" i="1" s="1"/>
  <c r="K660" i="1" s="1"/>
  <c r="K86" i="44" s="1"/>
  <c r="K555" i="1"/>
  <c r="W463" i="5"/>
  <c r="W602" i="5" s="1"/>
  <c r="F605" i="3"/>
  <c r="W605" i="3"/>
  <c r="AA605" i="3"/>
  <c r="AE471" i="39"/>
  <c r="AE455" i="39" s="1"/>
  <c r="AE453" i="39" s="1"/>
  <c r="R471" i="40"/>
  <c r="R455" i="40" s="1"/>
  <c r="R453" i="40" s="1"/>
  <c r="H471" i="40"/>
  <c r="H455" i="40" s="1"/>
  <c r="H453" i="40" s="1"/>
  <c r="X471" i="40"/>
  <c r="X455" i="40" s="1"/>
  <c r="X453" i="40" s="1"/>
  <c r="AC609" i="41"/>
  <c r="AC604" i="41" s="1"/>
  <c r="AC471" i="41"/>
  <c r="AC455" i="41" s="1"/>
  <c r="G605" i="2"/>
  <c r="G604" i="2" s="1"/>
  <c r="G658" i="2" s="1"/>
  <c r="G44" i="44" s="1"/>
  <c r="G471" i="2"/>
  <c r="W605" i="2"/>
  <c r="W604" i="2" s="1"/>
  <c r="W658" i="2" s="1"/>
  <c r="W44" i="44" s="1"/>
  <c r="W471" i="2"/>
  <c r="AA609" i="41"/>
  <c r="AA604" i="41" s="1"/>
  <c r="AA471" i="41"/>
  <c r="AA455" i="41" s="1"/>
  <c r="AA453" i="41" s="1"/>
  <c r="W634" i="5"/>
  <c r="W633" i="5" s="1"/>
  <c r="W661" i="5" s="1"/>
  <c r="W105" i="44" s="1"/>
  <c r="W111" i="44" s="1"/>
  <c r="W576" i="5"/>
  <c r="S634" i="3"/>
  <c r="M605" i="2"/>
  <c r="M604" i="2" s="1"/>
  <c r="M658" i="2" s="1"/>
  <c r="M44" i="44" s="1"/>
  <c r="M471" i="2"/>
  <c r="AA604" i="40"/>
  <c r="W604" i="40"/>
  <c r="U604" i="40"/>
  <c r="Z604" i="41"/>
  <c r="M604" i="41"/>
  <c r="R604" i="41"/>
  <c r="D471" i="39"/>
  <c r="D455" i="39" s="1"/>
  <c r="D453" i="39" s="1"/>
  <c r="X458" i="5"/>
  <c r="X457" i="5" s="1"/>
  <c r="X7" i="5"/>
  <c r="M464" i="5"/>
  <c r="M463" i="5" s="1"/>
  <c r="M602" i="5" s="1"/>
  <c r="M67" i="5"/>
  <c r="F464" i="5"/>
  <c r="F463" i="5" s="1"/>
  <c r="F602" i="5" s="1"/>
  <c r="F67" i="5"/>
  <c r="O457" i="1"/>
  <c r="R297" i="1"/>
  <c r="J7" i="1"/>
  <c r="J5" i="1" s="1"/>
  <c r="AE7" i="1"/>
  <c r="AE5" i="1" s="1"/>
  <c r="S555" i="1"/>
  <c r="L463" i="2"/>
  <c r="L602" i="2" s="1"/>
  <c r="P297" i="5"/>
  <c r="Q464" i="5"/>
  <c r="Q463" i="5" s="1"/>
  <c r="Q602" i="5" s="1"/>
  <c r="Q67" i="5"/>
  <c r="U7" i="2"/>
  <c r="P458" i="3"/>
  <c r="AC67" i="3"/>
  <c r="Y457" i="3"/>
  <c r="Q605" i="3"/>
  <c r="S605" i="3"/>
  <c r="P606" i="5"/>
  <c r="P604" i="5" s="1"/>
  <c r="P658" i="5" s="1"/>
  <c r="P45" i="44" s="1"/>
  <c r="P471" i="5"/>
  <c r="V605" i="3"/>
  <c r="W606" i="5"/>
  <c r="W604" i="5" s="1"/>
  <c r="W658" i="5" s="1"/>
  <c r="W45" i="44" s="1"/>
  <c r="W471" i="5"/>
  <c r="N606" i="1"/>
  <c r="N604" i="1" s="1"/>
  <c r="N658" i="1" s="1"/>
  <c r="N46" i="44" s="1"/>
  <c r="N471" i="1"/>
  <c r="O606" i="1"/>
  <c r="D605" i="3"/>
  <c r="AB634" i="5"/>
  <c r="AB633" i="5" s="1"/>
  <c r="AB661" i="5" s="1"/>
  <c r="AB105" i="44" s="1"/>
  <c r="AB576" i="5"/>
  <c r="J634" i="5"/>
  <c r="J633" i="5" s="1"/>
  <c r="J661" i="5" s="1"/>
  <c r="J105" i="44" s="1"/>
  <c r="J576" i="5"/>
  <c r="H615" i="1"/>
  <c r="P67" i="1"/>
  <c r="P299" i="2"/>
  <c r="H557" i="2"/>
  <c r="P67" i="2"/>
  <c r="I458" i="5"/>
  <c r="I457" i="5" s="1"/>
  <c r="I7" i="5"/>
  <c r="O463" i="5"/>
  <c r="O602" i="5" s="1"/>
  <c r="I464" i="5"/>
  <c r="I463" i="5" s="1"/>
  <c r="I602" i="5" s="1"/>
  <c r="I67" i="5"/>
  <c r="Y7" i="5"/>
  <c r="R464" i="5"/>
  <c r="R463" i="5" s="1"/>
  <c r="R602" i="5" s="1"/>
  <c r="R67" i="5"/>
  <c r="I557" i="2"/>
  <c r="I556" i="2" s="1"/>
  <c r="H464" i="2"/>
  <c r="H463" i="2" s="1"/>
  <c r="H602" i="2" s="1"/>
  <c r="H67" i="2"/>
  <c r="M458" i="1"/>
  <c r="M457" i="1" s="1"/>
  <c r="M7" i="1"/>
  <c r="AA457" i="5"/>
  <c r="D458" i="1"/>
  <c r="D457" i="1" s="1"/>
  <c r="D7" i="1"/>
  <c r="D5" i="1" s="1"/>
  <c r="C297" i="1"/>
  <c r="AD7" i="2"/>
  <c r="AD458" i="2"/>
  <c r="AD457" i="2" s="1"/>
  <c r="E464" i="5"/>
  <c r="E463" i="5" s="1"/>
  <c r="E602" i="5" s="1"/>
  <c r="E67" i="5"/>
  <c r="X297" i="1"/>
  <c r="T524" i="2"/>
  <c r="F464" i="3"/>
  <c r="F67" i="3"/>
  <c r="X463" i="3"/>
  <c r="X602" i="3" s="1"/>
  <c r="P457" i="5"/>
  <c r="K191" i="5"/>
  <c r="E524" i="2"/>
  <c r="Y524" i="2"/>
  <c r="J457" i="2"/>
  <c r="N191" i="5"/>
  <c r="X257" i="1"/>
  <c r="I605" i="3"/>
  <c r="L605" i="2"/>
  <c r="L604" i="2" s="1"/>
  <c r="L658" i="2" s="1"/>
  <c r="L44" i="44" s="1"/>
  <c r="L471" i="2"/>
  <c r="AB609" i="41"/>
  <c r="AB604" i="41" s="1"/>
  <c r="AB471" i="41"/>
  <c r="AB455" i="41" s="1"/>
  <c r="AB453" i="41" s="1"/>
  <c r="AA606" i="5"/>
  <c r="AA604" i="5" s="1"/>
  <c r="AA658" i="5" s="1"/>
  <c r="AA45" i="44" s="1"/>
  <c r="AA471" i="5"/>
  <c r="I606" i="5"/>
  <c r="I604" i="5" s="1"/>
  <c r="I658" i="5" s="1"/>
  <c r="I45" i="44" s="1"/>
  <c r="I471" i="5"/>
  <c r="M658" i="40"/>
  <c r="M599" i="40"/>
  <c r="M597" i="40" s="1"/>
  <c r="AC658" i="40"/>
  <c r="AC599" i="40"/>
  <c r="AC597" i="40" s="1"/>
  <c r="F658" i="40"/>
  <c r="F599" i="40"/>
  <c r="F597" i="40" s="1"/>
  <c r="P609" i="41"/>
  <c r="P604" i="41" s="1"/>
  <c r="P471" i="41"/>
  <c r="P455" i="41" s="1"/>
  <c r="AA606" i="1"/>
  <c r="AA604" i="1" s="1"/>
  <c r="AA658" i="1" s="1"/>
  <c r="AA46" i="44" s="1"/>
  <c r="AA471" i="1"/>
  <c r="Y605" i="3"/>
  <c r="K605" i="2"/>
  <c r="K604" i="2" s="1"/>
  <c r="K658" i="2" s="1"/>
  <c r="K44" i="44" s="1"/>
  <c r="K471" i="2"/>
  <c r="Q605" i="2"/>
  <c r="Q604" i="2" s="1"/>
  <c r="Q658" i="2" s="1"/>
  <c r="Q44" i="44" s="1"/>
  <c r="Q471" i="2"/>
  <c r="Z453" i="40"/>
  <c r="AB453" i="40"/>
  <c r="P453" i="40"/>
  <c r="D453" i="40"/>
  <c r="S606" i="5"/>
  <c r="S604" i="5" s="1"/>
  <c r="S658" i="5" s="1"/>
  <c r="S45" i="44" s="1"/>
  <c r="S471" i="5"/>
  <c r="AD634" i="3"/>
  <c r="G634" i="5"/>
  <c r="G576" i="5"/>
  <c r="J464" i="5"/>
  <c r="J463" i="5" s="1"/>
  <c r="J602" i="5" s="1"/>
  <c r="J67" i="5"/>
  <c r="C464" i="2"/>
  <c r="C463" i="2" s="1"/>
  <c r="C602" i="2" s="1"/>
  <c r="C67" i="2"/>
  <c r="AD464" i="5"/>
  <c r="AD463" i="5" s="1"/>
  <c r="AD602" i="5" s="1"/>
  <c r="AD67" i="5"/>
  <c r="AB458" i="1"/>
  <c r="AB457" i="1" s="1"/>
  <c r="AB7" i="1"/>
  <c r="AB5" i="1" s="1"/>
  <c r="G464" i="2"/>
  <c r="G463" i="2" s="1"/>
  <c r="G602" i="2" s="1"/>
  <c r="G67" i="2"/>
  <c r="P625" i="1"/>
  <c r="P624" i="1" s="1"/>
  <c r="P660" i="1" s="1"/>
  <c r="P86" i="44" s="1"/>
  <c r="P555" i="1"/>
  <c r="T464" i="5"/>
  <c r="T463" i="5" s="1"/>
  <c r="T602" i="5" s="1"/>
  <c r="T67" i="5"/>
  <c r="V625" i="1"/>
  <c r="V624" i="1" s="1"/>
  <c r="V660" i="1" s="1"/>
  <c r="V86" i="44" s="1"/>
  <c r="V555" i="1"/>
  <c r="P7" i="2"/>
  <c r="P458" i="2"/>
  <c r="P457" i="2" s="1"/>
  <c r="AB297" i="5"/>
  <c r="G625" i="5"/>
  <c r="G624" i="5" s="1"/>
  <c r="G660" i="5" s="1"/>
  <c r="G85" i="44" s="1"/>
  <c r="G555" i="5"/>
  <c r="Z625" i="5"/>
  <c r="Z555" i="5"/>
  <c r="D7" i="2"/>
  <c r="D458" i="2"/>
  <c r="D457" i="2" s="1"/>
  <c r="E615" i="1"/>
  <c r="F5" i="2"/>
  <c r="AC614" i="5"/>
  <c r="AC613" i="5" s="1"/>
  <c r="AC659" i="5" s="1"/>
  <c r="AC65" i="44" s="1"/>
  <c r="AC524" i="5"/>
  <c r="L464" i="3"/>
  <c r="L463" i="3" s="1"/>
  <c r="L602" i="3" s="1"/>
  <c r="L67" i="3"/>
  <c r="R464" i="3"/>
  <c r="R463" i="3" s="1"/>
  <c r="R602" i="3" s="1"/>
  <c r="R67" i="3"/>
  <c r="AE297" i="5"/>
  <c r="F34" i="66" s="1"/>
  <c r="Q464" i="3"/>
  <c r="Q67" i="3"/>
  <c r="U458" i="3"/>
  <c r="U457" i="3" s="1"/>
  <c r="U7" i="3"/>
  <c r="Q606" i="1"/>
  <c r="Q604" i="1" s="1"/>
  <c r="Q658" i="1" s="1"/>
  <c r="Q46" i="44" s="1"/>
  <c r="Q471" i="1"/>
  <c r="Z606" i="1"/>
  <c r="Z604" i="1" s="1"/>
  <c r="Z658" i="1" s="1"/>
  <c r="Z46" i="44" s="1"/>
  <c r="Z471" i="1"/>
  <c r="C606" i="1"/>
  <c r="C604" i="1" s="1"/>
  <c r="C658" i="1" s="1"/>
  <c r="C46" i="44" s="1"/>
  <c r="C471" i="1"/>
  <c r="I604" i="2"/>
  <c r="I658" i="2" s="1"/>
  <c r="I44" i="44" s="1"/>
  <c r="V471" i="2"/>
  <c r="Y604" i="2"/>
  <c r="Y658" i="2" s="1"/>
  <c r="Y44" i="44" s="1"/>
  <c r="T471" i="1"/>
  <c r="AE604" i="1"/>
  <c r="AE658" i="1" s="1"/>
  <c r="AE46" i="44" s="1"/>
  <c r="V634" i="5"/>
  <c r="V633" i="5" s="1"/>
  <c r="V661" i="5" s="1"/>
  <c r="V105" i="44" s="1"/>
  <c r="V111" i="44" s="1"/>
  <c r="V576" i="5"/>
  <c r="G457" i="5"/>
  <c r="O191" i="5"/>
  <c r="D625" i="5"/>
  <c r="D624" i="5" s="1"/>
  <c r="D660" i="5" s="1"/>
  <c r="D85" i="44" s="1"/>
  <c r="D555" i="5"/>
  <c r="X7" i="3"/>
  <c r="E111" i="2"/>
  <c r="AE604" i="39"/>
  <c r="R604" i="40"/>
  <c r="H604" i="40"/>
  <c r="X604" i="40"/>
  <c r="AA605" i="2"/>
  <c r="AA604" i="2" s="1"/>
  <c r="AA658" i="2" s="1"/>
  <c r="AA44" i="44" s="1"/>
  <c r="AA471" i="2"/>
  <c r="K606" i="1"/>
  <c r="K604" i="1" s="1"/>
  <c r="K658" i="1" s="1"/>
  <c r="K46" i="44" s="1"/>
  <c r="K471" i="1"/>
  <c r="U606" i="1"/>
  <c r="U604" i="1" s="1"/>
  <c r="U658" i="1" s="1"/>
  <c r="U46" i="44" s="1"/>
  <c r="U471" i="1"/>
  <c r="R606" i="1"/>
  <c r="R604" i="1" s="1"/>
  <c r="R658" i="1" s="1"/>
  <c r="R46" i="44" s="1"/>
  <c r="R471" i="1"/>
  <c r="J471" i="40"/>
  <c r="J455" i="40" s="1"/>
  <c r="J453" i="40" s="1"/>
  <c r="C471" i="40"/>
  <c r="C455" i="40" s="1"/>
  <c r="C453" i="40" s="1"/>
  <c r="G471" i="40"/>
  <c r="G455" i="40" s="1"/>
  <c r="G453" i="40" s="1"/>
  <c r="E471" i="40"/>
  <c r="E455" i="40" s="1"/>
  <c r="E453" i="40" s="1"/>
  <c r="C471" i="41"/>
  <c r="C455" i="41" s="1"/>
  <c r="T471" i="41"/>
  <c r="T455" i="41" s="1"/>
  <c r="T453" i="41" s="1"/>
  <c r="F606" i="5"/>
  <c r="F604" i="5" s="1"/>
  <c r="F658" i="5" s="1"/>
  <c r="F45" i="44" s="1"/>
  <c r="F471" i="5"/>
  <c r="D604" i="39"/>
  <c r="C604" i="39"/>
  <c r="K471" i="41"/>
  <c r="K455" i="41" s="1"/>
  <c r="K453" i="41" s="1"/>
  <c r="F471" i="41"/>
  <c r="F455" i="41" s="1"/>
  <c r="S471" i="41"/>
  <c r="S455" i="41" s="1"/>
  <c r="S453" i="41" s="1"/>
  <c r="Z634" i="5"/>
  <c r="Z633" i="5" s="1"/>
  <c r="Z661" i="5" s="1"/>
  <c r="Z105" i="44" s="1"/>
  <c r="Z111" i="44" s="1"/>
  <c r="Z576" i="5"/>
  <c r="K634" i="3"/>
  <c r="O463" i="2"/>
  <c r="O602" i="2" s="1"/>
  <c r="AD7" i="5"/>
  <c r="AA67" i="1"/>
  <c r="K7" i="2"/>
  <c r="K458" i="2"/>
  <c r="K457" i="2" s="1"/>
  <c r="R625" i="1"/>
  <c r="R624" i="1" s="1"/>
  <c r="R660" i="1" s="1"/>
  <c r="R86" i="44" s="1"/>
  <c r="R555" i="1"/>
  <c r="F625" i="5"/>
  <c r="F624" i="5" s="1"/>
  <c r="F660" i="5" s="1"/>
  <c r="F85" i="44" s="1"/>
  <c r="F555" i="5"/>
  <c r="J457" i="1"/>
  <c r="AE457" i="1"/>
  <c r="J625" i="1"/>
  <c r="J624" i="1" s="1"/>
  <c r="J660" i="1" s="1"/>
  <c r="J86" i="44" s="1"/>
  <c r="J555" i="1"/>
  <c r="U297" i="1"/>
  <c r="T297" i="1"/>
  <c r="K297" i="5"/>
  <c r="AA297" i="1"/>
  <c r="P625" i="5"/>
  <c r="P624" i="5" s="1"/>
  <c r="P660" i="5" s="1"/>
  <c r="P85" i="44" s="1"/>
  <c r="P555" i="5"/>
  <c r="Q615" i="1"/>
  <c r="L524" i="2"/>
  <c r="Z297" i="1"/>
  <c r="P615" i="1"/>
  <c r="O555" i="5"/>
  <c r="Z7" i="3"/>
  <c r="Z5" i="3" s="1"/>
  <c r="AE463" i="3"/>
  <c r="AE602" i="3" s="1"/>
  <c r="M463" i="3"/>
  <c r="M602" i="3" s="1"/>
  <c r="AC463" i="3"/>
  <c r="AC602" i="3" s="1"/>
  <c r="J7" i="3"/>
  <c r="J67" i="3"/>
  <c r="L605" i="3"/>
  <c r="J606" i="5"/>
  <c r="J604" i="5" s="1"/>
  <c r="J658" i="5" s="1"/>
  <c r="J45" i="44" s="1"/>
  <c r="J471" i="5"/>
  <c r="AA111" i="2"/>
  <c r="F606" i="1"/>
  <c r="F604" i="1" s="1"/>
  <c r="F658" i="1" s="1"/>
  <c r="F46" i="44" s="1"/>
  <c r="F471" i="1"/>
  <c r="V606" i="1"/>
  <c r="N606" i="5"/>
  <c r="N604" i="5" s="1"/>
  <c r="N658" i="5" s="1"/>
  <c r="N45" i="44" s="1"/>
  <c r="N471" i="5"/>
  <c r="K634" i="5"/>
  <c r="K633" i="5" s="1"/>
  <c r="K661" i="5" s="1"/>
  <c r="K105" i="44" s="1"/>
  <c r="K111" i="44" s="1"/>
  <c r="K576" i="5"/>
  <c r="K606" i="5"/>
  <c r="D458" i="5"/>
  <c r="D457" i="5" s="1"/>
  <c r="D7" i="5"/>
  <c r="D5" i="5" s="1"/>
  <c r="P463" i="1"/>
  <c r="P602" i="1" s="1"/>
  <c r="P463" i="2"/>
  <c r="P602" i="2" s="1"/>
  <c r="W464" i="2"/>
  <c r="W463" i="2" s="1"/>
  <c r="W602" i="2" s="1"/>
  <c r="W67" i="2"/>
  <c r="Y464" i="5"/>
  <c r="Y463" i="5" s="1"/>
  <c r="Y602" i="5" s="1"/>
  <c r="Y67" i="5"/>
  <c r="Y457" i="5"/>
  <c r="G299" i="2"/>
  <c r="M463" i="2"/>
  <c r="M602" i="2" s="1"/>
  <c r="M297" i="5"/>
  <c r="N625" i="1"/>
  <c r="N624" i="1" s="1"/>
  <c r="N660" i="1" s="1"/>
  <c r="N86" i="44" s="1"/>
  <c r="N555" i="1"/>
  <c r="M257" i="1"/>
  <c r="R458" i="5"/>
  <c r="R457" i="5" s="1"/>
  <c r="R7" i="5"/>
  <c r="H297" i="1"/>
  <c r="K464" i="5"/>
  <c r="K463" i="5" s="1"/>
  <c r="K602" i="5" s="1"/>
  <c r="K67" i="5"/>
  <c r="N67" i="2"/>
  <c r="AD297" i="5"/>
  <c r="C625" i="1"/>
  <c r="C624" i="1" s="1"/>
  <c r="C660" i="1" s="1"/>
  <c r="C86" i="44" s="1"/>
  <c r="C555" i="1"/>
  <c r="I625" i="5"/>
  <c r="I624" i="5" s="1"/>
  <c r="I660" i="5" s="1"/>
  <c r="I85" i="44" s="1"/>
  <c r="I555" i="5"/>
  <c r="X625" i="1"/>
  <c r="X624" i="1" s="1"/>
  <c r="X660" i="1" s="1"/>
  <c r="X86" i="44" s="1"/>
  <c r="X555" i="1"/>
  <c r="E457" i="2"/>
  <c r="G7" i="1"/>
  <c r="T613" i="2"/>
  <c r="T659" i="2" s="1"/>
  <c r="T64" i="44" s="1"/>
  <c r="T464" i="2"/>
  <c r="T463" i="2" s="1"/>
  <c r="T602" i="2" s="1"/>
  <c r="T67" i="2"/>
  <c r="AB464" i="3"/>
  <c r="AB463" i="3" s="1"/>
  <c r="AB602" i="3" s="1"/>
  <c r="AB67" i="3"/>
  <c r="W463" i="3"/>
  <c r="W602" i="3" s="1"/>
  <c r="P464" i="3"/>
  <c r="P67" i="3"/>
  <c r="Q458" i="3"/>
  <c r="Q457" i="3" s="1"/>
  <c r="Q7" i="3"/>
  <c r="Q457" i="2"/>
  <c r="V614" i="5"/>
  <c r="V613" i="5" s="1"/>
  <c r="V659" i="5" s="1"/>
  <c r="V65" i="44" s="1"/>
  <c r="V524" i="5"/>
  <c r="Z257" i="1"/>
  <c r="Z191" i="1" s="1"/>
  <c r="S7" i="1"/>
  <c r="S5" i="1" s="1"/>
  <c r="E613" i="2"/>
  <c r="E659" i="2" s="1"/>
  <c r="E64" i="44" s="1"/>
  <c r="Y613" i="2"/>
  <c r="Y659" i="2" s="1"/>
  <c r="Y64" i="44" s="1"/>
  <c r="J7" i="2"/>
  <c r="J5" i="2" s="1"/>
  <c r="F615" i="1"/>
  <c r="C615" i="1"/>
  <c r="I257" i="1"/>
  <c r="I191" i="1" s="1"/>
  <c r="X541" i="1"/>
  <c r="X617" i="1" s="1"/>
  <c r="Z614" i="5"/>
  <c r="C617" i="1" l="1"/>
  <c r="C524" i="1"/>
  <c r="C613" i="1"/>
  <c r="C659" i="1" s="1"/>
  <c r="C66" i="44" s="1"/>
  <c r="Y600" i="1"/>
  <c r="H613" i="1"/>
  <c r="H659" i="1" s="1"/>
  <c r="H66" i="44" s="1"/>
  <c r="C568" i="3"/>
  <c r="C629" i="3" s="1"/>
  <c r="D191" i="5"/>
  <c r="V624" i="5"/>
  <c r="V660" i="5" s="1"/>
  <c r="V85" i="44" s="1"/>
  <c r="H471" i="39"/>
  <c r="H455" i="39" s="1"/>
  <c r="H453" i="39" s="1"/>
  <c r="Y456" i="1"/>
  <c r="I471" i="1"/>
  <c r="N456" i="5"/>
  <c r="C555" i="5"/>
  <c r="N299" i="2"/>
  <c r="K27" i="67"/>
  <c r="Q28" i="69"/>
  <c r="K555" i="5"/>
  <c r="S5" i="2"/>
  <c r="H191" i="5"/>
  <c r="T173" i="3"/>
  <c r="W524" i="2"/>
  <c r="K27" i="69"/>
  <c r="AB25" i="67"/>
  <c r="AB97" i="67" s="1"/>
  <c r="W5" i="3"/>
  <c r="AA257" i="1"/>
  <c r="T515" i="3"/>
  <c r="T611" i="3" s="1"/>
  <c r="Z624" i="1"/>
  <c r="Z660" i="1" s="1"/>
  <c r="Z86" i="44" s="1"/>
  <c r="AE297" i="1"/>
  <c r="G34" i="66" s="1"/>
  <c r="E299" i="2"/>
  <c r="E557" i="2" s="1"/>
  <c r="E556" i="2" s="1"/>
  <c r="AC269" i="3"/>
  <c r="AC543" i="3" s="1"/>
  <c r="E298" i="2"/>
  <c r="E297" i="2" s="1"/>
  <c r="Q565" i="3"/>
  <c r="Q628" i="3" s="1"/>
  <c r="P269" i="3"/>
  <c r="Z160" i="3"/>
  <c r="V27" i="67"/>
  <c r="R580" i="3"/>
  <c r="R637" i="3" s="1"/>
  <c r="L624" i="5"/>
  <c r="L660" i="5" s="1"/>
  <c r="L85" i="44" s="1"/>
  <c r="AC559" i="3"/>
  <c r="AC626" i="3" s="1"/>
  <c r="C257" i="1"/>
  <c r="C191" i="1" s="1"/>
  <c r="F299" i="2"/>
  <c r="F557" i="2" s="1"/>
  <c r="R299" i="2"/>
  <c r="R298" i="2" s="1"/>
  <c r="R297" i="2" s="1"/>
  <c r="L599" i="41"/>
  <c r="L597" i="41" s="1"/>
  <c r="I604" i="1"/>
  <c r="I658" i="1" s="1"/>
  <c r="I46" i="44" s="1"/>
  <c r="Q399" i="3"/>
  <c r="AB565" i="3"/>
  <c r="AB628" i="3" s="1"/>
  <c r="AE299" i="2"/>
  <c r="U191" i="5"/>
  <c r="U541" i="1"/>
  <c r="U617" i="1" s="1"/>
  <c r="M604" i="5"/>
  <c r="M658" i="5" s="1"/>
  <c r="M45" i="44" s="1"/>
  <c r="H257" i="1"/>
  <c r="H191" i="1" s="1"/>
  <c r="AC191" i="5"/>
  <c r="R7" i="67"/>
  <c r="R58" i="67" s="1"/>
  <c r="F269" i="3"/>
  <c r="F543" i="3" s="1"/>
  <c r="K541" i="1"/>
  <c r="K617" i="1" s="1"/>
  <c r="AA298" i="2"/>
  <c r="AA557" i="2"/>
  <c r="AA556" i="2" s="1"/>
  <c r="C47" i="72"/>
  <c r="C217" i="73"/>
  <c r="D217" i="73" s="1"/>
  <c r="C69" i="72"/>
  <c r="C219" i="73"/>
  <c r="D219" i="73" s="1"/>
  <c r="C194" i="73"/>
  <c r="D194" i="73" s="1"/>
  <c r="C3" i="72"/>
  <c r="C211" i="73"/>
  <c r="D211" i="73" s="1"/>
  <c r="C25" i="72"/>
  <c r="C165" i="73"/>
  <c r="D165" i="73" s="1"/>
  <c r="C99" i="72"/>
  <c r="D76" i="72"/>
  <c r="D167" i="72"/>
  <c r="D214" i="72"/>
  <c r="D33" i="72"/>
  <c r="D72" i="72"/>
  <c r="D228" i="72"/>
  <c r="D45" i="72"/>
  <c r="D48" i="72"/>
  <c r="D218" i="72"/>
  <c r="D87" i="72"/>
  <c r="D176" i="72"/>
  <c r="D101" i="72"/>
  <c r="D41" i="72"/>
  <c r="D207" i="72"/>
  <c r="D219" i="72"/>
  <c r="D209" i="72"/>
  <c r="D90" i="72"/>
  <c r="D37" i="72"/>
  <c r="D168" i="72"/>
  <c r="D201" i="72"/>
  <c r="D227" i="72"/>
  <c r="D104" i="72"/>
  <c r="D21" i="72"/>
  <c r="D81" i="72"/>
  <c r="U555" i="1"/>
  <c r="C189" i="73"/>
  <c r="D189" i="73" s="1"/>
  <c r="C221" i="72"/>
  <c r="C195" i="73"/>
  <c r="D195" i="73" s="1"/>
  <c r="C5" i="72"/>
  <c r="U524" i="1"/>
  <c r="K299" i="2"/>
  <c r="K557" i="2" s="1"/>
  <c r="K556" i="2" s="1"/>
  <c r="F7" i="67"/>
  <c r="F58" i="67" s="1"/>
  <c r="U7" i="67"/>
  <c r="U58" i="67" s="1"/>
  <c r="AE7" i="67"/>
  <c r="AE58" i="67" s="1"/>
  <c r="D190" i="72"/>
  <c r="D35" i="72"/>
  <c r="D56" i="72"/>
  <c r="D24" i="72"/>
  <c r="D229" i="72"/>
  <c r="D71" i="72"/>
  <c r="D213" i="72"/>
  <c r="D97" i="72"/>
  <c r="D23" i="72"/>
  <c r="D70" i="72"/>
  <c r="D92" i="72"/>
  <c r="D91" i="72"/>
  <c r="D44" i="72"/>
  <c r="D202" i="72"/>
  <c r="D7" i="72"/>
  <c r="D51" i="72"/>
  <c r="D13" i="72"/>
  <c r="D210" i="72"/>
  <c r="D100" i="72"/>
  <c r="D231" i="72"/>
  <c r="C133" i="73"/>
  <c r="D133" i="73" s="1"/>
  <c r="C29" i="72"/>
  <c r="P524" i="1"/>
  <c r="D301" i="3"/>
  <c r="D300" i="3" s="1"/>
  <c r="H559" i="3"/>
  <c r="H626" i="3" s="1"/>
  <c r="C188" i="73"/>
  <c r="D188" i="73" s="1"/>
  <c r="C53" i="72"/>
  <c r="C144" i="73"/>
  <c r="D144" i="73" s="1"/>
  <c r="C66" i="72"/>
  <c r="C222" i="73"/>
  <c r="D222" i="73" s="1"/>
  <c r="C14" i="72"/>
  <c r="AE528" i="3"/>
  <c r="C36" i="72"/>
  <c r="C135" i="73"/>
  <c r="D135" i="73" s="1"/>
  <c r="R524" i="2"/>
  <c r="R33" i="66"/>
  <c r="S33" i="66" s="1"/>
  <c r="U463" i="3"/>
  <c r="U602" i="3" s="1"/>
  <c r="D28" i="72"/>
  <c r="D39" i="72"/>
  <c r="D206" i="72"/>
  <c r="D226" i="72"/>
  <c r="D79" i="72"/>
  <c r="D93" i="72"/>
  <c r="D68" i="72"/>
  <c r="D205" i="72"/>
  <c r="D34" i="72"/>
  <c r="D40" i="72"/>
  <c r="D98" i="72"/>
  <c r="D234" i="72"/>
  <c r="D88" i="72"/>
  <c r="D203" i="72"/>
  <c r="D42" i="72"/>
  <c r="D15" i="72"/>
  <c r="D225" i="72"/>
  <c r="D230" i="72"/>
  <c r="D177" i="72"/>
  <c r="D46" i="72"/>
  <c r="D64" i="72"/>
  <c r="D161" i="72"/>
  <c r="D216" i="72"/>
  <c r="D217" i="72"/>
  <c r="D83" i="72"/>
  <c r="D224" i="72"/>
  <c r="G471" i="5"/>
  <c r="H568" i="3"/>
  <c r="H629" i="3" s="1"/>
  <c r="AE358" i="3"/>
  <c r="C198" i="73"/>
  <c r="D198" i="73" s="1"/>
  <c r="C31" i="72"/>
  <c r="C215" i="73"/>
  <c r="D215" i="73" s="1"/>
  <c r="C78" i="72"/>
  <c r="AE564" i="3"/>
  <c r="AE562" i="3" s="1"/>
  <c r="AE627" i="3" s="1"/>
  <c r="C213" i="73"/>
  <c r="D213" i="73" s="1"/>
  <c r="C18" i="72"/>
  <c r="C199" i="73"/>
  <c r="D199" i="73" s="1"/>
  <c r="C26" i="72"/>
  <c r="P613" i="5"/>
  <c r="P659" i="5" s="1"/>
  <c r="P65" i="44" s="1"/>
  <c r="AB610" i="39"/>
  <c r="AB604" i="39" s="1"/>
  <c r="AB658" i="39" s="1"/>
  <c r="R23" i="66"/>
  <c r="S23" i="66" s="1"/>
  <c r="M18" i="67"/>
  <c r="M59" i="67" s="1"/>
  <c r="V7" i="69"/>
  <c r="T7" i="69"/>
  <c r="T57" i="69" s="1"/>
  <c r="K457" i="3"/>
  <c r="K601" i="3" s="1"/>
  <c r="K600" i="3" s="1"/>
  <c r="AE533" i="3"/>
  <c r="C146" i="73"/>
  <c r="D146" i="73" s="1"/>
  <c r="C10" i="72"/>
  <c r="D38" i="72"/>
  <c r="D65" i="72"/>
  <c r="D102" i="72"/>
  <c r="D232" i="72"/>
  <c r="D200" i="72"/>
  <c r="D94" i="72"/>
  <c r="D74" i="72"/>
  <c r="D211" i="72"/>
  <c r="D32" i="72"/>
  <c r="D84" i="72"/>
  <c r="D80" i="72"/>
  <c r="D67" i="72"/>
  <c r="D204" i="72"/>
  <c r="D208" i="72"/>
  <c r="D22" i="72"/>
  <c r="D75" i="72"/>
  <c r="D50" i="72"/>
  <c r="D212" i="72"/>
  <c r="D215" i="72"/>
  <c r="D89" i="72"/>
  <c r="D43" i="72"/>
  <c r="D95" i="72"/>
  <c r="D57" i="72"/>
  <c r="L98" i="67"/>
  <c r="L97" i="67"/>
  <c r="I5" i="1"/>
  <c r="I4" i="1" s="1"/>
  <c r="Q18" i="67"/>
  <c r="Q59" i="67" s="1"/>
  <c r="AC7" i="67"/>
  <c r="AC58" i="67" s="1"/>
  <c r="O299" i="2"/>
  <c r="O557" i="2" s="1"/>
  <c r="O556" i="2" s="1"/>
  <c r="E5" i="2"/>
  <c r="AF7" i="69"/>
  <c r="E456" i="1"/>
  <c r="J191" i="5"/>
  <c r="P191" i="5"/>
  <c r="T297" i="5"/>
  <c r="U624" i="1"/>
  <c r="U660" i="1" s="1"/>
  <c r="U86" i="44" s="1"/>
  <c r="E624" i="5"/>
  <c r="E660" i="5" s="1"/>
  <c r="E85" i="44" s="1"/>
  <c r="S297" i="5"/>
  <c r="F7" i="66"/>
  <c r="I600" i="2"/>
  <c r="C191" i="5"/>
  <c r="E463" i="3"/>
  <c r="E602" i="3" s="1"/>
  <c r="L299" i="2"/>
  <c r="R557" i="2"/>
  <c r="R556" i="2" s="1"/>
  <c r="E658" i="39"/>
  <c r="E48" i="44" s="1"/>
  <c r="E599" i="39"/>
  <c r="E597" i="39" s="1"/>
  <c r="Z624" i="5"/>
  <c r="Z660" i="5" s="1"/>
  <c r="Z85" i="44" s="1"/>
  <c r="T524" i="5"/>
  <c r="M471" i="5"/>
  <c r="C5" i="3"/>
  <c r="G191" i="1"/>
  <c r="H456" i="1"/>
  <c r="J471" i="41"/>
  <c r="J455" i="41" s="1"/>
  <c r="J453" i="41" s="1"/>
  <c r="S524" i="5"/>
  <c r="Q633" i="5"/>
  <c r="Q661" i="5" s="1"/>
  <c r="Q105" i="44" s="1"/>
  <c r="V456" i="1"/>
  <c r="K7" i="3"/>
  <c r="K5" i="3" s="1"/>
  <c r="Z600" i="1"/>
  <c r="W457" i="3"/>
  <c r="W601" i="3" s="1"/>
  <c r="X565" i="3"/>
  <c r="X628" i="3" s="1"/>
  <c r="R191" i="1"/>
  <c r="R4" i="1" s="1"/>
  <c r="AD299" i="2"/>
  <c r="AD557" i="2" s="1"/>
  <c r="AD556" i="2" s="1"/>
  <c r="S613" i="5"/>
  <c r="S659" i="5" s="1"/>
  <c r="S65" i="44" s="1"/>
  <c r="M191" i="1"/>
  <c r="R576" i="5"/>
  <c r="O471" i="1"/>
  <c r="H524" i="5"/>
  <c r="AE471" i="1"/>
  <c r="O658" i="41"/>
  <c r="O656" i="41" s="1"/>
  <c r="U615" i="1"/>
  <c r="U613" i="1" s="1"/>
  <c r="U659" i="1" s="1"/>
  <c r="U66" i="44" s="1"/>
  <c r="E601" i="1"/>
  <c r="E600" i="1" s="1"/>
  <c r="AC555" i="1"/>
  <c r="T613" i="5"/>
  <c r="T659" i="5" s="1"/>
  <c r="T65" i="44" s="1"/>
  <c r="E555" i="5"/>
  <c r="Z524" i="2"/>
  <c r="V600" i="1"/>
  <c r="AE7" i="5"/>
  <c r="AE5" i="5" s="1"/>
  <c r="H457" i="3"/>
  <c r="H478" i="3"/>
  <c r="H606" i="3" s="1"/>
  <c r="O367" i="3"/>
  <c r="O558" i="3" s="1"/>
  <c r="F191" i="5"/>
  <c r="P568" i="3"/>
  <c r="P629" i="3" s="1"/>
  <c r="E471" i="39"/>
  <c r="E455" i="39" s="1"/>
  <c r="E453" i="39" s="1"/>
  <c r="C453" i="41"/>
  <c r="G633" i="5"/>
  <c r="G661" i="5" s="1"/>
  <c r="G105" i="44" s="1"/>
  <c r="G111" i="44" s="1"/>
  <c r="G5" i="3"/>
  <c r="F453" i="41"/>
  <c r="AD576" i="3"/>
  <c r="O604" i="1"/>
  <c r="O658" i="1" s="1"/>
  <c r="O46" i="44" s="1"/>
  <c r="W555" i="5"/>
  <c r="AB524" i="5"/>
  <c r="V257" i="1"/>
  <c r="V191" i="1" s="1"/>
  <c r="J604" i="41"/>
  <c r="J599" i="41" s="1"/>
  <c r="J597" i="41" s="1"/>
  <c r="N524" i="5"/>
  <c r="P463" i="3"/>
  <c r="P602" i="3" s="1"/>
  <c r="P613" i="1"/>
  <c r="P659" i="1" s="1"/>
  <c r="P66" i="44" s="1"/>
  <c r="P71" i="44" s="1"/>
  <c r="AD633" i="3"/>
  <c r="AD661" i="3" s="1"/>
  <c r="P453" i="41"/>
  <c r="H524" i="1"/>
  <c r="N555" i="5"/>
  <c r="V555" i="5"/>
  <c r="N111" i="44"/>
  <c r="AC471" i="39"/>
  <c r="AC455" i="39" s="1"/>
  <c r="AC453" i="39" s="1"/>
  <c r="O298" i="2"/>
  <c r="O297" i="2" s="1"/>
  <c r="O4" i="2" s="1"/>
  <c r="AD471" i="5"/>
  <c r="AD463" i="3"/>
  <c r="AD602" i="3" s="1"/>
  <c r="M576" i="5"/>
  <c r="N524" i="2"/>
  <c r="AD269" i="3"/>
  <c r="M269" i="3"/>
  <c r="M543" i="3" s="1"/>
  <c r="H383" i="3"/>
  <c r="AD7" i="67"/>
  <c r="AD58" i="67" s="1"/>
  <c r="W599" i="41"/>
  <c r="W597" i="41" s="1"/>
  <c r="U269" i="3"/>
  <c r="U543" i="3" s="1"/>
  <c r="G24" i="68"/>
  <c r="G5" i="68" s="1"/>
  <c r="AA301" i="3"/>
  <c r="AA300" i="3" s="1"/>
  <c r="Y299" i="2"/>
  <c r="Y298" i="2" s="1"/>
  <c r="Y297" i="2" s="1"/>
  <c r="Y4" i="2" s="1"/>
  <c r="I191" i="5"/>
  <c r="S7" i="69"/>
  <c r="S57" i="69" s="1"/>
  <c r="D7" i="67"/>
  <c r="D58" i="67" s="1"/>
  <c r="L457" i="3"/>
  <c r="I2" i="66"/>
  <c r="G565" i="3"/>
  <c r="G628" i="3" s="1"/>
  <c r="N349" i="3"/>
  <c r="X399" i="3"/>
  <c r="M191" i="5"/>
  <c r="L111" i="44"/>
  <c r="F556" i="2"/>
  <c r="F555" i="2" s="1"/>
  <c r="N7" i="67"/>
  <c r="N58" i="67" s="1"/>
  <c r="AA7" i="67"/>
  <c r="AA58" i="67" s="1"/>
  <c r="AE457" i="5"/>
  <c r="AE601" i="5" s="1"/>
  <c r="AE600" i="5" s="1"/>
  <c r="M7" i="69"/>
  <c r="M57" i="69" s="1"/>
  <c r="U299" i="2"/>
  <c r="U557" i="2" s="1"/>
  <c r="N298" i="2"/>
  <c r="N297" i="2" s="1"/>
  <c r="N557" i="2"/>
  <c r="N556" i="2" s="1"/>
  <c r="S658" i="39"/>
  <c r="S656" i="39" s="1"/>
  <c r="S599" i="39"/>
  <c r="S597" i="39" s="1"/>
  <c r="E614" i="5"/>
  <c r="E613" i="5" s="1"/>
  <c r="E659" i="5" s="1"/>
  <c r="E65" i="44" s="1"/>
  <c r="E524" i="5"/>
  <c r="AB557" i="2"/>
  <c r="AB556" i="2" s="1"/>
  <c r="AB625" i="2" s="1"/>
  <c r="AB624" i="2" s="1"/>
  <c r="AB660" i="2" s="1"/>
  <c r="AB298" i="2"/>
  <c r="P111" i="44"/>
  <c r="H7" i="67"/>
  <c r="H58" i="67" s="1"/>
  <c r="G269" i="3"/>
  <c r="G543" i="3" s="1"/>
  <c r="AC600" i="1"/>
  <c r="AC657" i="1" s="1"/>
  <c r="Z5" i="5"/>
  <c r="H600" i="1"/>
  <c r="H657" i="1" s="1"/>
  <c r="M391" i="3"/>
  <c r="E383" i="3"/>
  <c r="T604" i="5"/>
  <c r="T658" i="5" s="1"/>
  <c r="T45" i="44" s="1"/>
  <c r="AE111" i="5"/>
  <c r="S471" i="39"/>
  <c r="S455" i="39" s="1"/>
  <c r="S453" i="39" s="1"/>
  <c r="Q453" i="41"/>
  <c r="AB191" i="5"/>
  <c r="Q349" i="3"/>
  <c r="F297" i="5"/>
  <c r="F7" i="69"/>
  <c r="F57" i="69" s="1"/>
  <c r="O463" i="3"/>
  <c r="O602" i="3" s="1"/>
  <c r="F7" i="68"/>
  <c r="S7" i="67"/>
  <c r="S58" i="67" s="1"/>
  <c r="M562" i="3"/>
  <c r="M627" i="3" s="1"/>
  <c r="E559" i="3"/>
  <c r="E626" i="3" s="1"/>
  <c r="P524" i="2"/>
  <c r="N613" i="5"/>
  <c r="N659" i="5" s="1"/>
  <c r="N65" i="44" s="1"/>
  <c r="N71" i="44" s="1"/>
  <c r="I297" i="2"/>
  <c r="AC568" i="3"/>
  <c r="AC629" i="3" s="1"/>
  <c r="J298" i="2"/>
  <c r="R191" i="5"/>
  <c r="U257" i="1"/>
  <c r="U191" i="1" s="1"/>
  <c r="T24" i="69"/>
  <c r="T59" i="69" s="1"/>
  <c r="I7" i="69"/>
  <c r="I57" i="69" s="1"/>
  <c r="R617" i="1"/>
  <c r="R613" i="1" s="1"/>
  <c r="R659" i="1" s="1"/>
  <c r="R66" i="44" s="1"/>
  <c r="R524" i="1"/>
  <c r="Q298" i="2"/>
  <c r="Q297" i="2" s="1"/>
  <c r="Q4" i="2" s="1"/>
  <c r="Q557" i="2"/>
  <c r="Q556" i="2" s="1"/>
  <c r="AD614" i="5"/>
  <c r="AD613" i="5" s="1"/>
  <c r="AD659" i="5" s="1"/>
  <c r="AD65" i="44" s="1"/>
  <c r="AD524" i="5"/>
  <c r="F617" i="1"/>
  <c r="F613" i="1" s="1"/>
  <c r="F659" i="1" s="1"/>
  <c r="F66" i="44" s="1"/>
  <c r="F524" i="1"/>
  <c r="G5" i="1"/>
  <c r="K471" i="5"/>
  <c r="P5" i="2"/>
  <c r="P7" i="3"/>
  <c r="P5" i="3" s="1"/>
  <c r="X5" i="5"/>
  <c r="S576" i="3"/>
  <c r="AB555" i="1"/>
  <c r="J557" i="2"/>
  <c r="J556" i="2" s="1"/>
  <c r="J625" i="2" s="1"/>
  <c r="J624" i="2" s="1"/>
  <c r="J660" i="2" s="1"/>
  <c r="G453" i="41"/>
  <c r="W524" i="5"/>
  <c r="AB613" i="5"/>
  <c r="AB659" i="5" s="1"/>
  <c r="AB65" i="44" s="1"/>
  <c r="T463" i="3"/>
  <c r="T602" i="3" s="1"/>
  <c r="R524" i="5"/>
  <c r="O613" i="1"/>
  <c r="O659" i="1" s="1"/>
  <c r="O66" i="44" s="1"/>
  <c r="N453" i="41"/>
  <c r="L576" i="5"/>
  <c r="P524" i="5"/>
  <c r="Z555" i="1"/>
  <c r="I613" i="5"/>
  <c r="I659" i="5" s="1"/>
  <c r="I65" i="44" s="1"/>
  <c r="X524" i="2"/>
  <c r="AC383" i="3"/>
  <c r="R367" i="3"/>
  <c r="R558" i="3" s="1"/>
  <c r="AB367" i="3"/>
  <c r="AB558" i="3" s="1"/>
  <c r="W269" i="3"/>
  <c r="W543" i="3" s="1"/>
  <c r="R383" i="3"/>
  <c r="S257" i="1"/>
  <c r="S191" i="1" s="1"/>
  <c r="S4" i="1" s="1"/>
  <c r="AE613" i="1"/>
  <c r="AE659" i="1" s="1"/>
  <c r="AE66" i="44" s="1"/>
  <c r="AB524" i="2"/>
  <c r="T30" i="67"/>
  <c r="X191" i="5"/>
  <c r="M524" i="2"/>
  <c r="D257" i="1"/>
  <c r="D191" i="1" s="1"/>
  <c r="D4" i="1" s="1"/>
  <c r="V7" i="67"/>
  <c r="V58" i="67" s="1"/>
  <c r="I7" i="67"/>
  <c r="I58" i="67" s="1"/>
  <c r="W7" i="69"/>
  <c r="W57" i="69" s="1"/>
  <c r="G7" i="69"/>
  <c r="G57" i="69" s="1"/>
  <c r="H2" i="66"/>
  <c r="E257" i="3"/>
  <c r="L7" i="3"/>
  <c r="L5" i="3" s="1"/>
  <c r="R5" i="5"/>
  <c r="K604" i="5"/>
  <c r="K658" i="5" s="1"/>
  <c r="K45" i="44" s="1"/>
  <c r="P471" i="39"/>
  <c r="P455" i="39" s="1"/>
  <c r="P453" i="39" s="1"/>
  <c r="Q463" i="3"/>
  <c r="Q602" i="3" s="1"/>
  <c r="F463" i="3"/>
  <c r="F602" i="3" s="1"/>
  <c r="P457" i="3"/>
  <c r="S633" i="3"/>
  <c r="S661" i="3" s="1"/>
  <c r="W471" i="39"/>
  <c r="W455" i="39" s="1"/>
  <c r="W453" i="39" s="1"/>
  <c r="AB624" i="1"/>
  <c r="AB660" i="1" s="1"/>
  <c r="AB86" i="44" s="1"/>
  <c r="S555" i="5"/>
  <c r="W613" i="5"/>
  <c r="W659" i="5" s="1"/>
  <c r="W65" i="44" s="1"/>
  <c r="R613" i="5"/>
  <c r="R659" i="5" s="1"/>
  <c r="R65" i="44" s="1"/>
  <c r="X111" i="44"/>
  <c r="AA7" i="3"/>
  <c r="N5" i="3"/>
  <c r="G367" i="3"/>
  <c r="G558" i="3" s="1"/>
  <c r="E30" i="67"/>
  <c r="K349" i="3"/>
  <c r="E191" i="5"/>
  <c r="L391" i="3"/>
  <c r="AE257" i="1"/>
  <c r="R11" i="66" s="1"/>
  <c r="S11" i="66" s="1"/>
  <c r="Q524" i="2"/>
  <c r="X613" i="5"/>
  <c r="X659" i="5" s="1"/>
  <c r="X65" i="44" s="1"/>
  <c r="P7" i="67"/>
  <c r="P58" i="67" s="1"/>
  <c r="K28" i="66"/>
  <c r="T7" i="67"/>
  <c r="T58" i="67" s="1"/>
  <c r="J7" i="67"/>
  <c r="J58" i="67" s="1"/>
  <c r="Y7" i="69"/>
  <c r="Y57" i="69" s="1"/>
  <c r="S624" i="5"/>
  <c r="S660" i="5" s="1"/>
  <c r="S85" i="44" s="1"/>
  <c r="C5" i="5"/>
  <c r="U524" i="5"/>
  <c r="P5" i="5"/>
  <c r="P4" i="5" s="1"/>
  <c r="N601" i="5"/>
  <c r="N600" i="5" s="1"/>
  <c r="N657" i="5" s="1"/>
  <c r="L257" i="1"/>
  <c r="L191" i="1" s="1"/>
  <c r="L4" i="1" s="1"/>
  <c r="F257" i="1"/>
  <c r="F191" i="1" s="1"/>
  <c r="AE576" i="5"/>
  <c r="X298" i="2"/>
  <c r="X297" i="2" s="1"/>
  <c r="Q576" i="5"/>
  <c r="Q601" i="1"/>
  <c r="Q600" i="1" s="1"/>
  <c r="AA457" i="3"/>
  <c r="AA601" i="3" s="1"/>
  <c r="AA600" i="3" s="1"/>
  <c r="D457" i="3"/>
  <c r="D601" i="3" s="1"/>
  <c r="D600" i="3" s="1"/>
  <c r="X122" i="3"/>
  <c r="Y30" i="67" s="1"/>
  <c r="AA269" i="3"/>
  <c r="AA543" i="3" s="1"/>
  <c r="E257" i="1"/>
  <c r="E191" i="1" s="1"/>
  <c r="E4" i="1" s="1"/>
  <c r="J633" i="1"/>
  <c r="J661" i="1" s="1"/>
  <c r="J106" i="44" s="1"/>
  <c r="O7" i="67"/>
  <c r="O58" i="67" s="1"/>
  <c r="Z7" i="67"/>
  <c r="Z58" i="67" s="1"/>
  <c r="P7" i="69"/>
  <c r="P57" i="69" s="1"/>
  <c r="I18" i="67"/>
  <c r="I59" i="67" s="1"/>
  <c r="F615" i="5"/>
  <c r="F613" i="5" s="1"/>
  <c r="F659" i="5" s="1"/>
  <c r="F65" i="44" s="1"/>
  <c r="F524" i="5"/>
  <c r="L579" i="3"/>
  <c r="L636" i="3" s="1"/>
  <c r="M27" i="69"/>
  <c r="M27" i="67"/>
  <c r="E25" i="69"/>
  <c r="E25" i="67"/>
  <c r="E97" i="67" s="1"/>
  <c r="AB580" i="3"/>
  <c r="AB637" i="3" s="1"/>
  <c r="AC28" i="69"/>
  <c r="AC28" i="67"/>
  <c r="S25" i="69"/>
  <c r="S25" i="67"/>
  <c r="J25" i="69"/>
  <c r="J25" i="67"/>
  <c r="J97" i="67" s="1"/>
  <c r="V25" i="69"/>
  <c r="V25" i="67"/>
  <c r="V97" i="67" s="1"/>
  <c r="W27" i="69"/>
  <c r="W27" i="67"/>
  <c r="AC25" i="69"/>
  <c r="AC25" i="67"/>
  <c r="AC97" i="67" s="1"/>
  <c r="L27" i="69"/>
  <c r="L27" i="67"/>
  <c r="D580" i="3"/>
  <c r="D637" i="3" s="1"/>
  <c r="E28" i="69"/>
  <c r="E28" i="67"/>
  <c r="V580" i="3"/>
  <c r="V637" i="3" s="1"/>
  <c r="W28" i="69"/>
  <c r="W28" i="67"/>
  <c r="Y580" i="3"/>
  <c r="Y637" i="3" s="1"/>
  <c r="Z28" i="69"/>
  <c r="Z28" i="67"/>
  <c r="X577" i="3"/>
  <c r="X634" i="3" s="1"/>
  <c r="Y25" i="69"/>
  <c r="Y25" i="67"/>
  <c r="Y97" i="67" s="1"/>
  <c r="AE579" i="3"/>
  <c r="AE636" i="3" s="1"/>
  <c r="AF27" i="69"/>
  <c r="AF27" i="67"/>
  <c r="W577" i="3"/>
  <c r="W634" i="3" s="1"/>
  <c r="X25" i="69"/>
  <c r="X25" i="67"/>
  <c r="X97" i="67" s="1"/>
  <c r="R579" i="3"/>
  <c r="R636" i="3" s="1"/>
  <c r="S27" i="69"/>
  <c r="S27" i="67"/>
  <c r="C577" i="3"/>
  <c r="C634" i="3" s="1"/>
  <c r="D25" i="69"/>
  <c r="D25" i="67"/>
  <c r="X580" i="3"/>
  <c r="X637" i="3" s="1"/>
  <c r="Y28" i="69"/>
  <c r="Y28" i="67"/>
  <c r="AD191" i="5"/>
  <c r="G18" i="67"/>
  <c r="G59" i="67" s="1"/>
  <c r="G91" i="67"/>
  <c r="AF7" i="67"/>
  <c r="AF58" i="67" s="1"/>
  <c r="K27" i="68"/>
  <c r="D24" i="68"/>
  <c r="K25" i="66"/>
  <c r="R12" i="66" s="1"/>
  <c r="S12" i="66" s="1"/>
  <c r="F24" i="66"/>
  <c r="Y18" i="67"/>
  <c r="Y59" i="67" s="1"/>
  <c r="Y91" i="67"/>
  <c r="D11" i="68"/>
  <c r="D7" i="68" s="1"/>
  <c r="K12" i="68"/>
  <c r="K11" i="68" s="1"/>
  <c r="Z91" i="67"/>
  <c r="Z18" i="67"/>
  <c r="Z59" i="67" s="1"/>
  <c r="AB91" i="67"/>
  <c r="AB18" i="67"/>
  <c r="AB59" i="67" s="1"/>
  <c r="L91" i="67"/>
  <c r="L18" i="67"/>
  <c r="L59" i="67" s="1"/>
  <c r="AC7" i="69"/>
  <c r="Q7" i="69"/>
  <c r="E7" i="67"/>
  <c r="E58" i="67" s="1"/>
  <c r="J7" i="69"/>
  <c r="H7" i="69"/>
  <c r="AC580" i="3"/>
  <c r="AC637" i="3" s="1"/>
  <c r="AD28" i="69"/>
  <c r="AD28" i="67"/>
  <c r="AB579" i="3"/>
  <c r="AB636" i="3" s="1"/>
  <c r="AC27" i="69"/>
  <c r="AC27" i="67"/>
  <c r="L580" i="3"/>
  <c r="L637" i="3" s="1"/>
  <c r="M28" i="69"/>
  <c r="M28" i="67"/>
  <c r="O28" i="69"/>
  <c r="O28" i="67"/>
  <c r="U580" i="3"/>
  <c r="U637" i="3" s="1"/>
  <c r="V28" i="69"/>
  <c r="V28" i="67"/>
  <c r="Y579" i="3"/>
  <c r="Y636" i="3" s="1"/>
  <c r="Z27" i="69"/>
  <c r="Z27" i="67"/>
  <c r="AA25" i="69"/>
  <c r="AA24" i="69" s="1"/>
  <c r="AA59" i="69" s="1"/>
  <c r="AA25" i="67"/>
  <c r="R25" i="69"/>
  <c r="R25" i="67"/>
  <c r="R97" i="67" s="1"/>
  <c r="N25" i="69"/>
  <c r="N25" i="67"/>
  <c r="N97" i="67" s="1"/>
  <c r="I580" i="3"/>
  <c r="I637" i="3" s="1"/>
  <c r="J28" i="69"/>
  <c r="J28" i="67"/>
  <c r="AE577" i="3"/>
  <c r="AE634" i="3" s="1"/>
  <c r="AF25" i="69"/>
  <c r="AF25" i="67"/>
  <c r="AF97" i="67" s="1"/>
  <c r="H25" i="69"/>
  <c r="H24" i="69" s="1"/>
  <c r="H59" i="69" s="1"/>
  <c r="H25" i="67"/>
  <c r="I27" i="69"/>
  <c r="I27" i="67"/>
  <c r="E579" i="3"/>
  <c r="E636" i="3" s="1"/>
  <c r="F27" i="69"/>
  <c r="F27" i="67"/>
  <c r="H577" i="3"/>
  <c r="H634" i="3" s="1"/>
  <c r="I25" i="69"/>
  <c r="I25" i="67"/>
  <c r="I97" i="67" s="1"/>
  <c r="F579" i="3"/>
  <c r="F636" i="3" s="1"/>
  <c r="G27" i="69"/>
  <c r="G27" i="67"/>
  <c r="P25" i="69"/>
  <c r="P25" i="67"/>
  <c r="P97" i="67" s="1"/>
  <c r="AE111" i="1"/>
  <c r="G31" i="66"/>
  <c r="O580" i="3"/>
  <c r="O637" i="3" s="1"/>
  <c r="P28" i="69"/>
  <c r="P28" i="67"/>
  <c r="AF57" i="69"/>
  <c r="K27" i="66"/>
  <c r="R24" i="66" s="1"/>
  <c r="S24" i="66" s="1"/>
  <c r="D24" i="66"/>
  <c r="K25" i="68"/>
  <c r="F24" i="68"/>
  <c r="K18" i="67"/>
  <c r="K59" i="67" s="1"/>
  <c r="K91" i="67"/>
  <c r="K7" i="67"/>
  <c r="K58" i="67" s="1"/>
  <c r="K12" i="66"/>
  <c r="R34" i="66" s="1"/>
  <c r="S34" i="66" s="1"/>
  <c r="D11" i="66"/>
  <c r="D7" i="66" s="1"/>
  <c r="N7" i="69"/>
  <c r="AD7" i="69"/>
  <c r="K30" i="66"/>
  <c r="R19" i="66" s="1"/>
  <c r="S19" i="66" s="1"/>
  <c r="K17" i="66"/>
  <c r="R27" i="66" s="1"/>
  <c r="S27" i="66" s="1"/>
  <c r="X18" i="67"/>
  <c r="X59" i="67" s="1"/>
  <c r="X91" i="67"/>
  <c r="T91" i="67"/>
  <c r="T18" i="67"/>
  <c r="T59" i="67" s="1"/>
  <c r="AC18" i="67"/>
  <c r="AC59" i="67" s="1"/>
  <c r="L7" i="67"/>
  <c r="L58" i="67" s="1"/>
  <c r="G24" i="66"/>
  <c r="E7" i="69"/>
  <c r="M7" i="67"/>
  <c r="M58" i="67" s="1"/>
  <c r="K16" i="68"/>
  <c r="K19" i="66"/>
  <c r="R6" i="66" s="1"/>
  <c r="S6" i="66" s="1"/>
  <c r="D18" i="66"/>
  <c r="U25" i="69"/>
  <c r="U25" i="67"/>
  <c r="U97" i="67" s="1"/>
  <c r="F25" i="67"/>
  <c r="F97" i="67" s="1"/>
  <c r="F25" i="69"/>
  <c r="Q580" i="3"/>
  <c r="Q637" i="3" s="1"/>
  <c r="R28" i="69"/>
  <c r="R28" i="67"/>
  <c r="AB27" i="69"/>
  <c r="AB24" i="69" s="1"/>
  <c r="AB59" i="69" s="1"/>
  <c r="AB27" i="67"/>
  <c r="AB24" i="67" s="1"/>
  <c r="AB60" i="67" s="1"/>
  <c r="M25" i="69"/>
  <c r="M25" i="67"/>
  <c r="M97" i="67" s="1"/>
  <c r="K25" i="69"/>
  <c r="K24" i="69" s="1"/>
  <c r="K59" i="69" s="1"/>
  <c r="K25" i="67"/>
  <c r="G28" i="69"/>
  <c r="G28" i="67"/>
  <c r="I579" i="3"/>
  <c r="I636" i="3" s="1"/>
  <c r="J27" i="69"/>
  <c r="J27" i="67"/>
  <c r="V577" i="3"/>
  <c r="V634" i="3" s="1"/>
  <c r="W25" i="69"/>
  <c r="W25" i="67"/>
  <c r="N577" i="3"/>
  <c r="N634" i="3" s="1"/>
  <c r="O25" i="69"/>
  <c r="O25" i="67"/>
  <c r="O97" i="67" s="1"/>
  <c r="N579" i="3"/>
  <c r="N636" i="3" s="1"/>
  <c r="O27" i="69"/>
  <c r="O27" i="67"/>
  <c r="Q25" i="69"/>
  <c r="Q25" i="67"/>
  <c r="Q97" i="67" s="1"/>
  <c r="X27" i="69"/>
  <c r="X27" i="67"/>
  <c r="S191" i="5"/>
  <c r="AE636" i="2"/>
  <c r="AE633" i="2" s="1"/>
  <c r="AE661" i="2" s="1"/>
  <c r="AE104" i="44" s="1"/>
  <c r="AE111" i="44" s="1"/>
  <c r="AE576" i="2"/>
  <c r="N91" i="67"/>
  <c r="N18" i="67"/>
  <c r="N59" i="67" s="1"/>
  <c r="V57" i="69"/>
  <c r="AA57" i="69"/>
  <c r="H18" i="67"/>
  <c r="H59" i="67" s="1"/>
  <c r="H91" i="67"/>
  <c r="K7" i="69"/>
  <c r="X7" i="69"/>
  <c r="J91" i="67"/>
  <c r="J18" i="67"/>
  <c r="J59" i="67" s="1"/>
  <c r="AB7" i="67"/>
  <c r="AB58" i="67" s="1"/>
  <c r="K17" i="68"/>
  <c r="W7" i="67"/>
  <c r="W58" i="67" s="1"/>
  <c r="G7" i="67"/>
  <c r="G58" i="67" s="1"/>
  <c r="R18" i="67"/>
  <c r="R59" i="67" s="1"/>
  <c r="R91" i="67"/>
  <c r="L7" i="69"/>
  <c r="K16" i="66"/>
  <c r="D18" i="68"/>
  <c r="K19" i="68"/>
  <c r="K18" i="68" s="1"/>
  <c r="N6" i="68" s="1"/>
  <c r="D7" i="69"/>
  <c r="AF91" i="67"/>
  <c r="AF18" i="67"/>
  <c r="AF59" i="67" s="1"/>
  <c r="AC579" i="3"/>
  <c r="AC636" i="3" s="1"/>
  <c r="AD27" i="69"/>
  <c r="AD27" i="67"/>
  <c r="M580" i="3"/>
  <c r="M637" i="3" s="1"/>
  <c r="N28" i="69"/>
  <c r="N28" i="67"/>
  <c r="Z25" i="69"/>
  <c r="Z25" i="67"/>
  <c r="Z97" i="67" s="1"/>
  <c r="AF28" i="69"/>
  <c r="AF28" i="67"/>
  <c r="T579" i="3"/>
  <c r="T636" i="3" s="1"/>
  <c r="U27" i="69"/>
  <c r="U27" i="67"/>
  <c r="AE4" i="65"/>
  <c r="E32" i="66"/>
  <c r="E5" i="66" s="1"/>
  <c r="E580" i="3"/>
  <c r="E637" i="3" s="1"/>
  <c r="F28" i="69"/>
  <c r="F28" i="67"/>
  <c r="T580" i="3"/>
  <c r="T637" i="3" s="1"/>
  <c r="U28" i="69"/>
  <c r="U28" i="67"/>
  <c r="AD25" i="67"/>
  <c r="AD97" i="67" s="1"/>
  <c r="AD25" i="69"/>
  <c r="Y27" i="69"/>
  <c r="Y27" i="67"/>
  <c r="F577" i="3"/>
  <c r="F634" i="3" s="1"/>
  <c r="G25" i="69"/>
  <c r="G25" i="67"/>
  <c r="AE191" i="5"/>
  <c r="F33" i="66" s="1"/>
  <c r="P579" i="3"/>
  <c r="P636" i="3" s="1"/>
  <c r="Q27" i="69"/>
  <c r="Q27" i="67"/>
  <c r="AD349" i="3"/>
  <c r="M579" i="3"/>
  <c r="M636" i="3" s="1"/>
  <c r="N27" i="69"/>
  <c r="N27" i="67"/>
  <c r="H580" i="3"/>
  <c r="H637" i="3" s="1"/>
  <c r="I28" i="69"/>
  <c r="I28" i="67"/>
  <c r="AE111" i="41"/>
  <c r="AE4" i="41" s="1"/>
  <c r="J31" i="66"/>
  <c r="J29" i="66" s="1"/>
  <c r="J5" i="66" s="1"/>
  <c r="K580" i="3"/>
  <c r="K637" i="3" s="1"/>
  <c r="L28" i="69"/>
  <c r="L24" i="69" s="1"/>
  <c r="L59" i="69" s="1"/>
  <c r="L28" i="67"/>
  <c r="T98" i="67"/>
  <c r="T24" i="67"/>
  <c r="T60" i="67" s="1"/>
  <c r="AE24" i="67"/>
  <c r="AE60" i="67" s="1"/>
  <c r="AE98" i="67"/>
  <c r="O57" i="69"/>
  <c r="U57" i="69"/>
  <c r="X7" i="67"/>
  <c r="X58" i="67" s="1"/>
  <c r="AE7" i="69"/>
  <c r="R57" i="69"/>
  <c r="AB7" i="69"/>
  <c r="AB98" i="67"/>
  <c r="AE24" i="69"/>
  <c r="AE59" i="69" s="1"/>
  <c r="F91" i="67"/>
  <c r="F18" i="67"/>
  <c r="F59" i="67" s="1"/>
  <c r="W18" i="67"/>
  <c r="W59" i="67" s="1"/>
  <c r="W91" i="67"/>
  <c r="AA18" i="67"/>
  <c r="AA59" i="67" s="1"/>
  <c r="AA91" i="67"/>
  <c r="Q7" i="67"/>
  <c r="Q58" i="67" s="1"/>
  <c r="O18" i="67"/>
  <c r="O59" i="67" s="1"/>
  <c r="O91" i="67"/>
  <c r="P91" i="67"/>
  <c r="P18" i="67"/>
  <c r="P59" i="67" s="1"/>
  <c r="Y7" i="67"/>
  <c r="Y58" i="67" s="1"/>
  <c r="Z7" i="69"/>
  <c r="AD91" i="67"/>
  <c r="AD18" i="67"/>
  <c r="AD59" i="67" s="1"/>
  <c r="AE18" i="67"/>
  <c r="AE59" i="67" s="1"/>
  <c r="AE91" i="67"/>
  <c r="S18" i="67"/>
  <c r="S59" i="67" s="1"/>
  <c r="S91" i="67"/>
  <c r="AE624" i="1"/>
  <c r="AE660" i="1" s="1"/>
  <c r="AE86" i="44" s="1"/>
  <c r="I562" i="3"/>
  <c r="I627" i="3" s="1"/>
  <c r="I349" i="3"/>
  <c r="D349" i="3"/>
  <c r="D299" i="3" s="1"/>
  <c r="AA349" i="3"/>
  <c r="AC407" i="3"/>
  <c r="C407" i="3"/>
  <c r="G399" i="3"/>
  <c r="D4" i="65"/>
  <c r="Y367" i="3"/>
  <c r="Y558" i="3" s="1"/>
  <c r="C625" i="65"/>
  <c r="C624" i="65" s="1"/>
  <c r="C660" i="65" s="1"/>
  <c r="V367" i="3"/>
  <c r="V558" i="3" s="1"/>
  <c r="I625" i="65"/>
  <c r="I624" i="65" s="1"/>
  <c r="I660" i="65" s="1"/>
  <c r="Q367" i="3"/>
  <c r="Q558" i="3" s="1"/>
  <c r="S625" i="65"/>
  <c r="S624" i="65" s="1"/>
  <c r="S660" i="65" s="1"/>
  <c r="I4" i="65"/>
  <c r="U301" i="3"/>
  <c r="U300" i="3" s="1"/>
  <c r="X455" i="65"/>
  <c r="X453" i="65" s="1"/>
  <c r="Q455" i="65"/>
  <c r="Q453" i="65" s="1"/>
  <c r="AB399" i="3"/>
  <c r="J297" i="2"/>
  <c r="J4" i="2" s="1"/>
  <c r="AB297" i="2"/>
  <c r="AB4" i="2" s="1"/>
  <c r="AA297" i="2"/>
  <c r="H556" i="2"/>
  <c r="AA367" i="3"/>
  <c r="AA558" i="3" s="1"/>
  <c r="H298" i="2"/>
  <c r="H297" i="2" s="1"/>
  <c r="T298" i="2"/>
  <c r="T297" i="2" s="1"/>
  <c r="D367" i="3"/>
  <c r="D558" i="3" s="1"/>
  <c r="T556" i="2"/>
  <c r="T625" i="2" s="1"/>
  <c r="T624" i="2" s="1"/>
  <c r="T660" i="2" s="1"/>
  <c r="V556" i="2"/>
  <c r="V555" i="2" s="1"/>
  <c r="U556" i="2"/>
  <c r="U625" i="2" s="1"/>
  <c r="U624" i="2" s="1"/>
  <c r="U660" i="2" s="1"/>
  <c r="F298" i="2"/>
  <c r="F297" i="2" s="1"/>
  <c r="F4" i="2" s="1"/>
  <c r="V298" i="2"/>
  <c r="V297" i="2" s="1"/>
  <c r="V4" i="2" s="1"/>
  <c r="U298" i="2"/>
  <c r="U297" i="2" s="1"/>
  <c r="S349" i="3"/>
  <c r="Y349" i="3"/>
  <c r="S557" i="2"/>
  <c r="S556" i="2" s="1"/>
  <c r="S625" i="2" s="1"/>
  <c r="S624" i="2" s="1"/>
  <c r="S660" i="2" s="1"/>
  <c r="S298" i="2"/>
  <c r="S297" i="2" s="1"/>
  <c r="Z298" i="2"/>
  <c r="Z297" i="2" s="1"/>
  <c r="Z4" i="2" s="1"/>
  <c r="Z557" i="2"/>
  <c r="Z556" i="2" s="1"/>
  <c r="Z555" i="2" s="1"/>
  <c r="Y627" i="5"/>
  <c r="Y624" i="5" s="1"/>
  <c r="Y660" i="5" s="1"/>
  <c r="Y85" i="44" s="1"/>
  <c r="Y555" i="5"/>
  <c r="M627" i="5"/>
  <c r="M624" i="5" s="1"/>
  <c r="M660" i="5" s="1"/>
  <c r="M85" i="44" s="1"/>
  <c r="M555" i="5"/>
  <c r="Q624" i="5"/>
  <c r="Q660" i="5" s="1"/>
  <c r="Q85" i="44" s="1"/>
  <c r="L555" i="5"/>
  <c r="U455" i="65"/>
  <c r="U453" i="65" s="1"/>
  <c r="W455" i="65"/>
  <c r="W453" i="65" s="1"/>
  <c r="I391" i="3"/>
  <c r="Y573" i="3"/>
  <c r="Y571" i="3" s="1"/>
  <c r="Y630" i="3" s="1"/>
  <c r="Y415" i="3"/>
  <c r="J570" i="3"/>
  <c r="J568" i="3" s="1"/>
  <c r="J629" i="3" s="1"/>
  <c r="J407" i="3"/>
  <c r="C567" i="3"/>
  <c r="C565" i="3" s="1"/>
  <c r="C628" i="3" s="1"/>
  <c r="C399" i="3"/>
  <c r="AD407" i="3"/>
  <c r="H399" i="3"/>
  <c r="W624" i="5"/>
  <c r="W660" i="5" s="1"/>
  <c r="W85" i="44" s="1"/>
  <c r="Q555" i="5"/>
  <c r="AD568" i="3"/>
  <c r="AD629" i="3" s="1"/>
  <c r="H565" i="3"/>
  <c r="H628" i="3" s="1"/>
  <c r="D613" i="1"/>
  <c r="D659" i="1" s="1"/>
  <c r="D66" i="44" s="1"/>
  <c r="AC543" i="1"/>
  <c r="AC541" i="1" s="1"/>
  <c r="AC257" i="1"/>
  <c r="AC191" i="1" s="1"/>
  <c r="AC4" i="1" s="1"/>
  <c r="AD543" i="1"/>
  <c r="AD541" i="1" s="1"/>
  <c r="AD617" i="1" s="1"/>
  <c r="AD613" i="1" s="1"/>
  <c r="AD659" i="1" s="1"/>
  <c r="AD66" i="44" s="1"/>
  <c r="AD257" i="1"/>
  <c r="AD191" i="1" s="1"/>
  <c r="AD4" i="1" s="1"/>
  <c r="M613" i="1"/>
  <c r="M659" i="1" s="1"/>
  <c r="M66" i="44" s="1"/>
  <c r="Y257" i="1"/>
  <c r="Y191" i="1" s="1"/>
  <c r="Y4" i="1" s="1"/>
  <c r="V269" i="3"/>
  <c r="V543" i="3" s="1"/>
  <c r="T269" i="3"/>
  <c r="T543" i="3" s="1"/>
  <c r="D269" i="3"/>
  <c r="D543" i="3" s="1"/>
  <c r="J543" i="1"/>
  <c r="J541" i="1" s="1"/>
  <c r="J617" i="1" s="1"/>
  <c r="J613" i="1" s="1"/>
  <c r="J659" i="1" s="1"/>
  <c r="J66" i="44" s="1"/>
  <c r="Q269" i="3"/>
  <c r="X269" i="3"/>
  <c r="K257" i="1"/>
  <c r="K191" i="1" s="1"/>
  <c r="K4" i="1" s="1"/>
  <c r="Q613" i="1"/>
  <c r="Q659" i="1" s="1"/>
  <c r="Q66" i="44" s="1"/>
  <c r="Q71" i="44" s="1"/>
  <c r="K613" i="1"/>
  <c r="K659" i="1" s="1"/>
  <c r="K66" i="44" s="1"/>
  <c r="O191" i="1"/>
  <c r="O4" i="1" s="1"/>
  <c r="Q524" i="1"/>
  <c r="G613" i="1"/>
  <c r="G659" i="1" s="1"/>
  <c r="G66" i="44" s="1"/>
  <c r="M524" i="1"/>
  <c r="Q191" i="1"/>
  <c r="Q4" i="1" s="1"/>
  <c r="I524" i="1"/>
  <c r="V524" i="1"/>
  <c r="S613" i="1"/>
  <c r="S659" i="1" s="1"/>
  <c r="S66" i="44" s="1"/>
  <c r="AA524" i="1"/>
  <c r="AA191" i="1"/>
  <c r="G524" i="1"/>
  <c r="X191" i="1"/>
  <c r="X4" i="1" s="1"/>
  <c r="D524" i="1"/>
  <c r="J191" i="1"/>
  <c r="J4" i="1" s="1"/>
  <c r="S524" i="1"/>
  <c r="V615" i="1"/>
  <c r="V613" i="1" s="1"/>
  <c r="V659" i="1" s="1"/>
  <c r="V66" i="44" s="1"/>
  <c r="V71" i="44" s="1"/>
  <c r="AE524" i="1"/>
  <c r="AA615" i="1"/>
  <c r="AA613" i="1" s="1"/>
  <c r="AA659" i="1" s="1"/>
  <c r="AA66" i="44" s="1"/>
  <c r="I615" i="1"/>
  <c r="I613" i="1" s="1"/>
  <c r="I659" i="1" s="1"/>
  <c r="I66" i="44" s="1"/>
  <c r="G524" i="5"/>
  <c r="G613" i="5"/>
  <c r="G659" i="5" s="1"/>
  <c r="G65" i="44" s="1"/>
  <c r="L613" i="5"/>
  <c r="L659" i="5" s="1"/>
  <c r="L65" i="44" s="1"/>
  <c r="U613" i="5"/>
  <c r="U659" i="5" s="1"/>
  <c r="U65" i="44" s="1"/>
  <c r="AA524" i="5"/>
  <c r="L524" i="5"/>
  <c r="AA613" i="5"/>
  <c r="AA659" i="5" s="1"/>
  <c r="AA65" i="44" s="1"/>
  <c r="H613" i="5"/>
  <c r="H659" i="5" s="1"/>
  <c r="H65" i="44" s="1"/>
  <c r="Y613" i="5"/>
  <c r="Y659" i="5" s="1"/>
  <c r="Y65" i="44" s="1"/>
  <c r="O615" i="5"/>
  <c r="O613" i="5" s="1"/>
  <c r="O659" i="5" s="1"/>
  <c r="O65" i="44" s="1"/>
  <c r="O71" i="44" s="1"/>
  <c r="O524" i="5"/>
  <c r="J613" i="5"/>
  <c r="J659" i="5" s="1"/>
  <c r="J65" i="44" s="1"/>
  <c r="Z524" i="5"/>
  <c r="Z613" i="5"/>
  <c r="Z659" i="5" s="1"/>
  <c r="Z65" i="44" s="1"/>
  <c r="J524" i="5"/>
  <c r="AA191" i="5"/>
  <c r="AA4" i="5" s="1"/>
  <c r="W191" i="5"/>
  <c r="T191" i="5"/>
  <c r="AE613" i="5"/>
  <c r="AE659" i="5" s="1"/>
  <c r="AE65" i="44" s="1"/>
  <c r="AE524" i="5"/>
  <c r="D4" i="5"/>
  <c r="X524" i="5"/>
  <c r="AC4" i="5"/>
  <c r="Y524" i="5"/>
  <c r="AE620" i="2"/>
  <c r="AE613" i="2" s="1"/>
  <c r="AE659" i="2" s="1"/>
  <c r="AE64" i="44" s="1"/>
  <c r="AE524" i="2"/>
  <c r="E617" i="1"/>
  <c r="E524" i="1"/>
  <c r="D614" i="5"/>
  <c r="D613" i="5" s="1"/>
  <c r="D659" i="5" s="1"/>
  <c r="D65" i="44" s="1"/>
  <c r="D524" i="5"/>
  <c r="W617" i="1"/>
  <c r="W613" i="1" s="1"/>
  <c r="W659" i="1" s="1"/>
  <c r="W66" i="44" s="1"/>
  <c r="W524" i="1"/>
  <c r="K614" i="5"/>
  <c r="K613" i="5" s="1"/>
  <c r="K659" i="5" s="1"/>
  <c r="K65" i="44" s="1"/>
  <c r="K524" i="5"/>
  <c r="E613" i="1"/>
  <c r="E659" i="1" s="1"/>
  <c r="E66" i="44" s="1"/>
  <c r="T543" i="1"/>
  <c r="T541" i="1" s="1"/>
  <c r="T257" i="1"/>
  <c r="T191" i="1" s="1"/>
  <c r="T4" i="1" s="1"/>
  <c r="W257" i="1"/>
  <c r="W191" i="1" s="1"/>
  <c r="W4" i="1" s="1"/>
  <c r="W453" i="41"/>
  <c r="O599" i="39"/>
  <c r="O597" i="39" s="1"/>
  <c r="O658" i="39"/>
  <c r="O48" i="44" s="1"/>
  <c r="Q658" i="41"/>
  <c r="Q656" i="41" s="1"/>
  <c r="Q599" i="41"/>
  <c r="Q597" i="41" s="1"/>
  <c r="N610" i="39"/>
  <c r="N604" i="39" s="1"/>
  <c r="N658" i="39" s="1"/>
  <c r="N471" i="39"/>
  <c r="N455" i="39" s="1"/>
  <c r="N453" i="39" s="1"/>
  <c r="V471" i="1"/>
  <c r="O471" i="39"/>
  <c r="O455" i="39" s="1"/>
  <c r="O453" i="39" s="1"/>
  <c r="V610" i="39"/>
  <c r="V604" i="39" s="1"/>
  <c r="V471" i="39"/>
  <c r="V455" i="39" s="1"/>
  <c r="V453" i="39" s="1"/>
  <c r="Q604" i="5"/>
  <c r="Q658" i="5" s="1"/>
  <c r="Q45" i="44" s="1"/>
  <c r="N122" i="3"/>
  <c r="O30" i="67" s="1"/>
  <c r="V604" i="1"/>
  <c r="V658" i="1" s="1"/>
  <c r="V46" i="44" s="1"/>
  <c r="X471" i="41"/>
  <c r="X455" i="41" s="1"/>
  <c r="X453" i="41" s="1"/>
  <c r="Y471" i="39"/>
  <c r="Y455" i="39" s="1"/>
  <c r="Y453" i="39" s="1"/>
  <c r="Z604" i="5"/>
  <c r="Z658" i="5" s="1"/>
  <c r="Z45" i="44" s="1"/>
  <c r="AC604" i="5"/>
  <c r="AC658" i="5" s="1"/>
  <c r="AC45" i="44" s="1"/>
  <c r="T471" i="39"/>
  <c r="T455" i="39" s="1"/>
  <c r="T453" i="39" s="1"/>
  <c r="E606" i="5"/>
  <c r="E604" i="5" s="1"/>
  <c r="E658" i="5" s="1"/>
  <c r="E45" i="44" s="1"/>
  <c r="AD604" i="5"/>
  <c r="AD658" i="5" s="1"/>
  <c r="AD45" i="44" s="1"/>
  <c r="T471" i="5"/>
  <c r="AB471" i="5"/>
  <c r="Y471" i="41"/>
  <c r="Y455" i="41" s="1"/>
  <c r="Y453" i="41" s="1"/>
  <c r="AE604" i="5"/>
  <c r="AE658" i="5" s="1"/>
  <c r="AE45" i="44" s="1"/>
  <c r="L453" i="41"/>
  <c r="N478" i="3"/>
  <c r="N606" i="3" s="1"/>
  <c r="T478" i="3"/>
  <c r="T606" i="3" s="1"/>
  <c r="Z471" i="5"/>
  <c r="AC471" i="5"/>
  <c r="AE471" i="5"/>
  <c r="C471" i="39"/>
  <c r="C455" i="39" s="1"/>
  <c r="C453" i="39" s="1"/>
  <c r="AC453" i="41"/>
  <c r="Y604" i="41"/>
  <c r="Y658" i="41" s="1"/>
  <c r="V5" i="3"/>
  <c r="I456" i="1"/>
  <c r="M5" i="1"/>
  <c r="AC456" i="1"/>
  <c r="AD456" i="1"/>
  <c r="Z456" i="1"/>
  <c r="V5" i="5"/>
  <c r="V4" i="5" s="1"/>
  <c r="T5" i="3"/>
  <c r="N5" i="5"/>
  <c r="N4" i="5" s="1"/>
  <c r="L5" i="5"/>
  <c r="L4" i="5" s="1"/>
  <c r="S600" i="5"/>
  <c r="S5" i="5"/>
  <c r="K5" i="5"/>
  <c r="V601" i="5"/>
  <c r="V600" i="5" s="1"/>
  <c r="V657" i="5" s="1"/>
  <c r="V456" i="5"/>
  <c r="H456" i="5"/>
  <c r="AE5" i="2"/>
  <c r="X5" i="3"/>
  <c r="U5" i="3"/>
  <c r="I456" i="2"/>
  <c r="AD5" i="2"/>
  <c r="U5" i="2"/>
  <c r="F600" i="2"/>
  <c r="F456" i="2"/>
  <c r="I5" i="2"/>
  <c r="I4" i="2" s="1"/>
  <c r="AB5" i="3"/>
  <c r="C524" i="5"/>
  <c r="C614" i="5"/>
  <c r="C613" i="5" s="1"/>
  <c r="C659" i="5" s="1"/>
  <c r="C65" i="44" s="1"/>
  <c r="F160" i="3"/>
  <c r="F509" i="3"/>
  <c r="F508" i="3" s="1"/>
  <c r="F610" i="3" s="1"/>
  <c r="U349" i="3"/>
  <c r="U299" i="3" s="1"/>
  <c r="U557" i="3" s="1"/>
  <c r="AD160" i="3"/>
  <c r="AD509" i="3"/>
  <c r="AD508" i="3" s="1"/>
  <c r="AD610" i="3" s="1"/>
  <c r="E509" i="3"/>
  <c r="E508" i="3" s="1"/>
  <c r="E610" i="3" s="1"/>
  <c r="E160" i="3"/>
  <c r="F610" i="39"/>
  <c r="F604" i="39" s="1"/>
  <c r="F471" i="39"/>
  <c r="F455" i="39" s="1"/>
  <c r="F453" i="39" s="1"/>
  <c r="O568" i="3"/>
  <c r="O629" i="3" s="1"/>
  <c r="AB636" i="1"/>
  <c r="AB633" i="1" s="1"/>
  <c r="AB661" i="1" s="1"/>
  <c r="AB106" i="44" s="1"/>
  <c r="AB111" i="44" s="1"/>
  <c r="AB576" i="1"/>
  <c r="AC637" i="1"/>
  <c r="AC633" i="1" s="1"/>
  <c r="AC661" i="1" s="1"/>
  <c r="AC106" i="44" s="1"/>
  <c r="AC111" i="44" s="1"/>
  <c r="AC576" i="1"/>
  <c r="P407" i="3"/>
  <c r="J636" i="2"/>
  <c r="J633" i="2" s="1"/>
  <c r="J661" i="2" s="1"/>
  <c r="J104" i="44" s="1"/>
  <c r="J576" i="2"/>
  <c r="D636" i="1"/>
  <c r="D633" i="1" s="1"/>
  <c r="D661" i="1" s="1"/>
  <c r="D106" i="44" s="1"/>
  <c r="D576" i="1"/>
  <c r="AA415" i="3"/>
  <c r="I509" i="3"/>
  <c r="I508" i="3" s="1"/>
  <c r="I610" i="3" s="1"/>
  <c r="I160" i="3"/>
  <c r="AB570" i="3"/>
  <c r="AB568" i="3" s="1"/>
  <c r="AB629" i="3" s="1"/>
  <c r="AB407" i="3"/>
  <c r="M567" i="3"/>
  <c r="M565" i="3" s="1"/>
  <c r="M628" i="3" s="1"/>
  <c r="M399" i="3"/>
  <c r="I561" i="3"/>
  <c r="I559" i="3" s="1"/>
  <c r="I626" i="3" s="1"/>
  <c r="I383" i="3"/>
  <c r="J160" i="3"/>
  <c r="J509" i="3"/>
  <c r="J508" i="3" s="1"/>
  <c r="J610" i="3" s="1"/>
  <c r="U610" i="39"/>
  <c r="U604" i="39" s="1"/>
  <c r="U471" i="39"/>
  <c r="U455" i="39" s="1"/>
  <c r="U453" i="39" s="1"/>
  <c r="Z610" i="39"/>
  <c r="Z604" i="39" s="1"/>
  <c r="Z471" i="39"/>
  <c r="Z455" i="39" s="1"/>
  <c r="Z453" i="39" s="1"/>
  <c r="E636" i="2"/>
  <c r="E633" i="2" s="1"/>
  <c r="E661" i="2" s="1"/>
  <c r="E104" i="44" s="1"/>
  <c r="E576" i="2"/>
  <c r="M637" i="1"/>
  <c r="M633" i="1" s="1"/>
  <c r="M661" i="1" s="1"/>
  <c r="M106" i="44" s="1"/>
  <c r="M111" i="44" s="1"/>
  <c r="M576" i="1"/>
  <c r="J576" i="1"/>
  <c r="AA571" i="3"/>
  <c r="AA630" i="3" s="1"/>
  <c r="Z570" i="3"/>
  <c r="Z568" i="3" s="1"/>
  <c r="Z629" i="3" s="1"/>
  <c r="Z407" i="3"/>
  <c r="T567" i="3"/>
  <c r="T565" i="3" s="1"/>
  <c r="T628" i="3" s="1"/>
  <c r="T399" i="3"/>
  <c r="X610" i="39"/>
  <c r="X604" i="39" s="1"/>
  <c r="X471" i="39"/>
  <c r="X455" i="39" s="1"/>
  <c r="X453" i="39" s="1"/>
  <c r="AD610" i="39"/>
  <c r="AD604" i="39" s="1"/>
  <c r="AD471" i="39"/>
  <c r="AD455" i="39" s="1"/>
  <c r="AD453" i="39" s="1"/>
  <c r="M610" i="39"/>
  <c r="M604" i="39" s="1"/>
  <c r="M471" i="39"/>
  <c r="M455" i="39" s="1"/>
  <c r="M453" i="39" s="1"/>
  <c r="C620" i="2"/>
  <c r="C613" i="2" s="1"/>
  <c r="C659" i="2" s="1"/>
  <c r="C64" i="44" s="1"/>
  <c r="C524" i="2"/>
  <c r="J610" i="39"/>
  <c r="J604" i="39" s="1"/>
  <c r="J471" i="39"/>
  <c r="J455" i="39" s="1"/>
  <c r="J453" i="39" s="1"/>
  <c r="D636" i="2"/>
  <c r="D633" i="2" s="1"/>
  <c r="D661" i="2" s="1"/>
  <c r="D104" i="44" s="1"/>
  <c r="D576" i="2"/>
  <c r="Q610" i="39"/>
  <c r="Q604" i="39" s="1"/>
  <c r="Q471" i="39"/>
  <c r="Q455" i="39" s="1"/>
  <c r="Q453" i="39" s="1"/>
  <c r="R636" i="1"/>
  <c r="R633" i="1" s="1"/>
  <c r="R661" i="1" s="1"/>
  <c r="R106" i="44" s="1"/>
  <c r="R576" i="1"/>
  <c r="T636" i="1"/>
  <c r="T633" i="1" s="1"/>
  <c r="T661" i="1" s="1"/>
  <c r="T106" i="44" s="1"/>
  <c r="T111" i="44" s="1"/>
  <c r="T576" i="1"/>
  <c r="R111" i="44"/>
  <c r="V509" i="3"/>
  <c r="V508" i="3" s="1"/>
  <c r="V610" i="3" s="1"/>
  <c r="V160" i="3"/>
  <c r="O577" i="3"/>
  <c r="O425" i="3"/>
  <c r="V567" i="3"/>
  <c r="V565" i="3" s="1"/>
  <c r="V628" i="3" s="1"/>
  <c r="V399" i="3"/>
  <c r="D570" i="3"/>
  <c r="D568" i="3" s="1"/>
  <c r="D629" i="3" s="1"/>
  <c r="D407" i="3"/>
  <c r="I610" i="39"/>
  <c r="I604" i="39" s="1"/>
  <c r="I471" i="39"/>
  <c r="I455" i="39" s="1"/>
  <c r="I453" i="39" s="1"/>
  <c r="M570" i="3"/>
  <c r="M568" i="3" s="1"/>
  <c r="M629" i="3" s="1"/>
  <c r="M407" i="3"/>
  <c r="O407" i="3"/>
  <c r="AD636" i="1"/>
  <c r="AD633" i="1" s="1"/>
  <c r="AD661" i="1" s="1"/>
  <c r="AD106" i="44" s="1"/>
  <c r="AD111" i="44" s="1"/>
  <c r="AD112" i="44" s="1"/>
  <c r="AD576" i="1"/>
  <c r="O637" i="1"/>
  <c r="O633" i="1" s="1"/>
  <c r="O661" i="1" s="1"/>
  <c r="O106" i="44" s="1"/>
  <c r="O111" i="44" s="1"/>
  <c r="O576" i="1"/>
  <c r="E637" i="1"/>
  <c r="E633" i="1" s="1"/>
  <c r="E661" i="1" s="1"/>
  <c r="E106" i="44" s="1"/>
  <c r="E576" i="1"/>
  <c r="K610" i="39"/>
  <c r="K604" i="39" s="1"/>
  <c r="K471" i="39"/>
  <c r="K455" i="39" s="1"/>
  <c r="K453" i="39" s="1"/>
  <c r="G383" i="3"/>
  <c r="Q636" i="1"/>
  <c r="Q633" i="1" s="1"/>
  <c r="Q661" i="1" s="1"/>
  <c r="Q106" i="44" s="1"/>
  <c r="Q111" i="44" s="1"/>
  <c r="Q576" i="1"/>
  <c r="M5" i="2"/>
  <c r="I600" i="1"/>
  <c r="I657" i="1" s="1"/>
  <c r="H5" i="1"/>
  <c r="H4" i="1" s="1"/>
  <c r="D5" i="2"/>
  <c r="O5" i="3"/>
  <c r="E5" i="3"/>
  <c r="K5" i="2"/>
  <c r="V4" i="1"/>
  <c r="AE5" i="3"/>
  <c r="W579" i="3"/>
  <c r="W425" i="3"/>
  <c r="K571" i="3"/>
  <c r="K630" i="3" s="1"/>
  <c r="AE391" i="3"/>
  <c r="AD301" i="3"/>
  <c r="AD300" i="3" s="1"/>
  <c r="AD299" i="3" s="1"/>
  <c r="R349" i="3"/>
  <c r="U561" i="3"/>
  <c r="U559" i="3" s="1"/>
  <c r="U626" i="3" s="1"/>
  <c r="U383" i="3"/>
  <c r="J567" i="3"/>
  <c r="J565" i="3" s="1"/>
  <c r="J628" i="3" s="1"/>
  <c r="J399" i="3"/>
  <c r="E573" i="3"/>
  <c r="E571" i="3" s="1"/>
  <c r="E630" i="3" s="1"/>
  <c r="E415" i="3"/>
  <c r="AB617" i="1"/>
  <c r="AB613" i="1" s="1"/>
  <c r="AB659" i="1" s="1"/>
  <c r="AB66" i="44" s="1"/>
  <c r="AB71" i="44" s="1"/>
  <c r="AB524" i="1"/>
  <c r="V301" i="3"/>
  <c r="V300" i="3" s="1"/>
  <c r="K415" i="3"/>
  <c r="F301" i="3"/>
  <c r="F300" i="3" s="1"/>
  <c r="Z615" i="1"/>
  <c r="Z613" i="1" s="1"/>
  <c r="Z659" i="1" s="1"/>
  <c r="Z66" i="44" s="1"/>
  <c r="Z524" i="1"/>
  <c r="H579" i="3"/>
  <c r="H425" i="3"/>
  <c r="G577" i="3"/>
  <c r="G425" i="3"/>
  <c r="P577" i="3"/>
  <c r="P425" i="3"/>
  <c r="O349" i="3"/>
  <c r="C455" i="65"/>
  <c r="C453" i="65" s="1"/>
  <c r="M615" i="5"/>
  <c r="M524" i="5"/>
  <c r="O478" i="3"/>
  <c r="O606" i="3" s="1"/>
  <c r="W349" i="3"/>
  <c r="AD561" i="3"/>
  <c r="AD559" i="3" s="1"/>
  <c r="AD626" i="3" s="1"/>
  <c r="AD383" i="3"/>
  <c r="V570" i="3"/>
  <c r="V568" i="3" s="1"/>
  <c r="V629" i="3" s="1"/>
  <c r="V407" i="3"/>
  <c r="Q561" i="3"/>
  <c r="Q559" i="3" s="1"/>
  <c r="Q626" i="3" s="1"/>
  <c r="Q383" i="3"/>
  <c r="E564" i="3"/>
  <c r="E562" i="3" s="1"/>
  <c r="E627" i="3" s="1"/>
  <c r="E391" i="3"/>
  <c r="M613" i="5"/>
  <c r="M659" i="5" s="1"/>
  <c r="M65" i="44" s="1"/>
  <c r="F486" i="3"/>
  <c r="F478" i="3" s="1"/>
  <c r="F606" i="3" s="1"/>
  <c r="F122" i="3"/>
  <c r="G30" i="67" s="1"/>
  <c r="R564" i="3"/>
  <c r="R562" i="3" s="1"/>
  <c r="R627" i="3" s="1"/>
  <c r="R391" i="3"/>
  <c r="O122" i="3"/>
  <c r="P30" i="67" s="1"/>
  <c r="F561" i="3"/>
  <c r="F559" i="3" s="1"/>
  <c r="F626" i="3" s="1"/>
  <c r="F383" i="3"/>
  <c r="L542" i="3"/>
  <c r="O542" i="3"/>
  <c r="AC192" i="3"/>
  <c r="AC526" i="3"/>
  <c r="AC525" i="3" s="1"/>
  <c r="K531" i="3"/>
  <c r="K530" i="3" s="1"/>
  <c r="K615" i="3" s="1"/>
  <c r="K216" i="3"/>
  <c r="Y531" i="3"/>
  <c r="Y530" i="3" s="1"/>
  <c r="Y615" i="3" s="1"/>
  <c r="Y216" i="3"/>
  <c r="AE509" i="3"/>
  <c r="AE508" i="3" s="1"/>
  <c r="AE160" i="3"/>
  <c r="D577" i="3"/>
  <c r="D425" i="3"/>
  <c r="C173" i="3"/>
  <c r="C516" i="3"/>
  <c r="C515" i="3" s="1"/>
  <c r="C611" i="3" s="1"/>
  <c r="L516" i="3"/>
  <c r="L515" i="3" s="1"/>
  <c r="L611" i="3" s="1"/>
  <c r="L173" i="3"/>
  <c r="G160" i="3"/>
  <c r="G509" i="3"/>
  <c r="G508" i="3" s="1"/>
  <c r="G610" i="3" s="1"/>
  <c r="AC486" i="3"/>
  <c r="AC478" i="3" s="1"/>
  <c r="AC122" i="3"/>
  <c r="AD30" i="67" s="1"/>
  <c r="T122" i="3"/>
  <c r="U30" i="67" s="1"/>
  <c r="Z561" i="3"/>
  <c r="Z559" i="3" s="1"/>
  <c r="Z626" i="3" s="1"/>
  <c r="Z383" i="3"/>
  <c r="C561" i="3"/>
  <c r="C559" i="3" s="1"/>
  <c r="C626" i="3" s="1"/>
  <c r="C383" i="3"/>
  <c r="P564" i="3"/>
  <c r="P562" i="3" s="1"/>
  <c r="P627" i="3" s="1"/>
  <c r="P391" i="3"/>
  <c r="I570" i="3"/>
  <c r="I568" i="3" s="1"/>
  <c r="I629" i="3" s="1"/>
  <c r="I407" i="3"/>
  <c r="M526" i="3"/>
  <c r="M525" i="3" s="1"/>
  <c r="M192" i="3"/>
  <c r="P349" i="3"/>
  <c r="AE526" i="3"/>
  <c r="AE525" i="3" s="1"/>
  <c r="AE192" i="3"/>
  <c r="AB216" i="3"/>
  <c r="AB531" i="3"/>
  <c r="AB530" i="3" s="1"/>
  <c r="AB615" i="3" s="1"/>
  <c r="AE570" i="3"/>
  <c r="AE568" i="3" s="1"/>
  <c r="AE629" i="3" s="1"/>
  <c r="AE407" i="3"/>
  <c r="L349" i="3"/>
  <c r="J486" i="3"/>
  <c r="J478" i="3" s="1"/>
  <c r="J122" i="3"/>
  <c r="K30" i="67" s="1"/>
  <c r="U577" i="3"/>
  <c r="U425" i="3"/>
  <c r="AD486" i="3"/>
  <c r="AD478" i="3" s="1"/>
  <c r="AD122" i="3"/>
  <c r="AE30" i="67" s="1"/>
  <c r="V516" i="3"/>
  <c r="V515" i="3" s="1"/>
  <c r="V611" i="3" s="1"/>
  <c r="V173" i="3"/>
  <c r="AD518" i="3"/>
  <c r="AD515" i="3" s="1"/>
  <c r="AD611" i="3" s="1"/>
  <c r="AD173" i="3"/>
  <c r="N564" i="3"/>
  <c r="N562" i="3" s="1"/>
  <c r="N627" i="3" s="1"/>
  <c r="N391" i="3"/>
  <c r="W516" i="3"/>
  <c r="W515" i="3" s="1"/>
  <c r="W611" i="3" s="1"/>
  <c r="W173" i="3"/>
  <c r="V579" i="3"/>
  <c r="V425" i="3"/>
  <c r="X561" i="3"/>
  <c r="X559" i="3" s="1"/>
  <c r="X626" i="3" s="1"/>
  <c r="X383" i="3"/>
  <c r="T367" i="3"/>
  <c r="T558" i="3" s="1"/>
  <c r="C301" i="3"/>
  <c r="C300" i="3" s="1"/>
  <c r="H269" i="3"/>
  <c r="H543" i="3" s="1"/>
  <c r="Z567" i="3"/>
  <c r="Z565" i="3" s="1"/>
  <c r="Z628" i="3" s="1"/>
  <c r="Z399" i="3"/>
  <c r="Y542" i="3"/>
  <c r="Y541" i="3" s="1"/>
  <c r="Y617" i="3" s="1"/>
  <c r="Y257" i="3"/>
  <c r="I542" i="3"/>
  <c r="I567" i="3"/>
  <c r="I565" i="3" s="1"/>
  <c r="I628" i="3" s="1"/>
  <c r="I399" i="3"/>
  <c r="AE573" i="3"/>
  <c r="AE571" i="3" s="1"/>
  <c r="AE630" i="3" s="1"/>
  <c r="AE415" i="3"/>
  <c r="L573" i="3"/>
  <c r="L571" i="3" s="1"/>
  <c r="L630" i="3" s="1"/>
  <c r="L415" i="3"/>
  <c r="R487" i="3"/>
  <c r="R122" i="3"/>
  <c r="S30" i="67" s="1"/>
  <c r="Q486" i="3"/>
  <c r="Q478" i="3" s="1"/>
  <c r="Q122" i="3"/>
  <c r="R30" i="67" s="1"/>
  <c r="I471" i="41"/>
  <c r="I455" i="41" s="1"/>
  <c r="I453" i="41" s="1"/>
  <c r="I609" i="41"/>
  <c r="I604" i="41" s="1"/>
  <c r="AB577" i="3"/>
  <c r="AB425" i="3"/>
  <c r="K579" i="3"/>
  <c r="K425" i="3"/>
  <c r="C509" i="3"/>
  <c r="C508" i="3" s="1"/>
  <c r="C610" i="3" s="1"/>
  <c r="C160" i="3"/>
  <c r="J577" i="3"/>
  <c r="J425" i="3"/>
  <c r="AB516" i="3"/>
  <c r="AB515" i="3" s="1"/>
  <c r="AB611" i="3" s="1"/>
  <c r="AB173" i="3"/>
  <c r="X349" i="3"/>
  <c r="V573" i="3"/>
  <c r="V571" i="3" s="1"/>
  <c r="V630" i="3" s="1"/>
  <c r="V415" i="3"/>
  <c r="G542" i="3"/>
  <c r="G541" i="3" s="1"/>
  <c r="G617" i="3" s="1"/>
  <c r="G257" i="3"/>
  <c r="W301" i="3"/>
  <c r="W300" i="3" s="1"/>
  <c r="N570" i="3"/>
  <c r="N568" i="3" s="1"/>
  <c r="N629" i="3" s="1"/>
  <c r="N407" i="3"/>
  <c r="AC367" i="3"/>
  <c r="AC558" i="3" s="1"/>
  <c r="T349" i="3"/>
  <c r="Z349" i="3"/>
  <c r="O562" i="3"/>
  <c r="O627" i="3" s="1"/>
  <c r="L192" i="3"/>
  <c r="L526" i="3"/>
  <c r="L525" i="3" s="1"/>
  <c r="Y559" i="3"/>
  <c r="Y626" i="3" s="1"/>
  <c r="Q301" i="3"/>
  <c r="Q300" i="3" s="1"/>
  <c r="Q299" i="3" s="1"/>
  <c r="R407" i="3"/>
  <c r="R570" i="3"/>
  <c r="R568" i="3" s="1"/>
  <c r="R629" i="3" s="1"/>
  <c r="F570" i="3"/>
  <c r="F568" i="3" s="1"/>
  <c r="F629" i="3" s="1"/>
  <c r="F407" i="3"/>
  <c r="E301" i="3"/>
  <c r="E300" i="3" s="1"/>
  <c r="AC577" i="3"/>
  <c r="AC425" i="3"/>
  <c r="AB564" i="3"/>
  <c r="AB562" i="3" s="1"/>
  <c r="AB627" i="3" s="1"/>
  <c r="AB391" i="3"/>
  <c r="C573" i="3"/>
  <c r="C571" i="3" s="1"/>
  <c r="C630" i="3" s="1"/>
  <c r="C415" i="3"/>
  <c r="X579" i="3"/>
  <c r="X425" i="3"/>
  <c r="I517" i="3"/>
  <c r="I515" i="3" s="1"/>
  <c r="I611" i="3" s="1"/>
  <c r="I173" i="3"/>
  <c r="S216" i="3"/>
  <c r="S531" i="3"/>
  <c r="S530" i="3" s="1"/>
  <c r="S615" i="3" s="1"/>
  <c r="U564" i="3"/>
  <c r="U562" i="3" s="1"/>
  <c r="U627" i="3" s="1"/>
  <c r="U391" i="3"/>
  <c r="W367" i="3"/>
  <c r="W558" i="3" s="1"/>
  <c r="I573" i="3"/>
  <c r="I571" i="3" s="1"/>
  <c r="I630" i="3" s="1"/>
  <c r="I415" i="3"/>
  <c r="I269" i="3"/>
  <c r="I543" i="3" s="1"/>
  <c r="AC564" i="3"/>
  <c r="AC562" i="3" s="1"/>
  <c r="AC627" i="3" s="1"/>
  <c r="AC391" i="3"/>
  <c r="K269" i="3"/>
  <c r="K543" i="3" s="1"/>
  <c r="AE216" i="3"/>
  <c r="AE531" i="3"/>
  <c r="AE530" i="3" s="1"/>
  <c r="AE615" i="3" s="1"/>
  <c r="J542" i="3"/>
  <c r="G4" i="5"/>
  <c r="U509" i="3"/>
  <c r="U508" i="3" s="1"/>
  <c r="U610" i="3" s="1"/>
  <c r="U160" i="3"/>
  <c r="D564" i="3"/>
  <c r="D562" i="3" s="1"/>
  <c r="D627" i="3" s="1"/>
  <c r="D391" i="3"/>
  <c r="E486" i="3"/>
  <c r="E478" i="3" s="1"/>
  <c r="E122" i="3"/>
  <c r="F30" i="67" s="1"/>
  <c r="H160" i="3"/>
  <c r="H509" i="3"/>
  <c r="H508" i="3" s="1"/>
  <c r="Y577" i="3"/>
  <c r="Y425" i="3"/>
  <c r="W573" i="3"/>
  <c r="W571" i="3" s="1"/>
  <c r="W630" i="3" s="1"/>
  <c r="W415" i="3"/>
  <c r="K570" i="3"/>
  <c r="K568" i="3" s="1"/>
  <c r="K629" i="3" s="1"/>
  <c r="K407" i="3"/>
  <c r="S542" i="3"/>
  <c r="C531" i="3"/>
  <c r="C530" i="3" s="1"/>
  <c r="C615" i="3" s="1"/>
  <c r="C216" i="3"/>
  <c r="O526" i="3"/>
  <c r="O525" i="3" s="1"/>
  <c r="O192" i="3"/>
  <c r="AE269" i="3"/>
  <c r="AD543" i="3"/>
  <c r="AD541" i="3" s="1"/>
  <c r="AD617" i="3" s="1"/>
  <c r="AD257" i="3"/>
  <c r="W561" i="3"/>
  <c r="W559" i="3" s="1"/>
  <c r="W626" i="3" s="1"/>
  <c r="W383" i="3"/>
  <c r="F542" i="3"/>
  <c r="F541" i="3" s="1"/>
  <c r="F617" i="3" s="1"/>
  <c r="F257" i="3"/>
  <c r="M542" i="3"/>
  <c r="S567" i="3"/>
  <c r="S565" i="3" s="1"/>
  <c r="S628" i="3" s="1"/>
  <c r="S399" i="3"/>
  <c r="D526" i="3"/>
  <c r="D525" i="3" s="1"/>
  <c r="D192" i="3"/>
  <c r="T531" i="3"/>
  <c r="T530" i="3" s="1"/>
  <c r="T615" i="3" s="1"/>
  <c r="T216" i="3"/>
  <c r="T192" i="3"/>
  <c r="T526" i="3"/>
  <c r="T525" i="3" s="1"/>
  <c r="P122" i="3"/>
  <c r="Q30" i="67" s="1"/>
  <c r="N580" i="3"/>
  <c r="N425" i="3"/>
  <c r="Q509" i="3"/>
  <c r="Q508" i="3" s="1"/>
  <c r="Q610" i="3" s="1"/>
  <c r="Q160" i="3"/>
  <c r="D516" i="3"/>
  <c r="D515" i="3" s="1"/>
  <c r="D611" i="3" s="1"/>
  <c r="D173" i="3"/>
  <c r="M573" i="3"/>
  <c r="M571" i="3" s="1"/>
  <c r="M630" i="3" s="1"/>
  <c r="M415" i="3"/>
  <c r="K509" i="3"/>
  <c r="K508" i="3" s="1"/>
  <c r="K610" i="3" s="1"/>
  <c r="K160" i="3"/>
  <c r="C486" i="3"/>
  <c r="C478" i="3" s="1"/>
  <c r="C122" i="3"/>
  <c r="D30" i="67" s="1"/>
  <c r="S561" i="3"/>
  <c r="S559" i="3" s="1"/>
  <c r="S626" i="3" s="1"/>
  <c r="S383" i="3"/>
  <c r="AB301" i="3"/>
  <c r="AB300" i="3" s="1"/>
  <c r="W570" i="3"/>
  <c r="W568" i="3" s="1"/>
  <c r="W629" i="3" s="1"/>
  <c r="W407" i="3"/>
  <c r="V216" i="3"/>
  <c r="V531" i="3"/>
  <c r="V530" i="3" s="1"/>
  <c r="V615" i="3" s="1"/>
  <c r="U573" i="3"/>
  <c r="U571" i="3" s="1"/>
  <c r="U630" i="3" s="1"/>
  <c r="U415" i="3"/>
  <c r="W567" i="3"/>
  <c r="W565" i="3" s="1"/>
  <c r="W628" i="3" s="1"/>
  <c r="W399" i="3"/>
  <c r="C526" i="3"/>
  <c r="C525" i="3" s="1"/>
  <c r="C192" i="3"/>
  <c r="F620" i="2"/>
  <c r="F613" i="2" s="1"/>
  <c r="F659" i="2" s="1"/>
  <c r="F64" i="44" s="1"/>
  <c r="F524" i="2"/>
  <c r="H531" i="3"/>
  <c r="H530" i="3" s="1"/>
  <c r="H615" i="3" s="1"/>
  <c r="H216" i="3"/>
  <c r="U526" i="3"/>
  <c r="U525" i="3" s="1"/>
  <c r="U192" i="3"/>
  <c r="P531" i="3"/>
  <c r="P530" i="3" s="1"/>
  <c r="P615" i="3" s="1"/>
  <c r="P216" i="3"/>
  <c r="H620" i="2"/>
  <c r="H613" i="2" s="1"/>
  <c r="H659" i="2" s="1"/>
  <c r="H64" i="44" s="1"/>
  <c r="H524" i="2"/>
  <c r="AA509" i="3"/>
  <c r="AA508" i="3" s="1"/>
  <c r="AA610" i="3" s="1"/>
  <c r="AA160" i="3"/>
  <c r="AA579" i="3"/>
  <c r="AA425" i="3"/>
  <c r="F516" i="3"/>
  <c r="F515" i="3" s="1"/>
  <c r="F173" i="3"/>
  <c r="AE487" i="3"/>
  <c r="AE122" i="3"/>
  <c r="AF30" i="67" s="1"/>
  <c r="AB478" i="3"/>
  <c r="N509" i="3"/>
  <c r="N508" i="3" s="1"/>
  <c r="N160" i="3"/>
  <c r="C349" i="3"/>
  <c r="N269" i="3"/>
  <c r="J561" i="3"/>
  <c r="J559" i="3" s="1"/>
  <c r="J626" i="3" s="1"/>
  <c r="J383" i="3"/>
  <c r="V542" i="3"/>
  <c r="V541" i="3" s="1"/>
  <c r="V617" i="3" s="1"/>
  <c r="AC573" i="3"/>
  <c r="AC571" i="3" s="1"/>
  <c r="AC630" i="3" s="1"/>
  <c r="AC415" i="3"/>
  <c r="AD531" i="3"/>
  <c r="AD530" i="3" s="1"/>
  <c r="AD615" i="3" s="1"/>
  <c r="AD216" i="3"/>
  <c r="T573" i="3"/>
  <c r="T571" i="3" s="1"/>
  <c r="T630" i="3" s="1"/>
  <c r="T415" i="3"/>
  <c r="M301" i="3"/>
  <c r="M300" i="3" s="1"/>
  <c r="O269" i="3"/>
  <c r="O543" i="3" s="1"/>
  <c r="G564" i="3"/>
  <c r="G562" i="3" s="1"/>
  <c r="G627" i="3" s="1"/>
  <c r="G391" i="3"/>
  <c r="G573" i="3"/>
  <c r="G571" i="3" s="1"/>
  <c r="G630" i="3" s="1"/>
  <c r="G415" i="3"/>
  <c r="AD526" i="3"/>
  <c r="AD525" i="3" s="1"/>
  <c r="AD192" i="3"/>
  <c r="H349" i="3"/>
  <c r="J564" i="3"/>
  <c r="J562" i="3" s="1"/>
  <c r="J627" i="3" s="1"/>
  <c r="J391" i="3"/>
  <c r="U570" i="3"/>
  <c r="U568" i="3" s="1"/>
  <c r="U629" i="3" s="1"/>
  <c r="U407" i="3"/>
  <c r="S570" i="3"/>
  <c r="S568" i="3" s="1"/>
  <c r="S629" i="3" s="1"/>
  <c r="S407" i="3"/>
  <c r="P526" i="3"/>
  <c r="P525" i="3" s="1"/>
  <c r="P192" i="3"/>
  <c r="R301" i="3"/>
  <c r="R300" i="3" s="1"/>
  <c r="E349" i="3"/>
  <c r="L269" i="3"/>
  <c r="L543" i="3" s="1"/>
  <c r="AA516" i="3"/>
  <c r="AA515" i="3" s="1"/>
  <c r="AA611" i="3" s="1"/>
  <c r="AA173" i="3"/>
  <c r="E173" i="3"/>
  <c r="E516" i="3"/>
  <c r="E515" i="3" s="1"/>
  <c r="E611" i="3" s="1"/>
  <c r="X509" i="3"/>
  <c r="X508" i="3" s="1"/>
  <c r="X160" i="3"/>
  <c r="H573" i="3"/>
  <c r="H571" i="3" s="1"/>
  <c r="H630" i="3" s="1"/>
  <c r="H415" i="3"/>
  <c r="O160" i="3"/>
  <c r="O509" i="3"/>
  <c r="O508" i="3" s="1"/>
  <c r="P573" i="3"/>
  <c r="P571" i="3" s="1"/>
  <c r="P630" i="3" s="1"/>
  <c r="P415" i="3"/>
  <c r="R526" i="3"/>
  <c r="R525" i="3" s="1"/>
  <c r="R614" i="3" s="1"/>
  <c r="R192" i="3"/>
  <c r="AC349" i="3"/>
  <c r="P367" i="3"/>
  <c r="P558" i="3" s="1"/>
  <c r="U542" i="3"/>
  <c r="G349" i="3"/>
  <c r="AA561" i="3"/>
  <c r="AA559" i="3" s="1"/>
  <c r="AA626" i="3" s="1"/>
  <c r="AA383" i="3"/>
  <c r="P301" i="3"/>
  <c r="P300" i="3" s="1"/>
  <c r="O567" i="3"/>
  <c r="O565" i="3" s="1"/>
  <c r="O628" i="3" s="1"/>
  <c r="O399" i="3"/>
  <c r="T562" i="3"/>
  <c r="T627" i="3" s="1"/>
  <c r="H526" i="3"/>
  <c r="H525" i="3" s="1"/>
  <c r="H192" i="3"/>
  <c r="AB269" i="3"/>
  <c r="J269" i="3"/>
  <c r="J543" i="3" s="1"/>
  <c r="AE301" i="3"/>
  <c r="AD567" i="3"/>
  <c r="AD565" i="3" s="1"/>
  <c r="AD628" i="3" s="1"/>
  <c r="AD399" i="3"/>
  <c r="G620" i="2"/>
  <c r="G613" i="2" s="1"/>
  <c r="G659" i="2" s="1"/>
  <c r="G64" i="44" s="1"/>
  <c r="G524" i="2"/>
  <c r="T425" i="3"/>
  <c r="T577" i="3"/>
  <c r="Z573" i="3"/>
  <c r="Z571" i="3" s="1"/>
  <c r="Z630" i="3" s="1"/>
  <c r="Z415" i="3"/>
  <c r="G517" i="3"/>
  <c r="G515" i="3" s="1"/>
  <c r="G611" i="3" s="1"/>
  <c r="G173" i="3"/>
  <c r="AA486" i="3"/>
  <c r="AA478" i="3" s="1"/>
  <c r="AA122" i="3"/>
  <c r="AB30" i="67" s="1"/>
  <c r="R509" i="3"/>
  <c r="R508" i="3" s="1"/>
  <c r="R160" i="3"/>
  <c r="R577" i="3"/>
  <c r="R425" i="3"/>
  <c r="I577" i="3"/>
  <c r="I425" i="3"/>
  <c r="Y122" i="3"/>
  <c r="Z30" i="67" s="1"/>
  <c r="K367" i="3"/>
  <c r="K558" i="3" s="1"/>
  <c r="S564" i="3"/>
  <c r="S562" i="3" s="1"/>
  <c r="S627" i="3" s="1"/>
  <c r="S391" i="3"/>
  <c r="C391" i="3"/>
  <c r="T542" i="3"/>
  <c r="T257" i="3"/>
  <c r="AC567" i="3"/>
  <c r="AC565" i="3" s="1"/>
  <c r="AC628" i="3" s="1"/>
  <c r="AC399" i="3"/>
  <c r="X573" i="3"/>
  <c r="X571" i="3" s="1"/>
  <c r="X630" i="3" s="1"/>
  <c r="X415" i="3"/>
  <c r="L531" i="3"/>
  <c r="L530" i="3" s="1"/>
  <c r="L615" i="3" s="1"/>
  <c r="L216" i="3"/>
  <c r="F531" i="3"/>
  <c r="F530" i="3" s="1"/>
  <c r="F615" i="3" s="1"/>
  <c r="F216" i="3"/>
  <c r="AB526" i="3"/>
  <c r="AB525" i="3" s="1"/>
  <c r="AB192" i="3"/>
  <c r="AD564" i="3"/>
  <c r="AD562" i="3" s="1"/>
  <c r="AD627" i="3" s="1"/>
  <c r="AD391" i="3"/>
  <c r="F564" i="3"/>
  <c r="F562" i="3" s="1"/>
  <c r="F627" i="3" s="1"/>
  <c r="F391" i="3"/>
  <c r="R567" i="3"/>
  <c r="R565" i="3" s="1"/>
  <c r="R628" i="3" s="1"/>
  <c r="R399" i="3"/>
  <c r="P478" i="3"/>
  <c r="E425" i="3"/>
  <c r="E577" i="3"/>
  <c r="M561" i="3"/>
  <c r="M559" i="3" s="1"/>
  <c r="M626" i="3" s="1"/>
  <c r="M383" i="3"/>
  <c r="K517" i="3"/>
  <c r="K515" i="3" s="1"/>
  <c r="K611" i="3" s="1"/>
  <c r="K173" i="3"/>
  <c r="I486" i="3"/>
  <c r="I478" i="3" s="1"/>
  <c r="I122" i="3"/>
  <c r="M367" i="3"/>
  <c r="M558" i="3" s="1"/>
  <c r="S517" i="3"/>
  <c r="S515" i="3" s="1"/>
  <c r="S611" i="3" s="1"/>
  <c r="S173" i="3"/>
  <c r="S509" i="3"/>
  <c r="S508" i="3" s="1"/>
  <c r="S160" i="3"/>
  <c r="G486" i="3"/>
  <c r="G478" i="3" s="1"/>
  <c r="G122" i="3"/>
  <c r="H30" i="67" s="1"/>
  <c r="AA570" i="3"/>
  <c r="AA568" i="3" s="1"/>
  <c r="AA629" i="3" s="1"/>
  <c r="AA407" i="3"/>
  <c r="X570" i="3"/>
  <c r="X568" i="3" s="1"/>
  <c r="X629" i="3" s="1"/>
  <c r="X407" i="3"/>
  <c r="U367" i="3"/>
  <c r="T570" i="3"/>
  <c r="T568" i="3" s="1"/>
  <c r="T629" i="3" s="1"/>
  <c r="T407" i="3"/>
  <c r="X526" i="3"/>
  <c r="X525" i="3" s="1"/>
  <c r="X192" i="3"/>
  <c r="AA564" i="3"/>
  <c r="AA562" i="3" s="1"/>
  <c r="AA627" i="3" s="1"/>
  <c r="AA391" i="3"/>
  <c r="S269" i="3"/>
  <c r="S543" i="3" s="1"/>
  <c r="AA531" i="3"/>
  <c r="AA530" i="3" s="1"/>
  <c r="AA615" i="3" s="1"/>
  <c r="AA216" i="3"/>
  <c r="I620" i="2"/>
  <c r="I613" i="2" s="1"/>
  <c r="I659" i="2" s="1"/>
  <c r="I64" i="44" s="1"/>
  <c r="I524" i="2"/>
  <c r="K564" i="3"/>
  <c r="K562" i="3" s="1"/>
  <c r="K627" i="3" s="1"/>
  <c r="K391" i="3"/>
  <c r="Q570" i="3"/>
  <c r="Q568" i="3" s="1"/>
  <c r="Q629" i="3" s="1"/>
  <c r="Q407" i="3"/>
  <c r="W526" i="3"/>
  <c r="W525" i="3" s="1"/>
  <c r="W192" i="3"/>
  <c r="O301" i="3"/>
  <c r="O300" i="3" s="1"/>
  <c r="F349" i="3"/>
  <c r="Y192" i="3"/>
  <c r="Y526" i="3"/>
  <c r="Y525" i="3" s="1"/>
  <c r="R573" i="3"/>
  <c r="R571" i="3" s="1"/>
  <c r="R630" i="3" s="1"/>
  <c r="R415" i="3"/>
  <c r="D531" i="3"/>
  <c r="D530" i="3" s="1"/>
  <c r="D615" i="3" s="1"/>
  <c r="D216" i="3"/>
  <c r="E567" i="3"/>
  <c r="E565" i="3" s="1"/>
  <c r="E628" i="3" s="1"/>
  <c r="E399" i="3"/>
  <c r="L570" i="3"/>
  <c r="L568" i="3" s="1"/>
  <c r="L629" i="3" s="1"/>
  <c r="L407" i="3"/>
  <c r="K542" i="3"/>
  <c r="AC517" i="3"/>
  <c r="AC515" i="3" s="1"/>
  <c r="AC611" i="3" s="1"/>
  <c r="AC173" i="3"/>
  <c r="U173" i="3"/>
  <c r="U516" i="3"/>
  <c r="U515" i="3" s="1"/>
  <c r="U611" i="3" s="1"/>
  <c r="L425" i="3"/>
  <c r="L577" i="3"/>
  <c r="AB573" i="3"/>
  <c r="AB571" i="3" s="1"/>
  <c r="AB630" i="3" s="1"/>
  <c r="AB415" i="3"/>
  <c r="M122" i="3"/>
  <c r="N30" i="67" s="1"/>
  <c r="Q173" i="3"/>
  <c r="Q516" i="3"/>
  <c r="Q515" i="3" s="1"/>
  <c r="Q611" i="3" s="1"/>
  <c r="AB122" i="3"/>
  <c r="AC30" i="67" s="1"/>
  <c r="J518" i="3"/>
  <c r="J515" i="3" s="1"/>
  <c r="J611" i="3" s="1"/>
  <c r="J173" i="3"/>
  <c r="P561" i="3"/>
  <c r="P559" i="3" s="1"/>
  <c r="P626" i="3" s="1"/>
  <c r="P383" i="3"/>
  <c r="T160" i="3"/>
  <c r="U31" i="67" s="1"/>
  <c r="T509" i="3"/>
  <c r="T508" i="3" s="1"/>
  <c r="Z564" i="3"/>
  <c r="Z562" i="3" s="1"/>
  <c r="Z627" i="3" s="1"/>
  <c r="Z391" i="3"/>
  <c r="Y567" i="3"/>
  <c r="Y565" i="3" s="1"/>
  <c r="Y628" i="3" s="1"/>
  <c r="Y399" i="3"/>
  <c r="J367" i="3"/>
  <c r="J558" i="3" s="1"/>
  <c r="Z526" i="3"/>
  <c r="Z525" i="3" s="1"/>
  <c r="Z192" i="3"/>
  <c r="N531" i="3"/>
  <c r="N530" i="3" s="1"/>
  <c r="N615" i="3" s="1"/>
  <c r="N216" i="3"/>
  <c r="AA526" i="3"/>
  <c r="AA525" i="3" s="1"/>
  <c r="AA192" i="3"/>
  <c r="Z301" i="3"/>
  <c r="Z300" i="3" s="1"/>
  <c r="V561" i="3"/>
  <c r="V559" i="3" s="1"/>
  <c r="V626" i="3" s="1"/>
  <c r="V383" i="3"/>
  <c r="AA567" i="3"/>
  <c r="AA565" i="3" s="1"/>
  <c r="AA628" i="3" s="1"/>
  <c r="AA399" i="3"/>
  <c r="J216" i="3"/>
  <c r="J531" i="3"/>
  <c r="J530" i="3" s="1"/>
  <c r="J615" i="3" s="1"/>
  <c r="AB349" i="3"/>
  <c r="J301" i="3"/>
  <c r="J300" i="3" s="1"/>
  <c r="F526" i="3"/>
  <c r="F525" i="3" s="1"/>
  <c r="F192" i="3"/>
  <c r="V349" i="3"/>
  <c r="AE349" i="3"/>
  <c r="L567" i="3"/>
  <c r="L565" i="3" s="1"/>
  <c r="L628" i="3" s="1"/>
  <c r="L399" i="3"/>
  <c r="F367" i="3"/>
  <c r="F558" i="3" s="1"/>
  <c r="AE561" i="3"/>
  <c r="AE559" i="3" s="1"/>
  <c r="AE626" i="3" s="1"/>
  <c r="AE383" i="3"/>
  <c r="E570" i="3"/>
  <c r="E568" i="3" s="1"/>
  <c r="E629" i="3" s="1"/>
  <c r="E407" i="3"/>
  <c r="H517" i="3"/>
  <c r="H515" i="3" s="1"/>
  <c r="H611" i="3" s="1"/>
  <c r="H173" i="3"/>
  <c r="P516" i="3"/>
  <c r="P515" i="3" s="1"/>
  <c r="P611" i="3" s="1"/>
  <c r="P173" i="3"/>
  <c r="M577" i="3"/>
  <c r="M425" i="3"/>
  <c r="Z367" i="3"/>
  <c r="Z558" i="3" s="1"/>
  <c r="L486" i="3"/>
  <c r="L478" i="3" s="1"/>
  <c r="L122" i="3"/>
  <c r="M30" i="67" s="1"/>
  <c r="M509" i="3"/>
  <c r="M508" i="3" s="1"/>
  <c r="M610" i="3" s="1"/>
  <c r="M160" i="3"/>
  <c r="N567" i="3"/>
  <c r="N565" i="3" s="1"/>
  <c r="N628" i="3" s="1"/>
  <c r="N399" i="3"/>
  <c r="K567" i="3"/>
  <c r="K565" i="3" s="1"/>
  <c r="K628" i="3" s="1"/>
  <c r="K399" i="3"/>
  <c r="J528" i="3"/>
  <c r="J525" i="3" s="1"/>
  <c r="J192" i="3"/>
  <c r="H301" i="3"/>
  <c r="H300" i="3" s="1"/>
  <c r="V564" i="3"/>
  <c r="V562" i="3" s="1"/>
  <c r="V627" i="3" s="1"/>
  <c r="V391" i="3"/>
  <c r="K301" i="3"/>
  <c r="K300" i="3" s="1"/>
  <c r="K299" i="3" s="1"/>
  <c r="M531" i="3"/>
  <c r="M530" i="3" s="1"/>
  <c r="M615" i="3" s="1"/>
  <c r="M216" i="3"/>
  <c r="AC542" i="3"/>
  <c r="AC541" i="3" s="1"/>
  <c r="AC617" i="3" s="1"/>
  <c r="AC257" i="3"/>
  <c r="N301" i="3"/>
  <c r="N300" i="3" s="1"/>
  <c r="N299" i="3" s="1"/>
  <c r="I301" i="3"/>
  <c r="I300" i="3" s="1"/>
  <c r="T391" i="3"/>
  <c r="Q526" i="3"/>
  <c r="Q525" i="3" s="1"/>
  <c r="Q614" i="3" s="1"/>
  <c r="Q192" i="3"/>
  <c r="AE567" i="3"/>
  <c r="AE565" i="3" s="1"/>
  <c r="AE628" i="3" s="1"/>
  <c r="AE399" i="3"/>
  <c r="F573" i="3"/>
  <c r="F571" i="3" s="1"/>
  <c r="F630" i="3" s="1"/>
  <c r="F415" i="3"/>
  <c r="F567" i="3"/>
  <c r="F565" i="3" s="1"/>
  <c r="F628" i="3" s="1"/>
  <c r="F399" i="3"/>
  <c r="R269" i="3"/>
  <c r="G216" i="3"/>
  <c r="G531" i="3"/>
  <c r="G530" i="3" s="1"/>
  <c r="G615" i="3" s="1"/>
  <c r="L367" i="3"/>
  <c r="L558" i="3" s="1"/>
  <c r="S455" i="65"/>
  <c r="S453" i="65" s="1"/>
  <c r="Y455" i="65"/>
  <c r="Y453" i="65" s="1"/>
  <c r="M455" i="65"/>
  <c r="M453" i="65" s="1"/>
  <c r="W509" i="3"/>
  <c r="W508" i="3" s="1"/>
  <c r="W610" i="3" s="1"/>
  <c r="W160" i="3"/>
  <c r="Z173" i="3"/>
  <c r="AA31" i="67" s="1"/>
  <c r="AA95" i="67" s="1"/>
  <c r="Z516" i="3"/>
  <c r="Z515" i="3" s="1"/>
  <c r="Z611" i="3" s="1"/>
  <c r="K486" i="3"/>
  <c r="K478" i="3" s="1"/>
  <c r="K122" i="3"/>
  <c r="L30" i="67" s="1"/>
  <c r="L509" i="3"/>
  <c r="L508" i="3" s="1"/>
  <c r="L610" i="3" s="1"/>
  <c r="L160" i="3"/>
  <c r="Y516" i="3"/>
  <c r="Y515" i="3" s="1"/>
  <c r="Y611" i="3" s="1"/>
  <c r="Y173" i="3"/>
  <c r="Y509" i="3"/>
  <c r="Y508" i="3" s="1"/>
  <c r="Y610" i="3" s="1"/>
  <c r="Y160" i="3"/>
  <c r="Z486" i="3"/>
  <c r="Z478" i="3" s="1"/>
  <c r="Z122" i="3"/>
  <c r="AA30" i="67" s="1"/>
  <c r="Y564" i="3"/>
  <c r="Y562" i="3" s="1"/>
  <c r="Y627" i="3" s="1"/>
  <c r="Y391" i="3"/>
  <c r="Y478" i="3"/>
  <c r="P567" i="3"/>
  <c r="P565" i="3" s="1"/>
  <c r="P628" i="3" s="1"/>
  <c r="P399" i="3"/>
  <c r="X367" i="3"/>
  <c r="X558" i="3" s="1"/>
  <c r="G301" i="3"/>
  <c r="G300" i="3" s="1"/>
  <c r="C542" i="3"/>
  <c r="C541" i="3" s="1"/>
  <c r="C617" i="3" s="1"/>
  <c r="C257" i="3"/>
  <c r="I216" i="3"/>
  <c r="I531" i="3"/>
  <c r="I530" i="3" s="1"/>
  <c r="I615" i="3" s="1"/>
  <c r="N192" i="3"/>
  <c r="N526" i="3"/>
  <c r="N525" i="3" s="1"/>
  <c r="E216" i="3"/>
  <c r="E531" i="3"/>
  <c r="E530" i="3" s="1"/>
  <c r="E615" i="3" s="1"/>
  <c r="S192" i="3"/>
  <c r="S526" i="3"/>
  <c r="S525" i="3" s="1"/>
  <c r="W531" i="3"/>
  <c r="W530" i="3" s="1"/>
  <c r="W615" i="3" s="1"/>
  <c r="W216" i="3"/>
  <c r="C562" i="3"/>
  <c r="C627" i="3" s="1"/>
  <c r="AA542" i="3"/>
  <c r="AA541" i="3" s="1"/>
  <c r="AA617" i="3" s="1"/>
  <c r="AA257" i="3"/>
  <c r="O561" i="3"/>
  <c r="O559" i="3" s="1"/>
  <c r="O626" i="3" s="1"/>
  <c r="O383" i="3"/>
  <c r="O534" i="3"/>
  <c r="O530" i="3" s="1"/>
  <c r="O615" i="3" s="1"/>
  <c r="O216" i="3"/>
  <c r="L561" i="3"/>
  <c r="L559" i="3" s="1"/>
  <c r="L626" i="3" s="1"/>
  <c r="L383" i="3"/>
  <c r="AE580" i="3"/>
  <c r="AE425" i="3"/>
  <c r="X516" i="3"/>
  <c r="X515" i="3" s="1"/>
  <c r="X611" i="3" s="1"/>
  <c r="X173" i="3"/>
  <c r="N367" i="3"/>
  <c r="N558" i="3" s="1"/>
  <c r="O517" i="3"/>
  <c r="O515" i="3" s="1"/>
  <c r="O611" i="3" s="1"/>
  <c r="O173" i="3"/>
  <c r="AB160" i="3"/>
  <c r="AB509" i="3"/>
  <c r="AB508" i="3" s="1"/>
  <c r="AB610" i="3" s="1"/>
  <c r="W486" i="3"/>
  <c r="W478" i="3" s="1"/>
  <c r="W122" i="3"/>
  <c r="X30" i="67" s="1"/>
  <c r="N173" i="3"/>
  <c r="N516" i="3"/>
  <c r="N515" i="3" s="1"/>
  <c r="N611" i="3" s="1"/>
  <c r="N573" i="3"/>
  <c r="N571" i="3" s="1"/>
  <c r="N630" i="3" s="1"/>
  <c r="N415" i="3"/>
  <c r="H367" i="3"/>
  <c r="H558" i="3" s="1"/>
  <c r="D567" i="3"/>
  <c r="D565" i="3" s="1"/>
  <c r="D628" i="3" s="1"/>
  <c r="D399" i="3"/>
  <c r="O573" i="3"/>
  <c r="O571" i="3" s="1"/>
  <c r="O630" i="3" s="1"/>
  <c r="O415" i="3"/>
  <c r="I526" i="3"/>
  <c r="I525" i="3" s="1"/>
  <c r="I192" i="3"/>
  <c r="W564" i="3"/>
  <c r="W562" i="3" s="1"/>
  <c r="W627" i="3" s="1"/>
  <c r="W391" i="3"/>
  <c r="X564" i="3"/>
  <c r="X562" i="3" s="1"/>
  <c r="X627" i="3" s="1"/>
  <c r="X391" i="3"/>
  <c r="E526" i="3"/>
  <c r="E525" i="3" s="1"/>
  <c r="E192" i="3"/>
  <c r="J573" i="3"/>
  <c r="J571" i="3" s="1"/>
  <c r="J630" i="3" s="1"/>
  <c r="J415" i="3"/>
  <c r="E367" i="3"/>
  <c r="E558" i="3" s="1"/>
  <c r="AE367" i="3"/>
  <c r="AE558" i="3" s="1"/>
  <c r="AC531" i="3"/>
  <c r="AC530" i="3" s="1"/>
  <c r="AC615" i="3" s="1"/>
  <c r="AC216" i="3"/>
  <c r="AE516" i="3"/>
  <c r="AE515" i="3" s="1"/>
  <c r="AE611" i="3" s="1"/>
  <c r="AE173" i="3"/>
  <c r="R173" i="3"/>
  <c r="R516" i="3"/>
  <c r="R515" i="3" s="1"/>
  <c r="R611" i="3" s="1"/>
  <c r="D573" i="3"/>
  <c r="D571" i="3" s="1"/>
  <c r="D630" i="3" s="1"/>
  <c r="D415" i="3"/>
  <c r="P160" i="3"/>
  <c r="P509" i="3"/>
  <c r="P508" i="3" s="1"/>
  <c r="P610" i="3" s="1"/>
  <c r="M478" i="3"/>
  <c r="D509" i="3"/>
  <c r="D508" i="3" s="1"/>
  <c r="D160" i="3"/>
  <c r="E31" i="67" s="1"/>
  <c r="Z577" i="3"/>
  <c r="Z425" i="3"/>
  <c r="V486" i="3"/>
  <c r="V478" i="3" s="1"/>
  <c r="V122" i="3"/>
  <c r="W30" i="67" s="1"/>
  <c r="Q577" i="3"/>
  <c r="Q425" i="3"/>
  <c r="AC509" i="3"/>
  <c r="AC508" i="3" s="1"/>
  <c r="AC610" i="3" s="1"/>
  <c r="AC160" i="3"/>
  <c r="AB561" i="3"/>
  <c r="AB559" i="3" s="1"/>
  <c r="AB626" i="3" s="1"/>
  <c r="AB383" i="3"/>
  <c r="D561" i="3"/>
  <c r="D559" i="3" s="1"/>
  <c r="D626" i="3" s="1"/>
  <c r="D383" i="3"/>
  <c r="N561" i="3"/>
  <c r="N559" i="3" s="1"/>
  <c r="N626" i="3" s="1"/>
  <c r="N383" i="3"/>
  <c r="H564" i="3"/>
  <c r="H562" i="3" s="1"/>
  <c r="H627" i="3" s="1"/>
  <c r="H391" i="3"/>
  <c r="G570" i="3"/>
  <c r="G568" i="3" s="1"/>
  <c r="G629" i="3" s="1"/>
  <c r="G407" i="3"/>
  <c r="C367" i="3"/>
  <c r="C558" i="3" s="1"/>
  <c r="J349" i="3"/>
  <c r="X531" i="3"/>
  <c r="X530" i="3" s="1"/>
  <c r="X615" i="3" s="1"/>
  <c r="X216" i="3"/>
  <c r="S367" i="3"/>
  <c r="S558" i="3" s="1"/>
  <c r="M349" i="3"/>
  <c r="O391" i="3"/>
  <c r="V192" i="3"/>
  <c r="V526" i="3"/>
  <c r="V525" i="3" s="1"/>
  <c r="T561" i="3"/>
  <c r="T559" i="3" s="1"/>
  <c r="T626" i="3" s="1"/>
  <c r="T383" i="3"/>
  <c r="Y383" i="3"/>
  <c r="U567" i="3"/>
  <c r="U565" i="3" s="1"/>
  <c r="U628" i="3" s="1"/>
  <c r="U399" i="3"/>
  <c r="S301" i="3"/>
  <c r="S300" i="3" s="1"/>
  <c r="Q531" i="3"/>
  <c r="Q530" i="3" s="1"/>
  <c r="Q615" i="3" s="1"/>
  <c r="Q216" i="3"/>
  <c r="G526" i="3"/>
  <c r="G525" i="3" s="1"/>
  <c r="G192" i="3"/>
  <c r="F580" i="3"/>
  <c r="F425" i="3"/>
  <c r="M173" i="3"/>
  <c r="M516" i="3"/>
  <c r="M515" i="3" s="1"/>
  <c r="M611" i="3" s="1"/>
  <c r="U486" i="3"/>
  <c r="U478" i="3" s="1"/>
  <c r="U122" i="3"/>
  <c r="H542" i="3"/>
  <c r="AC301" i="3"/>
  <c r="AC300" i="3" s="1"/>
  <c r="K561" i="3"/>
  <c r="K559" i="3" s="1"/>
  <c r="K626" i="3" s="1"/>
  <c r="K383" i="3"/>
  <c r="I367" i="3"/>
  <c r="I558" i="3" s="1"/>
  <c r="Q564" i="3"/>
  <c r="Q562" i="3" s="1"/>
  <c r="Q627" i="3" s="1"/>
  <c r="Q391" i="3"/>
  <c r="K192" i="3"/>
  <c r="K526" i="3"/>
  <c r="K525" i="3" s="1"/>
  <c r="R531" i="3"/>
  <c r="R530" i="3" s="1"/>
  <c r="R615" i="3" s="1"/>
  <c r="R216" i="3"/>
  <c r="T301" i="3"/>
  <c r="T300" i="3" s="1"/>
  <c r="D542" i="3"/>
  <c r="W542" i="3"/>
  <c r="X301" i="3"/>
  <c r="X300" i="3" s="1"/>
  <c r="Q573" i="3"/>
  <c r="Q571" i="3" s="1"/>
  <c r="Q630" i="3" s="1"/>
  <c r="Q415" i="3"/>
  <c r="Y301" i="3"/>
  <c r="Y300" i="3" s="1"/>
  <c r="Z531" i="3"/>
  <c r="Z530" i="3" s="1"/>
  <c r="Z615" i="3" s="1"/>
  <c r="Z216" i="3"/>
  <c r="U533" i="3"/>
  <c r="U530" i="3" s="1"/>
  <c r="U615" i="3" s="1"/>
  <c r="U216" i="3"/>
  <c r="AD573" i="3"/>
  <c r="AD571" i="3" s="1"/>
  <c r="AD630" i="3" s="1"/>
  <c r="AD415" i="3"/>
  <c r="Z269" i="3"/>
  <c r="L301" i="3"/>
  <c r="L300" i="3" s="1"/>
  <c r="P455" i="65"/>
  <c r="P453" i="65" s="1"/>
  <c r="G455" i="65"/>
  <c r="G453" i="65" s="1"/>
  <c r="AE455" i="65"/>
  <c r="Q657" i="65"/>
  <c r="Q656" i="65" s="1"/>
  <c r="Q654" i="65" s="1"/>
  <c r="Q599" i="65"/>
  <c r="Q597" i="65" s="1"/>
  <c r="G657" i="65"/>
  <c r="G656" i="65" s="1"/>
  <c r="G654" i="65" s="1"/>
  <c r="G599" i="65"/>
  <c r="G597" i="65" s="1"/>
  <c r="AE657" i="65"/>
  <c r="AE656" i="65" s="1"/>
  <c r="AE599" i="65"/>
  <c r="AE597" i="65" s="1"/>
  <c r="J625" i="65"/>
  <c r="J624" i="65" s="1"/>
  <c r="J660" i="65" s="1"/>
  <c r="J555" i="65"/>
  <c r="J455" i="65" s="1"/>
  <c r="I455" i="65"/>
  <c r="AC455" i="65"/>
  <c r="AC453" i="65" s="1"/>
  <c r="Z455" i="65"/>
  <c r="Z453" i="65" s="1"/>
  <c r="D455" i="65"/>
  <c r="AB657" i="65"/>
  <c r="F4" i="65"/>
  <c r="AA455" i="65"/>
  <c r="AA453" i="65" s="1"/>
  <c r="P657" i="65"/>
  <c r="P656" i="65" s="1"/>
  <c r="P654" i="65" s="1"/>
  <c r="P599" i="65"/>
  <c r="P597" i="65" s="1"/>
  <c r="J657" i="65"/>
  <c r="J599" i="65"/>
  <c r="H625" i="65"/>
  <c r="H624" i="65" s="1"/>
  <c r="H660" i="65" s="1"/>
  <c r="H555" i="65"/>
  <c r="H455" i="65" s="1"/>
  <c r="H453" i="65" s="1"/>
  <c r="AB625" i="65"/>
  <c r="AB624" i="65" s="1"/>
  <c r="AB660" i="65" s="1"/>
  <c r="AB555" i="65"/>
  <c r="AB455" i="65" s="1"/>
  <c r="AB453" i="65" s="1"/>
  <c r="C657" i="65"/>
  <c r="J4" i="65"/>
  <c r="I657" i="65"/>
  <c r="I656" i="65" s="1"/>
  <c r="AC657" i="65"/>
  <c r="AC656" i="65" s="1"/>
  <c r="AC654" i="65" s="1"/>
  <c r="AC599" i="65"/>
  <c r="AC597" i="65" s="1"/>
  <c r="S657" i="65"/>
  <c r="N657" i="65"/>
  <c r="Y657" i="65"/>
  <c r="Y656" i="65" s="1"/>
  <c r="Y654" i="65" s="1"/>
  <c r="Y599" i="65"/>
  <c r="Y597" i="65" s="1"/>
  <c r="M657" i="65"/>
  <c r="M656" i="65" s="1"/>
  <c r="M654" i="65" s="1"/>
  <c r="M599" i="65"/>
  <c r="M597" i="65" s="1"/>
  <c r="F657" i="65"/>
  <c r="Z657" i="65"/>
  <c r="Z656" i="65" s="1"/>
  <c r="Z654" i="65" s="1"/>
  <c r="Z599" i="65"/>
  <c r="Z597" i="65" s="1"/>
  <c r="D657" i="65"/>
  <c r="D656" i="65" s="1"/>
  <c r="D599" i="65"/>
  <c r="L657" i="65"/>
  <c r="V4" i="65"/>
  <c r="AA657" i="65"/>
  <c r="AA656" i="65" s="1"/>
  <c r="AA654" i="65" s="1"/>
  <c r="AA599" i="65"/>
  <c r="AA597" i="65" s="1"/>
  <c r="AD625" i="65"/>
  <c r="AD624" i="65" s="1"/>
  <c r="AD660" i="65" s="1"/>
  <c r="AD555" i="65"/>
  <c r="AD455" i="65" s="1"/>
  <c r="AD453" i="65" s="1"/>
  <c r="U657" i="65"/>
  <c r="U656" i="65" s="1"/>
  <c r="U654" i="65" s="1"/>
  <c r="U599" i="65"/>
  <c r="U597" i="65" s="1"/>
  <c r="O455" i="65"/>
  <c r="O453" i="65" s="1"/>
  <c r="F625" i="65"/>
  <c r="F624" i="65" s="1"/>
  <c r="F660" i="65" s="1"/>
  <c r="F555" i="65"/>
  <c r="F455" i="65" s="1"/>
  <c r="L625" i="65"/>
  <c r="L624" i="65" s="1"/>
  <c r="L660" i="65" s="1"/>
  <c r="L555" i="65"/>
  <c r="L455" i="65" s="1"/>
  <c r="L453" i="65" s="1"/>
  <c r="E455" i="65"/>
  <c r="E453" i="65" s="1"/>
  <c r="R455" i="65"/>
  <c r="R453" i="65" s="1"/>
  <c r="K455" i="65"/>
  <c r="K453" i="65" s="1"/>
  <c r="V657" i="65"/>
  <c r="V625" i="65"/>
  <c r="V624" i="65" s="1"/>
  <c r="V660" i="65" s="1"/>
  <c r="V555" i="65"/>
  <c r="V455" i="65" s="1"/>
  <c r="T455" i="65"/>
  <c r="T453" i="65" s="1"/>
  <c r="AD657" i="65"/>
  <c r="H657" i="65"/>
  <c r="X657" i="65"/>
  <c r="X656" i="65" s="1"/>
  <c r="X654" i="65" s="1"/>
  <c r="X599" i="65"/>
  <c r="X597" i="65" s="1"/>
  <c r="O657" i="65"/>
  <c r="O656" i="65" s="1"/>
  <c r="O654" i="65" s="1"/>
  <c r="O599" i="65"/>
  <c r="O597" i="65" s="1"/>
  <c r="W657" i="65"/>
  <c r="W656" i="65" s="1"/>
  <c r="W654" i="65" s="1"/>
  <c r="W599" i="65"/>
  <c r="W597" i="65" s="1"/>
  <c r="E657" i="65"/>
  <c r="E656" i="65" s="1"/>
  <c r="E654" i="65" s="1"/>
  <c r="E599" i="65"/>
  <c r="E597" i="65" s="1"/>
  <c r="R657" i="65"/>
  <c r="R656" i="65" s="1"/>
  <c r="R654" i="65" s="1"/>
  <c r="R599" i="65"/>
  <c r="R597" i="65" s="1"/>
  <c r="K657" i="65"/>
  <c r="K656" i="65" s="1"/>
  <c r="K654" i="65" s="1"/>
  <c r="K599" i="65"/>
  <c r="K597" i="65" s="1"/>
  <c r="N625" i="65"/>
  <c r="N624" i="65" s="1"/>
  <c r="N660" i="65" s="1"/>
  <c r="N555" i="65"/>
  <c r="N455" i="65" s="1"/>
  <c r="N453" i="65" s="1"/>
  <c r="T599" i="65"/>
  <c r="T597" i="65" s="1"/>
  <c r="T657" i="65"/>
  <c r="T656" i="65" s="1"/>
  <c r="T654" i="65" s="1"/>
  <c r="Y601" i="2"/>
  <c r="Y600" i="2" s="1"/>
  <c r="Y657" i="2" s="1"/>
  <c r="Y456" i="2"/>
  <c r="J456" i="5"/>
  <c r="S456" i="5"/>
  <c r="S455" i="5" s="1"/>
  <c r="M298" i="2"/>
  <c r="M297" i="2" s="1"/>
  <c r="M557" i="2"/>
  <c r="M556" i="2" s="1"/>
  <c r="S112" i="44"/>
  <c r="X613" i="1"/>
  <c r="X659" i="1" s="1"/>
  <c r="X66" i="44" s="1"/>
  <c r="K4" i="5"/>
  <c r="M600" i="3"/>
  <c r="M657" i="3" s="1"/>
  <c r="AC456" i="5"/>
  <c r="O5" i="5"/>
  <c r="O4" i="5" s="1"/>
  <c r="AE557" i="2"/>
  <c r="AE556" i="2" s="1"/>
  <c r="AE298" i="2"/>
  <c r="AE297" i="2" s="1"/>
  <c r="D34" i="66" s="1"/>
  <c r="K34" i="66" s="1"/>
  <c r="AE601" i="1"/>
  <c r="AE600" i="1" s="1"/>
  <c r="AE456" i="1"/>
  <c r="N599" i="39"/>
  <c r="N597" i="39" s="1"/>
  <c r="X658" i="40"/>
  <c r="X599" i="40"/>
  <c r="X597" i="40" s="1"/>
  <c r="W658" i="39"/>
  <c r="W599" i="39"/>
  <c r="W597" i="39" s="1"/>
  <c r="W600" i="3"/>
  <c r="G601" i="5"/>
  <c r="G600" i="5" s="1"/>
  <c r="G456" i="5"/>
  <c r="H657" i="5"/>
  <c r="I657" i="2"/>
  <c r="P601" i="2"/>
  <c r="P600" i="2" s="1"/>
  <c r="P456" i="2"/>
  <c r="J601" i="2"/>
  <c r="J600" i="2" s="1"/>
  <c r="J456" i="2"/>
  <c r="AD601" i="2"/>
  <c r="AD600" i="2" s="1"/>
  <c r="AD456" i="2"/>
  <c r="M601" i="1"/>
  <c r="M600" i="1" s="1"/>
  <c r="M456" i="1"/>
  <c r="I625" i="2"/>
  <c r="I624" i="2" s="1"/>
  <c r="I660" i="2" s="1"/>
  <c r="I555" i="2"/>
  <c r="I601" i="5"/>
  <c r="I600" i="5" s="1"/>
  <c r="I456" i="5"/>
  <c r="I455" i="5" s="1"/>
  <c r="P557" i="2"/>
  <c r="P556" i="2" s="1"/>
  <c r="P298" i="2"/>
  <c r="P297" i="2" s="1"/>
  <c r="P4" i="2" s="1"/>
  <c r="AB456" i="3"/>
  <c r="U658" i="40"/>
  <c r="U599" i="40"/>
  <c r="U597" i="40" s="1"/>
  <c r="T658" i="39"/>
  <c r="T599" i="39"/>
  <c r="T597" i="39" s="1"/>
  <c r="T601" i="2"/>
  <c r="T600" i="2" s="1"/>
  <c r="T456" i="2"/>
  <c r="F657" i="2"/>
  <c r="Y613" i="1"/>
  <c r="Y659" i="1" s="1"/>
  <c r="Y66" i="44" s="1"/>
  <c r="Y71" i="44" s="1"/>
  <c r="N601" i="2"/>
  <c r="N600" i="2" s="1"/>
  <c r="N456" i="2"/>
  <c r="W557" i="2"/>
  <c r="W556" i="2" s="1"/>
  <c r="W298" i="2"/>
  <c r="W297" i="2" s="1"/>
  <c r="Z601" i="5"/>
  <c r="Z600" i="5" s="1"/>
  <c r="Z456" i="5"/>
  <c r="L601" i="1"/>
  <c r="L600" i="1" s="1"/>
  <c r="L456" i="1"/>
  <c r="AE456" i="5"/>
  <c r="K456" i="3"/>
  <c r="U601" i="2"/>
  <c r="U600" i="2" s="1"/>
  <c r="U456" i="2"/>
  <c r="AA601" i="2"/>
  <c r="AA600" i="2" s="1"/>
  <c r="AA456" i="2"/>
  <c r="N599" i="5"/>
  <c r="H658" i="39"/>
  <c r="H599" i="39"/>
  <c r="H597" i="39" s="1"/>
  <c r="D658" i="41"/>
  <c r="D599" i="41"/>
  <c r="D597" i="41" s="1"/>
  <c r="AA658" i="39"/>
  <c r="AA599" i="39"/>
  <c r="AA597" i="39" s="1"/>
  <c r="O625" i="2"/>
  <c r="O624" i="2" s="1"/>
  <c r="O660" i="2" s="1"/>
  <c r="O555" i="2"/>
  <c r="AD658" i="40"/>
  <c r="AD599" i="40"/>
  <c r="AD597" i="40" s="1"/>
  <c r="M601" i="2"/>
  <c r="M600" i="2" s="1"/>
  <c r="M456" i="2"/>
  <c r="X601" i="2"/>
  <c r="X600" i="2" s="1"/>
  <c r="X456" i="2"/>
  <c r="G601" i="2"/>
  <c r="G600" i="2" s="1"/>
  <c r="G456" i="2"/>
  <c r="F601" i="3"/>
  <c r="AC557" i="2"/>
  <c r="AC556" i="2" s="1"/>
  <c r="AC298" i="2"/>
  <c r="AC297" i="2" s="1"/>
  <c r="AD658" i="41"/>
  <c r="AD599" i="41"/>
  <c r="AD597" i="41" s="1"/>
  <c r="Z601" i="3"/>
  <c r="Z600" i="3" s="1"/>
  <c r="Z456" i="3"/>
  <c r="S601" i="2"/>
  <c r="S600" i="2" s="1"/>
  <c r="S456" i="2"/>
  <c r="AC5" i="2"/>
  <c r="X625" i="2"/>
  <c r="X624" i="2" s="1"/>
  <c r="X660" i="2" s="1"/>
  <c r="X555" i="2"/>
  <c r="K658" i="41"/>
  <c r="K599" i="41"/>
  <c r="K597" i="41" s="1"/>
  <c r="E658" i="40"/>
  <c r="E599" i="40"/>
  <c r="E597" i="40" s="1"/>
  <c r="Y658" i="39"/>
  <c r="Y599" i="39"/>
  <c r="Y597" i="39" s="1"/>
  <c r="L456" i="5"/>
  <c r="C601" i="2"/>
  <c r="C600" i="2" s="1"/>
  <c r="C456" i="2"/>
  <c r="Q601" i="5"/>
  <c r="Q600" i="5" s="1"/>
  <c r="Q456" i="5"/>
  <c r="AC601" i="3"/>
  <c r="AC600" i="3" s="1"/>
  <c r="AC456" i="3"/>
  <c r="F4" i="1"/>
  <c r="R601" i="2"/>
  <c r="R600" i="2" s="1"/>
  <c r="R456" i="2"/>
  <c r="N4" i="1"/>
  <c r="L5" i="2"/>
  <c r="T5" i="2"/>
  <c r="T5" i="5"/>
  <c r="H5" i="2"/>
  <c r="R601" i="5"/>
  <c r="R600" i="5" s="1"/>
  <c r="R456" i="5"/>
  <c r="J601" i="1"/>
  <c r="J600" i="1" s="1"/>
  <c r="J456" i="1"/>
  <c r="C658" i="39"/>
  <c r="C599" i="39"/>
  <c r="C597" i="39" s="1"/>
  <c r="H658" i="40"/>
  <c r="H599" i="40"/>
  <c r="H597" i="40" s="1"/>
  <c r="S555" i="2"/>
  <c r="D601" i="2"/>
  <c r="D600" i="2" s="1"/>
  <c r="D456" i="2"/>
  <c r="F656" i="40"/>
  <c r="F49" i="44"/>
  <c r="M656" i="40"/>
  <c r="M49" i="44"/>
  <c r="AB658" i="41"/>
  <c r="AB599" i="41"/>
  <c r="AB597" i="41" s="1"/>
  <c r="L557" i="2"/>
  <c r="L556" i="2" s="1"/>
  <c r="L298" i="2"/>
  <c r="L297" i="2" s="1"/>
  <c r="D601" i="1"/>
  <c r="D600" i="1" s="1"/>
  <c r="D456" i="1"/>
  <c r="AB600" i="3"/>
  <c r="R625" i="2"/>
  <c r="R624" i="2" s="1"/>
  <c r="R660" i="2" s="1"/>
  <c r="R555" i="2"/>
  <c r="X601" i="5"/>
  <c r="X600" i="5" s="1"/>
  <c r="X456" i="5"/>
  <c r="R658" i="41"/>
  <c r="R599" i="41"/>
  <c r="R597" i="41" s="1"/>
  <c r="W658" i="40"/>
  <c r="W599" i="40"/>
  <c r="W597" i="40" s="1"/>
  <c r="AC658" i="41"/>
  <c r="AC599" i="41"/>
  <c r="AC597" i="41" s="1"/>
  <c r="K601" i="1"/>
  <c r="K600" i="1" s="1"/>
  <c r="K456" i="1"/>
  <c r="I656" i="40"/>
  <c r="I49" i="44"/>
  <c r="V601" i="3"/>
  <c r="V600" i="3" s="1"/>
  <c r="V456" i="3"/>
  <c r="O601" i="3"/>
  <c r="U4" i="1"/>
  <c r="N5" i="2"/>
  <c r="N4" i="2" s="1"/>
  <c r="C557" i="2"/>
  <c r="C556" i="2" s="1"/>
  <c r="C298" i="2"/>
  <c r="C297" i="2" s="1"/>
  <c r="E601" i="3"/>
  <c r="AD601" i="3"/>
  <c r="AD600" i="3" s="1"/>
  <c r="AD456" i="3"/>
  <c r="AD625" i="2"/>
  <c r="AD624" i="2" s="1"/>
  <c r="AD660" i="2" s="1"/>
  <c r="AD555" i="2"/>
  <c r="K456" i="5"/>
  <c r="Z625" i="2"/>
  <c r="Z624" i="2" s="1"/>
  <c r="Z660" i="2" s="1"/>
  <c r="G658" i="39"/>
  <c r="G599" i="39"/>
  <c r="G597" i="39" s="1"/>
  <c r="E658" i="41"/>
  <c r="E599" i="41"/>
  <c r="E597" i="41" s="1"/>
  <c r="K658" i="40"/>
  <c r="K599" i="40"/>
  <c r="K597" i="40" s="1"/>
  <c r="AB601" i="5"/>
  <c r="AB600" i="5" s="1"/>
  <c r="AB456" i="5"/>
  <c r="X5" i="2"/>
  <c r="V625" i="2"/>
  <c r="V624" i="2" s="1"/>
  <c r="V660" i="2" s="1"/>
  <c r="O656" i="40"/>
  <c r="O49" i="44"/>
  <c r="S656" i="40"/>
  <c r="S49" i="44"/>
  <c r="V601" i="2"/>
  <c r="V600" i="2" s="1"/>
  <c r="V456" i="2"/>
  <c r="G601" i="1"/>
  <c r="G600" i="1" s="1"/>
  <c r="G456" i="1"/>
  <c r="D557" i="2"/>
  <c r="D556" i="2" s="1"/>
  <c r="D298" i="2"/>
  <c r="D297" i="2" s="1"/>
  <c r="J601" i="3"/>
  <c r="J600" i="3" s="1"/>
  <c r="J456" i="3"/>
  <c r="AD5" i="3"/>
  <c r="E5" i="5"/>
  <c r="H455" i="1"/>
  <c r="X658" i="41"/>
  <c r="X599" i="41"/>
  <c r="X597" i="41" s="1"/>
  <c r="G658" i="40"/>
  <c r="G599" i="40"/>
  <c r="G597" i="40" s="1"/>
  <c r="X601" i="3"/>
  <c r="X600" i="3" s="1"/>
  <c r="X456" i="3"/>
  <c r="L600" i="5"/>
  <c r="Y657" i="1"/>
  <c r="AA5" i="3"/>
  <c r="F601" i="1"/>
  <c r="F600" i="1" s="1"/>
  <c r="F456" i="1"/>
  <c r="F455" i="1" s="1"/>
  <c r="AE456" i="2"/>
  <c r="Q625" i="2"/>
  <c r="Q624" i="2" s="1"/>
  <c r="Q660" i="2" s="1"/>
  <c r="Q84" i="44" s="1"/>
  <c r="Q555" i="2"/>
  <c r="AD657" i="1"/>
  <c r="AB555" i="2"/>
  <c r="P656" i="40"/>
  <c r="P49" i="44"/>
  <c r="Z656" i="40"/>
  <c r="Z49" i="44"/>
  <c r="H656" i="41"/>
  <c r="H50" i="44"/>
  <c r="L656" i="41"/>
  <c r="L50" i="44"/>
  <c r="V658" i="41"/>
  <c r="V599" i="41"/>
  <c r="V597" i="41" s="1"/>
  <c r="J5" i="3"/>
  <c r="H601" i="2"/>
  <c r="H600" i="2" s="1"/>
  <c r="H456" i="2"/>
  <c r="W601" i="5"/>
  <c r="W600" i="5" s="1"/>
  <c r="W456" i="5"/>
  <c r="W455" i="5" s="1"/>
  <c r="Q5" i="3"/>
  <c r="G557" i="2"/>
  <c r="G556" i="2" s="1"/>
  <c r="G298" i="2"/>
  <c r="G297" i="2" s="1"/>
  <c r="W601" i="2"/>
  <c r="W600" i="2" s="1"/>
  <c r="W456" i="2"/>
  <c r="AA625" i="2"/>
  <c r="AA624" i="2" s="1"/>
  <c r="AA660" i="2" s="1"/>
  <c r="AA555" i="2"/>
  <c r="AD5" i="5"/>
  <c r="D658" i="39"/>
  <c r="D599" i="39"/>
  <c r="D597" i="39" s="1"/>
  <c r="R658" i="40"/>
  <c r="R599" i="40"/>
  <c r="R597" i="40" s="1"/>
  <c r="T601" i="5"/>
  <c r="T600" i="5" s="1"/>
  <c r="T456" i="5"/>
  <c r="T455" i="5" s="1"/>
  <c r="AB4" i="1"/>
  <c r="P601" i="5"/>
  <c r="P600" i="5" s="1"/>
  <c r="P456" i="5"/>
  <c r="AA601" i="5"/>
  <c r="AA600" i="5" s="1"/>
  <c r="AA456" i="5"/>
  <c r="AA455" i="5" s="1"/>
  <c r="Y601" i="3"/>
  <c r="Y600" i="3" s="1"/>
  <c r="Y456" i="3"/>
  <c r="J600" i="5"/>
  <c r="M658" i="41"/>
  <c r="M599" i="41"/>
  <c r="M597" i="41" s="1"/>
  <c r="AA658" i="40"/>
  <c r="AA599" i="40"/>
  <c r="AA597" i="40" s="1"/>
  <c r="AA658" i="41"/>
  <c r="AA599" i="41"/>
  <c r="AA597" i="41" s="1"/>
  <c r="L524" i="1"/>
  <c r="H4" i="5"/>
  <c r="G601" i="3"/>
  <c r="G600" i="3" s="1"/>
  <c r="G456" i="3"/>
  <c r="AC600" i="5"/>
  <c r="C601" i="5"/>
  <c r="C600" i="5" s="1"/>
  <c r="C456" i="5"/>
  <c r="C455" i="5" s="1"/>
  <c r="F5" i="5"/>
  <c r="U658" i="41"/>
  <c r="U599" i="41"/>
  <c r="U597" i="41" s="1"/>
  <c r="U601" i="1"/>
  <c r="U600" i="1" s="1"/>
  <c r="U456" i="1"/>
  <c r="W601" i="1"/>
  <c r="W600" i="1" s="1"/>
  <c r="W456" i="1"/>
  <c r="O601" i="5"/>
  <c r="O600" i="5" s="1"/>
  <c r="O456" i="5"/>
  <c r="E601" i="5"/>
  <c r="E600" i="5" s="1"/>
  <c r="E456" i="5"/>
  <c r="K600" i="5"/>
  <c r="Q658" i="40"/>
  <c r="Q599" i="40"/>
  <c r="Q597" i="40" s="1"/>
  <c r="Z4" i="1"/>
  <c r="M601" i="5"/>
  <c r="M600" i="5" s="1"/>
  <c r="M456" i="5"/>
  <c r="S657" i="5"/>
  <c r="R5" i="3"/>
  <c r="L601" i="3"/>
  <c r="L600" i="3" s="1"/>
  <c r="L456" i="3"/>
  <c r="C601" i="1"/>
  <c r="C600" i="1" s="1"/>
  <c r="C456" i="1"/>
  <c r="U5" i="5"/>
  <c r="U4" i="5" s="1"/>
  <c r="AD601" i="5"/>
  <c r="AD600" i="5" s="1"/>
  <c r="AD456" i="5"/>
  <c r="AD455" i="5" s="1"/>
  <c r="S658" i="41"/>
  <c r="S599" i="41"/>
  <c r="S597" i="41" s="1"/>
  <c r="T658" i="41"/>
  <c r="T599" i="41"/>
  <c r="T597" i="41" s="1"/>
  <c r="C658" i="40"/>
  <c r="C599" i="40"/>
  <c r="C597" i="40" s="1"/>
  <c r="M5" i="5"/>
  <c r="M4" i="5" s="1"/>
  <c r="P5" i="1"/>
  <c r="P4" i="1" s="1"/>
  <c r="V455" i="5"/>
  <c r="AE600" i="2"/>
  <c r="AA601" i="1"/>
  <c r="AA600" i="1" s="1"/>
  <c r="AA456" i="1"/>
  <c r="AA455" i="1" s="1"/>
  <c r="W5" i="2"/>
  <c r="W5" i="5"/>
  <c r="AB5" i="5"/>
  <c r="C5" i="2"/>
  <c r="AA5" i="2"/>
  <c r="AA5" i="1"/>
  <c r="N601" i="3"/>
  <c r="N600" i="3" s="1"/>
  <c r="N456" i="3"/>
  <c r="E601" i="2"/>
  <c r="E600" i="2" s="1"/>
  <c r="E456" i="2"/>
  <c r="K601" i="2"/>
  <c r="K600" i="2" s="1"/>
  <c r="K456" i="2"/>
  <c r="Q601" i="2"/>
  <c r="Q600" i="2" s="1"/>
  <c r="Q456" i="2"/>
  <c r="Q601" i="3"/>
  <c r="Q456" i="3"/>
  <c r="X524" i="1"/>
  <c r="Y601" i="5"/>
  <c r="Y600" i="5" s="1"/>
  <c r="Y456" i="5"/>
  <c r="D601" i="5"/>
  <c r="D600" i="5" s="1"/>
  <c r="D456" i="5"/>
  <c r="D455" i="5" s="1"/>
  <c r="AE658" i="39"/>
  <c r="AE599" i="39"/>
  <c r="AE597" i="39" s="1"/>
  <c r="W456" i="3"/>
  <c r="T601" i="3"/>
  <c r="T600" i="3" s="1"/>
  <c r="U601" i="3"/>
  <c r="M456" i="3"/>
  <c r="AB601" i="1"/>
  <c r="AB600" i="1" s="1"/>
  <c r="AB456" i="1"/>
  <c r="E657" i="1"/>
  <c r="P658" i="41"/>
  <c r="P599" i="41"/>
  <c r="P597" i="41" s="1"/>
  <c r="AC656" i="40"/>
  <c r="AC49" i="44"/>
  <c r="T601" i="1"/>
  <c r="T600" i="1" s="1"/>
  <c r="T456" i="1"/>
  <c r="M4" i="1"/>
  <c r="Y5" i="5"/>
  <c r="Y4" i="5" s="1"/>
  <c r="I5" i="5"/>
  <c r="I4" i="5" s="1"/>
  <c r="H625" i="2"/>
  <c r="H624" i="2" s="1"/>
  <c r="H660" i="2" s="1"/>
  <c r="H555" i="2"/>
  <c r="P601" i="3"/>
  <c r="P600" i="3" s="1"/>
  <c r="P456" i="3"/>
  <c r="O601" i="1"/>
  <c r="O600" i="1" s="1"/>
  <c r="O456" i="1"/>
  <c r="O455" i="1" s="1"/>
  <c r="Z658" i="41"/>
  <c r="Z599" i="41"/>
  <c r="Z597" i="41" s="1"/>
  <c r="AC658" i="39"/>
  <c r="AC599" i="39"/>
  <c r="AC597" i="39" s="1"/>
  <c r="L658" i="39"/>
  <c r="L599" i="39"/>
  <c r="L597" i="39" s="1"/>
  <c r="H601" i="3"/>
  <c r="H600" i="3" s="1"/>
  <c r="H456" i="3"/>
  <c r="L613" i="1"/>
  <c r="L659" i="1" s="1"/>
  <c r="L66" i="44" s="1"/>
  <c r="Z657" i="1"/>
  <c r="O601" i="2"/>
  <c r="O600" i="2" s="1"/>
  <c r="O456" i="2"/>
  <c r="N625" i="2"/>
  <c r="N624" i="2" s="1"/>
  <c r="N660" i="2" s="1"/>
  <c r="N555" i="2"/>
  <c r="F601" i="5"/>
  <c r="F600" i="5" s="1"/>
  <c r="F456" i="5"/>
  <c r="F455" i="5" s="1"/>
  <c r="O50" i="44"/>
  <c r="L656" i="40"/>
  <c r="L49" i="44"/>
  <c r="V656" i="40"/>
  <c r="V49" i="44"/>
  <c r="G658" i="41"/>
  <c r="G599" i="41"/>
  <c r="G597" i="41" s="1"/>
  <c r="Y524" i="1"/>
  <c r="Y455" i="1" s="1"/>
  <c r="G5" i="2"/>
  <c r="D456" i="3"/>
  <c r="Z4" i="5"/>
  <c r="AE658" i="41"/>
  <c r="AE599" i="41"/>
  <c r="AE597" i="41" s="1"/>
  <c r="S601" i="3"/>
  <c r="S600" i="3" s="1"/>
  <c r="S456" i="3"/>
  <c r="I601" i="3"/>
  <c r="I600" i="3" s="1"/>
  <c r="I456" i="3"/>
  <c r="R601" i="1"/>
  <c r="R600" i="1" s="1"/>
  <c r="R456" i="1"/>
  <c r="J5" i="5"/>
  <c r="J4" i="5" s="1"/>
  <c r="C601" i="3"/>
  <c r="C600" i="3" s="1"/>
  <c r="C456" i="3"/>
  <c r="R658" i="39"/>
  <c r="R599" i="39"/>
  <c r="R597" i="39" s="1"/>
  <c r="AE658" i="40"/>
  <c r="AE599" i="40"/>
  <c r="AE597" i="40" s="1"/>
  <c r="N658" i="41"/>
  <c r="N599" i="41"/>
  <c r="N597" i="41" s="1"/>
  <c r="T658" i="40"/>
  <c r="T599" i="40"/>
  <c r="T597" i="40" s="1"/>
  <c r="Y656" i="40"/>
  <c r="Y49" i="44"/>
  <c r="N656" i="40"/>
  <c r="N49" i="44"/>
  <c r="AE601" i="3"/>
  <c r="AE600" i="3" s="1"/>
  <c r="AE456" i="3"/>
  <c r="S601" i="1"/>
  <c r="S600" i="1" s="1"/>
  <c r="S456" i="1"/>
  <c r="R601" i="3"/>
  <c r="R600" i="3" s="1"/>
  <c r="R456" i="3"/>
  <c r="F5" i="3"/>
  <c r="Z601" i="2"/>
  <c r="Z600" i="2" s="1"/>
  <c r="Z456" i="2"/>
  <c r="U601" i="5"/>
  <c r="U600" i="5" s="1"/>
  <c r="U456" i="5"/>
  <c r="U455" i="5" s="1"/>
  <c r="L601" i="2"/>
  <c r="L600" i="2" s="1"/>
  <c r="L456" i="2"/>
  <c r="N601" i="1"/>
  <c r="N600" i="1" s="1"/>
  <c r="N456" i="1"/>
  <c r="N455" i="1" s="1"/>
  <c r="AC601" i="2"/>
  <c r="AC600" i="2" s="1"/>
  <c r="AC456" i="2"/>
  <c r="F658" i="41"/>
  <c r="F599" i="41"/>
  <c r="F597" i="41" s="1"/>
  <c r="C658" i="41"/>
  <c r="C599" i="41"/>
  <c r="C597" i="41" s="1"/>
  <c r="J658" i="40"/>
  <c r="J599" i="40"/>
  <c r="J597" i="40" s="1"/>
  <c r="P658" i="39"/>
  <c r="P599" i="39"/>
  <c r="P597" i="39" s="1"/>
  <c r="AB601" i="2"/>
  <c r="AB600" i="2" s="1"/>
  <c r="AB456" i="2"/>
  <c r="K625" i="2"/>
  <c r="K624" i="2" s="1"/>
  <c r="K660" i="2" s="1"/>
  <c r="K555" i="2"/>
  <c r="P601" i="1"/>
  <c r="P600" i="1" s="1"/>
  <c r="P456" i="1"/>
  <c r="P455" i="1" s="1"/>
  <c r="Q5" i="5"/>
  <c r="Q4" i="5" s="1"/>
  <c r="Q657" i="1"/>
  <c r="AC5" i="3"/>
  <c r="V657" i="1"/>
  <c r="X601" i="1"/>
  <c r="X600" i="1" s="1"/>
  <c r="X456" i="1"/>
  <c r="D656" i="40"/>
  <c r="D49" i="44"/>
  <c r="AB656" i="40"/>
  <c r="AB49" i="44"/>
  <c r="W656" i="41"/>
  <c r="W50" i="44"/>
  <c r="AD298" i="2" l="1"/>
  <c r="AD297" i="2" s="1"/>
  <c r="AD4" i="2" s="1"/>
  <c r="S24" i="67"/>
  <c r="S60" i="67" s="1"/>
  <c r="X4" i="5"/>
  <c r="AC31" i="67"/>
  <c r="Y557" i="2"/>
  <c r="Y556" i="2" s="1"/>
  <c r="E625" i="2"/>
  <c r="E624" i="2" s="1"/>
  <c r="E660" i="2" s="1"/>
  <c r="E555" i="2"/>
  <c r="C4" i="5"/>
  <c r="K524" i="1"/>
  <c r="K455" i="1" s="1"/>
  <c r="K453" i="1" s="1"/>
  <c r="S24" i="69"/>
  <c r="S59" i="69" s="1"/>
  <c r="V24" i="69"/>
  <c r="V59" i="69" s="1"/>
  <c r="S71" i="44"/>
  <c r="G4" i="1"/>
  <c r="AB48" i="44"/>
  <c r="AB656" i="39"/>
  <c r="P543" i="3"/>
  <c r="P541" i="3" s="1"/>
  <c r="P617" i="3" s="1"/>
  <c r="P257" i="3"/>
  <c r="AE654" i="65"/>
  <c r="U257" i="3"/>
  <c r="R299" i="3"/>
  <c r="R557" i="3" s="1"/>
  <c r="R556" i="3" s="1"/>
  <c r="M257" i="3"/>
  <c r="AB599" i="39"/>
  <c r="AB597" i="39" s="1"/>
  <c r="V599" i="5"/>
  <c r="L71" i="44"/>
  <c r="J455" i="5"/>
  <c r="AE453" i="65"/>
  <c r="U541" i="3"/>
  <c r="U617" i="3" s="1"/>
  <c r="M541" i="3"/>
  <c r="M617" i="3" s="1"/>
  <c r="H455" i="5"/>
  <c r="N455" i="5"/>
  <c r="M455" i="1"/>
  <c r="K298" i="2"/>
  <c r="K297" i="2" s="1"/>
  <c r="AE4" i="5"/>
  <c r="J84" i="44"/>
  <c r="J91" i="44" s="1"/>
  <c r="AB84" i="44"/>
  <c r="AB91" i="44" s="1"/>
  <c r="V84" i="44"/>
  <c r="V91" i="44" s="1"/>
  <c r="O84" i="44"/>
  <c r="O91" i="44" s="1"/>
  <c r="T84" i="44"/>
  <c r="T91" i="44" s="1"/>
  <c r="R35" i="66"/>
  <c r="S35" i="66" s="1"/>
  <c r="R36" i="66"/>
  <c r="S36" i="66" s="1"/>
  <c r="D25" i="72"/>
  <c r="E656" i="39"/>
  <c r="E8" i="44" s="1"/>
  <c r="K84" i="44"/>
  <c r="K91" i="44" s="1"/>
  <c r="H599" i="1"/>
  <c r="H597" i="1" s="1"/>
  <c r="U455" i="1"/>
  <c r="U453" i="1" s="1"/>
  <c r="J555" i="2"/>
  <c r="H84" i="44"/>
  <c r="H91" i="44" s="1"/>
  <c r="T456" i="3"/>
  <c r="AB4" i="5"/>
  <c r="J658" i="41"/>
  <c r="AA84" i="44"/>
  <c r="AA91" i="44" s="1"/>
  <c r="F625" i="2"/>
  <c r="F624" i="2" s="1"/>
  <c r="F660" i="2" s="1"/>
  <c r="AD84" i="44"/>
  <c r="AD91" i="44" s="1"/>
  <c r="E600" i="3"/>
  <c r="E657" i="3" s="1"/>
  <c r="X84" i="44"/>
  <c r="X91" i="44" s="1"/>
  <c r="M31" i="67"/>
  <c r="AE300" i="3"/>
  <c r="C193" i="73"/>
  <c r="D193" i="73" s="1"/>
  <c r="D1" i="73" s="1"/>
  <c r="C6" i="72"/>
  <c r="AE191" i="1"/>
  <c r="D31" i="72"/>
  <c r="D14" i="72"/>
  <c r="D53" i="72"/>
  <c r="D47" i="72"/>
  <c r="D26" i="72"/>
  <c r="D29" i="72"/>
  <c r="D5" i="72"/>
  <c r="N84" i="44"/>
  <c r="N91" i="44" s="1"/>
  <c r="S48" i="44"/>
  <c r="U456" i="3"/>
  <c r="AA456" i="3"/>
  <c r="O456" i="3"/>
  <c r="E84" i="44"/>
  <c r="E91" i="44" s="1"/>
  <c r="F456" i="3"/>
  <c r="W257" i="3"/>
  <c r="S4" i="5"/>
  <c r="T5" i="69"/>
  <c r="D10" i="72"/>
  <c r="R22" i="66"/>
  <c r="S22" i="66" s="1"/>
  <c r="D78" i="72"/>
  <c r="D36" i="72"/>
  <c r="D66" i="72"/>
  <c r="C1" i="73"/>
  <c r="D69" i="72"/>
  <c r="Z84" i="44"/>
  <c r="Z91" i="44" s="1"/>
  <c r="R29" i="66"/>
  <c r="S29" i="66" s="1"/>
  <c r="R15" i="66"/>
  <c r="S15" i="66" s="1"/>
  <c r="U600" i="3"/>
  <c r="E456" i="3"/>
  <c r="O600" i="3"/>
  <c r="O657" i="3" s="1"/>
  <c r="R84" i="44"/>
  <c r="R91" i="44" s="1"/>
  <c r="F600" i="3"/>
  <c r="I84" i="44"/>
  <c r="I91" i="44" s="1"/>
  <c r="W541" i="3"/>
  <c r="W617" i="3" s="1"/>
  <c r="S84" i="44"/>
  <c r="S91" i="44" s="1"/>
  <c r="U84" i="44"/>
  <c r="U91" i="44" s="1"/>
  <c r="AA299" i="3"/>
  <c r="J24" i="69"/>
  <c r="J59" i="69" s="1"/>
  <c r="D18" i="72"/>
  <c r="R26" i="66"/>
  <c r="S26" i="66" s="1"/>
  <c r="D221" i="72"/>
  <c r="D99" i="72"/>
  <c r="D3" i="72"/>
  <c r="U94" i="67"/>
  <c r="W98" i="67"/>
  <c r="W97" i="67"/>
  <c r="K98" i="67"/>
  <c r="K97" i="67"/>
  <c r="S98" i="67"/>
  <c r="S97" i="67"/>
  <c r="G98" i="67"/>
  <c r="G97" i="67"/>
  <c r="D98" i="67"/>
  <c r="D97" i="67"/>
  <c r="H98" i="67"/>
  <c r="H97" i="67"/>
  <c r="AA98" i="67"/>
  <c r="AA97" i="67"/>
  <c r="F5" i="68"/>
  <c r="D4" i="2"/>
  <c r="G455" i="5"/>
  <c r="H71" i="44"/>
  <c r="E71" i="44"/>
  <c r="H599" i="5"/>
  <c r="AC455" i="5"/>
  <c r="V299" i="3"/>
  <c r="V298" i="3" s="1"/>
  <c r="W4" i="5"/>
  <c r="W453" i="5" s="1"/>
  <c r="R4" i="2"/>
  <c r="Y299" i="3"/>
  <c r="H4" i="2"/>
  <c r="Z455" i="1"/>
  <c r="Z453" i="1" s="1"/>
  <c r="D111" i="44"/>
  <c r="U71" i="44"/>
  <c r="S4" i="2"/>
  <c r="G455" i="1"/>
  <c r="Q50" i="44"/>
  <c r="T555" i="2"/>
  <c r="X71" i="44"/>
  <c r="S299" i="3"/>
  <c r="S557" i="3" s="1"/>
  <c r="S556" i="3" s="1"/>
  <c r="I299" i="3"/>
  <c r="O299" i="3"/>
  <c r="I71" i="44"/>
  <c r="J111" i="44"/>
  <c r="Q31" i="67"/>
  <c r="Q29" i="67" s="1"/>
  <c r="Q61" i="67" s="1"/>
  <c r="AA5" i="69"/>
  <c r="AA55" i="69" s="1"/>
  <c r="C453" i="5"/>
  <c r="Q600" i="3"/>
  <c r="Q657" i="3" s="1"/>
  <c r="P455" i="5"/>
  <c r="E4" i="5"/>
  <c r="K455" i="5"/>
  <c r="C599" i="65"/>
  <c r="C597" i="65" s="1"/>
  <c r="Z299" i="3"/>
  <c r="F111" i="3"/>
  <c r="K24" i="67"/>
  <c r="K60" i="67" s="1"/>
  <c r="V455" i="1"/>
  <c r="V453" i="1" s="1"/>
  <c r="R4" i="5"/>
  <c r="O24" i="69"/>
  <c r="O59" i="69" s="1"/>
  <c r="K7" i="68"/>
  <c r="P24" i="69"/>
  <c r="P59" i="69" s="1"/>
  <c r="AA4" i="2"/>
  <c r="E4" i="2"/>
  <c r="S599" i="5"/>
  <c r="E455" i="5"/>
  <c r="Y599" i="41"/>
  <c r="Y597" i="41" s="1"/>
  <c r="X4" i="2"/>
  <c r="G24" i="69"/>
  <c r="G59" i="69" s="1"/>
  <c r="K24" i="68"/>
  <c r="N7" i="68" s="1"/>
  <c r="AD4" i="5"/>
  <c r="U555" i="2"/>
  <c r="U455" i="2" s="1"/>
  <c r="O656" i="39"/>
  <c r="R455" i="5"/>
  <c r="T4" i="2"/>
  <c r="L455" i="5"/>
  <c r="X31" i="67"/>
  <c r="X95" i="67" s="1"/>
  <c r="W71" i="44"/>
  <c r="W24" i="69"/>
  <c r="W59" i="69" s="1"/>
  <c r="U4" i="2"/>
  <c r="F4" i="5"/>
  <c r="M4" i="2"/>
  <c r="AD71" i="44"/>
  <c r="R71" i="44"/>
  <c r="R455" i="1"/>
  <c r="H453" i="5"/>
  <c r="X455" i="5"/>
  <c r="X453" i="5" s="1"/>
  <c r="T4" i="5"/>
  <c r="K257" i="3"/>
  <c r="K191" i="3" s="1"/>
  <c r="Z71" i="44"/>
  <c r="AD31" i="67"/>
  <c r="AD95" i="67" s="1"/>
  <c r="V257" i="3"/>
  <c r="AB455" i="5"/>
  <c r="AB453" i="5" s="1"/>
  <c r="S453" i="5"/>
  <c r="AB299" i="3"/>
  <c r="D71" i="44"/>
  <c r="E111" i="44"/>
  <c r="M24" i="69"/>
  <c r="M59" i="69" s="1"/>
  <c r="E2" i="66"/>
  <c r="H24" i="67"/>
  <c r="H60" i="67" s="1"/>
  <c r="T31" i="67"/>
  <c r="T95" i="67" s="1"/>
  <c r="N24" i="69"/>
  <c r="N59" i="69" s="1"/>
  <c r="F71" i="44"/>
  <c r="D31" i="67"/>
  <c r="D29" i="67" s="1"/>
  <c r="D61" i="67" s="1"/>
  <c r="AD524" i="1"/>
  <c r="AD455" i="1" s="1"/>
  <c r="AD453" i="1" s="1"/>
  <c r="AE4" i="2"/>
  <c r="U29" i="67"/>
  <c r="U61" i="67" s="1"/>
  <c r="U95" i="67"/>
  <c r="I111" i="3"/>
  <c r="J30" i="67"/>
  <c r="S31" i="67"/>
  <c r="S95" i="67" s="1"/>
  <c r="O31" i="67"/>
  <c r="O95" i="67" s="1"/>
  <c r="L31" i="67"/>
  <c r="I31" i="67"/>
  <c r="J31" i="67"/>
  <c r="J95" i="67" s="1"/>
  <c r="AA71" i="44"/>
  <c r="Z57" i="69"/>
  <c r="J2" i="66"/>
  <c r="F32" i="66"/>
  <c r="F5" i="66" s="1"/>
  <c r="F2" i="66" s="1"/>
  <c r="Z24" i="67"/>
  <c r="Z60" i="67" s="1"/>
  <c r="Z98" i="67"/>
  <c r="G24" i="67"/>
  <c r="G60" i="67" s="1"/>
  <c r="M24" i="67"/>
  <c r="M60" i="67" s="1"/>
  <c r="M98" i="67"/>
  <c r="F24" i="67"/>
  <c r="F60" i="67" s="1"/>
  <c r="F98" i="67"/>
  <c r="E57" i="69"/>
  <c r="AD57" i="69"/>
  <c r="I24" i="69"/>
  <c r="R24" i="69"/>
  <c r="Z24" i="69"/>
  <c r="Z59" i="69" s="1"/>
  <c r="H57" i="69"/>
  <c r="H5" i="69"/>
  <c r="AC57" i="69"/>
  <c r="AA24" i="67"/>
  <c r="AA60" i="67" s="1"/>
  <c r="X98" i="67"/>
  <c r="X24" i="67"/>
  <c r="X60" i="67" s="1"/>
  <c r="AC24" i="69"/>
  <c r="AC59" i="69" s="1"/>
  <c r="S5" i="69"/>
  <c r="U111" i="3"/>
  <c r="V30" i="67"/>
  <c r="Z31" i="67"/>
  <c r="Z95" i="67" s="1"/>
  <c r="M29" i="67"/>
  <c r="M61" i="67" s="1"/>
  <c r="M95" i="67"/>
  <c r="N31" i="67"/>
  <c r="N95" i="67" s="1"/>
  <c r="F191" i="3"/>
  <c r="AB31" i="67"/>
  <c r="AB94" i="67" s="1"/>
  <c r="V31" i="67"/>
  <c r="V95" i="67" s="1"/>
  <c r="K31" i="67"/>
  <c r="K95" i="67" s="1"/>
  <c r="G31" i="67"/>
  <c r="G95" i="67" s="1"/>
  <c r="I455" i="1"/>
  <c r="I453" i="1" s="1"/>
  <c r="X57" i="69"/>
  <c r="V5" i="69"/>
  <c r="K18" i="66"/>
  <c r="N6" i="66" s="1"/>
  <c r="R5" i="66"/>
  <c r="S5" i="66" s="1"/>
  <c r="N57" i="69"/>
  <c r="AF24" i="67"/>
  <c r="AF60" i="67" s="1"/>
  <c r="AF98" i="67"/>
  <c r="N24" i="67"/>
  <c r="N60" i="67" s="1"/>
  <c r="N98" i="67"/>
  <c r="J57" i="69"/>
  <c r="J5" i="69"/>
  <c r="D5" i="68"/>
  <c r="K24" i="66"/>
  <c r="N7" i="66" s="1"/>
  <c r="X24" i="69"/>
  <c r="X59" i="69" s="1"/>
  <c r="W24" i="67"/>
  <c r="W60" i="67" s="1"/>
  <c r="L24" i="67"/>
  <c r="L60" i="67" s="1"/>
  <c r="E29" i="67"/>
  <c r="E61" i="67" s="1"/>
  <c r="E95" i="67"/>
  <c r="Y31" i="67"/>
  <c r="R31" i="67"/>
  <c r="R95" i="67" s="1"/>
  <c r="AF31" i="67"/>
  <c r="AF95" i="67" s="1"/>
  <c r="AE31" i="67"/>
  <c r="AE95" i="67" s="1"/>
  <c r="AE5" i="69"/>
  <c r="AE57" i="69"/>
  <c r="AD24" i="67"/>
  <c r="AD60" i="67" s="1"/>
  <c r="AD98" i="67"/>
  <c r="AD24" i="69"/>
  <c r="AD59" i="69" s="1"/>
  <c r="D57" i="69"/>
  <c r="L5" i="69"/>
  <c r="L57" i="69"/>
  <c r="K57" i="69"/>
  <c r="K5" i="69"/>
  <c r="Q98" i="67"/>
  <c r="Q24" i="67"/>
  <c r="Q60" i="67" s="1"/>
  <c r="U98" i="67"/>
  <c r="U24" i="67"/>
  <c r="U60" i="67" s="1"/>
  <c r="P98" i="67"/>
  <c r="P24" i="67"/>
  <c r="P60" i="67" s="1"/>
  <c r="AF24" i="69"/>
  <c r="Y24" i="67"/>
  <c r="Y60" i="67" s="1"/>
  <c r="Y98" i="67"/>
  <c r="E98" i="67"/>
  <c r="E24" i="67"/>
  <c r="E60" i="67" s="1"/>
  <c r="AC29" i="67"/>
  <c r="AC61" i="67" s="1"/>
  <c r="AC95" i="67"/>
  <c r="AA29" i="67"/>
  <c r="AA61" i="67" s="1"/>
  <c r="P31" i="67"/>
  <c r="H31" i="67"/>
  <c r="H95" i="67" s="1"/>
  <c r="W31" i="67"/>
  <c r="W95" i="67" s="1"/>
  <c r="F31" i="67"/>
  <c r="F95" i="67" s="1"/>
  <c r="J524" i="1"/>
  <c r="J455" i="1" s="1"/>
  <c r="J453" i="1" s="1"/>
  <c r="N5" i="68"/>
  <c r="AB57" i="69"/>
  <c r="AB5" i="69"/>
  <c r="Q24" i="69"/>
  <c r="Q59" i="69" s="1"/>
  <c r="O24" i="67"/>
  <c r="O60" i="67" s="1"/>
  <c r="O98" i="67"/>
  <c r="U24" i="69"/>
  <c r="R8" i="66"/>
  <c r="S8" i="66" s="1"/>
  <c r="K11" i="66"/>
  <c r="R28" i="66"/>
  <c r="S28" i="66" s="1"/>
  <c r="G29" i="66"/>
  <c r="K31" i="66"/>
  <c r="R13" i="66" s="1"/>
  <c r="S13" i="66" s="1"/>
  <c r="I24" i="67"/>
  <c r="I60" i="67" s="1"/>
  <c r="I98" i="67"/>
  <c r="F24" i="69"/>
  <c r="R24" i="67"/>
  <c r="R60" i="67" s="1"/>
  <c r="R98" i="67"/>
  <c r="AE453" i="41"/>
  <c r="Q57" i="69"/>
  <c r="Q5" i="69"/>
  <c r="T55" i="69"/>
  <c r="Y24" i="69"/>
  <c r="AC24" i="67"/>
  <c r="AC60" i="67" s="1"/>
  <c r="AC98" i="67"/>
  <c r="V24" i="67"/>
  <c r="V60" i="67" s="1"/>
  <c r="V98" i="67"/>
  <c r="J24" i="67"/>
  <c r="J60" i="67" s="1"/>
  <c r="J98" i="67"/>
  <c r="E24" i="69"/>
  <c r="E59" i="69" s="1"/>
  <c r="Q455" i="1"/>
  <c r="Q453" i="1" s="1"/>
  <c r="E455" i="1"/>
  <c r="E453" i="1" s="1"/>
  <c r="AA557" i="3"/>
  <c r="AA556" i="3" s="1"/>
  <c r="AA625" i="3" s="1"/>
  <c r="AA624" i="3" s="1"/>
  <c r="AA660" i="3" s="1"/>
  <c r="AA298" i="3"/>
  <c r="AA297" i="3" s="1"/>
  <c r="Q455" i="5"/>
  <c r="Q453" i="5" s="1"/>
  <c r="M455" i="5"/>
  <c r="M453" i="5" s="1"/>
  <c r="Y455" i="5"/>
  <c r="Y453" i="5" s="1"/>
  <c r="V453" i="5"/>
  <c r="S599" i="65"/>
  <c r="S597" i="65" s="1"/>
  <c r="I453" i="65"/>
  <c r="I654" i="65"/>
  <c r="S656" i="65"/>
  <c r="S654" i="65" s="1"/>
  <c r="C656" i="65"/>
  <c r="C654" i="65" s="1"/>
  <c r="D597" i="65"/>
  <c r="D654" i="65"/>
  <c r="I599" i="65"/>
  <c r="I597" i="65" s="1"/>
  <c r="D453" i="65"/>
  <c r="H599" i="65"/>
  <c r="H597" i="65" s="1"/>
  <c r="V453" i="65"/>
  <c r="J453" i="65"/>
  <c r="T299" i="3"/>
  <c r="T557" i="3" s="1"/>
  <c r="T556" i="3" s="1"/>
  <c r="R298" i="3"/>
  <c r="R297" i="3" s="1"/>
  <c r="F299" i="3"/>
  <c r="F298" i="3" s="1"/>
  <c r="F297" i="3" s="1"/>
  <c r="AB455" i="2"/>
  <c r="AB453" i="2" s="1"/>
  <c r="V297" i="3"/>
  <c r="K4" i="2"/>
  <c r="Q455" i="2"/>
  <c r="E455" i="2"/>
  <c r="G299" i="3"/>
  <c r="G557" i="3" s="1"/>
  <c r="G556" i="3" s="1"/>
  <c r="D557" i="3"/>
  <c r="D556" i="3" s="1"/>
  <c r="D625" i="3" s="1"/>
  <c r="D624" i="3" s="1"/>
  <c r="D660" i="3" s="1"/>
  <c r="D298" i="3"/>
  <c r="D297" i="3" s="1"/>
  <c r="L299" i="3"/>
  <c r="L298" i="3" s="1"/>
  <c r="L297" i="3" s="1"/>
  <c r="AC299" i="3"/>
  <c r="AC298" i="3" s="1"/>
  <c r="AC297" i="3" s="1"/>
  <c r="V557" i="3"/>
  <c r="V556" i="3" s="1"/>
  <c r="V625" i="3" s="1"/>
  <c r="V624" i="3" s="1"/>
  <c r="V660" i="3" s="1"/>
  <c r="Q453" i="2"/>
  <c r="X299" i="3"/>
  <c r="X557" i="3" s="1"/>
  <c r="X556" i="3" s="1"/>
  <c r="D453" i="5"/>
  <c r="Q91" i="44"/>
  <c r="P299" i="3"/>
  <c r="W455" i="1"/>
  <c r="W453" i="1" s="1"/>
  <c r="K541" i="3"/>
  <c r="K617" i="3" s="1"/>
  <c r="AD599" i="1"/>
  <c r="AD597" i="1" s="1"/>
  <c r="D257" i="3"/>
  <c r="M71" i="44"/>
  <c r="AC617" i="1"/>
  <c r="AC613" i="1" s="1"/>
  <c r="AC524" i="1"/>
  <c r="AC455" i="1" s="1"/>
  <c r="AC453" i="1" s="1"/>
  <c r="D541" i="3"/>
  <c r="D617" i="3" s="1"/>
  <c r="Z599" i="1"/>
  <c r="Z597" i="1" s="1"/>
  <c r="AA4" i="1"/>
  <c r="AA453" i="1" s="1"/>
  <c r="AE455" i="1"/>
  <c r="T541" i="3"/>
  <c r="T617" i="3" s="1"/>
  <c r="Y453" i="1"/>
  <c r="G71" i="44"/>
  <c r="Q599" i="1"/>
  <c r="Q597" i="1" s="1"/>
  <c r="D455" i="1"/>
  <c r="D453" i="1" s="1"/>
  <c r="J71" i="44"/>
  <c r="X543" i="3"/>
  <c r="X541" i="3" s="1"/>
  <c r="X617" i="3" s="1"/>
  <c r="X257" i="3"/>
  <c r="O453" i="1"/>
  <c r="Q543" i="3"/>
  <c r="Q541" i="3" s="1"/>
  <c r="Q617" i="3" s="1"/>
  <c r="Q613" i="3" s="1"/>
  <c r="Q659" i="3" s="1"/>
  <c r="Q257" i="3"/>
  <c r="K71" i="44"/>
  <c r="F453" i="1"/>
  <c r="AB455" i="1"/>
  <c r="AB453" i="1" s="1"/>
  <c r="V599" i="1"/>
  <c r="V597" i="1" s="1"/>
  <c r="E599" i="1"/>
  <c r="E597" i="1" s="1"/>
  <c r="S455" i="1"/>
  <c r="S453" i="1" s="1"/>
  <c r="I599" i="1"/>
  <c r="I597" i="1" s="1"/>
  <c r="AE71" i="44"/>
  <c r="O455" i="5"/>
  <c r="O453" i="5" s="1"/>
  <c r="T453" i="5"/>
  <c r="G453" i="5"/>
  <c r="AC453" i="5"/>
  <c r="P191" i="3"/>
  <c r="N453" i="5"/>
  <c r="AA453" i="5"/>
  <c r="AE455" i="5"/>
  <c r="AE453" i="5" s="1"/>
  <c r="C71" i="44"/>
  <c r="T617" i="1"/>
  <c r="T613" i="1" s="1"/>
  <c r="T659" i="1" s="1"/>
  <c r="T66" i="44" s="1"/>
  <c r="T71" i="44" s="1"/>
  <c r="T524" i="1"/>
  <c r="T455" i="1" s="1"/>
  <c r="T453" i="1" s="1"/>
  <c r="H541" i="3"/>
  <c r="H617" i="3" s="1"/>
  <c r="G191" i="3"/>
  <c r="V191" i="3"/>
  <c r="E191" i="3"/>
  <c r="F455" i="2"/>
  <c r="F453" i="2" s="1"/>
  <c r="I455" i="2"/>
  <c r="I453" i="2" s="1"/>
  <c r="Y599" i="1"/>
  <c r="Y597" i="1" s="1"/>
  <c r="H257" i="3"/>
  <c r="Y191" i="3"/>
  <c r="G453" i="1"/>
  <c r="L453" i="5"/>
  <c r="D111" i="3"/>
  <c r="K111" i="3"/>
  <c r="S111" i="3"/>
  <c r="C111" i="3"/>
  <c r="Z455" i="5"/>
  <c r="V111" i="3"/>
  <c r="V658" i="39"/>
  <c r="V599" i="39"/>
  <c r="V597" i="39" s="1"/>
  <c r="V597" i="5"/>
  <c r="O634" i="3"/>
  <c r="O633" i="3" s="1"/>
  <c r="O661" i="3" s="1"/>
  <c r="O576" i="3"/>
  <c r="Q658" i="39"/>
  <c r="Q599" i="39"/>
  <c r="Q597" i="39" s="1"/>
  <c r="J658" i="39"/>
  <c r="J599" i="39"/>
  <c r="J597" i="39" s="1"/>
  <c r="M658" i="39"/>
  <c r="M599" i="39"/>
  <c r="M597" i="39" s="1"/>
  <c r="X658" i="39"/>
  <c r="X599" i="39"/>
  <c r="X597" i="39" s="1"/>
  <c r="Z599" i="39"/>
  <c r="Z597" i="39" s="1"/>
  <c r="Z658" i="39"/>
  <c r="I658" i="39"/>
  <c r="I599" i="39"/>
  <c r="I597" i="39" s="1"/>
  <c r="AD658" i="39"/>
  <c r="AD599" i="39"/>
  <c r="AD597" i="39" s="1"/>
  <c r="U658" i="39"/>
  <c r="U599" i="39"/>
  <c r="U597" i="39" s="1"/>
  <c r="F658" i="39"/>
  <c r="F599" i="39"/>
  <c r="F597" i="39" s="1"/>
  <c r="K658" i="39"/>
  <c r="K599" i="39"/>
  <c r="K597" i="39" s="1"/>
  <c r="H453" i="1"/>
  <c r="P453" i="5"/>
  <c r="W636" i="3"/>
  <c r="W633" i="3" s="1"/>
  <c r="W661" i="3" s="1"/>
  <c r="W576" i="3"/>
  <c r="P453" i="1"/>
  <c r="R453" i="1"/>
  <c r="W299" i="3"/>
  <c r="H656" i="65"/>
  <c r="H654" i="65" s="1"/>
  <c r="P634" i="3"/>
  <c r="P633" i="3" s="1"/>
  <c r="P661" i="3" s="1"/>
  <c r="P576" i="3"/>
  <c r="H636" i="3"/>
  <c r="H633" i="3" s="1"/>
  <c r="H661" i="3" s="1"/>
  <c r="H576" i="3"/>
  <c r="G576" i="3"/>
  <c r="G634" i="3"/>
  <c r="G633" i="3" s="1"/>
  <c r="G661" i="3" s="1"/>
  <c r="AD191" i="3"/>
  <c r="AA111" i="3"/>
  <c r="W111" i="3"/>
  <c r="G111" i="3"/>
  <c r="F453" i="65"/>
  <c r="O298" i="3"/>
  <c r="O297" i="3" s="1"/>
  <c r="O557" i="3"/>
  <c r="O556" i="3" s="1"/>
  <c r="Y557" i="3"/>
  <c r="Y556" i="3" s="1"/>
  <c r="Y298" i="3"/>
  <c r="Y297" i="3" s="1"/>
  <c r="G614" i="3"/>
  <c r="G613" i="3" s="1"/>
  <c r="G659" i="3" s="1"/>
  <c r="G524" i="3"/>
  <c r="M606" i="3"/>
  <c r="M604" i="3" s="1"/>
  <c r="M658" i="3" s="1"/>
  <c r="M471" i="3"/>
  <c r="E614" i="3"/>
  <c r="E613" i="3" s="1"/>
  <c r="E659" i="3" s="1"/>
  <c r="E524" i="3"/>
  <c r="Y606" i="3"/>
  <c r="Y604" i="3" s="1"/>
  <c r="Y658" i="3" s="1"/>
  <c r="Y471" i="3"/>
  <c r="Z606" i="3"/>
  <c r="Z604" i="3" s="1"/>
  <c r="Z658" i="3" s="1"/>
  <c r="Z471" i="3"/>
  <c r="K606" i="3"/>
  <c r="K604" i="3" s="1"/>
  <c r="K658" i="3" s="1"/>
  <c r="K471" i="3"/>
  <c r="J614" i="3"/>
  <c r="L606" i="3"/>
  <c r="L604" i="3" s="1"/>
  <c r="L658" i="3" s="1"/>
  <c r="L471" i="3"/>
  <c r="AB298" i="3"/>
  <c r="AB297" i="3" s="1"/>
  <c r="AB557" i="3"/>
  <c r="AB556" i="3" s="1"/>
  <c r="AA191" i="3"/>
  <c r="M111" i="3"/>
  <c r="G606" i="3"/>
  <c r="G604" i="3" s="1"/>
  <c r="G658" i="3" s="1"/>
  <c r="G471" i="3"/>
  <c r="E634" i="3"/>
  <c r="E633" i="3" s="1"/>
  <c r="E661" i="3" s="1"/>
  <c r="E576" i="3"/>
  <c r="O111" i="3"/>
  <c r="X610" i="3"/>
  <c r="X604" i="3" s="1"/>
  <c r="X658" i="3" s="1"/>
  <c r="X471" i="3"/>
  <c r="H299" i="3"/>
  <c r="M299" i="3"/>
  <c r="AE111" i="3"/>
  <c r="C614" i="3"/>
  <c r="C613" i="3" s="1"/>
  <c r="C659" i="3" s="1"/>
  <c r="C524" i="3"/>
  <c r="P111" i="3"/>
  <c r="O614" i="3"/>
  <c r="S541" i="3"/>
  <c r="S617" i="3" s="1"/>
  <c r="H111" i="3"/>
  <c r="J257" i="3"/>
  <c r="AC576" i="3"/>
  <c r="AC634" i="3"/>
  <c r="AC633" i="3" s="1"/>
  <c r="AC661" i="3" s="1"/>
  <c r="L614" i="3"/>
  <c r="AB634" i="3"/>
  <c r="AB633" i="3" s="1"/>
  <c r="AB661" i="3" s="1"/>
  <c r="AB576" i="3"/>
  <c r="Q606" i="3"/>
  <c r="Q604" i="3" s="1"/>
  <c r="Q658" i="3" s="1"/>
  <c r="Q471" i="3"/>
  <c r="C299" i="3"/>
  <c r="M191" i="3"/>
  <c r="AC606" i="3"/>
  <c r="AC604" i="3" s="1"/>
  <c r="AC658" i="3" s="1"/>
  <c r="AC471" i="3"/>
  <c r="D634" i="3"/>
  <c r="D633" i="3" s="1"/>
  <c r="D661" i="3" s="1"/>
  <c r="D576" i="3"/>
  <c r="O257" i="3"/>
  <c r="AD656" i="65"/>
  <c r="AD654" i="65" s="1"/>
  <c r="J656" i="65"/>
  <c r="J654" i="65" s="1"/>
  <c r="Z543" i="3"/>
  <c r="Z541" i="3" s="1"/>
  <c r="Z617" i="3" s="1"/>
  <c r="Z257" i="3"/>
  <c r="K298" i="3"/>
  <c r="K297" i="3" s="1"/>
  <c r="K557" i="3"/>
  <c r="K556" i="3" s="1"/>
  <c r="Q634" i="3"/>
  <c r="Q633" i="3" s="1"/>
  <c r="Q661" i="3" s="1"/>
  <c r="Q576" i="3"/>
  <c r="Z634" i="3"/>
  <c r="Z633" i="3" s="1"/>
  <c r="Z661" i="3" s="1"/>
  <c r="Z576" i="3"/>
  <c r="W606" i="3"/>
  <c r="W604" i="3" s="1"/>
  <c r="W658" i="3" s="1"/>
  <c r="W471" i="3"/>
  <c r="Y111" i="3"/>
  <c r="I298" i="3"/>
  <c r="I297" i="3" s="1"/>
  <c r="I557" i="3"/>
  <c r="I556" i="3" s="1"/>
  <c r="AA614" i="3"/>
  <c r="AA613" i="3" s="1"/>
  <c r="AA659" i="3" s="1"/>
  <c r="AA524" i="3"/>
  <c r="Z614" i="3"/>
  <c r="AB111" i="3"/>
  <c r="Y614" i="3"/>
  <c r="Y613" i="3" s="1"/>
  <c r="Y659" i="3" s="1"/>
  <c r="Y524" i="3"/>
  <c r="W191" i="3"/>
  <c r="R576" i="3"/>
  <c r="R634" i="3"/>
  <c r="R633" i="3" s="1"/>
  <c r="R661" i="3" s="1"/>
  <c r="AA606" i="3"/>
  <c r="AA604" i="3" s="1"/>
  <c r="AA658" i="3" s="1"/>
  <c r="AA471" i="3"/>
  <c r="AB543" i="3"/>
  <c r="AB541" i="3" s="1"/>
  <c r="AB617" i="3" s="1"/>
  <c r="AB257" i="3"/>
  <c r="P614" i="3"/>
  <c r="P613" i="3" s="1"/>
  <c r="P659" i="3" s="1"/>
  <c r="P524" i="3"/>
  <c r="N111" i="3"/>
  <c r="AA636" i="3"/>
  <c r="AA633" i="3" s="1"/>
  <c r="AA661" i="3" s="1"/>
  <c r="AA576" i="3"/>
  <c r="U191" i="3"/>
  <c r="C606" i="3"/>
  <c r="C604" i="3" s="1"/>
  <c r="C658" i="3" s="1"/>
  <c r="C471" i="3"/>
  <c r="T614" i="3"/>
  <c r="E111" i="3"/>
  <c r="J541" i="3"/>
  <c r="J617" i="3" s="1"/>
  <c r="E299" i="3"/>
  <c r="I658" i="41"/>
  <c r="I599" i="41"/>
  <c r="I597" i="41" s="1"/>
  <c r="R111" i="3"/>
  <c r="I257" i="3"/>
  <c r="V636" i="3"/>
  <c r="V633" i="3" s="1"/>
  <c r="V661" i="3" s="1"/>
  <c r="V576" i="3"/>
  <c r="U576" i="3"/>
  <c r="U634" i="3"/>
  <c r="U633" i="3" s="1"/>
  <c r="U661" i="3" s="1"/>
  <c r="M614" i="3"/>
  <c r="M613" i="3" s="1"/>
  <c r="M659" i="3" s="1"/>
  <c r="M524" i="3"/>
  <c r="O541" i="3"/>
  <c r="O617" i="3" s="1"/>
  <c r="U606" i="3"/>
  <c r="U604" i="3" s="1"/>
  <c r="U658" i="3" s="1"/>
  <c r="U471" i="3"/>
  <c r="F637" i="3"/>
  <c r="F633" i="3" s="1"/>
  <c r="F661" i="3" s="1"/>
  <c r="F576" i="3"/>
  <c r="V614" i="3"/>
  <c r="V613" i="3" s="1"/>
  <c r="V659" i="3" s="1"/>
  <c r="V524" i="3"/>
  <c r="I614" i="3"/>
  <c r="AE637" i="3"/>
  <c r="AE633" i="3" s="1"/>
  <c r="AE661" i="3" s="1"/>
  <c r="AE576" i="3"/>
  <c r="S614" i="3"/>
  <c r="N614" i="3"/>
  <c r="N557" i="3"/>
  <c r="N556" i="3" s="1"/>
  <c r="N298" i="3"/>
  <c r="N297" i="3" s="1"/>
  <c r="F614" i="3"/>
  <c r="F613" i="3" s="1"/>
  <c r="F659" i="3" s="1"/>
  <c r="F524" i="3"/>
  <c r="W614" i="3"/>
  <c r="W613" i="3" s="1"/>
  <c r="W659" i="3" s="1"/>
  <c r="W524" i="3"/>
  <c r="U558" i="3"/>
  <c r="U556" i="3" s="1"/>
  <c r="U298" i="3"/>
  <c r="U297" i="3" s="1"/>
  <c r="S610" i="3"/>
  <c r="S604" i="3" s="1"/>
  <c r="S658" i="3" s="1"/>
  <c r="S471" i="3"/>
  <c r="P606" i="3"/>
  <c r="P604" i="3" s="1"/>
  <c r="P658" i="3" s="1"/>
  <c r="P471" i="3"/>
  <c r="AB614" i="3"/>
  <c r="T634" i="3"/>
  <c r="T633" i="3" s="1"/>
  <c r="T661" i="3" s="1"/>
  <c r="T576" i="3"/>
  <c r="AD614" i="3"/>
  <c r="AD613" i="3" s="1"/>
  <c r="AD659" i="3" s="1"/>
  <c r="AD524" i="3"/>
  <c r="N610" i="3"/>
  <c r="N604" i="3" s="1"/>
  <c r="N658" i="3" s="1"/>
  <c r="N471" i="3"/>
  <c r="U614" i="3"/>
  <c r="U613" i="3" s="1"/>
  <c r="U659" i="3" s="1"/>
  <c r="U524" i="3"/>
  <c r="T191" i="3"/>
  <c r="D614" i="3"/>
  <c r="AE543" i="3"/>
  <c r="AE541" i="3" s="1"/>
  <c r="AE617" i="3" s="1"/>
  <c r="AE257" i="3"/>
  <c r="Y576" i="3"/>
  <c r="Y634" i="3"/>
  <c r="Y633" i="3" s="1"/>
  <c r="Y661" i="3" s="1"/>
  <c r="E606" i="3"/>
  <c r="E604" i="3" s="1"/>
  <c r="E658" i="3" s="1"/>
  <c r="E471" i="3"/>
  <c r="X636" i="3"/>
  <c r="X633" i="3" s="1"/>
  <c r="X661" i="3" s="1"/>
  <c r="X576" i="3"/>
  <c r="Q557" i="3"/>
  <c r="Q556" i="3" s="1"/>
  <c r="Q298" i="3"/>
  <c r="Q297" i="3" s="1"/>
  <c r="J634" i="3"/>
  <c r="J633" i="3" s="1"/>
  <c r="J661" i="3" s="1"/>
  <c r="J576" i="3"/>
  <c r="K636" i="3"/>
  <c r="K633" i="3" s="1"/>
  <c r="K661" i="3" s="1"/>
  <c r="K576" i="3"/>
  <c r="I541" i="3"/>
  <c r="I617" i="3" s="1"/>
  <c r="AD111" i="3"/>
  <c r="J111" i="3"/>
  <c r="AE614" i="3"/>
  <c r="T111" i="3"/>
  <c r="AE610" i="3"/>
  <c r="AE604" i="3" s="1"/>
  <c r="AE658" i="3" s="1"/>
  <c r="AE471" i="3"/>
  <c r="AC524" i="3"/>
  <c r="AC614" i="3"/>
  <c r="AC613" i="3" s="1"/>
  <c r="AC659" i="3" s="1"/>
  <c r="L257" i="3"/>
  <c r="K614" i="3"/>
  <c r="AD298" i="3"/>
  <c r="AD297" i="3" s="1"/>
  <c r="AD557" i="3"/>
  <c r="AD556" i="3" s="1"/>
  <c r="V606" i="3"/>
  <c r="V604" i="3" s="1"/>
  <c r="V658" i="3" s="1"/>
  <c r="V471" i="3"/>
  <c r="D610" i="3"/>
  <c r="D604" i="3" s="1"/>
  <c r="D658" i="3" s="1"/>
  <c r="D471" i="3"/>
  <c r="Z111" i="3"/>
  <c r="R543" i="3"/>
  <c r="R541" i="3" s="1"/>
  <c r="R257" i="3"/>
  <c r="L111" i="3"/>
  <c r="M576" i="3"/>
  <c r="M634" i="3"/>
  <c r="M633" i="3" s="1"/>
  <c r="M661" i="3" s="1"/>
  <c r="J299" i="3"/>
  <c r="Z557" i="3"/>
  <c r="Z556" i="3" s="1"/>
  <c r="Z298" i="3"/>
  <c r="Z297" i="3" s="1"/>
  <c r="T610" i="3"/>
  <c r="T604" i="3" s="1"/>
  <c r="T658" i="3" s="1"/>
  <c r="T471" i="3"/>
  <c r="L634" i="3"/>
  <c r="L633" i="3" s="1"/>
  <c r="L661" i="3" s="1"/>
  <c r="L576" i="3"/>
  <c r="X614" i="3"/>
  <c r="I606" i="3"/>
  <c r="I604" i="3" s="1"/>
  <c r="I658" i="3" s="1"/>
  <c r="I471" i="3"/>
  <c r="I634" i="3"/>
  <c r="I633" i="3" s="1"/>
  <c r="I661" i="3" s="1"/>
  <c r="I576" i="3"/>
  <c r="R610" i="3"/>
  <c r="R604" i="3" s="1"/>
  <c r="R658" i="3" s="1"/>
  <c r="R471" i="3"/>
  <c r="AE299" i="3"/>
  <c r="H614" i="3"/>
  <c r="O610" i="3"/>
  <c r="O604" i="3" s="1"/>
  <c r="O658" i="3" s="1"/>
  <c r="O471" i="3"/>
  <c r="X111" i="3"/>
  <c r="N543" i="3"/>
  <c r="N541" i="3" s="1"/>
  <c r="N617" i="3" s="1"/>
  <c r="N257" i="3"/>
  <c r="AB606" i="3"/>
  <c r="AB604" i="3" s="1"/>
  <c r="AB658" i="3" s="1"/>
  <c r="AB471" i="3"/>
  <c r="F611" i="3"/>
  <c r="F604" i="3" s="1"/>
  <c r="F658" i="3" s="1"/>
  <c r="F471" i="3"/>
  <c r="C191" i="3"/>
  <c r="N637" i="3"/>
  <c r="N633" i="3" s="1"/>
  <c r="N661" i="3" s="1"/>
  <c r="N576" i="3"/>
  <c r="S257" i="3"/>
  <c r="H610" i="3"/>
  <c r="H604" i="3" s="1"/>
  <c r="H658" i="3" s="1"/>
  <c r="H471" i="3"/>
  <c r="Q111" i="3"/>
  <c r="AD606" i="3"/>
  <c r="AD604" i="3" s="1"/>
  <c r="AD658" i="3" s="1"/>
  <c r="AD471" i="3"/>
  <c r="J606" i="3"/>
  <c r="J604" i="3" s="1"/>
  <c r="J658" i="3" s="1"/>
  <c r="J471" i="3"/>
  <c r="AC111" i="3"/>
  <c r="AC191" i="3"/>
  <c r="L541" i="3"/>
  <c r="L617" i="3" s="1"/>
  <c r="V599" i="65"/>
  <c r="V597" i="65" s="1"/>
  <c r="L656" i="65"/>
  <c r="L654" i="65" s="1"/>
  <c r="AD599" i="65"/>
  <c r="AD597" i="65" s="1"/>
  <c r="F599" i="65"/>
  <c r="F597" i="65" s="1"/>
  <c r="V656" i="65"/>
  <c r="V654" i="65" s="1"/>
  <c r="L599" i="65"/>
  <c r="L597" i="65" s="1"/>
  <c r="F656" i="65"/>
  <c r="F654" i="65" s="1"/>
  <c r="J597" i="65"/>
  <c r="N599" i="65"/>
  <c r="N597" i="65" s="1"/>
  <c r="N656" i="65"/>
  <c r="N654" i="65" s="1"/>
  <c r="AB599" i="65"/>
  <c r="AB597" i="65" s="1"/>
  <c r="AB656" i="65"/>
  <c r="AB654" i="65" s="1"/>
  <c r="AD453" i="5"/>
  <c r="AC4" i="2"/>
  <c r="X455" i="1"/>
  <c r="X453" i="1" s="1"/>
  <c r="F453" i="5"/>
  <c r="N453" i="1"/>
  <c r="K453" i="5"/>
  <c r="M625" i="2"/>
  <c r="M624" i="2" s="1"/>
  <c r="M660" i="2" s="1"/>
  <c r="M555" i="2"/>
  <c r="M455" i="2" s="1"/>
  <c r="U453" i="5"/>
  <c r="Z455" i="2"/>
  <c r="Z453" i="2" s="1"/>
  <c r="G4" i="2"/>
  <c r="O455" i="2"/>
  <c r="O453" i="2" s="1"/>
  <c r="C4" i="2"/>
  <c r="W4" i="2"/>
  <c r="V455" i="2"/>
  <c r="V453" i="2" s="1"/>
  <c r="X455" i="2"/>
  <c r="V26" i="44"/>
  <c r="V656" i="1"/>
  <c r="L657" i="2"/>
  <c r="Y9" i="44"/>
  <c r="Y654" i="40"/>
  <c r="S657" i="1"/>
  <c r="S599" i="1"/>
  <c r="S597" i="1" s="1"/>
  <c r="T656" i="40"/>
  <c r="T49" i="44"/>
  <c r="AE656" i="41"/>
  <c r="AE50" i="44"/>
  <c r="D657" i="3"/>
  <c r="E654" i="39"/>
  <c r="P657" i="1"/>
  <c r="P599" i="1"/>
  <c r="P597" i="1" s="1"/>
  <c r="AB657" i="2"/>
  <c r="AB599" i="2"/>
  <c r="AB597" i="2" s="1"/>
  <c r="R657" i="3"/>
  <c r="AE657" i="3"/>
  <c r="N656" i="41"/>
  <c r="N50" i="44"/>
  <c r="G656" i="41"/>
  <c r="G50" i="44"/>
  <c r="V9" i="44"/>
  <c r="V654" i="40"/>
  <c r="O10" i="44"/>
  <c r="O654" i="41"/>
  <c r="O657" i="2"/>
  <c r="O599" i="2"/>
  <c r="O597" i="2" s="1"/>
  <c r="H657" i="3"/>
  <c r="AC656" i="39"/>
  <c r="AC48" i="44"/>
  <c r="T657" i="1"/>
  <c r="AB657" i="1"/>
  <c r="AB599" i="1"/>
  <c r="AB597" i="1" s="1"/>
  <c r="T657" i="3"/>
  <c r="AE656" i="39"/>
  <c r="AE48" i="44"/>
  <c r="D657" i="5"/>
  <c r="D599" i="5"/>
  <c r="D597" i="5" s="1"/>
  <c r="Q657" i="2"/>
  <c r="Q599" i="2"/>
  <c r="Q597" i="2" s="1"/>
  <c r="AA657" i="1"/>
  <c r="AA599" i="1"/>
  <c r="AA657" i="3"/>
  <c r="AD657" i="5"/>
  <c r="AD599" i="5"/>
  <c r="AD597" i="5" s="1"/>
  <c r="M657" i="5"/>
  <c r="M599" i="5"/>
  <c r="M597" i="5" s="1"/>
  <c r="Q656" i="40"/>
  <c r="Q49" i="44"/>
  <c r="W657" i="1"/>
  <c r="W599" i="1"/>
  <c r="W597" i="1" s="1"/>
  <c r="AA656" i="41"/>
  <c r="AA50" i="44"/>
  <c r="D656" i="39"/>
  <c r="D48" i="44"/>
  <c r="W657" i="2"/>
  <c r="H657" i="2"/>
  <c r="H599" i="2"/>
  <c r="H597" i="2" s="1"/>
  <c r="L10" i="44"/>
  <c r="L654" i="41"/>
  <c r="P9" i="44"/>
  <c r="P654" i="40"/>
  <c r="L657" i="5"/>
  <c r="L599" i="5"/>
  <c r="L597" i="5" s="1"/>
  <c r="Y656" i="41"/>
  <c r="Y50" i="44"/>
  <c r="X656" i="41"/>
  <c r="X50" i="44"/>
  <c r="O9" i="44"/>
  <c r="O654" i="40"/>
  <c r="AD657" i="3"/>
  <c r="C625" i="2"/>
  <c r="C624" i="2" s="1"/>
  <c r="C660" i="2" s="1"/>
  <c r="C555" i="2"/>
  <c r="C455" i="2" s="1"/>
  <c r="W656" i="40"/>
  <c r="W49" i="44"/>
  <c r="AC26" i="44"/>
  <c r="S455" i="2"/>
  <c r="S453" i="2" s="1"/>
  <c r="AD656" i="40"/>
  <c r="AD49" i="44"/>
  <c r="AA656" i="39"/>
  <c r="AA48" i="44"/>
  <c r="H656" i="39"/>
  <c r="H48" i="44"/>
  <c r="N597" i="5"/>
  <c r="AE657" i="5"/>
  <c r="AE599" i="5"/>
  <c r="AE597" i="5" s="1"/>
  <c r="Z657" i="5"/>
  <c r="Z599" i="5"/>
  <c r="Z597" i="5" s="1"/>
  <c r="N657" i="2"/>
  <c r="N599" i="2"/>
  <c r="N597" i="2" s="1"/>
  <c r="T656" i="39"/>
  <c r="T48" i="44"/>
  <c r="J657" i="2"/>
  <c r="J599" i="2"/>
  <c r="J597" i="2" s="1"/>
  <c r="P657" i="2"/>
  <c r="X656" i="40"/>
  <c r="X49" i="44"/>
  <c r="AE657" i="1"/>
  <c r="AE599" i="1"/>
  <c r="F656" i="41"/>
  <c r="F50" i="44"/>
  <c r="R656" i="39"/>
  <c r="R48" i="44"/>
  <c r="S657" i="3"/>
  <c r="Z26" i="44"/>
  <c r="Z656" i="1"/>
  <c r="P657" i="3"/>
  <c r="S8" i="44"/>
  <c r="S654" i="39"/>
  <c r="AC9" i="44"/>
  <c r="AC654" i="40"/>
  <c r="K455" i="2"/>
  <c r="E657" i="2"/>
  <c r="E599" i="2"/>
  <c r="AE657" i="2"/>
  <c r="C656" i="40"/>
  <c r="C49" i="44"/>
  <c r="L657" i="3"/>
  <c r="E657" i="5"/>
  <c r="E599" i="5"/>
  <c r="E597" i="5" s="1"/>
  <c r="U656" i="41"/>
  <c r="U50" i="44"/>
  <c r="M656" i="41"/>
  <c r="M50" i="44"/>
  <c r="AA657" i="5"/>
  <c r="AA599" i="5"/>
  <c r="AA597" i="5" s="1"/>
  <c r="R656" i="40"/>
  <c r="R49" i="44"/>
  <c r="AD26" i="44"/>
  <c r="AD656" i="1"/>
  <c r="G657" i="1"/>
  <c r="G599" i="1"/>
  <c r="G597" i="1" s="1"/>
  <c r="V657" i="2"/>
  <c r="V599" i="2"/>
  <c r="V597" i="2" s="1"/>
  <c r="AB657" i="5"/>
  <c r="AB599" i="5"/>
  <c r="AB597" i="5" s="1"/>
  <c r="G656" i="39"/>
  <c r="G48" i="44"/>
  <c r="Q10" i="44"/>
  <c r="Q654" i="41"/>
  <c r="K657" i="1"/>
  <c r="K599" i="1"/>
  <c r="K597" i="1" s="1"/>
  <c r="AC656" i="41"/>
  <c r="AC50" i="44"/>
  <c r="X657" i="5"/>
  <c r="X599" i="5"/>
  <c r="X597" i="5" s="1"/>
  <c r="L625" i="2"/>
  <c r="L624" i="2" s="1"/>
  <c r="L660" i="2" s="1"/>
  <c r="L555" i="2"/>
  <c r="L455" i="2" s="1"/>
  <c r="AB656" i="41"/>
  <c r="AB50" i="44"/>
  <c r="AB47" i="44" s="1"/>
  <c r="AB51" i="44" s="1"/>
  <c r="F9" i="44"/>
  <c r="F654" i="40"/>
  <c r="D657" i="2"/>
  <c r="C656" i="39"/>
  <c r="C48" i="44"/>
  <c r="R657" i="5"/>
  <c r="R599" i="5"/>
  <c r="R597" i="5" s="1"/>
  <c r="Q657" i="5"/>
  <c r="Q599" i="5"/>
  <c r="Q597" i="5" s="1"/>
  <c r="E656" i="40"/>
  <c r="E49" i="44"/>
  <c r="S657" i="2"/>
  <c r="S599" i="2"/>
  <c r="S597" i="2" s="1"/>
  <c r="AD656" i="41"/>
  <c r="AD50" i="44"/>
  <c r="F657" i="3"/>
  <c r="N25" i="44"/>
  <c r="N656" i="5"/>
  <c r="U657" i="2"/>
  <c r="U599" i="2"/>
  <c r="U597" i="2" s="1"/>
  <c r="L455" i="1"/>
  <c r="L453" i="1" s="1"/>
  <c r="F599" i="2"/>
  <c r="F597" i="2" s="1"/>
  <c r="T455" i="2"/>
  <c r="T453" i="2" s="1"/>
  <c r="P625" i="2"/>
  <c r="P624" i="2" s="1"/>
  <c r="P660" i="2" s="1"/>
  <c r="P555" i="2"/>
  <c r="P455" i="2" s="1"/>
  <c r="P453" i="2" s="1"/>
  <c r="AD455" i="2"/>
  <c r="I599" i="2"/>
  <c r="I597" i="2" s="1"/>
  <c r="G657" i="5"/>
  <c r="G599" i="5"/>
  <c r="G597" i="5" s="1"/>
  <c r="D9" i="44"/>
  <c r="D654" i="40"/>
  <c r="J656" i="40"/>
  <c r="J49" i="44"/>
  <c r="Z657" i="2"/>
  <c r="Z599" i="2"/>
  <c r="Z597" i="2" s="1"/>
  <c r="AE656" i="40"/>
  <c r="AE49" i="44"/>
  <c r="L9" i="44"/>
  <c r="L654" i="40"/>
  <c r="F657" i="5"/>
  <c r="F599" i="5"/>
  <c r="F597" i="5" s="1"/>
  <c r="L656" i="39"/>
  <c r="L48" i="44"/>
  <c r="L47" i="44" s="1"/>
  <c r="L51" i="44" s="1"/>
  <c r="Z656" i="41"/>
  <c r="Z50" i="44"/>
  <c r="O657" i="1"/>
  <c r="O599" i="1"/>
  <c r="O597" i="1" s="1"/>
  <c r="E26" i="44"/>
  <c r="E656" i="1"/>
  <c r="U657" i="3"/>
  <c r="Y657" i="5"/>
  <c r="Y599" i="5"/>
  <c r="Y597" i="5" s="1"/>
  <c r="K657" i="2"/>
  <c r="K599" i="2"/>
  <c r="S656" i="41"/>
  <c r="S50" i="44"/>
  <c r="H26" i="44"/>
  <c r="H656" i="1"/>
  <c r="C657" i="1"/>
  <c r="O657" i="5"/>
  <c r="O599" i="5"/>
  <c r="O597" i="5" s="1"/>
  <c r="U657" i="1"/>
  <c r="U599" i="1"/>
  <c r="U597" i="1" s="1"/>
  <c r="C657" i="5"/>
  <c r="C599" i="5"/>
  <c r="C597" i="5" s="1"/>
  <c r="J657" i="5"/>
  <c r="J599" i="5"/>
  <c r="J597" i="5" s="1"/>
  <c r="Y657" i="3"/>
  <c r="T657" i="5"/>
  <c r="T599" i="5"/>
  <c r="T597" i="5" s="1"/>
  <c r="G625" i="2"/>
  <c r="G624" i="2" s="1"/>
  <c r="G660" i="2" s="1"/>
  <c r="G555" i="2"/>
  <c r="G455" i="2" s="1"/>
  <c r="W657" i="5"/>
  <c r="W599" i="5"/>
  <c r="V656" i="41"/>
  <c r="V50" i="44"/>
  <c r="H10" i="44"/>
  <c r="H654" i="41"/>
  <c r="Z9" i="44"/>
  <c r="Z654" i="40"/>
  <c r="X657" i="3"/>
  <c r="G656" i="40"/>
  <c r="G49" i="44"/>
  <c r="J657" i="3"/>
  <c r="D625" i="2"/>
  <c r="D624" i="2" s="1"/>
  <c r="D660" i="2" s="1"/>
  <c r="D555" i="2"/>
  <c r="D455" i="2" s="1"/>
  <c r="D453" i="2" s="1"/>
  <c r="O47" i="44"/>
  <c r="O51" i="44" s="1"/>
  <c r="S9" i="44"/>
  <c r="S654" i="40"/>
  <c r="R656" i="41"/>
  <c r="R50" i="44"/>
  <c r="J453" i="5"/>
  <c r="L4" i="2"/>
  <c r="R455" i="2"/>
  <c r="R453" i="2" s="1"/>
  <c r="AC657" i="3"/>
  <c r="D656" i="41"/>
  <c r="D50" i="44"/>
  <c r="AA455" i="2"/>
  <c r="AA453" i="2" s="1"/>
  <c r="L657" i="1"/>
  <c r="L599" i="1"/>
  <c r="L597" i="1" s="1"/>
  <c r="W625" i="2"/>
  <c r="W624" i="2" s="1"/>
  <c r="W660" i="2" s="1"/>
  <c r="W555" i="2"/>
  <c r="W455" i="2" s="1"/>
  <c r="F656" i="2"/>
  <c r="F4" i="44" s="1"/>
  <c r="F24" i="44"/>
  <c r="T657" i="2"/>
  <c r="T599" i="2"/>
  <c r="T597" i="2" s="1"/>
  <c r="U656" i="40"/>
  <c r="U49" i="44"/>
  <c r="I453" i="5"/>
  <c r="M453" i="1"/>
  <c r="AD657" i="2"/>
  <c r="AD599" i="2"/>
  <c r="I656" i="2"/>
  <c r="I4" i="44" s="1"/>
  <c r="I24" i="44"/>
  <c r="H597" i="5"/>
  <c r="W657" i="3"/>
  <c r="W656" i="39"/>
  <c r="W48" i="44"/>
  <c r="W47" i="44" s="1"/>
  <c r="W51" i="44" s="1"/>
  <c r="N656" i="39"/>
  <c r="N48" i="44"/>
  <c r="AE625" i="2"/>
  <c r="AE624" i="2" s="1"/>
  <c r="AE660" i="2" s="1"/>
  <c r="AE555" i="2"/>
  <c r="AE455" i="2" s="1"/>
  <c r="AE453" i="2" s="1"/>
  <c r="W10" i="44"/>
  <c r="W654" i="41"/>
  <c r="X657" i="1"/>
  <c r="X599" i="1"/>
  <c r="X597" i="1" s="1"/>
  <c r="V25" i="44"/>
  <c r="V656" i="5"/>
  <c r="AC657" i="2"/>
  <c r="U657" i="5"/>
  <c r="U599" i="5"/>
  <c r="U597" i="5" s="1"/>
  <c r="I26" i="44"/>
  <c r="I656" i="1"/>
  <c r="AB9" i="44"/>
  <c r="AB654" i="40"/>
  <c r="Q26" i="44"/>
  <c r="Q656" i="1"/>
  <c r="P656" i="39"/>
  <c r="P48" i="44"/>
  <c r="C656" i="41"/>
  <c r="C50" i="44"/>
  <c r="N657" i="1"/>
  <c r="N599" i="1"/>
  <c r="N597" i="1" s="1"/>
  <c r="N9" i="44"/>
  <c r="N654" i="40"/>
  <c r="Y24" i="44"/>
  <c r="C657" i="3"/>
  <c r="R657" i="1"/>
  <c r="R599" i="1"/>
  <c r="R597" i="1" s="1"/>
  <c r="I657" i="3"/>
  <c r="AB8" i="44"/>
  <c r="AB654" i="39"/>
  <c r="P656" i="41"/>
  <c r="P50" i="44"/>
  <c r="N657" i="3"/>
  <c r="J656" i="41"/>
  <c r="J50" i="44"/>
  <c r="T656" i="41"/>
  <c r="T50" i="44"/>
  <c r="S25" i="44"/>
  <c r="S656" i="5"/>
  <c r="K657" i="5"/>
  <c r="K599" i="5"/>
  <c r="K597" i="5" s="1"/>
  <c r="AC657" i="5"/>
  <c r="AC599" i="5"/>
  <c r="AC597" i="5" s="1"/>
  <c r="G657" i="3"/>
  <c r="AA656" i="40"/>
  <c r="AA49" i="44"/>
  <c r="P657" i="5"/>
  <c r="P599" i="5"/>
  <c r="P597" i="5" s="1"/>
  <c r="H455" i="2"/>
  <c r="H453" i="2" s="1"/>
  <c r="F657" i="1"/>
  <c r="F599" i="1"/>
  <c r="F597" i="1" s="1"/>
  <c r="Y26" i="44"/>
  <c r="Y656" i="1"/>
  <c r="R625" i="3"/>
  <c r="R624" i="3" s="1"/>
  <c r="R660" i="3" s="1"/>
  <c r="R555" i="3"/>
  <c r="O8" i="44"/>
  <c r="O654" i="39"/>
  <c r="K656" i="40"/>
  <c r="K49" i="44"/>
  <c r="E656" i="41"/>
  <c r="E50" i="44"/>
  <c r="E47" i="44" s="1"/>
  <c r="E51" i="44" s="1"/>
  <c r="V657" i="3"/>
  <c r="I9" i="44"/>
  <c r="I654" i="40"/>
  <c r="AB657" i="3"/>
  <c r="D657" i="1"/>
  <c r="D599" i="1"/>
  <c r="D597" i="1" s="1"/>
  <c r="M9" i="44"/>
  <c r="M654" i="40"/>
  <c r="H656" i="40"/>
  <c r="H49" i="44"/>
  <c r="J657" i="1"/>
  <c r="J599" i="1"/>
  <c r="J597" i="1" s="1"/>
  <c r="R657" i="2"/>
  <c r="R599" i="2"/>
  <c r="R597" i="2" s="1"/>
  <c r="C657" i="2"/>
  <c r="Y656" i="39"/>
  <c r="Y48" i="44"/>
  <c r="K656" i="41"/>
  <c r="K50" i="44"/>
  <c r="Z657" i="3"/>
  <c r="AC625" i="2"/>
  <c r="AC624" i="2" s="1"/>
  <c r="AC660" i="2" s="1"/>
  <c r="AC555" i="2"/>
  <c r="AC455" i="2" s="1"/>
  <c r="G657" i="2"/>
  <c r="X657" i="2"/>
  <c r="X599" i="2"/>
  <c r="X597" i="2" s="1"/>
  <c r="M657" i="2"/>
  <c r="AA657" i="2"/>
  <c r="AA599" i="2"/>
  <c r="AA597" i="2" s="1"/>
  <c r="K657" i="3"/>
  <c r="Z453" i="5"/>
  <c r="N455" i="2"/>
  <c r="N453" i="2" s="1"/>
  <c r="I657" i="5"/>
  <c r="I599" i="5"/>
  <c r="I597" i="5" s="1"/>
  <c r="M657" i="1"/>
  <c r="M599" i="1"/>
  <c r="M597" i="1" s="1"/>
  <c r="J455" i="2"/>
  <c r="J453" i="2" s="1"/>
  <c r="H25" i="44"/>
  <c r="H656" i="5"/>
  <c r="AD597" i="2" l="1"/>
  <c r="AD453" i="2"/>
  <c r="Y625" i="2"/>
  <c r="Y624" i="2" s="1"/>
  <c r="Y555" i="2"/>
  <c r="Y455" i="2" s="1"/>
  <c r="Y453" i="2" s="1"/>
  <c r="E453" i="5"/>
  <c r="R94" i="67"/>
  <c r="S29" i="67"/>
  <c r="S61" i="67" s="1"/>
  <c r="R453" i="5"/>
  <c r="X29" i="67"/>
  <c r="X61" i="67" s="1"/>
  <c r="M453" i="2"/>
  <c r="K5" i="68"/>
  <c r="P72" i="44"/>
  <c r="Q33" i="67"/>
  <c r="G84" i="44"/>
  <c r="G91" i="44" s="1"/>
  <c r="N112" i="44"/>
  <c r="F72" i="44"/>
  <c r="G33" i="67"/>
  <c r="G62" i="67" s="1"/>
  <c r="N33" i="67"/>
  <c r="N62" i="67" s="1"/>
  <c r="H33" i="67"/>
  <c r="Q72" i="44"/>
  <c r="R33" i="67"/>
  <c r="R62" i="67" s="1"/>
  <c r="AC84" i="44"/>
  <c r="AC91" i="44" s="1"/>
  <c r="C84" i="44"/>
  <c r="C91" i="44" s="1"/>
  <c r="L112" i="44"/>
  <c r="AD33" i="67"/>
  <c r="AD62" i="67" s="1"/>
  <c r="J112" i="44"/>
  <c r="X112" i="44"/>
  <c r="T112" i="44"/>
  <c r="V72" i="44"/>
  <c r="W33" i="67"/>
  <c r="W62" i="67" s="1"/>
  <c r="U112" i="44"/>
  <c r="AA112" i="44"/>
  <c r="R112" i="44"/>
  <c r="Y72" i="44"/>
  <c r="Z33" i="67"/>
  <c r="Z62" i="67" s="1"/>
  <c r="AA72" i="44"/>
  <c r="AB33" i="67"/>
  <c r="AC112" i="44"/>
  <c r="D33" i="67"/>
  <c r="E112" i="44"/>
  <c r="S298" i="3"/>
  <c r="S297" i="3" s="1"/>
  <c r="O112" i="44"/>
  <c r="K7" i="66"/>
  <c r="R20" i="66"/>
  <c r="S20" i="66" s="1"/>
  <c r="AF29" i="67"/>
  <c r="AF61" i="67" s="1"/>
  <c r="Z29" i="67"/>
  <c r="Z61" i="67" s="1"/>
  <c r="P5" i="69"/>
  <c r="L94" i="67"/>
  <c r="S597" i="5"/>
  <c r="AE4" i="1"/>
  <c r="AE597" i="1" s="1"/>
  <c r="G33" i="66"/>
  <c r="P84" i="44"/>
  <c r="P91" i="44" s="1"/>
  <c r="E34" i="67"/>
  <c r="E63" i="67" s="1"/>
  <c r="W84" i="44"/>
  <c r="W91" i="44" s="1"/>
  <c r="D84" i="44"/>
  <c r="D91" i="44" s="1"/>
  <c r="D92" i="44" s="1"/>
  <c r="W72" i="44"/>
  <c r="X33" i="67"/>
  <c r="X62" i="67" s="1"/>
  <c r="AE112" i="44"/>
  <c r="Q112" i="44"/>
  <c r="E72" i="44"/>
  <c r="F33" i="67"/>
  <c r="F92" i="67" s="1"/>
  <c r="H112" i="44"/>
  <c r="W112" i="44"/>
  <c r="W94" i="67"/>
  <c r="D6" i="72"/>
  <c r="M84" i="44"/>
  <c r="M91" i="44" s="1"/>
  <c r="I112" i="44"/>
  <c r="Y112" i="44"/>
  <c r="V112" i="44"/>
  <c r="Z112" i="44"/>
  <c r="P112" i="44"/>
  <c r="V92" i="44"/>
  <c r="W34" i="67"/>
  <c r="W93" i="67" s="1"/>
  <c r="AA92" i="44"/>
  <c r="AB34" i="67"/>
  <c r="AB63" i="67" s="1"/>
  <c r="R92" i="44"/>
  <c r="S34" i="67"/>
  <c r="S63" i="67" s="1"/>
  <c r="AE84" i="44"/>
  <c r="AE91" i="44" s="1"/>
  <c r="W597" i="5"/>
  <c r="S47" i="44"/>
  <c r="S51" i="44" s="1"/>
  <c r="S52" i="44" s="1"/>
  <c r="L84" i="44"/>
  <c r="L91" i="44" s="1"/>
  <c r="M112" i="44"/>
  <c r="K112" i="44"/>
  <c r="U72" i="44"/>
  <c r="V33" i="67"/>
  <c r="AD72" i="44"/>
  <c r="AE33" i="67"/>
  <c r="AE62" i="67" s="1"/>
  <c r="F112" i="44"/>
  <c r="D112" i="44"/>
  <c r="AB112" i="44"/>
  <c r="G112" i="44"/>
  <c r="F4" i="3"/>
  <c r="R9" i="66"/>
  <c r="S9" i="66" s="1"/>
  <c r="G5" i="69"/>
  <c r="G55" i="69" s="1"/>
  <c r="D1" i="72"/>
  <c r="F6" i="72" s="1"/>
  <c r="F84" i="44"/>
  <c r="F91" i="44" s="1"/>
  <c r="F94" i="67"/>
  <c r="AE94" i="67"/>
  <c r="H94" i="67"/>
  <c r="G94" i="67"/>
  <c r="Z94" i="67"/>
  <c r="N94" i="67"/>
  <c r="D94" i="67"/>
  <c r="AD94" i="67"/>
  <c r="X92" i="67"/>
  <c r="AE92" i="67"/>
  <c r="Q95" i="67"/>
  <c r="Q94" i="67"/>
  <c r="V94" i="67"/>
  <c r="X94" i="67"/>
  <c r="N47" i="44"/>
  <c r="N51" i="44" s="1"/>
  <c r="K597" i="2"/>
  <c r="V555" i="3"/>
  <c r="V455" i="3" s="1"/>
  <c r="K613" i="3"/>
  <c r="K659" i="3" s="1"/>
  <c r="K453" i="2"/>
  <c r="AA597" i="1"/>
  <c r="T599" i="1"/>
  <c r="T597" i="1" s="1"/>
  <c r="W5" i="69"/>
  <c r="N5" i="69"/>
  <c r="N55" i="69" s="1"/>
  <c r="O29" i="67"/>
  <c r="O61" i="67" s="1"/>
  <c r="G72" i="44"/>
  <c r="Q191" i="3"/>
  <c r="M72" i="44"/>
  <c r="T613" i="3"/>
  <c r="T659" i="3" s="1"/>
  <c r="T29" i="67"/>
  <c r="T61" i="67" s="1"/>
  <c r="U453" i="2"/>
  <c r="D524" i="3"/>
  <c r="AC557" i="3"/>
  <c r="AC556" i="3" s="1"/>
  <c r="AC625" i="3" s="1"/>
  <c r="AC624" i="3" s="1"/>
  <c r="G298" i="3"/>
  <c r="G297" i="3" s="1"/>
  <c r="G4" i="3" s="1"/>
  <c r="AE29" i="67"/>
  <c r="AE61" i="67" s="1"/>
  <c r="AD29" i="67"/>
  <c r="AD61" i="67" s="1"/>
  <c r="E52" i="44"/>
  <c r="E597" i="2"/>
  <c r="X453" i="2"/>
  <c r="O5" i="69"/>
  <c r="O55" i="69" s="1"/>
  <c r="X613" i="3"/>
  <c r="X659" i="3" s="1"/>
  <c r="K29" i="67"/>
  <c r="K61" i="67" s="1"/>
  <c r="M5" i="69"/>
  <c r="L52" i="44"/>
  <c r="X524" i="3"/>
  <c r="E453" i="2"/>
  <c r="Q92" i="67"/>
  <c r="Z92" i="67"/>
  <c r="W92" i="67"/>
  <c r="W63" i="67"/>
  <c r="Y47" i="44"/>
  <c r="Y51" i="44" s="1"/>
  <c r="Y52" i="44" s="1"/>
  <c r="O52" i="44"/>
  <c r="W52" i="44"/>
  <c r="L557" i="3"/>
  <c r="L556" i="3" s="1"/>
  <c r="L555" i="3" s="1"/>
  <c r="X5" i="69"/>
  <c r="X55" i="69" s="1"/>
  <c r="AB52" i="44"/>
  <c r="D613" i="3"/>
  <c r="D659" i="3" s="1"/>
  <c r="D656" i="3" s="1"/>
  <c r="D95" i="67"/>
  <c r="AC453" i="2"/>
  <c r="O7" i="44"/>
  <c r="K524" i="3"/>
  <c r="F557" i="3"/>
  <c r="F556" i="3" s="1"/>
  <c r="F555" i="3" s="1"/>
  <c r="F455" i="3" s="1"/>
  <c r="F453" i="3" s="1"/>
  <c r="Q524" i="3"/>
  <c r="AE191" i="3"/>
  <c r="AF94" i="67"/>
  <c r="J191" i="3"/>
  <c r="X191" i="3"/>
  <c r="Y94" i="67"/>
  <c r="D191" i="3"/>
  <c r="D4" i="3" s="1"/>
  <c r="E94" i="67"/>
  <c r="F59" i="69"/>
  <c r="F5" i="69"/>
  <c r="K29" i="66"/>
  <c r="N8" i="66" s="1"/>
  <c r="AB55" i="69"/>
  <c r="P29" i="67"/>
  <c r="P61" i="67" s="1"/>
  <c r="P95" i="67"/>
  <c r="W32" i="67"/>
  <c r="W55" i="69"/>
  <c r="Y29" i="67"/>
  <c r="Y61" i="67" s="1"/>
  <c r="Y95" i="67"/>
  <c r="J55" i="69"/>
  <c r="AB29" i="67"/>
  <c r="AB61" i="67" s="1"/>
  <c r="AB95" i="67"/>
  <c r="V29" i="67"/>
  <c r="V61" i="67" s="1"/>
  <c r="AC5" i="69"/>
  <c r="Z5" i="69"/>
  <c r="H191" i="3"/>
  <c r="N92" i="67"/>
  <c r="Y59" i="69"/>
  <c r="Y5" i="69"/>
  <c r="P55" i="69"/>
  <c r="S93" i="67"/>
  <c r="W29" i="67"/>
  <c r="W61" i="67" s="1"/>
  <c r="R29" i="67"/>
  <c r="R61" i="67" s="1"/>
  <c r="F29" i="67"/>
  <c r="F61" i="67" s="1"/>
  <c r="R59" i="69"/>
  <c r="R5" i="69"/>
  <c r="E5" i="69"/>
  <c r="L29" i="67"/>
  <c r="L61" i="67" s="1"/>
  <c r="L95" i="67"/>
  <c r="D32" i="66"/>
  <c r="D5" i="66" s="1"/>
  <c r="D2" i="66" s="1"/>
  <c r="S191" i="3"/>
  <c r="S4" i="3" s="1"/>
  <c r="N191" i="3"/>
  <c r="N4" i="3" s="1"/>
  <c r="L191" i="3"/>
  <c r="L4" i="3" s="1"/>
  <c r="M94" i="67"/>
  <c r="I191" i="3"/>
  <c r="I4" i="3" s="1"/>
  <c r="AB191" i="3"/>
  <c r="AB4" i="3" s="1"/>
  <c r="Z191" i="3"/>
  <c r="Z4" i="3" s="1"/>
  <c r="AA94" i="67"/>
  <c r="O191" i="3"/>
  <c r="O4" i="3" s="1"/>
  <c r="P94" i="67"/>
  <c r="AA555" i="3"/>
  <c r="AA455" i="3" s="1"/>
  <c r="N5" i="66"/>
  <c r="N10" i="68"/>
  <c r="K55" i="69"/>
  <c r="AE55" i="69"/>
  <c r="G29" i="67"/>
  <c r="G61" i="67" s="1"/>
  <c r="S55" i="69"/>
  <c r="H55" i="69"/>
  <c r="I59" i="69"/>
  <c r="I5" i="69"/>
  <c r="AD5" i="69"/>
  <c r="R14" i="66"/>
  <c r="S14" i="66" s="1"/>
  <c r="I29" i="67"/>
  <c r="I61" i="67" s="1"/>
  <c r="I95" i="67"/>
  <c r="J29" i="67"/>
  <c r="J61" i="67" s="1"/>
  <c r="R191" i="3"/>
  <c r="R4" i="3" s="1"/>
  <c r="S94" i="67"/>
  <c r="Q55" i="69"/>
  <c r="U59" i="69"/>
  <c r="U5" i="69"/>
  <c r="M55" i="69"/>
  <c r="AF59" i="69"/>
  <c r="AF5" i="69"/>
  <c r="L55" i="69"/>
  <c r="V55" i="69"/>
  <c r="H29" i="67"/>
  <c r="H61" i="67" s="1"/>
  <c r="N29" i="67"/>
  <c r="N61" i="67" s="1"/>
  <c r="T298" i="3"/>
  <c r="T297" i="3" s="1"/>
  <c r="T4" i="3" s="1"/>
  <c r="X298" i="3"/>
  <c r="X297" i="3" s="1"/>
  <c r="X4" i="3" s="1"/>
  <c r="D555" i="3"/>
  <c r="M599" i="2"/>
  <c r="M597" i="2" s="1"/>
  <c r="G599" i="2"/>
  <c r="G597" i="2" s="1"/>
  <c r="P298" i="3"/>
  <c r="P297" i="3" s="1"/>
  <c r="P4" i="3" s="1"/>
  <c r="P557" i="3"/>
  <c r="P556" i="3" s="1"/>
  <c r="AC659" i="1"/>
  <c r="AC599" i="1"/>
  <c r="AC597" i="1" s="1"/>
  <c r="H613" i="3"/>
  <c r="H659" i="3" s="1"/>
  <c r="H524" i="3"/>
  <c r="T524" i="3"/>
  <c r="AB524" i="3"/>
  <c r="AB613" i="3"/>
  <c r="AB659" i="3" s="1"/>
  <c r="S613" i="3"/>
  <c r="S659" i="3" s="1"/>
  <c r="C72" i="44"/>
  <c r="AA656" i="3"/>
  <c r="Q4" i="3"/>
  <c r="AA599" i="3"/>
  <c r="Y4" i="3"/>
  <c r="V4" i="3"/>
  <c r="K4" i="3"/>
  <c r="AA4" i="3"/>
  <c r="N52" i="44"/>
  <c r="V48" i="44"/>
  <c r="V47" i="44" s="1"/>
  <c r="V51" i="44" s="1"/>
  <c r="V52" i="44" s="1"/>
  <c r="V656" i="39"/>
  <c r="W453" i="2"/>
  <c r="G453" i="2"/>
  <c r="Z48" i="44"/>
  <c r="Z47" i="44" s="1"/>
  <c r="Z51" i="44" s="1"/>
  <c r="Z52" i="44" s="1"/>
  <c r="Z656" i="39"/>
  <c r="F656" i="39"/>
  <c r="F48" i="44"/>
  <c r="F47" i="44" s="1"/>
  <c r="F51" i="44" s="1"/>
  <c r="F52" i="44" s="1"/>
  <c r="AD656" i="39"/>
  <c r="AD48" i="44"/>
  <c r="AD47" i="44" s="1"/>
  <c r="AD51" i="44" s="1"/>
  <c r="AD52" i="44" s="1"/>
  <c r="M48" i="44"/>
  <c r="M47" i="44" s="1"/>
  <c r="M51" i="44" s="1"/>
  <c r="M52" i="44" s="1"/>
  <c r="M656" i="39"/>
  <c r="Q656" i="39"/>
  <c r="Q48" i="44"/>
  <c r="Q47" i="44" s="1"/>
  <c r="Q51" i="44" s="1"/>
  <c r="Q52" i="44" s="1"/>
  <c r="Z613" i="3"/>
  <c r="Z659" i="3" s="1"/>
  <c r="K656" i="39"/>
  <c r="K48" i="44"/>
  <c r="K47" i="44" s="1"/>
  <c r="K51" i="44" s="1"/>
  <c r="K52" i="44" s="1"/>
  <c r="U656" i="39"/>
  <c r="U48" i="44"/>
  <c r="U47" i="44" s="1"/>
  <c r="U51" i="44" s="1"/>
  <c r="U52" i="44" s="1"/>
  <c r="I48" i="44"/>
  <c r="I656" i="39"/>
  <c r="X656" i="39"/>
  <c r="X48" i="44"/>
  <c r="X47" i="44" s="1"/>
  <c r="X51" i="44" s="1"/>
  <c r="X52" i="44" s="1"/>
  <c r="J656" i="39"/>
  <c r="J48" i="44"/>
  <c r="J47" i="44" s="1"/>
  <c r="J51" i="44" s="1"/>
  <c r="J52" i="44" s="1"/>
  <c r="W557" i="3"/>
  <c r="W556" i="3" s="1"/>
  <c r="W298" i="3"/>
  <c r="W297" i="3" s="1"/>
  <c r="W4" i="3" s="1"/>
  <c r="AE613" i="3"/>
  <c r="AE659" i="3" s="1"/>
  <c r="S524" i="3"/>
  <c r="AE524" i="3"/>
  <c r="Z524" i="3"/>
  <c r="AC4" i="3"/>
  <c r="AD4" i="3"/>
  <c r="R617" i="3"/>
  <c r="R613" i="3" s="1"/>
  <c r="R659" i="3" s="1"/>
  <c r="R524" i="3"/>
  <c r="R455" i="3" s="1"/>
  <c r="AD625" i="3"/>
  <c r="AD624" i="3" s="1"/>
  <c r="AD555" i="3"/>
  <c r="AD455" i="3" s="1"/>
  <c r="N524" i="3"/>
  <c r="I625" i="3"/>
  <c r="I624" i="3" s="1"/>
  <c r="I660" i="3" s="1"/>
  <c r="I555" i="3"/>
  <c r="L524" i="3"/>
  <c r="O524" i="3"/>
  <c r="J613" i="3"/>
  <c r="G555" i="3"/>
  <c r="G455" i="3" s="1"/>
  <c r="G625" i="3"/>
  <c r="G624" i="3" s="1"/>
  <c r="Y625" i="3"/>
  <c r="Y624" i="3" s="1"/>
  <c r="Y555" i="3"/>
  <c r="Y455" i="3" s="1"/>
  <c r="Z625" i="3"/>
  <c r="Z624" i="3" s="1"/>
  <c r="Z555" i="3"/>
  <c r="X625" i="3"/>
  <c r="X624" i="3" s="1"/>
  <c r="X555" i="3"/>
  <c r="Q625" i="3"/>
  <c r="Q624" i="3" s="1"/>
  <c r="Q555" i="3"/>
  <c r="Q455" i="3" s="1"/>
  <c r="U625" i="3"/>
  <c r="U624" i="3" s="1"/>
  <c r="U555" i="3"/>
  <c r="U455" i="3" s="1"/>
  <c r="N613" i="3"/>
  <c r="I656" i="41"/>
  <c r="I50" i="44"/>
  <c r="L613" i="3"/>
  <c r="M557" i="3"/>
  <c r="M556" i="3" s="1"/>
  <c r="M298" i="3"/>
  <c r="M297" i="3" s="1"/>
  <c r="M4" i="3" s="1"/>
  <c r="J298" i="3"/>
  <c r="J297" i="3" s="1"/>
  <c r="J557" i="3"/>
  <c r="J556" i="3" s="1"/>
  <c r="N555" i="3"/>
  <c r="N625" i="3"/>
  <c r="N624" i="3" s="1"/>
  <c r="N660" i="3" s="1"/>
  <c r="I524" i="3"/>
  <c r="K625" i="3"/>
  <c r="K624" i="3" s="1"/>
  <c r="K555" i="3"/>
  <c r="K455" i="3" s="1"/>
  <c r="H298" i="3"/>
  <c r="H297" i="3" s="1"/>
  <c r="H557" i="3"/>
  <c r="H556" i="3" s="1"/>
  <c r="S625" i="3"/>
  <c r="S624" i="3" s="1"/>
  <c r="S555" i="3"/>
  <c r="T625" i="3"/>
  <c r="T624" i="3" s="1"/>
  <c r="T555" i="3"/>
  <c r="AE557" i="3"/>
  <c r="AE556" i="3" s="1"/>
  <c r="AE298" i="3"/>
  <c r="AE297" i="3" s="1"/>
  <c r="I613" i="3"/>
  <c r="E557" i="3"/>
  <c r="E556" i="3" s="1"/>
  <c r="E298" i="3"/>
  <c r="E297" i="3" s="1"/>
  <c r="E4" i="3" s="1"/>
  <c r="U4" i="3"/>
  <c r="C557" i="3"/>
  <c r="C556" i="3" s="1"/>
  <c r="C298" i="3"/>
  <c r="C297" i="3" s="1"/>
  <c r="O613" i="3"/>
  <c r="AB625" i="3"/>
  <c r="AB624" i="3" s="1"/>
  <c r="AB555" i="3"/>
  <c r="J524" i="3"/>
  <c r="O625" i="3"/>
  <c r="O624" i="3" s="1"/>
  <c r="O660" i="3" s="1"/>
  <c r="O555" i="3"/>
  <c r="F625" i="3"/>
  <c r="F624" i="3" s="1"/>
  <c r="C599" i="2"/>
  <c r="C597" i="2" s="1"/>
  <c r="C453" i="2"/>
  <c r="V599" i="3"/>
  <c r="L453" i="2"/>
  <c r="V656" i="3"/>
  <c r="I25" i="44"/>
  <c r="I31" i="44" s="1"/>
  <c r="I32" i="44" s="1"/>
  <c r="I656" i="5"/>
  <c r="E10" i="44"/>
  <c r="E7" i="44" s="1"/>
  <c r="E654" i="41"/>
  <c r="Y6" i="44"/>
  <c r="Y654" i="1"/>
  <c r="J10" i="44"/>
  <c r="J654" i="41"/>
  <c r="R26" i="44"/>
  <c r="R656" i="1"/>
  <c r="Q6" i="44"/>
  <c r="Q654" i="1"/>
  <c r="I6" i="44"/>
  <c r="I654" i="1"/>
  <c r="AC599" i="2"/>
  <c r="AC597" i="2" s="1"/>
  <c r="AD656" i="2"/>
  <c r="AD4" i="44" s="1"/>
  <c r="AD24" i="44"/>
  <c r="T656" i="2"/>
  <c r="T4" i="44" s="1"/>
  <c r="T24" i="44"/>
  <c r="D10" i="44"/>
  <c r="D654" i="41"/>
  <c r="W25" i="44"/>
  <c r="W656" i="5"/>
  <c r="Z656" i="2"/>
  <c r="Z4" i="44" s="1"/>
  <c r="Z24" i="44"/>
  <c r="J9" i="44"/>
  <c r="J654" i="40"/>
  <c r="G25" i="44"/>
  <c r="G656" i="5"/>
  <c r="N5" i="44"/>
  <c r="N654" i="5"/>
  <c r="S656" i="2"/>
  <c r="S4" i="44" s="1"/>
  <c r="S24" i="44"/>
  <c r="E9" i="44"/>
  <c r="E654" i="40"/>
  <c r="Q25" i="44"/>
  <c r="Q656" i="5"/>
  <c r="R25" i="44"/>
  <c r="R656" i="5"/>
  <c r="AC10" i="44"/>
  <c r="AC654" i="41"/>
  <c r="K26" i="44"/>
  <c r="K656" i="1"/>
  <c r="R9" i="44"/>
  <c r="R654" i="40"/>
  <c r="E25" i="44"/>
  <c r="E656" i="5"/>
  <c r="AE599" i="2"/>
  <c r="AE597" i="2" s="1"/>
  <c r="X9" i="44"/>
  <c r="X654" i="40"/>
  <c r="P656" i="2"/>
  <c r="P4" i="44" s="1"/>
  <c r="P24" i="44"/>
  <c r="Z25" i="44"/>
  <c r="Z656" i="5"/>
  <c r="H8" i="44"/>
  <c r="H654" i="39"/>
  <c r="W9" i="44"/>
  <c r="W654" i="40"/>
  <c r="X10" i="44"/>
  <c r="X654" i="41"/>
  <c r="L25" i="44"/>
  <c r="L656" i="5"/>
  <c r="W656" i="2"/>
  <c r="W4" i="44" s="1"/>
  <c r="W24" i="44"/>
  <c r="D25" i="44"/>
  <c r="D656" i="5"/>
  <c r="AE8" i="44"/>
  <c r="AE654" i="39"/>
  <c r="T26" i="44"/>
  <c r="T656" i="1"/>
  <c r="AC8" i="44"/>
  <c r="AC654" i="39"/>
  <c r="O656" i="2"/>
  <c r="O4" i="44" s="1"/>
  <c r="O24" i="44"/>
  <c r="V6" i="44"/>
  <c r="V654" i="1"/>
  <c r="H5" i="44"/>
  <c r="H654" i="5"/>
  <c r="J26" i="44"/>
  <c r="J656" i="1"/>
  <c r="M26" i="44"/>
  <c r="M656" i="1"/>
  <c r="AA656" i="2"/>
  <c r="AA4" i="44" s="1"/>
  <c r="AA24" i="44"/>
  <c r="X656" i="2"/>
  <c r="X4" i="44" s="1"/>
  <c r="X24" i="44"/>
  <c r="G656" i="2"/>
  <c r="G4" i="44" s="1"/>
  <c r="G24" i="44"/>
  <c r="K10" i="44"/>
  <c r="K654" i="41"/>
  <c r="C656" i="2"/>
  <c r="C4" i="44" s="1"/>
  <c r="C24" i="44"/>
  <c r="D26" i="44"/>
  <c r="D656" i="1"/>
  <c r="P25" i="44"/>
  <c r="P656" i="5"/>
  <c r="N26" i="44"/>
  <c r="N656" i="1"/>
  <c r="C10" i="44"/>
  <c r="C654" i="41"/>
  <c r="AC656" i="2"/>
  <c r="AC4" i="44" s="1"/>
  <c r="AC24" i="44"/>
  <c r="X26" i="44"/>
  <c r="X656" i="1"/>
  <c r="W8" i="44"/>
  <c r="W654" i="39"/>
  <c r="J25" i="44"/>
  <c r="J656" i="5"/>
  <c r="U26" i="44"/>
  <c r="U656" i="1"/>
  <c r="C26" i="44"/>
  <c r="S10" i="44"/>
  <c r="S7" i="44" s="1"/>
  <c r="S654" i="41"/>
  <c r="Y25" i="44"/>
  <c r="Y31" i="44" s="1"/>
  <c r="Y32" i="44" s="1"/>
  <c r="Y656" i="5"/>
  <c r="Z10" i="44"/>
  <c r="Z654" i="41"/>
  <c r="AE9" i="44"/>
  <c r="AE654" i="40"/>
  <c r="C47" i="44"/>
  <c r="C51" i="44" s="1"/>
  <c r="C52" i="44" s="1"/>
  <c r="D599" i="2"/>
  <c r="D597" i="2" s="1"/>
  <c r="V656" i="2"/>
  <c r="V4" i="44" s="1"/>
  <c r="V24" i="44"/>
  <c r="V31" i="44" s="1"/>
  <c r="V32" i="44" s="1"/>
  <c r="AA25" i="44"/>
  <c r="AA656" i="5"/>
  <c r="C9" i="44"/>
  <c r="C654" i="40"/>
  <c r="AE656" i="2"/>
  <c r="AE4" i="44" s="1"/>
  <c r="AE24" i="44"/>
  <c r="R47" i="44"/>
  <c r="R51" i="44" s="1"/>
  <c r="R52" i="44" s="1"/>
  <c r="T47" i="44"/>
  <c r="T51" i="44" s="1"/>
  <c r="T52" i="44" s="1"/>
  <c r="AA47" i="44"/>
  <c r="AA51" i="44" s="1"/>
  <c r="AA52" i="44" s="1"/>
  <c r="AD9" i="44"/>
  <c r="AD654" i="40"/>
  <c r="D47" i="44"/>
  <c r="D51" i="44" s="1"/>
  <c r="D52" i="44" s="1"/>
  <c r="M25" i="44"/>
  <c r="M656" i="5"/>
  <c r="AB26" i="44"/>
  <c r="AB656" i="1"/>
  <c r="P26" i="44"/>
  <c r="P656" i="1"/>
  <c r="S26" i="44"/>
  <c r="S656" i="1"/>
  <c r="H9" i="44"/>
  <c r="H654" i="40"/>
  <c r="K9" i="44"/>
  <c r="K654" i="40"/>
  <c r="T10" i="44"/>
  <c r="T654" i="41"/>
  <c r="P47" i="44"/>
  <c r="P51" i="44" s="1"/>
  <c r="P52" i="44" s="1"/>
  <c r="V5" i="44"/>
  <c r="V654" i="5"/>
  <c r="I654" i="2"/>
  <c r="U9" i="44"/>
  <c r="U654" i="40"/>
  <c r="F654" i="2"/>
  <c r="L26" i="44"/>
  <c r="L656" i="1"/>
  <c r="R10" i="44"/>
  <c r="R654" i="41"/>
  <c r="V10" i="44"/>
  <c r="V654" i="41"/>
  <c r="H6" i="44"/>
  <c r="H654" i="1"/>
  <c r="AD10" i="44"/>
  <c r="AD654" i="41"/>
  <c r="C8" i="44"/>
  <c r="C654" i="39"/>
  <c r="D656" i="2"/>
  <c r="D4" i="44" s="1"/>
  <c r="D24" i="44"/>
  <c r="AB10" i="44"/>
  <c r="AB7" i="44" s="1"/>
  <c r="AB654" i="41"/>
  <c r="X25" i="44"/>
  <c r="X656" i="5"/>
  <c r="G47" i="44"/>
  <c r="G51" i="44" s="1"/>
  <c r="G52" i="44" s="1"/>
  <c r="AB25" i="44"/>
  <c r="AB656" i="5"/>
  <c r="AD6" i="44"/>
  <c r="AD654" i="1"/>
  <c r="M10" i="44"/>
  <c r="M654" i="41"/>
  <c r="U10" i="44"/>
  <c r="U654" i="41"/>
  <c r="R8" i="44"/>
  <c r="R654" i="39"/>
  <c r="F10" i="44"/>
  <c r="F654" i="41"/>
  <c r="AE26" i="44"/>
  <c r="AE656" i="1"/>
  <c r="J656" i="2"/>
  <c r="J4" i="44" s="1"/>
  <c r="J24" i="44"/>
  <c r="T8" i="44"/>
  <c r="T654" i="39"/>
  <c r="N656" i="2"/>
  <c r="N4" i="44" s="1"/>
  <c r="N24" i="44"/>
  <c r="AE25" i="44"/>
  <c r="AE656" i="5"/>
  <c r="AA8" i="44"/>
  <c r="AA654" i="39"/>
  <c r="Y10" i="44"/>
  <c r="Y654" i="41"/>
  <c r="H656" i="2"/>
  <c r="H4" i="44" s="1"/>
  <c r="H24" i="44"/>
  <c r="H31" i="44" s="1"/>
  <c r="H32" i="44" s="1"/>
  <c r="D8" i="44"/>
  <c r="D654" i="39"/>
  <c r="AA10" i="44"/>
  <c r="AA654" i="41"/>
  <c r="AD25" i="44"/>
  <c r="AD656" i="5"/>
  <c r="AA26" i="44"/>
  <c r="AA656" i="1"/>
  <c r="Q656" i="2"/>
  <c r="Q4" i="44" s="1"/>
  <c r="Q24" i="44"/>
  <c r="G10" i="44"/>
  <c r="G654" i="41"/>
  <c r="N10" i="44"/>
  <c r="N654" i="41"/>
  <c r="L599" i="2"/>
  <c r="L597" i="2" s="1"/>
  <c r="M656" i="2"/>
  <c r="M4" i="44" s="1"/>
  <c r="M24" i="44"/>
  <c r="Y8" i="44"/>
  <c r="Y654" i="39"/>
  <c r="R656" i="2"/>
  <c r="R4" i="44" s="1"/>
  <c r="R24" i="44"/>
  <c r="F26" i="44"/>
  <c r="F656" i="1"/>
  <c r="AA9" i="44"/>
  <c r="AA654" i="40"/>
  <c r="AC25" i="44"/>
  <c r="AC656" i="5"/>
  <c r="K25" i="44"/>
  <c r="K656" i="5"/>
  <c r="S5" i="44"/>
  <c r="S654" i="5"/>
  <c r="P10" i="44"/>
  <c r="P654" i="41"/>
  <c r="P8" i="44"/>
  <c r="P654" i="39"/>
  <c r="U25" i="44"/>
  <c r="U656" i="5"/>
  <c r="N8" i="44"/>
  <c r="N654" i="39"/>
  <c r="G9" i="44"/>
  <c r="G654" i="40"/>
  <c r="T25" i="44"/>
  <c r="T656" i="5"/>
  <c r="C25" i="44"/>
  <c r="C656" i="5"/>
  <c r="O25" i="44"/>
  <c r="O656" i="5"/>
  <c r="K656" i="2"/>
  <c r="K4" i="44" s="1"/>
  <c r="K24" i="44"/>
  <c r="E6" i="44"/>
  <c r="E654" i="1"/>
  <c r="O26" i="44"/>
  <c r="O656" i="1"/>
  <c r="L8" i="44"/>
  <c r="L7" i="44" s="1"/>
  <c r="L654" i="39"/>
  <c r="F25" i="44"/>
  <c r="F656" i="5"/>
  <c r="U656" i="2"/>
  <c r="U4" i="44" s="1"/>
  <c r="U24" i="44"/>
  <c r="G8" i="44"/>
  <c r="G654" i="39"/>
  <c r="G26" i="44"/>
  <c r="G656" i="1"/>
  <c r="E656" i="2"/>
  <c r="E4" i="44" s="1"/>
  <c r="E24" i="44"/>
  <c r="Z6" i="44"/>
  <c r="Z654" i="1"/>
  <c r="P599" i="2"/>
  <c r="P597" i="2" s="1"/>
  <c r="H47" i="44"/>
  <c r="H51" i="44" s="1"/>
  <c r="H52" i="44" s="1"/>
  <c r="W599" i="2"/>
  <c r="W597" i="2" s="1"/>
  <c r="W26" i="44"/>
  <c r="W656" i="1"/>
  <c r="Q9" i="44"/>
  <c r="Q654" i="40"/>
  <c r="AE47" i="44"/>
  <c r="AE51" i="44" s="1"/>
  <c r="AE52" i="44" s="1"/>
  <c r="AC47" i="44"/>
  <c r="AC51" i="44" s="1"/>
  <c r="AC52" i="44" s="1"/>
  <c r="AB656" i="2"/>
  <c r="AB4" i="44" s="1"/>
  <c r="AB24" i="44"/>
  <c r="AE10" i="44"/>
  <c r="AE654" i="41"/>
  <c r="T9" i="44"/>
  <c r="T654" i="40"/>
  <c r="L656" i="2"/>
  <c r="L4" i="44" s="1"/>
  <c r="L24" i="44"/>
  <c r="Y660" i="2" l="1"/>
  <c r="Y599" i="2"/>
  <c r="Y597" i="2" s="1"/>
  <c r="AC555" i="3"/>
  <c r="AC455" i="3" s="1"/>
  <c r="D599" i="3"/>
  <c r="X455" i="3"/>
  <c r="X453" i="3" s="1"/>
  <c r="L625" i="3"/>
  <c r="L624" i="3" s="1"/>
  <c r="L660" i="3" s="1"/>
  <c r="G92" i="67"/>
  <c r="AB93" i="67"/>
  <c r="J4" i="3"/>
  <c r="AD92" i="67"/>
  <c r="AE453" i="1"/>
  <c r="U33" i="67"/>
  <c r="L92" i="44"/>
  <c r="M34" i="67"/>
  <c r="D455" i="3"/>
  <c r="D453" i="3" s="1"/>
  <c r="AB32" i="67"/>
  <c r="E93" i="67"/>
  <c r="N92" i="44"/>
  <c r="O34" i="67"/>
  <c r="H72" i="44"/>
  <c r="I33" i="67"/>
  <c r="V62" i="67"/>
  <c r="V92" i="67"/>
  <c r="N31" i="44"/>
  <c r="N32" i="44" s="1"/>
  <c r="O92" i="44"/>
  <c r="P34" i="67"/>
  <c r="I92" i="44"/>
  <c r="J34" i="67"/>
  <c r="AE72" i="44"/>
  <c r="AF33" i="67"/>
  <c r="T72" i="44"/>
  <c r="R92" i="67"/>
  <c r="F254" i="72"/>
  <c r="F242" i="72"/>
  <c r="F241" i="72"/>
  <c r="F172" i="72"/>
  <c r="F188" i="72"/>
  <c r="F156" i="72"/>
  <c r="F239" i="72"/>
  <c r="F173" i="72"/>
  <c r="F189" i="72"/>
  <c r="F253" i="72"/>
  <c r="F220" i="72"/>
  <c r="F174" i="72"/>
  <c r="F248" i="72"/>
  <c r="F175" i="72"/>
  <c r="F191" i="72"/>
  <c r="F11" i="72"/>
  <c r="F238" i="72"/>
  <c r="F59" i="72"/>
  <c r="F222" i="72"/>
  <c r="F150" i="72"/>
  <c r="F192" i="72"/>
  <c r="F193" i="72"/>
  <c r="F159" i="72"/>
  <c r="F170" i="72"/>
  <c r="F249" i="72"/>
  <c r="F178" i="72"/>
  <c r="F194" i="72"/>
  <c r="F233" i="72"/>
  <c r="F179" i="72"/>
  <c r="F195" i="72"/>
  <c r="F19" i="72"/>
  <c r="F60" i="72"/>
  <c r="F245" i="72"/>
  <c r="F180" i="72"/>
  <c r="F196" i="72"/>
  <c r="F157" i="72"/>
  <c r="F153" i="72"/>
  <c r="F240" i="72"/>
  <c r="F223" i="72"/>
  <c r="F181" i="72"/>
  <c r="F197" i="72"/>
  <c r="F246" i="72"/>
  <c r="F162" i="72"/>
  <c r="F250" i="72"/>
  <c r="F182" i="72"/>
  <c r="F198" i="72"/>
  <c r="F243" i="72"/>
  <c r="F160" i="72"/>
  <c r="F247" i="72"/>
  <c r="F244" i="72"/>
  <c r="F183" i="72"/>
  <c r="F199" i="72"/>
  <c r="F165" i="72"/>
  <c r="F4" i="72"/>
  <c r="F236" i="72"/>
  <c r="F166" i="72"/>
  <c r="F184" i="72"/>
  <c r="F251" i="72"/>
  <c r="F164" i="72"/>
  <c r="F252" i="72"/>
  <c r="F155" i="72"/>
  <c r="F185" i="72"/>
  <c r="F154" i="72"/>
  <c r="F169" i="72"/>
  <c r="F163" i="72"/>
  <c r="F186" i="72"/>
  <c r="F152" i="72"/>
  <c r="F235" i="72"/>
  <c r="F171" i="72"/>
  <c r="F187" i="72"/>
  <c r="F103" i="72"/>
  <c r="F73" i="72"/>
  <c r="F237" i="72"/>
  <c r="F135" i="72"/>
  <c r="F142" i="72"/>
  <c r="F119" i="72"/>
  <c r="F143" i="72"/>
  <c r="F138" i="72"/>
  <c r="F134" i="72"/>
  <c r="F146" i="72"/>
  <c r="F151" i="72"/>
  <c r="F121" i="72"/>
  <c r="F133" i="72"/>
  <c r="F114" i="72"/>
  <c r="F111" i="72"/>
  <c r="F16" i="72"/>
  <c r="F116" i="72"/>
  <c r="F124" i="72"/>
  <c r="F110" i="72"/>
  <c r="F105" i="72"/>
  <c r="F144" i="72"/>
  <c r="F85" i="72"/>
  <c r="F108" i="72"/>
  <c r="F52" i="72"/>
  <c r="F149" i="72"/>
  <c r="F125" i="72"/>
  <c r="F140" i="72"/>
  <c r="F126" i="72"/>
  <c r="F109" i="72"/>
  <c r="F148" i="72"/>
  <c r="F107" i="72"/>
  <c r="F54" i="72"/>
  <c r="F147" i="72"/>
  <c r="F117" i="72"/>
  <c r="F120" i="72"/>
  <c r="F127" i="72"/>
  <c r="F128" i="72"/>
  <c r="F96" i="72"/>
  <c r="F137" i="72"/>
  <c r="F17" i="72"/>
  <c r="F30" i="72"/>
  <c r="F112" i="72"/>
  <c r="F77" i="72"/>
  <c r="F130" i="72"/>
  <c r="F139" i="72"/>
  <c r="F63" i="72"/>
  <c r="F136" i="72"/>
  <c r="F9" i="72"/>
  <c r="F27" i="72"/>
  <c r="F123" i="72"/>
  <c r="F145" i="72"/>
  <c r="F58" i="72"/>
  <c r="F106" i="72"/>
  <c r="F122" i="72"/>
  <c r="F129" i="72"/>
  <c r="F115" i="72"/>
  <c r="F55" i="72"/>
  <c r="F141" i="72"/>
  <c r="F118" i="72"/>
  <c r="F62" i="72"/>
  <c r="F131" i="72"/>
  <c r="F20" i="72"/>
  <c r="F113" i="72"/>
  <c r="F132" i="72"/>
  <c r="F82" i="72"/>
  <c r="F8" i="72"/>
  <c r="F86" i="72"/>
  <c r="F49" i="72"/>
  <c r="F158" i="72"/>
  <c r="F61" i="72"/>
  <c r="F12" i="72"/>
  <c r="F35" i="72"/>
  <c r="F24" i="72"/>
  <c r="F71" i="72"/>
  <c r="F97" i="72"/>
  <c r="F70" i="72"/>
  <c r="F91" i="72"/>
  <c r="F202" i="72"/>
  <c r="F51" i="72"/>
  <c r="F210" i="72"/>
  <c r="F231" i="72"/>
  <c r="F28" i="72"/>
  <c r="F206" i="72"/>
  <c r="F79" i="72"/>
  <c r="F68" i="72"/>
  <c r="F34" i="72"/>
  <c r="F98" i="72"/>
  <c r="F88" i="72"/>
  <c r="F42" i="72"/>
  <c r="F225" i="72"/>
  <c r="F177" i="72"/>
  <c r="F64" i="72"/>
  <c r="F216" i="72"/>
  <c r="F83" i="72"/>
  <c r="F167" i="72"/>
  <c r="F33" i="72"/>
  <c r="F228" i="72"/>
  <c r="F48" i="72"/>
  <c r="F87" i="72"/>
  <c r="F101" i="72"/>
  <c r="F207" i="72"/>
  <c r="F209" i="72"/>
  <c r="F37" i="72"/>
  <c r="F201" i="72"/>
  <c r="F104" i="72"/>
  <c r="F81" i="72"/>
  <c r="F65" i="72"/>
  <c r="F232" i="72"/>
  <c r="F94" i="72"/>
  <c r="F211" i="72"/>
  <c r="F84" i="72"/>
  <c r="F67" i="72"/>
  <c r="F208" i="72"/>
  <c r="F75" i="72"/>
  <c r="F212" i="72"/>
  <c r="F89" i="72"/>
  <c r="F95" i="72"/>
  <c r="F190" i="72"/>
  <c r="F56" i="72"/>
  <c r="F229" i="72"/>
  <c r="F213" i="72"/>
  <c r="F23" i="72"/>
  <c r="F92" i="72"/>
  <c r="F44" i="72"/>
  <c r="F7" i="72"/>
  <c r="F13" i="72"/>
  <c r="F100" i="72"/>
  <c r="F39" i="72"/>
  <c r="F226" i="72"/>
  <c r="F93" i="72"/>
  <c r="F205" i="72"/>
  <c r="F40" i="72"/>
  <c r="F234" i="72"/>
  <c r="F203" i="72"/>
  <c r="F230" i="72"/>
  <c r="F46" i="72"/>
  <c r="F217" i="72"/>
  <c r="F76" i="72"/>
  <c r="F214" i="72"/>
  <c r="F72" i="72"/>
  <c r="F45" i="72"/>
  <c r="F218" i="72"/>
  <c r="F176" i="72"/>
  <c r="F41" i="72"/>
  <c r="F219" i="72"/>
  <c r="F90" i="72"/>
  <c r="F168" i="72"/>
  <c r="F227" i="72"/>
  <c r="F21" i="72"/>
  <c r="F38" i="72"/>
  <c r="F102" i="72"/>
  <c r="F200" i="72"/>
  <c r="F74" i="72"/>
  <c r="F32" i="72"/>
  <c r="F80" i="72"/>
  <c r="F204" i="72"/>
  <c r="F22" i="72"/>
  <c r="F50" i="72"/>
  <c r="F215" i="72"/>
  <c r="F43" i="72"/>
  <c r="F57" i="72"/>
  <c r="F15" i="72"/>
  <c r="F161" i="72"/>
  <c r="F224" i="72"/>
  <c r="F31" i="72"/>
  <c r="F53" i="72"/>
  <c r="F26" i="72"/>
  <c r="F5" i="72"/>
  <c r="F69" i="72"/>
  <c r="F18" i="72"/>
  <c r="F36" i="72"/>
  <c r="F3" i="72"/>
  <c r="G3" i="72" s="1"/>
  <c r="G4" i="72" s="1"/>
  <c r="G5" i="72" s="1"/>
  <c r="G6" i="72" s="1"/>
  <c r="F78" i="72"/>
  <c r="F66" i="72"/>
  <c r="F99" i="72"/>
  <c r="F25" i="72"/>
  <c r="F14" i="72"/>
  <c r="F47" i="72"/>
  <c r="F29" i="72"/>
  <c r="F10" i="72"/>
  <c r="F221" i="72"/>
  <c r="F62" i="67"/>
  <c r="D62" i="67"/>
  <c r="D92" i="67"/>
  <c r="AB62" i="67"/>
  <c r="AB92" i="67"/>
  <c r="Q62" i="67"/>
  <c r="AB72" i="44"/>
  <c r="AC33" i="67"/>
  <c r="L33" i="67"/>
  <c r="AE4" i="3"/>
  <c r="R72" i="44"/>
  <c r="S33" i="67"/>
  <c r="Z72" i="44"/>
  <c r="AA33" i="67"/>
  <c r="S72" i="44"/>
  <c r="T33" i="67"/>
  <c r="K72" i="44"/>
  <c r="D72" i="44"/>
  <c r="E33" i="67"/>
  <c r="X72" i="44"/>
  <c r="Y33" i="67"/>
  <c r="G32" i="66"/>
  <c r="G5" i="66" s="1"/>
  <c r="G2" i="66" s="1"/>
  <c r="K33" i="66"/>
  <c r="H62" i="67"/>
  <c r="H92" i="67"/>
  <c r="I455" i="3"/>
  <c r="I453" i="3" s="1"/>
  <c r="H4" i="3"/>
  <c r="F31" i="44"/>
  <c r="F32" i="44" s="1"/>
  <c r="W5" i="67"/>
  <c r="W55" i="67" s="1"/>
  <c r="W56" i="67" s="1"/>
  <c r="L31" i="44"/>
  <c r="L32" i="44" s="1"/>
  <c r="M31" i="44"/>
  <c r="M32" i="44" s="1"/>
  <c r="D7" i="44"/>
  <c r="U55" i="69"/>
  <c r="I55" i="69"/>
  <c r="R55" i="69"/>
  <c r="Y55" i="69"/>
  <c r="I94" i="67"/>
  <c r="AB5" i="67"/>
  <c r="AB55" i="67" s="1"/>
  <c r="AB56" i="67" s="1"/>
  <c r="F55" i="69"/>
  <c r="K94" i="67"/>
  <c r="AC94" i="67"/>
  <c r="T94" i="67"/>
  <c r="AF55" i="69"/>
  <c r="W2" i="67"/>
  <c r="Z55" i="69"/>
  <c r="AD55" i="69"/>
  <c r="J94" i="67"/>
  <c r="O94" i="67"/>
  <c r="R10" i="66"/>
  <c r="S10" i="66" s="1"/>
  <c r="E55" i="69"/>
  <c r="S32" i="67"/>
  <c r="AC55" i="69"/>
  <c r="AB455" i="3"/>
  <c r="AB453" i="3" s="1"/>
  <c r="T455" i="3"/>
  <c r="T453" i="3" s="1"/>
  <c r="R453" i="3"/>
  <c r="AA453" i="3"/>
  <c r="P555" i="3"/>
  <c r="P455" i="3" s="1"/>
  <c r="P453" i="3" s="1"/>
  <c r="P625" i="3"/>
  <c r="P624" i="3" s="1"/>
  <c r="AC66" i="44"/>
  <c r="AC71" i="44" s="1"/>
  <c r="AC72" i="44" s="1"/>
  <c r="AC656" i="1"/>
  <c r="Y453" i="3"/>
  <c r="AA654" i="3"/>
  <c r="Z455" i="3"/>
  <c r="Z453" i="3" s="1"/>
  <c r="R656" i="3"/>
  <c r="R599" i="3"/>
  <c r="R597" i="3" s="1"/>
  <c r="AA597" i="3"/>
  <c r="S455" i="3"/>
  <c r="S453" i="3" s="1"/>
  <c r="Q453" i="3"/>
  <c r="D654" i="3"/>
  <c r="V453" i="3"/>
  <c r="V597" i="3"/>
  <c r="K453" i="3"/>
  <c r="V8" i="44"/>
  <c r="V7" i="44" s="1"/>
  <c r="V654" i="39"/>
  <c r="R31" i="44"/>
  <c r="R32" i="44" s="1"/>
  <c r="E31" i="44"/>
  <c r="E32" i="44" s="1"/>
  <c r="K31" i="44"/>
  <c r="K32" i="44" s="1"/>
  <c r="J31" i="44"/>
  <c r="J32" i="44" s="1"/>
  <c r="D31" i="44"/>
  <c r="D32" i="44" s="1"/>
  <c r="X8" i="44"/>
  <c r="X7" i="44" s="1"/>
  <c r="X654" i="39"/>
  <c r="U654" i="39"/>
  <c r="U8" i="44"/>
  <c r="U7" i="44" s="1"/>
  <c r="M8" i="44"/>
  <c r="M7" i="44" s="1"/>
  <c r="M654" i="39"/>
  <c r="I8" i="44"/>
  <c r="I654" i="39"/>
  <c r="F8" i="44"/>
  <c r="F7" i="44" s="1"/>
  <c r="F654" i="39"/>
  <c r="Z8" i="44"/>
  <c r="Z654" i="39"/>
  <c r="J8" i="44"/>
  <c r="J7" i="44" s="1"/>
  <c r="J654" i="39"/>
  <c r="I47" i="44"/>
  <c r="I51" i="44" s="1"/>
  <c r="I52" i="44" s="1"/>
  <c r="K8" i="44"/>
  <c r="K7" i="44" s="1"/>
  <c r="K654" i="39"/>
  <c r="P7" i="44"/>
  <c r="Z7" i="44"/>
  <c r="Q654" i="39"/>
  <c r="Q8" i="44"/>
  <c r="Q7" i="44" s="1"/>
  <c r="AD8" i="44"/>
  <c r="AD7" i="44" s="1"/>
  <c r="AD654" i="39"/>
  <c r="C31" i="44"/>
  <c r="C32" i="44" s="1"/>
  <c r="G31" i="44"/>
  <c r="G32" i="44" s="1"/>
  <c r="AA31" i="44"/>
  <c r="AA32" i="44" s="1"/>
  <c r="W31" i="44"/>
  <c r="W32" i="44" s="1"/>
  <c r="AC31" i="44"/>
  <c r="AC32" i="44" s="1"/>
  <c r="AD453" i="3"/>
  <c r="AC453" i="3"/>
  <c r="W555" i="3"/>
  <c r="W455" i="3" s="1"/>
  <c r="W453" i="3" s="1"/>
  <c r="W625" i="3"/>
  <c r="W624" i="3" s="1"/>
  <c r="G453" i="3"/>
  <c r="AA7" i="44"/>
  <c r="N455" i="3"/>
  <c r="N453" i="3" s="1"/>
  <c r="O659" i="3"/>
  <c r="O599" i="3"/>
  <c r="T660" i="3"/>
  <c r="T599" i="3"/>
  <c r="T597" i="3" s="1"/>
  <c r="M625" i="3"/>
  <c r="M624" i="3" s="1"/>
  <c r="M555" i="3"/>
  <c r="M455" i="3" s="1"/>
  <c r="M453" i="3" s="1"/>
  <c r="U660" i="3"/>
  <c r="U599" i="3"/>
  <c r="U597" i="3" s="1"/>
  <c r="X660" i="3"/>
  <c r="X599" i="3"/>
  <c r="Y660" i="3"/>
  <c r="Y599" i="3"/>
  <c r="Y597" i="3" s="1"/>
  <c r="I659" i="3"/>
  <c r="I599" i="3"/>
  <c r="I10" i="44"/>
  <c r="I654" i="41"/>
  <c r="G660" i="3"/>
  <c r="G599" i="3"/>
  <c r="G597" i="3" s="1"/>
  <c r="O455" i="3"/>
  <c r="O453" i="3" s="1"/>
  <c r="F660" i="3"/>
  <c r="F599" i="3"/>
  <c r="F597" i="3" s="1"/>
  <c r="C625" i="3"/>
  <c r="C624" i="3" s="1"/>
  <c r="C555" i="3"/>
  <c r="E625" i="3"/>
  <c r="E624" i="3" s="1"/>
  <c r="E555" i="3"/>
  <c r="E455" i="3" s="1"/>
  <c r="E453" i="3" s="1"/>
  <c r="S660" i="3"/>
  <c r="S599" i="3"/>
  <c r="K660" i="3"/>
  <c r="K599" i="3"/>
  <c r="K597" i="3" s="1"/>
  <c r="L659" i="3"/>
  <c r="L599" i="3"/>
  <c r="N659" i="3"/>
  <c r="N599" i="3"/>
  <c r="Q660" i="3"/>
  <c r="Q599" i="3"/>
  <c r="Q597" i="3" s="1"/>
  <c r="L455" i="3"/>
  <c r="L453" i="3" s="1"/>
  <c r="AB660" i="3"/>
  <c r="AB599" i="3"/>
  <c r="AC660" i="3"/>
  <c r="AC599" i="3"/>
  <c r="AC597" i="3" s="1"/>
  <c r="AE625" i="3"/>
  <c r="AE624" i="3" s="1"/>
  <c r="AE555" i="3"/>
  <c r="AE455" i="3" s="1"/>
  <c r="AE453" i="3" s="1"/>
  <c r="H625" i="3"/>
  <c r="H624" i="3" s="1"/>
  <c r="H555" i="3"/>
  <c r="H455" i="3" s="1"/>
  <c r="J625" i="3"/>
  <c r="J624" i="3" s="1"/>
  <c r="J660" i="3" s="1"/>
  <c r="J555" i="3"/>
  <c r="J455" i="3" s="1"/>
  <c r="U453" i="3"/>
  <c r="Z660" i="3"/>
  <c r="Z599" i="3"/>
  <c r="J659" i="3"/>
  <c r="AD660" i="3"/>
  <c r="AD599" i="3"/>
  <c r="AD597" i="3" s="1"/>
  <c r="V654" i="3"/>
  <c r="G6" i="44"/>
  <c r="G654" i="1"/>
  <c r="R654" i="2"/>
  <c r="AD5" i="44"/>
  <c r="AD654" i="5"/>
  <c r="P654" i="2"/>
  <c r="L654" i="2"/>
  <c r="F5" i="44"/>
  <c r="F654" i="5"/>
  <c r="J654" i="2"/>
  <c r="AB5" i="44"/>
  <c r="AB654" i="5"/>
  <c r="X5" i="44"/>
  <c r="X654" i="5"/>
  <c r="L6" i="44"/>
  <c r="L654" i="1"/>
  <c r="AE31" i="44"/>
  <c r="AE32" i="44" s="1"/>
  <c r="V654" i="2"/>
  <c r="W7" i="44"/>
  <c r="AC654" i="2"/>
  <c r="N6" i="44"/>
  <c r="N654" i="1"/>
  <c r="C654" i="2"/>
  <c r="G654" i="2"/>
  <c r="AA654" i="2"/>
  <c r="J6" i="44"/>
  <c r="J654" i="1"/>
  <c r="AC7" i="44"/>
  <c r="W654" i="2"/>
  <c r="Z5" i="44"/>
  <c r="Z654" i="5"/>
  <c r="K6" i="44"/>
  <c r="K654" i="1"/>
  <c r="R5" i="44"/>
  <c r="R654" i="5"/>
  <c r="G5" i="44"/>
  <c r="G654" i="5"/>
  <c r="Z31" i="44"/>
  <c r="Z32" i="44" s="1"/>
  <c r="AD31" i="44"/>
  <c r="AD32" i="44" s="1"/>
  <c r="AE5" i="44"/>
  <c r="AE654" i="5"/>
  <c r="S6" i="44"/>
  <c r="S654" i="1"/>
  <c r="S654" i="2"/>
  <c r="AB31" i="44"/>
  <c r="AB32" i="44" s="1"/>
  <c r="C5" i="44"/>
  <c r="C654" i="5"/>
  <c r="AB654" i="2"/>
  <c r="U31" i="44"/>
  <c r="U32" i="44" s="1"/>
  <c r="K654" i="2"/>
  <c r="N7" i="44"/>
  <c r="K5" i="44"/>
  <c r="K654" i="5"/>
  <c r="F6" i="44"/>
  <c r="F654" i="1"/>
  <c r="Y7" i="44"/>
  <c r="M654" i="2"/>
  <c r="Q31" i="44"/>
  <c r="Q32" i="44" s="1"/>
  <c r="AA6" i="44"/>
  <c r="AA654" i="1"/>
  <c r="AE6" i="44"/>
  <c r="AE654" i="1"/>
  <c r="C7" i="44"/>
  <c r="M5" i="44"/>
  <c r="M654" i="5"/>
  <c r="AE654" i="2"/>
  <c r="AA5" i="44"/>
  <c r="AA654" i="5"/>
  <c r="U6" i="44"/>
  <c r="U654" i="1"/>
  <c r="X6" i="44"/>
  <c r="X654" i="1"/>
  <c r="D6" i="44"/>
  <c r="D654" i="1"/>
  <c r="X31" i="44"/>
  <c r="X32" i="44" s="1"/>
  <c r="M6" i="44"/>
  <c r="M654" i="1"/>
  <c r="O31" i="44"/>
  <c r="O32" i="44" s="1"/>
  <c r="T6" i="44"/>
  <c r="T654" i="1"/>
  <c r="H7" i="44"/>
  <c r="H11" i="44" s="1"/>
  <c r="Z654" i="2"/>
  <c r="AD654" i="2"/>
  <c r="I5" i="44"/>
  <c r="I654" i="5"/>
  <c r="W6" i="44"/>
  <c r="W654" i="1"/>
  <c r="AC5" i="44"/>
  <c r="AC654" i="5"/>
  <c r="D654" i="2"/>
  <c r="Y5" i="44"/>
  <c r="Y654" i="5"/>
  <c r="J5" i="44"/>
  <c r="J654" i="5"/>
  <c r="D5" i="44"/>
  <c r="D654" i="5"/>
  <c r="E5" i="44"/>
  <c r="E654" i="5"/>
  <c r="T654" i="2"/>
  <c r="R6" i="44"/>
  <c r="R654" i="1"/>
  <c r="E654" i="2"/>
  <c r="G7" i="44"/>
  <c r="U654" i="2"/>
  <c r="O6" i="44"/>
  <c r="O654" i="1"/>
  <c r="O5" i="44"/>
  <c r="O654" i="5"/>
  <c r="T5" i="44"/>
  <c r="T654" i="5"/>
  <c r="U5" i="44"/>
  <c r="U654" i="5"/>
  <c r="Q654" i="2"/>
  <c r="H654" i="2"/>
  <c r="N654" i="2"/>
  <c r="T7" i="44"/>
  <c r="R7" i="44"/>
  <c r="P6" i="44"/>
  <c r="P654" i="1"/>
  <c r="AB6" i="44"/>
  <c r="AB654" i="1"/>
  <c r="P5" i="44"/>
  <c r="P654" i="5"/>
  <c r="X654" i="2"/>
  <c r="O654" i="2"/>
  <c r="AE7" i="44"/>
  <c r="L5" i="44"/>
  <c r="L654" i="5"/>
  <c r="P31" i="44"/>
  <c r="P32" i="44" s="1"/>
  <c r="Q5" i="44"/>
  <c r="Q654" i="5"/>
  <c r="S31" i="44"/>
  <c r="S32" i="44" s="1"/>
  <c r="W5" i="44"/>
  <c r="W654" i="5"/>
  <c r="T31" i="44"/>
  <c r="T32" i="44" s="1"/>
  <c r="Y84" i="44" l="1"/>
  <c r="Y91" i="44" s="1"/>
  <c r="Y656" i="2"/>
  <c r="D597" i="3"/>
  <c r="J453" i="3"/>
  <c r="X597" i="3"/>
  <c r="I597" i="3"/>
  <c r="P63" i="67"/>
  <c r="P93" i="67"/>
  <c r="AE34" i="67"/>
  <c r="Z34" i="67"/>
  <c r="E62" i="67"/>
  <c r="E92" i="67"/>
  <c r="E32" i="67"/>
  <c r="E5" i="67" s="1"/>
  <c r="E55" i="67" s="1"/>
  <c r="E56" i="67" s="1"/>
  <c r="AA62" i="67"/>
  <c r="AA92" i="67"/>
  <c r="K33" i="67"/>
  <c r="R7" i="66"/>
  <c r="S7" i="66" s="1"/>
  <c r="K32" i="66"/>
  <c r="Y62" i="67"/>
  <c r="Y92" i="67"/>
  <c r="T62" i="67"/>
  <c r="T92" i="67"/>
  <c r="AC62" i="67"/>
  <c r="AC92" i="67"/>
  <c r="G7" i="72"/>
  <c r="G8" i="72" s="1"/>
  <c r="G9" i="72" s="1"/>
  <c r="G10" i="72" s="1"/>
  <c r="G11" i="72" s="1"/>
  <c r="G12" i="72" s="1"/>
  <c r="G13" i="72" s="1"/>
  <c r="G14" i="72" s="1"/>
  <c r="G15" i="72" s="1"/>
  <c r="G16" i="72" s="1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G210" i="72" s="1"/>
  <c r="G211" i="72" s="1"/>
  <c r="G212" i="72" s="1"/>
  <c r="G213" i="72" s="1"/>
  <c r="G214" i="72" s="1"/>
  <c r="G215" i="72" s="1"/>
  <c r="G216" i="72" s="1"/>
  <c r="G217" i="72" s="1"/>
  <c r="G218" i="72" s="1"/>
  <c r="G219" i="72" s="1"/>
  <c r="G220" i="72" s="1"/>
  <c r="G221" i="72" s="1"/>
  <c r="G222" i="72" s="1"/>
  <c r="G223" i="72" s="1"/>
  <c r="G224" i="72" s="1"/>
  <c r="G225" i="72" s="1"/>
  <c r="G226" i="72" s="1"/>
  <c r="G227" i="72" s="1"/>
  <c r="G228" i="72" s="1"/>
  <c r="G229" i="72" s="1"/>
  <c r="G230" i="72" s="1"/>
  <c r="G231" i="72" s="1"/>
  <c r="G232" i="72" s="1"/>
  <c r="G233" i="72" s="1"/>
  <c r="G234" i="72" s="1"/>
  <c r="G235" i="72" s="1"/>
  <c r="G236" i="72" s="1"/>
  <c r="G237" i="72" s="1"/>
  <c r="G238" i="72" s="1"/>
  <c r="G239" i="72" s="1"/>
  <c r="G240" i="72" s="1"/>
  <c r="G241" i="72" s="1"/>
  <c r="G242" i="72" s="1"/>
  <c r="G243" i="72" s="1"/>
  <c r="G244" i="72" s="1"/>
  <c r="G245" i="72" s="1"/>
  <c r="G246" i="72" s="1"/>
  <c r="G247" i="72" s="1"/>
  <c r="G248" i="72" s="1"/>
  <c r="G249" i="72" s="1"/>
  <c r="G250" i="72" s="1"/>
  <c r="G251" i="72" s="1"/>
  <c r="G252" i="72" s="1"/>
  <c r="G253" i="72" s="1"/>
  <c r="G254" i="72" s="1"/>
  <c r="J63" i="67"/>
  <c r="J93" i="67"/>
  <c r="O93" i="67"/>
  <c r="O63" i="67"/>
  <c r="AD34" i="67"/>
  <c r="V34" i="67"/>
  <c r="R34" i="67"/>
  <c r="J92" i="44"/>
  <c r="K34" i="67"/>
  <c r="AC34" i="67"/>
  <c r="H34" i="67"/>
  <c r="J33" i="67"/>
  <c r="Y34" i="67"/>
  <c r="P33" i="67"/>
  <c r="AF62" i="67"/>
  <c r="AF92" i="67"/>
  <c r="I62" i="67"/>
  <c r="I92" i="67"/>
  <c r="U62" i="67"/>
  <c r="U92" i="67"/>
  <c r="U34" i="67"/>
  <c r="U32" i="67" s="1"/>
  <c r="U5" i="67" s="1"/>
  <c r="M33" i="67"/>
  <c r="T34" i="67"/>
  <c r="AA34" i="67"/>
  <c r="H453" i="3"/>
  <c r="O33" i="67"/>
  <c r="L34" i="67"/>
  <c r="G34" i="67"/>
  <c r="S62" i="67"/>
  <c r="S92" i="67"/>
  <c r="L62" i="67"/>
  <c r="L92" i="67"/>
  <c r="L32" i="67"/>
  <c r="L5" i="67" s="1"/>
  <c r="L55" i="67" s="1"/>
  <c r="M63" i="67"/>
  <c r="M93" i="67"/>
  <c r="W66" i="67"/>
  <c r="AB66" i="67"/>
  <c r="S5" i="67"/>
  <c r="S55" i="67" s="1"/>
  <c r="S56" i="67" s="1"/>
  <c r="E2" i="67"/>
  <c r="S40" i="66"/>
  <c r="T10" i="66" s="1"/>
  <c r="AB2" i="67"/>
  <c r="AB597" i="3"/>
  <c r="P660" i="3"/>
  <c r="P599" i="3"/>
  <c r="P597" i="3" s="1"/>
  <c r="AC6" i="44"/>
  <c r="AC11" i="44" s="1"/>
  <c r="AC654" i="1"/>
  <c r="Z597" i="3"/>
  <c r="N11" i="44"/>
  <c r="R654" i="3"/>
  <c r="S597" i="3"/>
  <c r="V11" i="44"/>
  <c r="V12" i="44" s="1"/>
  <c r="AD11" i="44"/>
  <c r="Z11" i="44"/>
  <c r="G11" i="44"/>
  <c r="I7" i="44"/>
  <c r="I11" i="44" s="1"/>
  <c r="X11" i="44"/>
  <c r="S11" i="44"/>
  <c r="Q11" i="44"/>
  <c r="F11" i="44"/>
  <c r="O11" i="44"/>
  <c r="E11" i="44"/>
  <c r="W660" i="3"/>
  <c r="W599" i="3"/>
  <c r="W597" i="3" s="1"/>
  <c r="J599" i="3"/>
  <c r="J597" i="3" s="1"/>
  <c r="L597" i="3"/>
  <c r="N597" i="3"/>
  <c r="H660" i="3"/>
  <c r="H599" i="3"/>
  <c r="H597" i="3" s="1"/>
  <c r="AC92" i="44"/>
  <c r="AC656" i="3"/>
  <c r="AC654" i="3" s="1"/>
  <c r="J72" i="44"/>
  <c r="J656" i="3"/>
  <c r="Q92" i="44"/>
  <c r="Q656" i="3"/>
  <c r="Q654" i="3" s="1"/>
  <c r="L72" i="44"/>
  <c r="L656" i="3"/>
  <c r="L654" i="3" s="1"/>
  <c r="S92" i="44"/>
  <c r="S656" i="3"/>
  <c r="S654" i="3" s="1"/>
  <c r="C660" i="3"/>
  <c r="Y92" i="44"/>
  <c r="Y656" i="3"/>
  <c r="Y654" i="3" s="1"/>
  <c r="U92" i="44"/>
  <c r="U656" i="3"/>
  <c r="U654" i="3" s="1"/>
  <c r="T92" i="44"/>
  <c r="T656" i="3"/>
  <c r="T654" i="3" s="1"/>
  <c r="AE660" i="3"/>
  <c r="AE599" i="3"/>
  <c r="AE597" i="3" s="1"/>
  <c r="AB92" i="44"/>
  <c r="AB656" i="3"/>
  <c r="AB654" i="3" s="1"/>
  <c r="G656" i="3"/>
  <c r="G654" i="3" s="1"/>
  <c r="G92" i="44"/>
  <c r="I72" i="44"/>
  <c r="I656" i="3"/>
  <c r="I654" i="3" s="1"/>
  <c r="O597" i="3"/>
  <c r="AD92" i="44"/>
  <c r="AD656" i="3"/>
  <c r="AD654" i="3" s="1"/>
  <c r="Z92" i="44"/>
  <c r="Z656" i="3"/>
  <c r="Z654" i="3" s="1"/>
  <c r="N72" i="44"/>
  <c r="N656" i="3"/>
  <c r="N654" i="3" s="1"/>
  <c r="K92" i="44"/>
  <c r="K656" i="3"/>
  <c r="K654" i="3" s="1"/>
  <c r="E660" i="3"/>
  <c r="E599" i="3"/>
  <c r="E597" i="3" s="1"/>
  <c r="F92" i="44"/>
  <c r="F656" i="3"/>
  <c r="F654" i="3" s="1"/>
  <c r="X92" i="44"/>
  <c r="X656" i="3"/>
  <c r="X654" i="3" s="1"/>
  <c r="M660" i="3"/>
  <c r="M599" i="3"/>
  <c r="M597" i="3" s="1"/>
  <c r="O72" i="44"/>
  <c r="O656" i="3"/>
  <c r="O654" i="3" s="1"/>
  <c r="M11" i="44"/>
  <c r="R11" i="44"/>
  <c r="R12" i="44" s="1"/>
  <c r="D11" i="44"/>
  <c r="D12" i="44" s="1"/>
  <c r="U11" i="44"/>
  <c r="T11" i="44"/>
  <c r="T12" i="44" s="1"/>
  <c r="AB11" i="44"/>
  <c r="AA11" i="44"/>
  <c r="AA12" i="44" s="1"/>
  <c r="L11" i="44"/>
  <c r="P11" i="44"/>
  <c r="J11" i="44"/>
  <c r="AE11" i="44"/>
  <c r="K11" i="44"/>
  <c r="W11" i="44"/>
  <c r="Y4" i="44" l="1"/>
  <c r="Y11" i="44" s="1"/>
  <c r="Y654" i="2"/>
  <c r="E66" i="67"/>
  <c r="L2" i="67"/>
  <c r="AD63" i="67"/>
  <c r="AD32" i="67"/>
  <c r="AD5" i="67" s="1"/>
  <c r="AD93" i="67"/>
  <c r="G63" i="67"/>
  <c r="G32" i="67"/>
  <c r="G5" i="67" s="1"/>
  <c r="G93" i="67"/>
  <c r="O62" i="67"/>
  <c r="O66" i="67" s="1"/>
  <c r="O92" i="67"/>
  <c r="O32" i="67"/>
  <c r="O5" i="67" s="1"/>
  <c r="O55" i="67" s="1"/>
  <c r="D34" i="67"/>
  <c r="I34" i="67"/>
  <c r="Q34" i="67"/>
  <c r="T63" i="67"/>
  <c r="T93" i="67"/>
  <c r="T32" i="67"/>
  <c r="T5" i="67" s="1"/>
  <c r="T55" i="67" s="1"/>
  <c r="U63" i="67"/>
  <c r="U93" i="67"/>
  <c r="V63" i="67"/>
  <c r="V93" i="67"/>
  <c r="V32" i="67"/>
  <c r="V5" i="67" s="1"/>
  <c r="Z93" i="67"/>
  <c r="Z63" i="67"/>
  <c r="Z32" i="67"/>
  <c r="Z5" i="67" s="1"/>
  <c r="N34" i="67"/>
  <c r="AA63" i="67"/>
  <c r="AA93" i="67"/>
  <c r="AA32" i="67"/>
  <c r="AA5" i="67" s="1"/>
  <c r="AA55" i="67" s="1"/>
  <c r="AA56" i="67" s="1"/>
  <c r="M62" i="67"/>
  <c r="M66" i="67" s="1"/>
  <c r="M92" i="67"/>
  <c r="M32" i="67"/>
  <c r="M5" i="67" s="1"/>
  <c r="M55" i="67" s="1"/>
  <c r="M56" i="67" s="1"/>
  <c r="U55" i="67"/>
  <c r="U56" i="67" s="1"/>
  <c r="U2" i="67"/>
  <c r="R63" i="67"/>
  <c r="R93" i="67"/>
  <c r="R32" i="67"/>
  <c r="R5" i="67" s="1"/>
  <c r="N9" i="66"/>
  <c r="K5" i="66"/>
  <c r="K2" i="66" s="1"/>
  <c r="AE63" i="67"/>
  <c r="AE93" i="67"/>
  <c r="AE32" i="67"/>
  <c r="AE5" i="67" s="1"/>
  <c r="Y63" i="67"/>
  <c r="Y93" i="67"/>
  <c r="Y32" i="67"/>
  <c r="Y5" i="67" s="1"/>
  <c r="H63" i="67"/>
  <c r="H93" i="67"/>
  <c r="H32" i="67"/>
  <c r="H5" i="67" s="1"/>
  <c r="K93" i="67"/>
  <c r="K63" i="67"/>
  <c r="F34" i="67"/>
  <c r="AF34" i="67"/>
  <c r="G1" i="73"/>
  <c r="X34" i="67"/>
  <c r="L63" i="67"/>
  <c r="L66" i="67" s="1"/>
  <c r="L93" i="67"/>
  <c r="P62" i="67"/>
  <c r="P92" i="67"/>
  <c r="P32" i="67"/>
  <c r="P5" i="67" s="1"/>
  <c r="J62" i="67"/>
  <c r="J92" i="67"/>
  <c r="J32" i="67"/>
  <c r="J5" i="67" s="1"/>
  <c r="J55" i="67" s="1"/>
  <c r="J56" i="67" s="1"/>
  <c r="AC93" i="67"/>
  <c r="AC63" i="67"/>
  <c r="AC32" i="67"/>
  <c r="AC5" i="67" s="1"/>
  <c r="AC55" i="67" s="1"/>
  <c r="K62" i="67"/>
  <c r="K92" i="67"/>
  <c r="K32" i="67"/>
  <c r="K5" i="67" s="1"/>
  <c r="K55" i="67" s="1"/>
  <c r="S66" i="67"/>
  <c r="K56" i="67"/>
  <c r="O56" i="67"/>
  <c r="M2" i="67"/>
  <c r="T2" i="67"/>
  <c r="K2" i="67"/>
  <c r="S2" i="67"/>
  <c r="T5" i="66"/>
  <c r="T37" i="66"/>
  <c r="T17" i="66"/>
  <c r="T6" i="66"/>
  <c r="T30" i="66"/>
  <c r="T36" i="66"/>
  <c r="T25" i="66"/>
  <c r="T16" i="66"/>
  <c r="T18" i="66"/>
  <c r="T19" i="66"/>
  <c r="T34" i="66"/>
  <c r="T15" i="66"/>
  <c r="T23" i="66"/>
  <c r="T21" i="66"/>
  <c r="T20" i="66"/>
  <c r="T7" i="66"/>
  <c r="T32" i="66"/>
  <c r="T33" i="66"/>
  <c r="T31" i="66"/>
  <c r="T22" i="66"/>
  <c r="T11" i="66"/>
  <c r="T26" i="66"/>
  <c r="T29" i="66"/>
  <c r="T35" i="66"/>
  <c r="T24" i="66"/>
  <c r="T27" i="66"/>
  <c r="T12" i="66"/>
  <c r="T28" i="66"/>
  <c r="T8" i="66"/>
  <c r="T9" i="66"/>
  <c r="T13" i="66"/>
  <c r="T14" i="66"/>
  <c r="O2" i="67"/>
  <c r="P656" i="3"/>
  <c r="P654" i="3" s="1"/>
  <c r="P92" i="44"/>
  <c r="AC12" i="44"/>
  <c r="K12" i="44"/>
  <c r="W656" i="3"/>
  <c r="W654" i="3" s="1"/>
  <c r="W92" i="44"/>
  <c r="J12" i="44"/>
  <c r="U12" i="44"/>
  <c r="L12" i="44"/>
  <c r="I12" i="44"/>
  <c r="AB12" i="44"/>
  <c r="J654" i="3"/>
  <c r="E92" i="44"/>
  <c r="E656" i="3"/>
  <c r="AD12" i="44"/>
  <c r="G12" i="44"/>
  <c r="O12" i="44"/>
  <c r="H92" i="44"/>
  <c r="H656" i="3"/>
  <c r="Y12" i="44"/>
  <c r="M92" i="44"/>
  <c r="M656" i="3"/>
  <c r="M654" i="3" s="1"/>
  <c r="X12" i="44"/>
  <c r="C92" i="44"/>
  <c r="Q12" i="44"/>
  <c r="S12" i="44"/>
  <c r="AE92" i="44"/>
  <c r="AE656" i="3"/>
  <c r="AE654" i="3" s="1"/>
  <c r="F12" i="44"/>
  <c r="N12" i="44"/>
  <c r="Z12" i="44"/>
  <c r="N12" i="66" l="1"/>
  <c r="T56" i="67"/>
  <c r="AC56" i="67"/>
  <c r="T66" i="67"/>
  <c r="J2" i="67"/>
  <c r="AA66" i="67"/>
  <c r="AC2" i="67"/>
  <c r="U66" i="67"/>
  <c r="K66" i="67"/>
  <c r="AC66" i="67"/>
  <c r="J66" i="67"/>
  <c r="N63" i="67"/>
  <c r="N32" i="67"/>
  <c r="N5" i="67" s="1"/>
  <c r="N93" i="67"/>
  <c r="Z55" i="67"/>
  <c r="Z56" i="67" s="1"/>
  <c r="Z2" i="67"/>
  <c r="Q93" i="67"/>
  <c r="Q63" i="67"/>
  <c r="Q32" i="67"/>
  <c r="Q5" i="67" s="1"/>
  <c r="D63" i="67"/>
  <c r="D93" i="67"/>
  <c r="D32" i="67"/>
  <c r="AD55" i="67"/>
  <c r="AD56" i="67" s="1"/>
  <c r="AD2" i="67"/>
  <c r="R55" i="67"/>
  <c r="R56" i="67" s="1"/>
  <c r="R2" i="67"/>
  <c r="V55" i="67"/>
  <c r="V56" i="67" s="1"/>
  <c r="V2" i="67"/>
  <c r="P55" i="67"/>
  <c r="P56" i="67" s="1"/>
  <c r="P2" i="67"/>
  <c r="F63" i="67"/>
  <c r="F93" i="67"/>
  <c r="F32" i="67"/>
  <c r="F5" i="67" s="1"/>
  <c r="L56" i="67"/>
  <c r="Z66" i="67"/>
  <c r="G55" i="67"/>
  <c r="G56" i="67" s="1"/>
  <c r="G2" i="67"/>
  <c r="X63" i="67"/>
  <c r="X93" i="67"/>
  <c r="X32" i="67"/>
  <c r="X5" i="67" s="1"/>
  <c r="H55" i="67"/>
  <c r="H56" i="67" s="1"/>
  <c r="H2" i="67"/>
  <c r="AA2" i="67"/>
  <c r="AF63" i="67"/>
  <c r="AF93" i="67"/>
  <c r="AF32" i="67"/>
  <c r="AF5" i="67" s="1"/>
  <c r="Y55" i="67"/>
  <c r="Y56" i="67" s="1"/>
  <c r="Y2" i="67"/>
  <c r="AE55" i="67"/>
  <c r="AE56" i="67" s="1"/>
  <c r="AE2" i="67"/>
  <c r="I63" i="67"/>
  <c r="I93" i="67"/>
  <c r="I32" i="67"/>
  <c r="I5" i="67" s="1"/>
  <c r="W5" i="66"/>
  <c r="W6" i="66" s="1"/>
  <c r="W7" i="66" s="1"/>
  <c r="W8" i="66" s="1"/>
  <c r="W9" i="66" s="1"/>
  <c r="W10" i="66" s="1"/>
  <c r="W11" i="66" s="1"/>
  <c r="W12" i="66" s="1"/>
  <c r="W13" i="66" s="1"/>
  <c r="W14" i="66" s="1"/>
  <c r="W15" i="66" s="1"/>
  <c r="W16" i="66" s="1"/>
  <c r="W17" i="66" s="1"/>
  <c r="W18" i="66" s="1"/>
  <c r="W19" i="66" s="1"/>
  <c r="W20" i="66" s="1"/>
  <c r="W21" i="66" s="1"/>
  <c r="W22" i="66" s="1"/>
  <c r="W23" i="66" s="1"/>
  <c r="W24" i="66" s="1"/>
  <c r="W25" i="66" s="1"/>
  <c r="W26" i="66" s="1"/>
  <c r="W27" i="66" s="1"/>
  <c r="W28" i="66" s="1"/>
  <c r="W29" i="66" s="1"/>
  <c r="W30" i="66" s="1"/>
  <c r="W31" i="66" s="1"/>
  <c r="W32" i="66" s="1"/>
  <c r="W33" i="66" s="1"/>
  <c r="W34" i="66" s="1"/>
  <c r="W35" i="66" s="1"/>
  <c r="W36" i="66" s="1"/>
  <c r="W37" i="66" s="1"/>
  <c r="T40" i="66"/>
  <c r="P12" i="44"/>
  <c r="W12" i="44"/>
  <c r="M12" i="44"/>
  <c r="H654" i="3"/>
  <c r="H12" i="44"/>
  <c r="E654" i="3"/>
  <c r="E12" i="44"/>
  <c r="AE12" i="44"/>
  <c r="C433" i="3"/>
  <c r="C431" i="3" s="1"/>
  <c r="AD66" i="67" l="1"/>
  <c r="V66" i="67"/>
  <c r="G66" i="67"/>
  <c r="F55" i="67"/>
  <c r="F56" i="67" s="1"/>
  <c r="F2" i="67"/>
  <c r="Y66" i="67"/>
  <c r="AG63" i="67"/>
  <c r="P66" i="67"/>
  <c r="X55" i="67"/>
  <c r="X56" i="67" s="1"/>
  <c r="X2" i="67"/>
  <c r="R66" i="67"/>
  <c r="AF55" i="67"/>
  <c r="AF2" i="67"/>
  <c r="H66" i="67"/>
  <c r="Q55" i="67"/>
  <c r="Q56" i="67" s="1"/>
  <c r="Q2" i="67"/>
  <c r="N55" i="67"/>
  <c r="N56" i="67" s="1"/>
  <c r="N2" i="67"/>
  <c r="I55" i="67"/>
  <c r="I56" i="67" s="1"/>
  <c r="I2" i="67"/>
  <c r="AE66" i="67"/>
  <c r="U40" i="66"/>
  <c r="D27" i="69"/>
  <c r="D27" i="67"/>
  <c r="C579" i="3"/>
  <c r="N66" i="67" l="1"/>
  <c r="F66" i="67"/>
  <c r="AJ55" i="67"/>
  <c r="AF56" i="67"/>
  <c r="AJ56" i="67" s="1"/>
  <c r="I66" i="67"/>
  <c r="Q66" i="67"/>
  <c r="X66" i="67"/>
  <c r="AF66" i="67"/>
  <c r="C636" i="3"/>
  <c r="C431" i="1"/>
  <c r="C579" i="1" s="1"/>
  <c r="C436" i="3"/>
  <c r="C434" i="3" s="1"/>
  <c r="D28" i="69" l="1"/>
  <c r="D24" i="69" s="1"/>
  <c r="D28" i="67"/>
  <c r="D24" i="67" s="1"/>
  <c r="D60" i="67" s="1"/>
  <c r="C425" i="1"/>
  <c r="C4" i="1" s="1"/>
  <c r="C425" i="3"/>
  <c r="C4" i="3" s="1"/>
  <c r="C580" i="3"/>
  <c r="C576" i="1"/>
  <c r="C455" i="1" s="1"/>
  <c r="C636" i="1"/>
  <c r="C633" i="1" s="1"/>
  <c r="D59" i="69" l="1"/>
  <c r="D5" i="69"/>
  <c r="D5" i="67"/>
  <c r="D55" i="67" s="1"/>
  <c r="C453" i="1"/>
  <c r="C661" i="1"/>
  <c r="C599" i="1"/>
  <c r="C597" i="1" s="1"/>
  <c r="C637" i="3"/>
  <c r="C633" i="3" s="1"/>
  <c r="C576" i="3"/>
  <c r="C455" i="3" s="1"/>
  <c r="C453" i="3" s="1"/>
  <c r="D56" i="67" l="1"/>
  <c r="AI56" i="67" s="1"/>
  <c r="AI55" i="67"/>
  <c r="D66" i="67"/>
  <c r="D2" i="67"/>
  <c r="D55" i="69"/>
  <c r="C656" i="1"/>
  <c r="C106" i="44"/>
  <c r="C111" i="44" s="1"/>
  <c r="C661" i="3"/>
  <c r="C599" i="3"/>
  <c r="C597" i="3" s="1"/>
  <c r="C656" i="3" l="1"/>
  <c r="C654" i="3" s="1"/>
  <c r="C112" i="44"/>
  <c r="C654" i="1"/>
  <c r="C6" i="44"/>
  <c r="C11" i="44" s="1"/>
  <c r="C12" i="44" s="1"/>
  <c r="AG55" i="67" l="1"/>
  <c r="AG56" i="67"/>
</calcChain>
</file>

<file path=xl/comments1.xml><?xml version="1.0" encoding="utf-8"?>
<comments xmlns="http://schemas.openxmlformats.org/spreadsheetml/2006/main">
  <authors>
    <author>tc={15F8352C-EA41-44CE-95CA-675381E53740}</author>
  </authors>
  <commentList>
    <comment ref="C2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Considera todos los residuos que se disponen en la región, aún cuando se generen el otra región.</t>
        </r>
      </text>
    </comment>
  </commentList>
</comments>
</file>

<file path=xl/sharedStrings.xml><?xml version="1.0" encoding="utf-8"?>
<sst xmlns="http://schemas.openxmlformats.org/spreadsheetml/2006/main" count="10912" uniqueCount="923">
  <si>
    <t>Simbología</t>
  </si>
  <si>
    <t>Color celda</t>
  </si>
  <si>
    <t>Definición</t>
  </si>
  <si>
    <t>Celda con fórmula predeterminada. NO modificar</t>
  </si>
  <si>
    <t>No se considera emisión/absorción de este GEI para la categoría correspondiente</t>
  </si>
  <si>
    <t>Valor NO modificable</t>
  </si>
  <si>
    <t>Celda de ingreso de información</t>
  </si>
  <si>
    <t>CO2</t>
  </si>
  <si>
    <t>CH4</t>
  </si>
  <si>
    <t>N2O</t>
  </si>
  <si>
    <t>HFC-32</t>
  </si>
  <si>
    <t>HFC-125</t>
  </si>
  <si>
    <t>HFC-134a</t>
  </si>
  <si>
    <t>HFC-152a</t>
  </si>
  <si>
    <t>HFC-143a</t>
  </si>
  <si>
    <t>HFC-227ea</t>
  </si>
  <si>
    <t>HFC-236fa</t>
  </si>
  <si>
    <t>Código IPCC</t>
  </si>
  <si>
    <t>Categorías de fuente y sumidero de gases de efecto invernadero</t>
  </si>
  <si>
    <t>1.</t>
  </si>
  <si>
    <t>Energía</t>
  </si>
  <si>
    <t>1.1A.</t>
  </si>
  <si>
    <t>Actividades de quema de combustible (método de referencia)</t>
  </si>
  <si>
    <t>1.A.</t>
  </si>
  <si>
    <t>Actividades de quema de combustible (método sectorial)</t>
  </si>
  <si>
    <t>1.A.1.</t>
  </si>
  <si>
    <t>Industrias de la energía</t>
  </si>
  <si>
    <t>1.A.1.a.</t>
  </si>
  <si>
    <t>Producción de electricidad y calor como actividad principal</t>
  </si>
  <si>
    <t>1.A.1.a.i.</t>
  </si>
  <si>
    <t>Generación de electricidad</t>
  </si>
  <si>
    <t>1.A.1.a.ii.</t>
  </si>
  <si>
    <t>Generación combinada de calor y energía (CHP)</t>
  </si>
  <si>
    <t>1.A.1.a.iii.</t>
  </si>
  <si>
    <t>Plantas generadoras de energía</t>
  </si>
  <si>
    <t>1.A.1.b.</t>
  </si>
  <si>
    <t>Refinación del petróleo</t>
  </si>
  <si>
    <t>1.A.1.c.</t>
  </si>
  <si>
    <t>Manufactura de combustibles sólidos y otras industrias de la energía</t>
  </si>
  <si>
    <t>1.A.1.c.i.</t>
  </si>
  <si>
    <t>Manufactura de combustibles sólidos</t>
  </si>
  <si>
    <t>1.A.1.c.ii.</t>
  </si>
  <si>
    <t>Otras industrias de la energía</t>
  </si>
  <si>
    <t>1.A.2.</t>
  </si>
  <si>
    <t>Industrias manufactureras y de la construcción</t>
  </si>
  <si>
    <t>1.A.2.a.</t>
  </si>
  <si>
    <t>Hierro y acero</t>
  </si>
  <si>
    <t>1.A.2.b.</t>
  </si>
  <si>
    <t>Metales no ferrosos</t>
  </si>
  <si>
    <t>1.A.2.c.</t>
  </si>
  <si>
    <t>Sustancias químicas</t>
  </si>
  <si>
    <t>1.A.2.d.</t>
  </si>
  <si>
    <t>Pulpa, papel e imprenta</t>
  </si>
  <si>
    <t>1.A.2.e.</t>
  </si>
  <si>
    <t>Procesamiento de alimentos, bebidas y tabaco</t>
  </si>
  <si>
    <t>1.A.2.f.</t>
  </si>
  <si>
    <t>Minerales no metálicos</t>
  </si>
  <si>
    <t>1.A.2.g.</t>
  </si>
  <si>
    <t>Equipo de transporte</t>
  </si>
  <si>
    <t>1.A.2.h.</t>
  </si>
  <si>
    <t>Maquinaria</t>
  </si>
  <si>
    <t>1.A.2.i.</t>
  </si>
  <si>
    <t>Minería (con excepción de combustibles) y cantería</t>
  </si>
  <si>
    <t>1.A.2.j.</t>
  </si>
  <si>
    <t>Madera y productos de la madera</t>
  </si>
  <si>
    <t>1.A.2.k.</t>
  </si>
  <si>
    <t>Construcción</t>
  </si>
  <si>
    <t>1.A.2.l.</t>
  </si>
  <si>
    <t>Textiles y cueros</t>
  </si>
  <si>
    <t>1.A.2.m.</t>
  </si>
  <si>
    <t>Industria no especificada</t>
  </si>
  <si>
    <t>1.A.3.</t>
  </si>
  <si>
    <t>Transporte</t>
  </si>
  <si>
    <t>1.A.3.a.</t>
  </si>
  <si>
    <t>Aviación civil</t>
  </si>
  <si>
    <t>1.A.3.a.i.</t>
  </si>
  <si>
    <t>Aviación internacional (tanques internacionales)</t>
  </si>
  <si>
    <t>1.A.3.a.ii.</t>
  </si>
  <si>
    <t>Aviación de cabotaje</t>
  </si>
  <si>
    <t>1.A.3.b.</t>
  </si>
  <si>
    <t>Transporte terrestre</t>
  </si>
  <si>
    <t>1.A.3.b.i.</t>
  </si>
  <si>
    <t>Automóviles</t>
  </si>
  <si>
    <t>1.A.3.b.i.1.</t>
  </si>
  <si>
    <t>Automóviles de pasajeros con catalizadores tridireccionales</t>
  </si>
  <si>
    <t>1.A.3.b.i.2.</t>
  </si>
  <si>
    <t>Automóviles de pasajeros sin catalizadores tridireccionales</t>
  </si>
  <si>
    <t>1.A.3.b.ii.</t>
  </si>
  <si>
    <t>Camiones para servicio ligero</t>
  </si>
  <si>
    <t>1.A.3.b.ii.1.</t>
  </si>
  <si>
    <t>Camiones para servicio ligero con catalizadores tridireccionales</t>
  </si>
  <si>
    <t>1.A.3.b.ii.2.</t>
  </si>
  <si>
    <t>Camiones para servicio ligero sin catalizadores tridireccionales</t>
  </si>
  <si>
    <t>1.A.3.b.iii.</t>
  </si>
  <si>
    <t>Camiones para servicio pesado y autobuses</t>
  </si>
  <si>
    <t>1.A.3.b.iv.</t>
  </si>
  <si>
    <t>Motocicletas</t>
  </si>
  <si>
    <t>1.A.3.b.v.</t>
  </si>
  <si>
    <t>Emisiones por evaporación procedentes de vehículos</t>
  </si>
  <si>
    <t>1.A.3.b.vi.</t>
  </si>
  <si>
    <t>Catalizadores basados en urea</t>
  </si>
  <si>
    <t>1.A.3.c.</t>
  </si>
  <si>
    <t>Ferrocarriles</t>
  </si>
  <si>
    <t>1.A.3.d.</t>
  </si>
  <si>
    <t>Navegación marítima y fluvial</t>
  </si>
  <si>
    <t>1.A.3.d.i.</t>
  </si>
  <si>
    <t>Navegación internacional (tanques internacionales)</t>
  </si>
  <si>
    <t>1.A.3.d.ii.</t>
  </si>
  <si>
    <t>Navegación marítima y fluvial nacional</t>
  </si>
  <si>
    <t>1.A.3.e.</t>
  </si>
  <si>
    <t>Otro tipo de transporte</t>
  </si>
  <si>
    <t>1.A.3.e.i.</t>
  </si>
  <si>
    <t>Transporte por gasoductos</t>
  </si>
  <si>
    <t>1.A.3.e.ii.</t>
  </si>
  <si>
    <t>Todo terreno</t>
  </si>
  <si>
    <t>1.A.4.</t>
  </si>
  <si>
    <t>Otros sectores</t>
  </si>
  <si>
    <t>1.A.4.a.</t>
  </si>
  <si>
    <t>Comercial / Institucional</t>
  </si>
  <si>
    <t>1.A.4.b.</t>
  </si>
  <si>
    <t>Residencial</t>
  </si>
  <si>
    <t>1.A.4.c.</t>
  </si>
  <si>
    <t>Agricultura / Silvicultura / Pesca / Piscifactorías</t>
  </si>
  <si>
    <t>1.A.4.c.i.</t>
  </si>
  <si>
    <t>Estacionaria</t>
  </si>
  <si>
    <t>1.A.4.c.ii.</t>
  </si>
  <si>
    <t>Vehículo todo terreno y otra maquinaria</t>
  </si>
  <si>
    <t>1.A.4.c.iii.</t>
  </si>
  <si>
    <t>Pesca (combustión móvil)</t>
  </si>
  <si>
    <t>1.A.5.</t>
  </si>
  <si>
    <t>No especificado</t>
  </si>
  <si>
    <t>1.A.5.a.</t>
  </si>
  <si>
    <t>1.A.5.b.</t>
  </si>
  <si>
    <t>Móvil</t>
  </si>
  <si>
    <t>1.A.5.b.i.</t>
  </si>
  <si>
    <t>Móvil (componente aviación)</t>
  </si>
  <si>
    <t>1.A.5.b.ii.</t>
  </si>
  <si>
    <t>Móvil (componente marítimo y fluvial)</t>
  </si>
  <si>
    <t>1.A.5.b.iii.</t>
  </si>
  <si>
    <t>Móvil (otro)</t>
  </si>
  <si>
    <t>1.A.5.c.</t>
  </si>
  <si>
    <t>Operaciones multilaterales</t>
  </si>
  <si>
    <t>1.B.</t>
  </si>
  <si>
    <t>Emisiones fugitivas de combustibles</t>
  </si>
  <si>
    <t>1.B.1.</t>
  </si>
  <si>
    <t>Combustibles sólidos</t>
  </si>
  <si>
    <t>1.B.1.a.</t>
  </si>
  <si>
    <t>Minería carbonífera y manejo del carbón</t>
  </si>
  <si>
    <t>1.B.1.a.i.</t>
  </si>
  <si>
    <t>Minas subterráneas</t>
  </si>
  <si>
    <t>1.B.1.a.i.1.</t>
  </si>
  <si>
    <t>Minería</t>
  </si>
  <si>
    <t>1.B.1.a.i.2.</t>
  </si>
  <si>
    <t>Emisiones de gas de carbono posteriores a la minería</t>
  </si>
  <si>
    <t>1.B.1.a.i.3.</t>
  </si>
  <si>
    <t>Minas subterráneas abandonadas</t>
  </si>
  <si>
    <t>1.B.1.a.i.4.</t>
  </si>
  <si>
    <t>Quema en antorcha de metano drenado o conversión de metano en CO2</t>
  </si>
  <si>
    <t>1.B.1.a.ii.</t>
  </si>
  <si>
    <t>Minas de superficie</t>
  </si>
  <si>
    <t>1.B.1.a.ii.1.</t>
  </si>
  <si>
    <t>1.B.1.a.ii.2.</t>
  </si>
  <si>
    <t>1.B.1.b.</t>
  </si>
  <si>
    <t>Combustión espontánea y vertederos para quema de carbón</t>
  </si>
  <si>
    <t>1.B.2.</t>
  </si>
  <si>
    <t>Petróleo y gas natural</t>
  </si>
  <si>
    <t>1.B.2.a.</t>
  </si>
  <si>
    <t>Petróleo</t>
  </si>
  <si>
    <t>1.B.2.a.i.</t>
  </si>
  <si>
    <t>Venteo</t>
  </si>
  <si>
    <t>1.B.2.a.ii.</t>
  </si>
  <si>
    <t>Quema en antorcha</t>
  </si>
  <si>
    <t>1.B.2.a.iii.</t>
  </si>
  <si>
    <t>Todos los demás</t>
  </si>
  <si>
    <t>1.B.2.a.iii.1.</t>
  </si>
  <si>
    <t>Exploración</t>
  </si>
  <si>
    <t>1.B.2.a.iii.2.</t>
  </si>
  <si>
    <t>Producción y refinación</t>
  </si>
  <si>
    <t>1.B.2.a.iii.3.</t>
  </si>
  <si>
    <t>1.B.2.a.iii.4.</t>
  </si>
  <si>
    <t>Refinación</t>
  </si>
  <si>
    <t>1.B.2.a.iii.5.</t>
  </si>
  <si>
    <t>Distribución de productos de petróleo</t>
  </si>
  <si>
    <t>1.B.2.a.iii.6.</t>
  </si>
  <si>
    <t>Otros</t>
  </si>
  <si>
    <t>1.B.2.b.</t>
  </si>
  <si>
    <t>Gas natural</t>
  </si>
  <si>
    <t>1.B.2.b.i.</t>
  </si>
  <si>
    <t>1.B.2.b.ii.</t>
  </si>
  <si>
    <t>1.B.2.b.iii.</t>
  </si>
  <si>
    <t>1.B.2.b.iii.1.</t>
  </si>
  <si>
    <t>1.B.2.b.iii.2.</t>
  </si>
  <si>
    <t>1.B.2.b.iii.3.</t>
  </si>
  <si>
    <t>Procesamiento</t>
  </si>
  <si>
    <t>1.B.2.b.iii.4.</t>
  </si>
  <si>
    <t>Transmisión y almacenamiento</t>
  </si>
  <si>
    <t>1.B.2.b.iii.5.</t>
  </si>
  <si>
    <t>Distribución</t>
  </si>
  <si>
    <t>1.B.2.b.iii.6.</t>
  </si>
  <si>
    <t>1.B.3.</t>
  </si>
  <si>
    <t>Otras emisiones provenientes de la producción de energía</t>
  </si>
  <si>
    <t>1.C.</t>
  </si>
  <si>
    <t>Transporte y almacenamiento de CO2</t>
  </si>
  <si>
    <t>1.C.1.</t>
  </si>
  <si>
    <t>Transporte de CO2</t>
  </si>
  <si>
    <t>1.C.1.a.</t>
  </si>
  <si>
    <t>Gasoductos</t>
  </si>
  <si>
    <t>1.C.1.b.</t>
  </si>
  <si>
    <t>Embarcaciones</t>
  </si>
  <si>
    <t>1.C.1.c.</t>
  </si>
  <si>
    <t>Otros (sírvase especificar)</t>
  </si>
  <si>
    <t>1.C.2.</t>
  </si>
  <si>
    <t>Inyección y almacenamiento</t>
  </si>
  <si>
    <t>1.C.2.a.</t>
  </si>
  <si>
    <t>Inyección</t>
  </si>
  <si>
    <t>1.C.2.b.</t>
  </si>
  <si>
    <t>Almacenamiento</t>
  </si>
  <si>
    <t>1.C.3.</t>
  </si>
  <si>
    <t>Anx.</t>
  </si>
  <si>
    <t>Partidas informativas</t>
  </si>
  <si>
    <t>Anx.1.</t>
  </si>
  <si>
    <t>Tanque internacional</t>
  </si>
  <si>
    <t>Anx.1.a.</t>
  </si>
  <si>
    <t>Aviación internacional</t>
  </si>
  <si>
    <t>Anx.1.b.</t>
  </si>
  <si>
    <t>Navegación internacional</t>
  </si>
  <si>
    <t>Anx.2.</t>
  </si>
  <si>
    <t>Anx.3.</t>
  </si>
  <si>
    <t>Emisiones de CO2 de la biomasa</t>
  </si>
  <si>
    <t>Sumario extenso</t>
  </si>
  <si>
    <t>Sumario corto</t>
  </si>
  <si>
    <t>Sector:</t>
  </si>
  <si>
    <t>PCG</t>
  </si>
  <si>
    <t>CO₂</t>
  </si>
  <si>
    <t>CH₄</t>
  </si>
  <si>
    <t>N₂O</t>
  </si>
  <si>
    <t>Otros GEI</t>
  </si>
  <si>
    <t>HFC</t>
  </si>
  <si>
    <t>PFC</t>
  </si>
  <si>
    <t>SF₆</t>
  </si>
  <si>
    <t>Total</t>
  </si>
  <si>
    <t>SF6</t>
  </si>
  <si>
    <t>1.B.1.c.</t>
  </si>
  <si>
    <t>CO</t>
  </si>
  <si>
    <t>COVDM</t>
  </si>
  <si>
    <t>SO₂</t>
  </si>
  <si>
    <t>NOx</t>
  </si>
  <si>
    <t xml:space="preserve">Todas las emisiones y las absorciones nacionales </t>
  </si>
  <si>
    <t>2.</t>
  </si>
  <si>
    <t>Procesos industriales y uso de productos</t>
  </si>
  <si>
    <t>2.A.</t>
  </si>
  <si>
    <t>Industria de los minerales</t>
  </si>
  <si>
    <t>2.A.1.</t>
  </si>
  <si>
    <t>Producción de cemento</t>
  </si>
  <si>
    <t>2.A.2.</t>
  </si>
  <si>
    <t>Producción de cal</t>
  </si>
  <si>
    <t>2.A.3.</t>
  </si>
  <si>
    <t>Producción de vidrio</t>
  </si>
  <si>
    <t>2.A.4.</t>
  </si>
  <si>
    <t>Otros uso de carbonatos en los procesos</t>
  </si>
  <si>
    <t>2.A.4.a.</t>
  </si>
  <si>
    <t>Cerámicas</t>
  </si>
  <si>
    <t>2.A.4.b.</t>
  </si>
  <si>
    <t>Otros usos de la ceniza de sosa</t>
  </si>
  <si>
    <t>2.A.4.c.</t>
  </si>
  <si>
    <t>Producción de magnesia no metalúrgica</t>
  </si>
  <si>
    <t>2.A.4.d.</t>
  </si>
  <si>
    <t>Otros (especificar)</t>
  </si>
  <si>
    <t>2.A.5.</t>
  </si>
  <si>
    <t>2.B.</t>
  </si>
  <si>
    <t>Industria química</t>
  </si>
  <si>
    <t>2.B.1.</t>
  </si>
  <si>
    <t>Producción de amoníaco</t>
  </si>
  <si>
    <t>2.B.2.</t>
  </si>
  <si>
    <t>Producción de ácido nítrico</t>
  </si>
  <si>
    <t>2.B.3.</t>
  </si>
  <si>
    <t>Producción de ácido adípico</t>
  </si>
  <si>
    <t>2.B.4.</t>
  </si>
  <si>
    <t>Producción de caprolactama, glioxil y ácido glioxílico</t>
  </si>
  <si>
    <t>2.B.5.</t>
  </si>
  <si>
    <t>Producción de carburo</t>
  </si>
  <si>
    <t>2.B.6.</t>
  </si>
  <si>
    <t>Producción de dióxido de titanio</t>
  </si>
  <si>
    <t>2.B.7.</t>
  </si>
  <si>
    <t>Producción de ceniza de sosa</t>
  </si>
  <si>
    <t>2.B.8.</t>
  </si>
  <si>
    <t>Producción petroquímica y de negro de humo</t>
  </si>
  <si>
    <t>2.B.8.a.</t>
  </si>
  <si>
    <t>Metanol</t>
  </si>
  <si>
    <t>2.B.8.b.</t>
  </si>
  <si>
    <t>Etileno</t>
  </si>
  <si>
    <t>2.B.8.c.</t>
  </si>
  <si>
    <t>Dicloruro de etileno y monómero cloruro de vinilo</t>
  </si>
  <si>
    <t>2.B.8.d.</t>
  </si>
  <si>
    <t>Óxido de etileno</t>
  </si>
  <si>
    <t>2.B.8.e.</t>
  </si>
  <si>
    <t>Acrilonitrilo</t>
  </si>
  <si>
    <t>2.B.8.f.</t>
  </si>
  <si>
    <t>Negro de humo</t>
  </si>
  <si>
    <t>2.B.9.</t>
  </si>
  <si>
    <t>Producción fluoroquímica</t>
  </si>
  <si>
    <t>2.B.9.a.</t>
  </si>
  <si>
    <t>Emisiones de productos derivados</t>
  </si>
  <si>
    <t>2.B.9.b.</t>
  </si>
  <si>
    <t>Emisiones fugitivas</t>
  </si>
  <si>
    <t>2.B.10.</t>
  </si>
  <si>
    <t>2.C.</t>
  </si>
  <si>
    <t>Industria de los metales</t>
  </si>
  <si>
    <t>2.C.1.</t>
  </si>
  <si>
    <t>Producción de hierro y acero</t>
  </si>
  <si>
    <t>2.C.2.</t>
  </si>
  <si>
    <t>Producción de ferroaleaciones</t>
  </si>
  <si>
    <t>2.C.3.</t>
  </si>
  <si>
    <t>Producción de aluminio</t>
  </si>
  <si>
    <t>2.C.4.</t>
  </si>
  <si>
    <t>Producción de magnesio</t>
  </si>
  <si>
    <t>2.C.5.</t>
  </si>
  <si>
    <t>Producción de plomo</t>
  </si>
  <si>
    <t>2.C.6.</t>
  </si>
  <si>
    <t>Producción de cinc</t>
  </si>
  <si>
    <t>2.C.7.</t>
  </si>
  <si>
    <t>2.D.</t>
  </si>
  <si>
    <t>Productos no energéticos de combustibles y uso de solventes</t>
  </si>
  <si>
    <t>2.D.1.</t>
  </si>
  <si>
    <t>Uso de lubricantes</t>
  </si>
  <si>
    <t>2.D.2.</t>
  </si>
  <si>
    <t>Uso de la cera de parafina</t>
  </si>
  <si>
    <t>2.D.3.</t>
  </si>
  <si>
    <t>Uso de solventes</t>
  </si>
  <si>
    <t>2.D.4.</t>
  </si>
  <si>
    <t>2.E.</t>
  </si>
  <si>
    <t>Industria electrónica</t>
  </si>
  <si>
    <t>2.E.1.</t>
  </si>
  <si>
    <t>Circuitos integrados o semiconductores</t>
  </si>
  <si>
    <t>2.E.2.</t>
  </si>
  <si>
    <t>Pantalla plana tipo TFT</t>
  </si>
  <si>
    <t>2.E.3.</t>
  </si>
  <si>
    <t>Células fotovoltaicas</t>
  </si>
  <si>
    <t>2.E.4.</t>
  </si>
  <si>
    <t>Fluidos de transferencia térmica</t>
  </si>
  <si>
    <t>2.E.5.</t>
  </si>
  <si>
    <t>2.F.</t>
  </si>
  <si>
    <t>Uso de productos sustitutos de las sustancias que agotan la capa de ozono</t>
  </si>
  <si>
    <t>2.F.1.</t>
  </si>
  <si>
    <t>Refrigeración y aire acondicionado</t>
  </si>
  <si>
    <t>2.F.1.a.</t>
  </si>
  <si>
    <t>2.F.1.b.</t>
  </si>
  <si>
    <t>Aire acondicionado móvil</t>
  </si>
  <si>
    <t>2.F.2.</t>
  </si>
  <si>
    <t>Agentes espumantes</t>
  </si>
  <si>
    <t>2.F.3.</t>
  </si>
  <si>
    <t>Protección contra incendios</t>
  </si>
  <si>
    <t>2.F.4.</t>
  </si>
  <si>
    <t>Aerosoles</t>
  </si>
  <si>
    <t>2.F.5.</t>
  </si>
  <si>
    <t>Solventes</t>
  </si>
  <si>
    <t>2.F.6.</t>
  </si>
  <si>
    <t>Otras aplicaciones (especificar)</t>
  </si>
  <si>
    <t>2.G.</t>
  </si>
  <si>
    <t>Manufactura y utilización de otros productos</t>
  </si>
  <si>
    <t>2.G.1.</t>
  </si>
  <si>
    <t>Equipos eléctricos</t>
  </si>
  <si>
    <t>2.G.1.a.</t>
  </si>
  <si>
    <t>Manufactura de equipos eléctricos</t>
  </si>
  <si>
    <t>2.G.1.b.</t>
  </si>
  <si>
    <t>Uso de equipos eléctricos</t>
  </si>
  <si>
    <t>2.G.1.c.</t>
  </si>
  <si>
    <t>Eliminación de equipos eléctricos</t>
  </si>
  <si>
    <t>2.G.2.</t>
  </si>
  <si>
    <t>SF6 y PFC de otros usos de productos</t>
  </si>
  <si>
    <t>2.G.2.a.</t>
  </si>
  <si>
    <t>Aplicaciones militares</t>
  </si>
  <si>
    <t>2.G.2.b.</t>
  </si>
  <si>
    <t>Aceleradores</t>
  </si>
  <si>
    <t>2.G.2.c.</t>
  </si>
  <si>
    <t>2.G.3.</t>
  </si>
  <si>
    <t>N2O de usos de productos</t>
  </si>
  <si>
    <t>2.G.3.a.</t>
  </si>
  <si>
    <t>Aplicaciones médicas</t>
  </si>
  <si>
    <t>2.G.3.b.</t>
  </si>
  <si>
    <t>Propulsor para productos presurizados y aerosoles</t>
  </si>
  <si>
    <t>2.G.3.c.</t>
  </si>
  <si>
    <t>2.G.4.</t>
  </si>
  <si>
    <t>2.H.</t>
  </si>
  <si>
    <t>2.H.1.</t>
  </si>
  <si>
    <t>Industria de la pulpa y el papel</t>
  </si>
  <si>
    <t>2.H.2.</t>
  </si>
  <si>
    <t>Industria de la alimentación y las bebidas</t>
  </si>
  <si>
    <t>2.H.3.</t>
  </si>
  <si>
    <t>Uso de productos como sustitutos de las sustancias que agotan la capa de ozono</t>
  </si>
  <si>
    <t>3.</t>
  </si>
  <si>
    <t>Agricultura</t>
  </si>
  <si>
    <t>3.A.</t>
  </si>
  <si>
    <t>Fermentación entérica</t>
  </si>
  <si>
    <t>3.A.1.</t>
  </si>
  <si>
    <t>Ganado vacuno</t>
  </si>
  <si>
    <t>3.A.1.a.</t>
  </si>
  <si>
    <t>Vacas lecheras</t>
  </si>
  <si>
    <t>3.A.1.b.</t>
  </si>
  <si>
    <t>Otros vacunos</t>
  </si>
  <si>
    <t>3.A.1.b.i.</t>
  </si>
  <si>
    <t>Vacas carne</t>
  </si>
  <si>
    <t>3.A.1.b.ii.</t>
  </si>
  <si>
    <t>Vaquillas</t>
  </si>
  <si>
    <t>3.A.1.b.iii.</t>
  </si>
  <si>
    <t>Adultos carne (novillo &gt;2 años, toros y torunos, bueyes)</t>
  </si>
  <si>
    <t>3.A.1.b.iv.</t>
  </si>
  <si>
    <t>Jóvenes carne (novillo 1-2 años)</t>
  </si>
  <si>
    <t>3.A.1.b.v.</t>
  </si>
  <si>
    <t>Terneros</t>
  </si>
  <si>
    <t>3.A.2.</t>
  </si>
  <si>
    <t>Ovinos</t>
  </si>
  <si>
    <t>3.A.3.</t>
  </si>
  <si>
    <t>Porcinos</t>
  </si>
  <si>
    <t>3.A.3.a.</t>
  </si>
  <si>
    <t>Marranas</t>
  </si>
  <si>
    <t>3.A.3.b.</t>
  </si>
  <si>
    <t>Verracos</t>
  </si>
  <si>
    <t>3.A.3.c.</t>
  </si>
  <si>
    <t>Juveniles</t>
  </si>
  <si>
    <t>3.A.4.</t>
  </si>
  <si>
    <t>Otras especies</t>
  </si>
  <si>
    <t>3.A.4.a.</t>
  </si>
  <si>
    <t>Búfalos</t>
  </si>
  <si>
    <t>3.A.4.b.</t>
  </si>
  <si>
    <t>Caprinos</t>
  </si>
  <si>
    <t>3.A.4.c.</t>
  </si>
  <si>
    <t>Equinos</t>
  </si>
  <si>
    <t>3.A.4.d.</t>
  </si>
  <si>
    <t>Mulas y asnos</t>
  </si>
  <si>
    <t>3.A.4.e.</t>
  </si>
  <si>
    <t>Aves de corral</t>
  </si>
  <si>
    <t>3.A.4.f.</t>
  </si>
  <si>
    <t>Camélidos (llamas y alpacas)</t>
  </si>
  <si>
    <t>3.A.4.g.</t>
  </si>
  <si>
    <t>3.A.4.g.i.</t>
  </si>
  <si>
    <t>Ciervos</t>
  </si>
  <si>
    <t>3.A.4.g.ii.</t>
  </si>
  <si>
    <t>Jabalíes</t>
  </si>
  <si>
    <t>3.B.</t>
  </si>
  <si>
    <t>Gestión del estiércol</t>
  </si>
  <si>
    <t>3.B.1.</t>
  </si>
  <si>
    <t>3.B.1.a.</t>
  </si>
  <si>
    <t>3.B.1.b.</t>
  </si>
  <si>
    <t>3.B.1.b.i.</t>
  </si>
  <si>
    <t>3.B.1.b.ii.</t>
  </si>
  <si>
    <t>3.B.1.b.iii.</t>
  </si>
  <si>
    <t>3.B.1.b.iv.</t>
  </si>
  <si>
    <t>3.B.1.b.v.</t>
  </si>
  <si>
    <t>3.B.2.</t>
  </si>
  <si>
    <t>3.B.3.</t>
  </si>
  <si>
    <t>3.B.3.a.</t>
  </si>
  <si>
    <t>3.B.3.b.</t>
  </si>
  <si>
    <t>3.B.3.c.</t>
  </si>
  <si>
    <t>3.B.4.</t>
  </si>
  <si>
    <t>3.B.4.a.</t>
  </si>
  <si>
    <t>3.B.4.b.</t>
  </si>
  <si>
    <t>3.B.4.c.</t>
  </si>
  <si>
    <t>3.B.4.d.</t>
  </si>
  <si>
    <t>3.B.4.e.</t>
  </si>
  <si>
    <t>3.B.4.f.</t>
  </si>
  <si>
    <t>3.B.4.g.</t>
  </si>
  <si>
    <t>3.B.4.g.i.</t>
  </si>
  <si>
    <t>3.B.4.g.ii.</t>
  </si>
  <si>
    <t>3.B.5.</t>
  </si>
  <si>
    <t>Emisiones indirectas de N₂O resultantes de la gestión del estiércol</t>
  </si>
  <si>
    <t>3.B.5.a.</t>
  </si>
  <si>
    <t>3.B.5.b.</t>
  </si>
  <si>
    <t>3.B.5.c.</t>
  </si>
  <si>
    <t>3.B.5.d.</t>
  </si>
  <si>
    <t>3.B.5.d.i.</t>
  </si>
  <si>
    <t>3.B.5.d.ii.</t>
  </si>
  <si>
    <t>3.B.5.d.iii.</t>
  </si>
  <si>
    <t>3.B.5.d.iv.</t>
  </si>
  <si>
    <t>3.B.5.d.v.</t>
  </si>
  <si>
    <t>3.B.5.d.vi.</t>
  </si>
  <si>
    <t>3.B.5.d.vii.</t>
  </si>
  <si>
    <t>3.C.</t>
  </si>
  <si>
    <t>Cultivo del arroz</t>
  </si>
  <si>
    <t>3.C.1.</t>
  </si>
  <si>
    <t>Irrigadas</t>
  </si>
  <si>
    <t>3.C.2.</t>
  </si>
  <si>
    <t>Alimentadas a lluvia</t>
  </si>
  <si>
    <t>3.C.3.</t>
  </si>
  <si>
    <t>Aguas profundas</t>
  </si>
  <si>
    <t>3.C.4.</t>
  </si>
  <si>
    <t>3.D.</t>
  </si>
  <si>
    <t>Suelos agrícolas</t>
  </si>
  <si>
    <t>3.D.1.</t>
  </si>
  <si>
    <t>Emisiones directas de N₂O de suelos agrícolas</t>
  </si>
  <si>
    <t>3.D.1.a.</t>
  </si>
  <si>
    <t>Fertilizante inorgánicos</t>
  </si>
  <si>
    <t>3.D.1.b.</t>
  </si>
  <si>
    <t>Fertilizante orgánicos</t>
  </si>
  <si>
    <t>3.D.1.b.i.</t>
  </si>
  <si>
    <t>Estiércol animal aplicado a los suelos</t>
  </si>
  <si>
    <t>3.D.1.b.ii.</t>
  </si>
  <si>
    <t>Lodos aplicados a los suelos</t>
  </si>
  <si>
    <t>3.D.1.b.iii.</t>
  </si>
  <si>
    <t>Otros fertilizantes orgánicos aplicados a los suelos</t>
  </si>
  <si>
    <t>3.D.1.c.</t>
  </si>
  <si>
    <t>Orina y estiércol depositado por animales de pastoreo</t>
  </si>
  <si>
    <t>3.D.1.d.</t>
  </si>
  <si>
    <t>Residuos de cosechas</t>
  </si>
  <si>
    <t>3.D.1.e.</t>
  </si>
  <si>
    <t>Mineralización / inmovilización asociada a la pérdida / ganancia de materia orgánica del suelo</t>
  </si>
  <si>
    <t>3.D.1.f.</t>
  </si>
  <si>
    <t>Cultivo de suelos orgánicos (histosoles)</t>
  </si>
  <si>
    <t>3.D.1.g.</t>
  </si>
  <si>
    <t>3.D.2.</t>
  </si>
  <si>
    <t>Emisiones indirectas de N₂O de suelos agrícolas</t>
  </si>
  <si>
    <t>3.D.2.a.</t>
  </si>
  <si>
    <t>Deposición atmosférica</t>
  </si>
  <si>
    <t>3.D.2.a.i</t>
  </si>
  <si>
    <t>3.D.2.a.ii.</t>
  </si>
  <si>
    <t>3.D.2.a.ii.1.</t>
  </si>
  <si>
    <t>3.D.2.a.ii.2.</t>
  </si>
  <si>
    <t>Lodos aplicado a los suelos</t>
  </si>
  <si>
    <t>3.D.2.a.ii.3.</t>
  </si>
  <si>
    <t>3.D.2.a.iii.</t>
  </si>
  <si>
    <t>3.D.2.b.</t>
  </si>
  <si>
    <t>Lixiviación y escurrimiento</t>
  </si>
  <si>
    <t>3.D.2.b.i.</t>
  </si>
  <si>
    <t>3.D.2.b.ii.</t>
  </si>
  <si>
    <t>3.D.2.b.ii.1.</t>
  </si>
  <si>
    <t>3.D.2.b.ii.2.</t>
  </si>
  <si>
    <t>3.D.2.b.ii.3.</t>
  </si>
  <si>
    <t>3.D.2.b.iii.</t>
  </si>
  <si>
    <t>3.D.2.b.iv.</t>
  </si>
  <si>
    <t>3.D.2.b.v.</t>
  </si>
  <si>
    <t>3.E.</t>
  </si>
  <si>
    <t>Quema prescrita de sabanas</t>
  </si>
  <si>
    <t>3.F.</t>
  </si>
  <si>
    <t>Quema de residuos agrícola en el campo</t>
  </si>
  <si>
    <t>3.F.1.</t>
  </si>
  <si>
    <t>3.F.2.</t>
  </si>
  <si>
    <t>3.F.3.</t>
  </si>
  <si>
    <t>3.G.</t>
  </si>
  <si>
    <t>Encalado</t>
  </si>
  <si>
    <t>3.G.1.</t>
  </si>
  <si>
    <t>Caliza</t>
  </si>
  <si>
    <t>3.G.2.</t>
  </si>
  <si>
    <t>Dolomita</t>
  </si>
  <si>
    <t>3.H.</t>
  </si>
  <si>
    <t>Aplicación de urea</t>
  </si>
  <si>
    <t>3.I.</t>
  </si>
  <si>
    <t>Otros fertilizantes que contienen carbono</t>
  </si>
  <si>
    <t>3.J.</t>
  </si>
  <si>
    <t>4.</t>
  </si>
  <si>
    <t>4.A.</t>
  </si>
  <si>
    <t>Tierras forestales</t>
  </si>
  <si>
    <t>4.A.1.</t>
  </si>
  <si>
    <t>Tierras forestales que permanecen como tales</t>
  </si>
  <si>
    <t>4.A.1.a.</t>
  </si>
  <si>
    <t>Incremento anual de biomasa</t>
  </si>
  <si>
    <t>4.A.1.a.i.</t>
  </si>
  <si>
    <t>Bosque nativo</t>
  </si>
  <si>
    <t>4.A.1.a.i.1.</t>
  </si>
  <si>
    <t>Renovales</t>
  </si>
  <si>
    <t>4.A.1.a.i.1.a.</t>
  </si>
  <si>
    <t>Alerce</t>
  </si>
  <si>
    <t>4.A.1.a.i.1.b.</t>
  </si>
  <si>
    <t>Araucaria</t>
  </si>
  <si>
    <t>4.A.1.a.i.1.c.</t>
  </si>
  <si>
    <t>4.A.1.a.i.1.d.</t>
  </si>
  <si>
    <t>4.A.1.a.i.1.e.</t>
  </si>
  <si>
    <t>4.A.1.a.i.1.f.</t>
  </si>
  <si>
    <t>4.A.1.a.i.1.g.</t>
  </si>
  <si>
    <t>Lenga</t>
  </si>
  <si>
    <t>4.A.1.a.i.1.h.</t>
  </si>
  <si>
    <t>4.A.1.a.i.1.i.</t>
  </si>
  <si>
    <t>4.A.1.a.i.1.j.</t>
  </si>
  <si>
    <t>Siempreverde</t>
  </si>
  <si>
    <t>4.A.1.a.i.1.k.</t>
  </si>
  <si>
    <t>Esclerófilo</t>
  </si>
  <si>
    <t>4.A.1.a.i.1.l.</t>
  </si>
  <si>
    <t>Palma Chilena</t>
  </si>
  <si>
    <t>4.A.1.a.i.2.</t>
  </si>
  <si>
    <t>Planes de manejo (Ley Bosque nativo)</t>
  </si>
  <si>
    <t>4.A.1.a.i.2.a.</t>
  </si>
  <si>
    <t>4.A.1.a.i.2.b.</t>
  </si>
  <si>
    <t>4.A.1.a.i.2.c.</t>
  </si>
  <si>
    <t>4.A.1.a.i.2.d.</t>
  </si>
  <si>
    <t>4.A.1.a.i.2.e.</t>
  </si>
  <si>
    <t>4.A.1.a.i.2.f.</t>
  </si>
  <si>
    <t>4.A.1.a.i.2.g.</t>
  </si>
  <si>
    <t>4.A.1.a.i.2.h.</t>
  </si>
  <si>
    <t>4.A.1.a.i.2.i.</t>
  </si>
  <si>
    <t>4.A.1.a.i.2.j.</t>
  </si>
  <si>
    <t>4.A.1.a.i.2.k.</t>
  </si>
  <si>
    <t>4.A.1.a.i.2.l.</t>
  </si>
  <si>
    <t>4.A.1.a.ii.</t>
  </si>
  <si>
    <t>Plantaciones forestales</t>
  </si>
  <si>
    <t>4.A.1.a.ii.1.</t>
  </si>
  <si>
    <t>Pinus radiata</t>
  </si>
  <si>
    <t>4.A.1.a.ii.2.</t>
  </si>
  <si>
    <t>Eucaliptus globulus</t>
  </si>
  <si>
    <t>4.A.1.a.ii.3.</t>
  </si>
  <si>
    <t>Eucaliptus nitens</t>
  </si>
  <si>
    <t>4.A.1.a.ii.4.</t>
  </si>
  <si>
    <t>Prosopis chilensis y Prosopis tamarugo</t>
  </si>
  <si>
    <t>4.A.1.a.ii.5.</t>
  </si>
  <si>
    <t>Pseudotsuga menziensii</t>
  </si>
  <si>
    <t>4.A.1.a.ii.6.</t>
  </si>
  <si>
    <t>Populus spp.</t>
  </si>
  <si>
    <t>4.A.1.a.ii.7.</t>
  </si>
  <si>
    <t>4.A.1.b.</t>
  </si>
  <si>
    <t>Pérdida anual de biomasa</t>
  </si>
  <si>
    <t>4.A.1.b.i.</t>
  </si>
  <si>
    <t>Cosecha</t>
  </si>
  <si>
    <t>4.A.1.b.i.1.</t>
  </si>
  <si>
    <t>Trozas P. radiata</t>
  </si>
  <si>
    <t>4.A.1.b.i.2.</t>
  </si>
  <si>
    <t>Trozas Eucalyptus spp.</t>
  </si>
  <si>
    <t>4.A.1.b.i.3.</t>
  </si>
  <si>
    <t>Trozas otras exóticas</t>
  </si>
  <si>
    <t>4.A.1.b.i.4.</t>
  </si>
  <si>
    <t>Trozas especies nativas</t>
  </si>
  <si>
    <t>4.A.1.b.ii.</t>
  </si>
  <si>
    <t>Leña</t>
  </si>
  <si>
    <t>4.A.1.b.iii.</t>
  </si>
  <si>
    <t>Perturbaciones</t>
  </si>
  <si>
    <t>4.A.1.b.iii.1.</t>
  </si>
  <si>
    <t>Incendios</t>
  </si>
  <si>
    <t>4.A.1.b.iii.1.a.</t>
  </si>
  <si>
    <t>4.A.1.b.iii.1.b.</t>
  </si>
  <si>
    <t>4.A.1.b.iii.2.</t>
  </si>
  <si>
    <t xml:space="preserve">Otras </t>
  </si>
  <si>
    <t>4.A.1.b.iv.</t>
  </si>
  <si>
    <t>Quema controlada de residuos forestales</t>
  </si>
  <si>
    <t>4.A.1.c.</t>
  </si>
  <si>
    <t>Tierras forestales con cambio de vegetación</t>
  </si>
  <si>
    <t>4.A.1.c.i.</t>
  </si>
  <si>
    <t>Restitución</t>
  </si>
  <si>
    <t>4.A.1.c.ii.</t>
  </si>
  <si>
    <t>Sustitución</t>
  </si>
  <si>
    <t>4.A.2.</t>
  </si>
  <si>
    <t>Tierras convertidas en tierras forestales</t>
  </si>
  <si>
    <t>4.A.2.a.</t>
  </si>
  <si>
    <t>Tierras de cultivo</t>
  </si>
  <si>
    <t>4.A.2.a.i.</t>
  </si>
  <si>
    <t>Tierras de cultivo convertidas en bosque nativo</t>
  </si>
  <si>
    <t>4.A.2.a.ii.</t>
  </si>
  <si>
    <t>Tierras de cultivo convertidas en plantaciones forestales</t>
  </si>
  <si>
    <t>4.A.2.b.</t>
  </si>
  <si>
    <t>Pastizales</t>
  </si>
  <si>
    <t>4.A.2.b.i.</t>
  </si>
  <si>
    <t>Pastizales convertidos en bosque nativo</t>
  </si>
  <si>
    <t>4.A.2.b.ii.</t>
  </si>
  <si>
    <t>Pastizales convertidos en plantaciones forestales</t>
  </si>
  <si>
    <t>4.A.2.c.</t>
  </si>
  <si>
    <t>Humedales</t>
  </si>
  <si>
    <t>4.A.2.c.i.</t>
  </si>
  <si>
    <t>Humedales convertidos en bosque nativo</t>
  </si>
  <si>
    <t>4.A.2.c.ii.</t>
  </si>
  <si>
    <t>Humedales convertidos en plantaciones forestales</t>
  </si>
  <si>
    <t>4.A.2.d.</t>
  </si>
  <si>
    <t>Asentamientos</t>
  </si>
  <si>
    <t>4.A.2.d.i.</t>
  </si>
  <si>
    <t>Asentamientos convertidos en bosque nativo</t>
  </si>
  <si>
    <t>4.A.2.d.ii.</t>
  </si>
  <si>
    <t>Asentamientos convertidos en plantaciones forestales</t>
  </si>
  <si>
    <t>4.A.2.e.</t>
  </si>
  <si>
    <t>Otras tierras</t>
  </si>
  <si>
    <t>4.A.2.e.i.</t>
  </si>
  <si>
    <t>Otras tierras convertidas en bosque nativo</t>
  </si>
  <si>
    <t>4.A.2.e.ii.</t>
  </si>
  <si>
    <t>Otras tierras convertidas en plantaciones forestales</t>
  </si>
  <si>
    <t>4.B.</t>
  </si>
  <si>
    <t>4.B.1.</t>
  </si>
  <si>
    <t>Tierras de cultivo que permanecen como tales</t>
  </si>
  <si>
    <t>4.B.2.</t>
  </si>
  <si>
    <t>Tierras convertidas en tierras de cultivo</t>
  </si>
  <si>
    <t>4.B.2.a.</t>
  </si>
  <si>
    <t>4.B.2.b.</t>
  </si>
  <si>
    <t>4.B.2.c.</t>
  </si>
  <si>
    <t>4.B.2.d.</t>
  </si>
  <si>
    <t>4.B.2.e.</t>
  </si>
  <si>
    <t>4.C.</t>
  </si>
  <si>
    <t>4.C.1.</t>
  </si>
  <si>
    <t>Pastizales que permanecen como tales</t>
  </si>
  <si>
    <t>4.C.2.</t>
  </si>
  <si>
    <t>Tierras convertidas en pastizales</t>
  </si>
  <si>
    <t>4.C.2.a.</t>
  </si>
  <si>
    <t>4.C.2.b.</t>
  </si>
  <si>
    <t>4.C.2.c.</t>
  </si>
  <si>
    <t>4.C.2.d.</t>
  </si>
  <si>
    <t>4.C.2.e.</t>
  </si>
  <si>
    <t>4.D.</t>
  </si>
  <si>
    <t>4.D.1.</t>
  </si>
  <si>
    <t>Humedales que permanecen como tales</t>
  </si>
  <si>
    <t>4.D.2.</t>
  </si>
  <si>
    <t>Tierras convertidas en humedales</t>
  </si>
  <si>
    <t>4.D.2.a.</t>
  </si>
  <si>
    <t>4.D.2.b.</t>
  </si>
  <si>
    <t>4.D.2.c.</t>
  </si>
  <si>
    <t>4.D.2.d.</t>
  </si>
  <si>
    <t>4.D.2.e.</t>
  </si>
  <si>
    <t>4.E.</t>
  </si>
  <si>
    <t>4.E.1.</t>
  </si>
  <si>
    <t>Asentamientos que permanecen como tales</t>
  </si>
  <si>
    <t>4.E.2.</t>
  </si>
  <si>
    <t>Tierras convertidas en asentamientos</t>
  </si>
  <si>
    <t>4.E.2.a.</t>
  </si>
  <si>
    <t>4.E.2.b.</t>
  </si>
  <si>
    <t>4.E.2.c.</t>
  </si>
  <si>
    <t>4.E.2.d.</t>
  </si>
  <si>
    <t>4.E.2.e.</t>
  </si>
  <si>
    <t>4.F.</t>
  </si>
  <si>
    <t>4.F.1.</t>
  </si>
  <si>
    <t>Otras tierras que permanecen como tales</t>
  </si>
  <si>
    <t>4.F.2.</t>
  </si>
  <si>
    <t>Tierras convertidas en otras tierras</t>
  </si>
  <si>
    <t>4.F.2.a.</t>
  </si>
  <si>
    <t>4.F.2.b.</t>
  </si>
  <si>
    <t>4.F.2.c.</t>
  </si>
  <si>
    <t>4.F.2.d.</t>
  </si>
  <si>
    <t>4.F.2.e.</t>
  </si>
  <si>
    <t>4.G.</t>
  </si>
  <si>
    <t>Productos de madera recolectada</t>
  </si>
  <si>
    <t>4.H.</t>
  </si>
  <si>
    <t>5.</t>
  </si>
  <si>
    <t>Residuos</t>
  </si>
  <si>
    <t>5.A.</t>
  </si>
  <si>
    <t>Disposición de residuos sólidos</t>
  </si>
  <si>
    <t>5.A.1.</t>
  </si>
  <si>
    <t>5.A.2.</t>
  </si>
  <si>
    <t>5.A.3.</t>
  </si>
  <si>
    <t>5.B.</t>
  </si>
  <si>
    <t>Tratamiento biológico de residuos sólidos</t>
  </si>
  <si>
    <t>5.C.</t>
  </si>
  <si>
    <t>Incineración y quema abierta de residuos</t>
  </si>
  <si>
    <t>5.C.1.</t>
  </si>
  <si>
    <t>Incineración de residuos</t>
  </si>
  <si>
    <t>5.C.2.</t>
  </si>
  <si>
    <t>Incineración abierta de residuos</t>
  </si>
  <si>
    <t>5.D.</t>
  </si>
  <si>
    <t>Tratamiento y descarga de aguas residuales</t>
  </si>
  <si>
    <t>5.D.1.</t>
  </si>
  <si>
    <t>Tratamiento y descarga de aguas residuales domésticas</t>
  </si>
  <si>
    <t>5.D.2.</t>
  </si>
  <si>
    <t>Tratamiento y descarga de aguas residuales industriales</t>
  </si>
  <si>
    <t>5.E.</t>
  </si>
  <si>
    <t>IPPU</t>
  </si>
  <si>
    <t>UTCUTS</t>
  </si>
  <si>
    <t>Ciprés Guaitecas</t>
  </si>
  <si>
    <t>Ciprés Cordillera</t>
  </si>
  <si>
    <t>Coihue Magallanes</t>
  </si>
  <si>
    <t>Ro-Hualo</t>
  </si>
  <si>
    <t>RoRaCo</t>
  </si>
  <si>
    <t>CoRaTe</t>
  </si>
  <si>
    <t>HFC-23</t>
  </si>
  <si>
    <t>HFC-365mfc</t>
  </si>
  <si>
    <t>HFC-43-10mee</t>
  </si>
  <si>
    <t>HFC-245fa</t>
  </si>
  <si>
    <t>AR4</t>
  </si>
  <si>
    <t>SAR</t>
  </si>
  <si>
    <t>AR5</t>
  </si>
  <si>
    <t>4.A.1.a.i.3.</t>
  </si>
  <si>
    <t>Parques y reservas nacionales</t>
  </si>
  <si>
    <t>4.A.1.a.i.3.a.</t>
  </si>
  <si>
    <t>4.A.1.a.i.3.b.</t>
  </si>
  <si>
    <t>4.A.1.a.i.3.c.</t>
  </si>
  <si>
    <t>4.A.1.a.i.3.d.</t>
  </si>
  <si>
    <t>4.A.1.a.i.3.e.</t>
  </si>
  <si>
    <t>4.A.1.a.i.3.f.</t>
  </si>
  <si>
    <t>4.A.1.a.i.3.g.</t>
  </si>
  <si>
    <t>4.A.1.a.i.3.h.</t>
  </si>
  <si>
    <t>4.A.1.a.i.3.i.</t>
  </si>
  <si>
    <t>4.A.1.a.i.3.j.</t>
  </si>
  <si>
    <t>4.A.1.a.i.3.k.</t>
  </si>
  <si>
    <t>4.A.1.a.i.3.l.</t>
  </si>
  <si>
    <t>Precursores (kt)</t>
  </si>
  <si>
    <t>País:</t>
  </si>
  <si>
    <t>Chile</t>
  </si>
  <si>
    <t>Cargo:</t>
  </si>
  <si>
    <t>Organización:</t>
  </si>
  <si>
    <t>Ministerio del Medio Ambiente</t>
  </si>
  <si>
    <t>San Martín 73, Santiago</t>
  </si>
  <si>
    <t>URL:</t>
  </si>
  <si>
    <t>Contacto:</t>
  </si>
  <si>
    <t>Dirección:</t>
  </si>
  <si>
    <t>Teléfono:</t>
  </si>
  <si>
    <t>Correo:</t>
  </si>
  <si>
    <t>Código:</t>
  </si>
  <si>
    <t>Nombre:</t>
  </si>
  <si>
    <t>Objetivo:</t>
  </si>
  <si>
    <t>GEI</t>
  </si>
  <si>
    <t>SF₆ (kt CO₂ eq)</t>
  </si>
  <si>
    <t>GEI (kt CO₂ eq)</t>
  </si>
  <si>
    <t>Categorías incluidas en otra categoría (IE)</t>
  </si>
  <si>
    <t>Emisiones y absorciones de GEI (kt CO₂ eq)</t>
  </si>
  <si>
    <t>Emisiones de PFC (kt CO2 eq)</t>
  </si>
  <si>
    <t>Emisiones de HFC (kt CO2 eq)</t>
  </si>
  <si>
    <t>Emisiones y absorciones de CO2 (kt)</t>
  </si>
  <si>
    <t>Emisiones de CH4 (kt)</t>
  </si>
  <si>
    <t>Emisiones de N2O (kt)</t>
  </si>
  <si>
    <t>Emisiones de SF6 (kt CO2 eq)</t>
  </si>
  <si>
    <t>Cereales y otros cultivos</t>
  </si>
  <si>
    <t>Frutícolas</t>
  </si>
  <si>
    <t>4.A.1.b.ii.1.</t>
  </si>
  <si>
    <t>Leña especies nativas</t>
  </si>
  <si>
    <t>4.A.1.b.ii.2.</t>
  </si>
  <si>
    <t>Leña especies exótica</t>
  </si>
  <si>
    <t>Uso de la tierra, cambio de uso de la tierra y silvicultura</t>
  </si>
  <si>
    <t>Refrigeración comercial</t>
  </si>
  <si>
    <t>Refrigeración doméstica</t>
  </si>
  <si>
    <t>2.F.1.c.</t>
  </si>
  <si>
    <t>Refrigeración industrial</t>
  </si>
  <si>
    <t>2.F.1.d.</t>
  </si>
  <si>
    <t>Transporte refrigerado</t>
  </si>
  <si>
    <t>2.F.1.e.</t>
  </si>
  <si>
    <t>Aire acondicionado fijo</t>
  </si>
  <si>
    <t>2.F.1.f.</t>
  </si>
  <si>
    <t>PFC-14</t>
  </si>
  <si>
    <t>PFC-116</t>
  </si>
  <si>
    <t>PFC-218</t>
  </si>
  <si>
    <t>Relleno</t>
  </si>
  <si>
    <t>Basural</t>
  </si>
  <si>
    <t>Vertedero</t>
  </si>
  <si>
    <t>Región</t>
  </si>
  <si>
    <t>check</t>
  </si>
  <si>
    <t>Alcance</t>
  </si>
  <si>
    <t>Código GPC</t>
  </si>
  <si>
    <t>Clasificación GPC</t>
  </si>
  <si>
    <t>CO₂ (abs)</t>
  </si>
  <si>
    <t xml:space="preserve">Total </t>
  </si>
  <si>
    <t>kt</t>
  </si>
  <si>
    <t>ktCO₂eq</t>
  </si>
  <si>
    <t>Subtotales</t>
  </si>
  <si>
    <t>Principales fuentes</t>
  </si>
  <si>
    <t>Contribución (fracción)</t>
  </si>
  <si>
    <t>Acumulado</t>
  </si>
  <si>
    <t>Total alcance 1</t>
  </si>
  <si>
    <t>Energía estacionaria</t>
  </si>
  <si>
    <t>Transporte por carretera</t>
  </si>
  <si>
    <t>Total alcance 2</t>
  </si>
  <si>
    <t>Industrias manufactureras y de la construcción (electricidad)</t>
  </si>
  <si>
    <t>I</t>
  </si>
  <si>
    <t xml:space="preserve">I.1 </t>
  </si>
  <si>
    <t>Edificios residenciales</t>
  </si>
  <si>
    <t>Edificios/instalaciones comerciales e institucionales (electricidad)</t>
  </si>
  <si>
    <t>I.2</t>
  </si>
  <si>
    <t>Edificios/instalaciones comerciales e institucionales</t>
  </si>
  <si>
    <t>AFOLU</t>
  </si>
  <si>
    <t>Edificios residenciales (electricidad)</t>
  </si>
  <si>
    <t>I.3</t>
  </si>
  <si>
    <t>Energía estacionaria (electricidad)</t>
  </si>
  <si>
    <t>I.4</t>
  </si>
  <si>
    <t>Industrias energéticas</t>
  </si>
  <si>
    <t>Transporte (electricidad)</t>
  </si>
  <si>
    <t>I.4.1</t>
  </si>
  <si>
    <t>I.4.4</t>
  </si>
  <si>
    <t>Generación de electricidad suministrada a la red</t>
  </si>
  <si>
    <t>Uso del producto</t>
  </si>
  <si>
    <t>I.5</t>
  </si>
  <si>
    <t>Actividades agrícolas, de silvicultura y de pesca</t>
  </si>
  <si>
    <t>Tratamiento y vertido de aguas residuales</t>
  </si>
  <si>
    <t>I.6</t>
  </si>
  <si>
    <t>Fuentes no especificadas</t>
  </si>
  <si>
    <t>Aviación</t>
  </si>
  <si>
    <t>I.7</t>
  </si>
  <si>
    <t>Emisiones fugitivas provenientes de la minería, el
procesamiento, el almacenamiento y el transporte de
carbón</t>
  </si>
  <si>
    <t>I.8</t>
  </si>
  <si>
    <t>Emisiones fugitivas provenientes de los sistemas de
petróleo y gas natural</t>
  </si>
  <si>
    <t>II</t>
  </si>
  <si>
    <t>II.1</t>
  </si>
  <si>
    <t>Transporte fuera de carretera</t>
  </si>
  <si>
    <t>II.2</t>
  </si>
  <si>
    <t>Ferroviario</t>
  </si>
  <si>
    <t>II.3</t>
  </si>
  <si>
    <t>Transporte marítimo</t>
  </si>
  <si>
    <t>Procesos industriales</t>
  </si>
  <si>
    <t>II.4</t>
  </si>
  <si>
    <t>Ferroviario (electricidad)</t>
  </si>
  <si>
    <t>II.5</t>
  </si>
  <si>
    <t>III</t>
  </si>
  <si>
    <t>Transporte por carretera (electricidad)</t>
  </si>
  <si>
    <t>III.1</t>
  </si>
  <si>
    <t>Tratamiento biológico de residuos</t>
  </si>
  <si>
    <t>III.2</t>
  </si>
  <si>
    <t>Otras industrias de la energía (electricidad)</t>
  </si>
  <si>
    <t>III.3</t>
  </si>
  <si>
    <t>Incineración y quema a cielo abierto</t>
  </si>
  <si>
    <t>III.4</t>
  </si>
  <si>
    <t>Generación de electricidad suministrada a la red (electricidad)</t>
  </si>
  <si>
    <t>IV</t>
  </si>
  <si>
    <t>IV.1</t>
  </si>
  <si>
    <t>IV.2</t>
  </si>
  <si>
    <t>V</t>
  </si>
  <si>
    <t>V.1</t>
  </si>
  <si>
    <t>V.2</t>
  </si>
  <si>
    <t>Transporte marítimo (electricidad)</t>
  </si>
  <si>
    <t>Actividades agrícolas, de silvicultura y de pesca (electricidad)</t>
  </si>
  <si>
    <t>Aviación (electricidad)</t>
  </si>
  <si>
    <t>Transporte fuera de carretera (electricidad)</t>
  </si>
  <si>
    <t>Industrias energéticas (electricidad)</t>
  </si>
  <si>
    <t>NO</t>
  </si>
  <si>
    <t>Energía estacionaria (alcance 1)</t>
  </si>
  <si>
    <t>Transporte (alcance 1)</t>
  </si>
  <si>
    <t>Residuos (alcance 1)</t>
  </si>
  <si>
    <t>Energía estacionaria (alcance 2)</t>
  </si>
  <si>
    <t>Transporte (alcance 2)</t>
  </si>
  <si>
    <t>O´Higgins</t>
  </si>
  <si>
    <t>Total nacional</t>
  </si>
  <si>
    <t>participación nacional</t>
  </si>
  <si>
    <t>1990-2018</t>
  </si>
  <si>
    <t>2016-2018</t>
  </si>
  <si>
    <t>Total alcance 1 sin Suelos</t>
  </si>
  <si>
    <t>UTCUTS Nacional</t>
  </si>
  <si>
    <t>absoluto sumando regiones</t>
  </si>
  <si>
    <t>participación</t>
  </si>
  <si>
    <t>acumulado</t>
  </si>
  <si>
    <t>Camila Labarca</t>
  </si>
  <si>
    <t>Coordinadora del SNICHILE</t>
  </si>
  <si>
    <t>clabarca@mma.gob.cl</t>
  </si>
  <si>
    <t>https://snichile.mma.gob.cl/</t>
  </si>
  <si>
    <t>Compilar emisiones y absorciones regionales de GEI considerando los PCG del AR4</t>
  </si>
  <si>
    <t>2020_IRGEI_08OHI</t>
  </si>
  <si>
    <t>Inventario regional de gases de efecto invernadero 4IBA, de Ohiggins</t>
  </si>
  <si>
    <t>Regional</t>
  </si>
  <si>
    <t>CO₂ neto</t>
  </si>
  <si>
    <t>total alcances 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</si>
</sst>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 * #,##0.00_ ;_ * \-#,##0.00_ ;_ * &quot;-&quot;??_ ;_ @_ "/>
    <numFmt numFmtId="164" formatCode="_-* #,##0.00_-;\-* #,##0.00_-;_-* &quot;-&quot;??_-;_-@_-"/>
    <numFmt numFmtId="165" formatCode="#,##0.000_ ;[Red]\-#,##0.000\ "/>
    <numFmt numFmtId="166" formatCode="#,##0_ ;[Red]\-#,##0\ "/>
    <numFmt numFmtId="167" formatCode="_-* #,##0.000_-;\-* #,##0.000_-;_-* &quot;-&quot;??_-;_-@_-"/>
    <numFmt numFmtId="168" formatCode="_-* #,##0.0_-;\-* #,##0.0_-;_-* &quot;-&quot;??_-;_-@_-"/>
    <numFmt numFmtId="169" formatCode="_-* #,##0.000_-;\-* #,##0.000_-;_-* &quot;-&quot;???_-;_-@_-"/>
    <numFmt numFmtId="170" formatCode="_-* #,##0_-;\-* #,##0_-;_-* &quot;-&quot;??_-;_-@_-"/>
    <numFmt numFmtId="171" formatCode="_-* #,##0.0000_-;\-* #,##0.0000_-;_-* &quot;-&quot;??_-;_-@_-"/>
    <numFmt numFmtId="172" formatCode="_-* #,##0.00000000_-;\-* #,##0.00000000_-;_-* &quot;-&quot;??_-;_-@_-"/>
    <numFmt numFmtId="173" formatCode="_-* #,##0.000000000_-;\-* #,##0.000000000_-;_-* &quot;-&quot;??_-;_-@_-"/>
    <numFmt numFmtId="174" formatCode="0.0%"/>
    <numFmt numFmtId="175" formatCode="_-* #,##0.00000_-;\-* #,##0.00000_-;_-* &quot;-&quot;??_-;_-@_-"/>
    <numFmt numFmtId="176" formatCode="_ * #,##0.000_ ;_ * \-#,##0.000_ ;_ * &quot;-&quot;???_ ;_ @_ "/>
    <numFmt numFmtId="177" formatCode="_ * #,##0.0_ ;_ * \-#,##0.0_ ;_ * &quot;-&quot;?_ ;_ @_ "/>
    <numFmt numFmtId="178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3" fillId="0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167" fontId="4" fillId="6" borderId="1" xfId="2" applyNumberFormat="1" applyFont="1" applyFill="1" applyBorder="1" applyAlignment="1">
      <alignment horizontal="right" vertical="center"/>
    </xf>
    <xf numFmtId="167" fontId="5" fillId="5" borderId="1" xfId="2" applyNumberFormat="1" applyFont="1" applyFill="1" applyBorder="1" applyAlignment="1">
      <alignment horizontal="right" vertical="top"/>
    </xf>
    <xf numFmtId="167" fontId="2" fillId="3" borderId="1" xfId="2" applyNumberFormat="1" applyFont="1" applyFill="1" applyBorder="1"/>
    <xf numFmtId="167" fontId="2" fillId="4" borderId="0" xfId="2" applyNumberFormat="1" applyFont="1" applyFill="1" applyBorder="1"/>
    <xf numFmtId="167" fontId="2" fillId="4" borderId="1" xfId="2" applyNumberFormat="1" applyFont="1" applyFill="1" applyBorder="1" applyAlignment="1">
      <alignment vertical="center"/>
    </xf>
    <xf numFmtId="167" fontId="2" fillId="0" borderId="0" xfId="2" applyNumberFormat="1" applyFont="1"/>
    <xf numFmtId="167" fontId="2" fillId="0" borderId="1" xfId="2" applyNumberFormat="1" applyFont="1" applyBorder="1"/>
    <xf numFmtId="167" fontId="7" fillId="6" borderId="1" xfId="2" applyNumberFormat="1" applyFont="1" applyFill="1" applyBorder="1" applyAlignment="1">
      <alignment horizontal="right" vertical="center"/>
    </xf>
    <xf numFmtId="167" fontId="0" fillId="0" borderId="0" xfId="0" applyNumberFormat="1"/>
    <xf numFmtId="167" fontId="2" fillId="0" borderId="0" xfId="0" applyNumberFormat="1" applyFont="1"/>
    <xf numFmtId="0" fontId="3" fillId="0" borderId="1" xfId="0" applyFont="1" applyBorder="1" applyAlignment="1">
      <alignment horizontal="left" vertical="center"/>
    </xf>
    <xf numFmtId="168" fontId="7" fillId="6" borderId="1" xfId="2" applyNumberFormat="1" applyFont="1" applyFill="1" applyBorder="1" applyAlignment="1">
      <alignment horizontal="right" vertical="center"/>
    </xf>
    <xf numFmtId="168" fontId="4" fillId="6" borderId="1" xfId="2" applyNumberFormat="1" applyFont="1" applyFill="1" applyBorder="1" applyAlignment="1">
      <alignment horizontal="right" vertical="center"/>
    </xf>
    <xf numFmtId="167" fontId="4" fillId="5" borderId="1" xfId="2" applyNumberFormat="1" applyFont="1" applyFill="1" applyBorder="1" applyAlignment="1">
      <alignment horizontal="right" vertical="top"/>
    </xf>
    <xf numFmtId="167" fontId="4" fillId="8" borderId="1" xfId="2" applyNumberFormat="1" applyFont="1" applyFill="1" applyBorder="1"/>
    <xf numFmtId="167" fontId="4" fillId="0" borderId="1" xfId="2" applyNumberFormat="1" applyFont="1" applyFill="1" applyBorder="1" applyAlignment="1">
      <alignment horizontal="right" vertical="top"/>
    </xf>
    <xf numFmtId="167" fontId="4" fillId="0" borderId="1" xfId="2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9" fontId="2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3" fillId="0" borderId="2" xfId="2" applyFont="1" applyBorder="1" applyAlignment="1">
      <alignment horizontal="left" vertical="center" wrapText="1"/>
    </xf>
    <xf numFmtId="164" fontId="2" fillId="0" borderId="3" xfId="2" applyFont="1" applyBorder="1" applyAlignment="1">
      <alignment horizontal="left" vertical="center" wrapText="1"/>
    </xf>
    <xf numFmtId="164" fontId="3" fillId="0" borderId="4" xfId="2" applyFont="1" applyBorder="1" applyAlignment="1">
      <alignment horizontal="left" vertical="center" wrapText="1"/>
    </xf>
    <xf numFmtId="164" fontId="2" fillId="0" borderId="5" xfId="2" applyFont="1" applyBorder="1" applyAlignment="1">
      <alignment horizontal="left" vertical="center" wrapText="1"/>
    </xf>
    <xf numFmtId="164" fontId="3" fillId="0" borderId="6" xfId="2" applyFont="1" applyBorder="1" applyAlignment="1">
      <alignment horizontal="left" vertical="center" wrapText="1"/>
    </xf>
    <xf numFmtId="170" fontId="2" fillId="0" borderId="1" xfId="2" applyNumberFormat="1" applyFont="1" applyFill="1" applyBorder="1"/>
    <xf numFmtId="170" fontId="2" fillId="0" borderId="1" xfId="2" applyNumberFormat="1" applyFont="1" applyBorder="1"/>
    <xf numFmtId="165" fontId="4" fillId="6" borderId="4" xfId="1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165" fontId="2" fillId="3" borderId="4" xfId="0" applyNumberFormat="1" applyFont="1" applyFill="1" applyBorder="1" applyAlignment="1">
      <alignment horizontal="left" vertical="center" wrapText="1"/>
    </xf>
    <xf numFmtId="165" fontId="5" fillId="5" borderId="4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66" fontId="2" fillId="7" borderId="4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7" fontId="4" fillId="0" borderId="0" xfId="2" applyNumberFormat="1" applyFont="1" applyFill="1"/>
    <xf numFmtId="171" fontId="4" fillId="0" borderId="0" xfId="2" applyNumberFormat="1" applyFont="1" applyFill="1"/>
    <xf numFmtId="173" fontId="4" fillId="0" borderId="0" xfId="2" applyNumberFormat="1" applyFont="1" applyFill="1"/>
    <xf numFmtId="174" fontId="2" fillId="0" borderId="0" xfId="3" applyNumberFormat="1" applyFont="1"/>
    <xf numFmtId="171" fontId="0" fillId="0" borderId="0" xfId="0" applyNumberFormat="1"/>
    <xf numFmtId="0" fontId="3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64" fontId="9" fillId="0" borderId="5" xfId="4" applyNumberFormat="1" applyBorder="1" applyAlignment="1">
      <alignment horizontal="left" vertical="center" wrapText="1"/>
    </xf>
    <xf numFmtId="164" fontId="9" fillId="0" borderId="7" xfId="4" applyNumberFormat="1" applyBorder="1" applyAlignment="1">
      <alignment horizontal="left" vertical="center" wrapText="1"/>
    </xf>
    <xf numFmtId="164" fontId="4" fillId="6" borderId="1" xfId="2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6" fontId="2" fillId="7" borderId="1" xfId="0" applyNumberFormat="1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172" fontId="0" fillId="0" borderId="0" xfId="0" applyNumberFormat="1"/>
    <xf numFmtId="175" fontId="4" fillId="0" borderId="0" xfId="2" applyNumberFormat="1" applyFont="1" applyFill="1"/>
    <xf numFmtId="0" fontId="6" fillId="2" borderId="1" xfId="0" applyFont="1" applyFill="1" applyBorder="1" applyAlignment="1">
      <alignment horizontal="center" vertical="center" wrapText="1"/>
    </xf>
    <xf numFmtId="167" fontId="4" fillId="8" borderId="1" xfId="2" applyNumberFormat="1" applyFont="1" applyFill="1" applyBorder="1" applyAlignment="1">
      <alignment horizontal="right" vertical="center"/>
    </xf>
    <xf numFmtId="175" fontId="2" fillId="0" borderId="0" xfId="0" applyNumberFormat="1" applyFont="1"/>
    <xf numFmtId="0" fontId="2" fillId="10" borderId="0" xfId="0" applyFont="1" applyFill="1"/>
    <xf numFmtId="176" fontId="2" fillId="0" borderId="0" xfId="0" applyNumberFormat="1" applyFont="1"/>
    <xf numFmtId="168" fontId="2" fillId="0" borderId="1" xfId="2" applyNumberFormat="1" applyFont="1" applyBorder="1"/>
    <xf numFmtId="168" fontId="2" fillId="3" borderId="1" xfId="2" applyNumberFormat="1" applyFont="1" applyFill="1" applyBorder="1"/>
    <xf numFmtId="168" fontId="2" fillId="4" borderId="0" xfId="2" applyNumberFormat="1" applyFont="1" applyFill="1" applyBorder="1"/>
    <xf numFmtId="168" fontId="5" fillId="5" borderId="1" xfId="2" applyNumberFormat="1" applyFont="1" applyFill="1" applyBorder="1" applyAlignment="1">
      <alignment horizontal="right" vertical="top"/>
    </xf>
    <xf numFmtId="168" fontId="10" fillId="6" borderId="1" xfId="2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168" fontId="2" fillId="9" borderId="1" xfId="2" applyNumberFormat="1" applyFont="1" applyFill="1" applyBorder="1"/>
    <xf numFmtId="167" fontId="2" fillId="9" borderId="1" xfId="2" applyNumberFormat="1" applyFont="1" applyFill="1" applyBorder="1"/>
    <xf numFmtId="0" fontId="6" fillId="2" borderId="1" xfId="0" applyFont="1" applyFill="1" applyBorder="1" applyAlignment="1">
      <alignment horizontal="center" vertical="center" wrapText="1"/>
    </xf>
    <xf numFmtId="168" fontId="2" fillId="0" borderId="0" xfId="0" applyNumberFormat="1" applyFont="1"/>
    <xf numFmtId="0" fontId="0" fillId="0" borderId="0" xfId="0" applyAlignment="1">
      <alignment horizontal="right"/>
    </xf>
    <xf numFmtId="177" fontId="0" fillId="0" borderId="0" xfId="0" applyNumberFormat="1"/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8" fontId="0" fillId="0" borderId="0" xfId="0" applyNumberFormat="1"/>
    <xf numFmtId="2" fontId="3" fillId="0" borderId="1" xfId="0" applyNumberFormat="1" applyFont="1" applyBorder="1" applyAlignment="1">
      <alignment horizontal="left" vertical="center"/>
    </xf>
    <xf numFmtId="2" fontId="0" fillId="0" borderId="1" xfId="0" applyNumberFormat="1" applyBorder="1"/>
    <xf numFmtId="9" fontId="0" fillId="0" borderId="1" xfId="3" applyFont="1" applyBorder="1"/>
    <xf numFmtId="0" fontId="0" fillId="0" borderId="1" xfId="0" applyBorder="1"/>
    <xf numFmtId="178" fontId="0" fillId="0" borderId="1" xfId="0" applyNumberFormat="1" applyBorder="1"/>
    <xf numFmtId="0" fontId="0" fillId="11" borderId="1" xfId="0" applyFill="1" applyBorder="1"/>
    <xf numFmtId="178" fontId="7" fillId="6" borderId="1" xfId="2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right"/>
    </xf>
    <xf numFmtId="164" fontId="7" fillId="6" borderId="1" xfId="2" applyFont="1" applyFill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178" fontId="0" fillId="12" borderId="1" xfId="0" applyNumberFormat="1" applyFill="1" applyBorder="1"/>
    <xf numFmtId="0" fontId="0" fillId="12" borderId="1" xfId="0" applyFill="1" applyBorder="1"/>
    <xf numFmtId="168" fontId="7" fillId="12" borderId="1" xfId="2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4" fontId="0" fillId="0" borderId="9" xfId="3" applyNumberFormat="1" applyFont="1" applyBorder="1"/>
    <xf numFmtId="9" fontId="0" fillId="0" borderId="8" xfId="3" applyFont="1" applyBorder="1"/>
    <xf numFmtId="9" fontId="0" fillId="0" borderId="15" xfId="3" applyFont="1" applyBorder="1"/>
    <xf numFmtId="174" fontId="0" fillId="0" borderId="16" xfId="3" applyNumberFormat="1" applyFont="1" applyBorder="1"/>
    <xf numFmtId="9" fontId="0" fillId="0" borderId="13" xfId="3" applyFont="1" applyBorder="1"/>
    <xf numFmtId="9" fontId="0" fillId="0" borderId="14" xfId="3" applyFont="1" applyBorder="1"/>
    <xf numFmtId="174" fontId="0" fillId="0" borderId="0" xfId="3" applyNumberFormat="1" applyFont="1"/>
    <xf numFmtId="10" fontId="0" fillId="0" borderId="16" xfId="3" applyNumberFormat="1" applyFont="1" applyBorder="1"/>
    <xf numFmtId="43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9" fontId="0" fillId="13" borderId="1" xfId="3" applyFont="1" applyFill="1" applyBorder="1"/>
    <xf numFmtId="9" fontId="0" fillId="0" borderId="1" xfId="0" applyNumberFormat="1" applyBorder="1"/>
    <xf numFmtId="0" fontId="6" fillId="2" borderId="1" xfId="0" applyFont="1" applyFill="1" applyBorder="1" applyAlignment="1">
      <alignment horizontal="left" vertical="center" wrapText="1"/>
    </xf>
    <xf numFmtId="168" fontId="2" fillId="0" borderId="1" xfId="2" applyNumberFormat="1" applyFont="1" applyBorder="1" applyAlignment="1">
      <alignment horizontal="left"/>
    </xf>
    <xf numFmtId="168" fontId="4" fillId="6" borderId="1" xfId="2" applyNumberFormat="1" applyFont="1" applyFill="1" applyBorder="1" applyAlignment="1">
      <alignment horizontal="left" vertical="center"/>
    </xf>
    <xf numFmtId="175" fontId="4" fillId="6" borderId="1" xfId="2" applyNumberFormat="1" applyFont="1" applyFill="1" applyBorder="1" applyAlignment="1">
      <alignment horizontal="right" vertical="center"/>
    </xf>
    <xf numFmtId="0" fontId="0" fillId="8" borderId="1" xfId="0" applyFill="1" applyBorder="1"/>
    <xf numFmtId="0" fontId="6" fillId="2" borderId="1" xfId="0" applyFont="1" applyFill="1" applyBorder="1" applyAlignment="1">
      <alignment horizontal="center" vertical="center" wrapText="1"/>
    </xf>
  </cellXfs>
  <cellStyles count="5">
    <cellStyle name="Hipervínculo" xfId="4" builtinId="8"/>
    <cellStyle name="Millares" xfId="2" builtinId="3"/>
    <cellStyle name="Normal" xfId="0" builtinId="0"/>
    <cellStyle name="Normal_CRFReport-template" xfId="1"/>
    <cellStyle name="Porcentaje" xfId="3" builtinId="5"/>
  </cellStyles>
  <dxfs count="88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99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'Fuentes puntuales'!$B$3:$B$15</c:f>
              <c:strCache>
                <c:ptCount val="13"/>
                <c:pt idx="0">
                  <c:v> Plantaciones forestales </c:v>
                </c:pt>
                <c:pt idx="1">
                  <c:v> Industrias manufactureras y de la construcción (electricidad) </c:v>
                </c:pt>
                <c:pt idx="2">
                  <c:v> Cosecha </c:v>
                </c:pt>
                <c:pt idx="3">
                  <c:v> Bosque nativo </c:v>
                </c:pt>
                <c:pt idx="4">
                  <c:v> Leña especies exótica </c:v>
                </c:pt>
                <c:pt idx="5">
                  <c:v> Automóviles </c:v>
                </c:pt>
                <c:pt idx="6">
                  <c:v> Camiones para servicio pesado y autobuses </c:v>
                </c:pt>
                <c:pt idx="7">
                  <c:v> Porcinos </c:v>
                </c:pt>
                <c:pt idx="8">
                  <c:v> Edificios residenciales (electricidad) </c:v>
                </c:pt>
                <c:pt idx="9">
                  <c:v> Camiones para servicio ligero </c:v>
                </c:pt>
                <c:pt idx="10">
                  <c:v> Refrigeración industrial </c:v>
                </c:pt>
                <c:pt idx="11">
                  <c:v> Disposición de residuos sólidos </c:v>
                </c:pt>
                <c:pt idx="12">
                  <c:v> Tierras de cultivo convertidas en plantaciones forestales </c:v>
                </c:pt>
              </c:strCache>
            </c:strRef>
          </c:cat>
          <c:val>
            <c:numRef>
              <c:f>'Fuentes puntuales'!$F$3:$F$15</c:f>
              <c:numCache>
                <c:formatCode>0%</c:formatCode>
                <c:ptCount val="13"/>
                <c:pt idx="0">
                  <c:v>-0.13708488642199884</c:v>
                </c:pt>
                <c:pt idx="1">
                  <c:v>0.11964476430765912</c:v>
                </c:pt>
                <c:pt idx="2">
                  <c:v>9.0789504151439118E-2</c:v>
                </c:pt>
                <c:pt idx="3">
                  <c:v>-8.391071017376564E-2</c:v>
                </c:pt>
                <c:pt idx="4">
                  <c:v>5.9452871580389539E-2</c:v>
                </c:pt>
                <c:pt idx="5">
                  <c:v>3.8315581496877318E-2</c:v>
                </c:pt>
                <c:pt idx="6">
                  <c:v>3.5612514179074947E-2</c:v>
                </c:pt>
                <c:pt idx="7">
                  <c:v>3.4463138847440983E-2</c:v>
                </c:pt>
                <c:pt idx="8">
                  <c:v>3.2928330805989968E-2</c:v>
                </c:pt>
                <c:pt idx="9">
                  <c:v>3.1160552984574773E-2</c:v>
                </c:pt>
                <c:pt idx="10">
                  <c:v>3.067822411523333E-2</c:v>
                </c:pt>
                <c:pt idx="11">
                  <c:v>2.6949866230309674E-2</c:v>
                </c:pt>
                <c:pt idx="12">
                  <c:v>-2.1301316073216815E-2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5749888"/>
        <c:axId val="125862272"/>
      </c:barChart>
      <c:catAx>
        <c:axId val="125749888"/>
        <c:scaling>
          <c:orientation val="minMax"/>
        </c:scaling>
        <c:delete val="0"/>
        <c:axPos val="l"/>
        <c:numFmt formatCode="_-* #,##0.0_-;\-* #,##0.0_-;_-* &quot;-&quot;??_-;_-@_-" sourceLinked="1"/>
        <c:majorTickMark val="out"/>
        <c:minorTickMark val="none"/>
        <c:tickLblPos val="high"/>
        <c:txPr>
          <a:bodyPr/>
          <a:lstStyle/>
          <a:p>
            <a:pPr>
              <a:defRPr sz="800"/>
            </a:pPr>
            <a:endParaRPr lang="en-US"/>
          </a:p>
        </c:txPr>
        <c:crossAx val="125862272"/>
        <c:crosses val="autoZero"/>
        <c:auto val="1"/>
        <c:lblAlgn val="ctr"/>
        <c:lblOffset val="100"/>
        <c:noMultiLvlLbl val="0"/>
      </c:catAx>
      <c:valAx>
        <c:axId val="12586227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57498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16473890196354E-2"/>
          <c:y val="3.5786891494759797E-2"/>
          <c:w val="0.63681955509407251"/>
          <c:h val="0.77202648588608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Basic serie CO2eq'!$C$57</c:f>
              <c:strCache>
                <c:ptCount val="1"/>
                <c:pt idx="0">
                  <c:v>Energía estacionaria (alcance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CO2eq'!$D$57:$AF$57</c:f>
              <c:numCache>
                <c:formatCode>_-* #,##0.0_-;\-* #,##0.0_-;_-* "-"??_-;_-@_-</c:formatCode>
                <c:ptCount val="29"/>
                <c:pt idx="0">
                  <c:v>447.21204462952556</c:v>
                </c:pt>
                <c:pt idx="1">
                  <c:v>393.74612798862</c:v>
                </c:pt>
                <c:pt idx="2">
                  <c:v>404.73019804216369</c:v>
                </c:pt>
                <c:pt idx="3">
                  <c:v>477.75564733045258</c:v>
                </c:pt>
                <c:pt idx="4">
                  <c:v>493.29479192799283</c:v>
                </c:pt>
                <c:pt idx="5">
                  <c:v>482.93366786065127</c:v>
                </c:pt>
                <c:pt idx="6">
                  <c:v>474.89493269946649</c:v>
                </c:pt>
                <c:pt idx="7">
                  <c:v>663.06770957913147</c:v>
                </c:pt>
                <c:pt idx="8">
                  <c:v>577.05534710761935</c:v>
                </c:pt>
                <c:pt idx="9">
                  <c:v>553.2933590123813</c:v>
                </c:pt>
                <c:pt idx="10">
                  <c:v>537.12977531431341</c:v>
                </c:pt>
                <c:pt idx="11">
                  <c:v>612.00013482821794</c:v>
                </c:pt>
                <c:pt idx="12">
                  <c:v>573.12843952713536</c:v>
                </c:pt>
                <c:pt idx="13">
                  <c:v>470.78258640147237</c:v>
                </c:pt>
                <c:pt idx="14">
                  <c:v>473.13511112717617</c:v>
                </c:pt>
                <c:pt idx="15">
                  <c:v>478.48722924649866</c:v>
                </c:pt>
                <c:pt idx="16">
                  <c:v>507.83595171354517</c:v>
                </c:pt>
                <c:pt idx="17">
                  <c:v>523.08257429933008</c:v>
                </c:pt>
                <c:pt idx="18">
                  <c:v>523.77015077417957</c:v>
                </c:pt>
                <c:pt idx="19">
                  <c:v>556.15506947926565</c:v>
                </c:pt>
                <c:pt idx="20">
                  <c:v>551.48065290414331</c:v>
                </c:pt>
                <c:pt idx="21">
                  <c:v>610.93071415853035</c:v>
                </c:pt>
                <c:pt idx="22">
                  <c:v>623.06792215060591</c:v>
                </c:pt>
                <c:pt idx="23">
                  <c:v>656.49507042892299</c:v>
                </c:pt>
                <c:pt idx="24">
                  <c:v>690.04893351942189</c:v>
                </c:pt>
                <c:pt idx="25">
                  <c:v>680.20083930762246</c:v>
                </c:pt>
                <c:pt idx="26">
                  <c:v>621.60801515149842</c:v>
                </c:pt>
                <c:pt idx="27">
                  <c:v>741.89612642503846</c:v>
                </c:pt>
                <c:pt idx="28">
                  <c:v>715.48108977025822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A7-4BE9-AFD7-D3EE8869345F}"/>
            </c:ext>
          </c:extLst>
        </c:ser>
        <c:ser>
          <c:idx val="1"/>
          <c:order val="1"/>
          <c:tx>
            <c:strRef>
              <c:f>'GPC Basic serie CO2eq'!$C$58</c:f>
              <c:strCache>
                <c:ptCount val="1"/>
                <c:pt idx="0">
                  <c:v>Transporte (alcance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CO2eq'!$D$58:$AF$58</c:f>
              <c:numCache>
                <c:formatCode>_-* #,##0.0_-;\-* #,##0.0_-;_-* "-"??_-;_-@_-</c:formatCode>
                <c:ptCount val="29"/>
                <c:pt idx="0">
                  <c:v>347.72404752264794</c:v>
                </c:pt>
                <c:pt idx="1">
                  <c:v>364.10819522732157</c:v>
                </c:pt>
                <c:pt idx="2">
                  <c:v>396.72362064178071</c:v>
                </c:pt>
                <c:pt idx="3">
                  <c:v>439.2431862306459</c:v>
                </c:pt>
                <c:pt idx="4">
                  <c:v>496.44150073798977</c:v>
                </c:pt>
                <c:pt idx="5">
                  <c:v>543.56321340135344</c:v>
                </c:pt>
                <c:pt idx="6">
                  <c:v>588.02783539063614</c:v>
                </c:pt>
                <c:pt idx="7">
                  <c:v>616.15468678920581</c:v>
                </c:pt>
                <c:pt idx="8">
                  <c:v>648.4343677463728</c:v>
                </c:pt>
                <c:pt idx="9">
                  <c:v>680.71701663089573</c:v>
                </c:pt>
                <c:pt idx="10">
                  <c:v>701.50606731685014</c:v>
                </c:pt>
                <c:pt idx="11">
                  <c:v>657.92773611543294</c:v>
                </c:pt>
                <c:pt idx="12">
                  <c:v>702.94087152272959</c:v>
                </c:pt>
                <c:pt idx="13">
                  <c:v>669.69627643679553</c:v>
                </c:pt>
                <c:pt idx="14">
                  <c:v>659.55412517018885</c:v>
                </c:pt>
                <c:pt idx="15">
                  <c:v>746.06617872157381</c:v>
                </c:pt>
                <c:pt idx="16">
                  <c:v>738.49673365542924</c:v>
                </c:pt>
                <c:pt idx="17">
                  <c:v>788.03820923343937</c:v>
                </c:pt>
                <c:pt idx="18">
                  <c:v>799.46532291524818</c:v>
                </c:pt>
                <c:pt idx="19">
                  <c:v>844.54920296253908</c:v>
                </c:pt>
                <c:pt idx="20">
                  <c:v>895.07782580347339</c:v>
                </c:pt>
                <c:pt idx="21">
                  <c:v>928.06942197584976</c:v>
                </c:pt>
                <c:pt idx="22">
                  <c:v>962.40093257062063</c:v>
                </c:pt>
                <c:pt idx="23">
                  <c:v>969.95170396591766</c:v>
                </c:pt>
                <c:pt idx="24">
                  <c:v>930.16141608542273</c:v>
                </c:pt>
                <c:pt idx="25">
                  <c:v>1026.6171393249531</c:v>
                </c:pt>
                <c:pt idx="26">
                  <c:v>1108.9357367583675</c:v>
                </c:pt>
                <c:pt idx="27">
                  <c:v>1175.3120870444675</c:v>
                </c:pt>
                <c:pt idx="28">
                  <c:v>1207.0220951954529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A7-4BE9-AFD7-D3EE8869345F}"/>
            </c:ext>
          </c:extLst>
        </c:ser>
        <c:ser>
          <c:idx val="2"/>
          <c:order val="2"/>
          <c:tx>
            <c:strRef>
              <c:f>'GPC Basic serie CO2eq'!$C$59</c:f>
              <c:strCache>
                <c:ptCount val="1"/>
                <c:pt idx="0">
                  <c:v>Residuos (alcance 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CO2eq'!$D$59:$AF$59</c:f>
              <c:numCache>
                <c:formatCode>_-* #,##0.00_-;\-* #,##0.00_-;_-* "-"??_-;_-@_-</c:formatCode>
                <c:ptCount val="29"/>
                <c:pt idx="0">
                  <c:v>84.410608171233136</c:v>
                </c:pt>
                <c:pt idx="1">
                  <c:v>85.084859252353112</c:v>
                </c:pt>
                <c:pt idx="2">
                  <c:v>104.5074442946979</c:v>
                </c:pt>
                <c:pt idx="3">
                  <c:v>119.84907883985221</c:v>
                </c:pt>
                <c:pt idx="4">
                  <c:v>136.11647525151608</c:v>
                </c:pt>
                <c:pt idx="5">
                  <c:v>151.28925251266725</c:v>
                </c:pt>
                <c:pt idx="6">
                  <c:v>151.93116713471034</c:v>
                </c:pt>
                <c:pt idx="7">
                  <c:v>157.67149349484106</c:v>
                </c:pt>
                <c:pt idx="8">
                  <c:v>163.20311396783569</c:v>
                </c:pt>
                <c:pt idx="9">
                  <c:v>172.51128667659913</c:v>
                </c:pt>
                <c:pt idx="10">
                  <c:v>185.58001506916676</c:v>
                </c:pt>
                <c:pt idx="11">
                  <c:v>207.70821712371253</c:v>
                </c:pt>
                <c:pt idx="12">
                  <c:v>192.95788670877226</c:v>
                </c:pt>
                <c:pt idx="13">
                  <c:v>207.20279875936407</c:v>
                </c:pt>
                <c:pt idx="14">
                  <c:v>225.83975394376682</c:v>
                </c:pt>
                <c:pt idx="15">
                  <c:v>230.6885403295432</c:v>
                </c:pt>
                <c:pt idx="16">
                  <c:v>277.6456164393511</c:v>
                </c:pt>
                <c:pt idx="17">
                  <c:v>233.69175667636262</c:v>
                </c:pt>
                <c:pt idx="18">
                  <c:v>221.05812097203187</c:v>
                </c:pt>
                <c:pt idx="19">
                  <c:v>185.89121964236489</c:v>
                </c:pt>
                <c:pt idx="20">
                  <c:v>215.60335015530472</c:v>
                </c:pt>
                <c:pt idx="21">
                  <c:v>211.20944170048475</c:v>
                </c:pt>
                <c:pt idx="22">
                  <c:v>207.44272612597663</c:v>
                </c:pt>
                <c:pt idx="23">
                  <c:v>314.27934675971107</c:v>
                </c:pt>
                <c:pt idx="24">
                  <c:v>353.07281901356021</c:v>
                </c:pt>
                <c:pt idx="25">
                  <c:v>382.10887543373326</c:v>
                </c:pt>
                <c:pt idx="26">
                  <c:v>380.98198927606518</c:v>
                </c:pt>
                <c:pt idx="27">
                  <c:v>395.73665928396804</c:v>
                </c:pt>
                <c:pt idx="28">
                  <c:v>419.23902368836303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A7-4BE9-AFD7-D3EE8869345F}"/>
            </c:ext>
          </c:extLst>
        </c:ser>
        <c:ser>
          <c:idx val="3"/>
          <c:order val="3"/>
          <c:tx>
            <c:strRef>
              <c:f>'GPC Basic serie CO2eq'!$C$60</c:f>
              <c:strCache>
                <c:ptCount val="1"/>
                <c:pt idx="0">
                  <c:v>Energía estacionaria (alcance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CO2eq'!$D$60:$AF$60</c:f>
              <c:numCache>
                <c:formatCode>_-* #,##0.0_-;\-* #,##0.0_-;_-* "-"??_-;_-@_-</c:formatCode>
                <c:ptCount val="29"/>
                <c:pt idx="0">
                  <c:v>178.87431996125321</c:v>
                </c:pt>
                <c:pt idx="1">
                  <c:v>128.02184215096375</c:v>
                </c:pt>
                <c:pt idx="2">
                  <c:v>81.190226141067242</c:v>
                </c:pt>
                <c:pt idx="3">
                  <c:v>87.385160154070263</c:v>
                </c:pt>
                <c:pt idx="4">
                  <c:v>141.55042593820565</c:v>
                </c:pt>
                <c:pt idx="5">
                  <c:v>184.11954953321765</c:v>
                </c:pt>
                <c:pt idx="6">
                  <c:v>320.09242507203425</c:v>
                </c:pt>
                <c:pt idx="7">
                  <c:v>446.62645374444605</c:v>
                </c:pt>
                <c:pt idx="8">
                  <c:v>542.88800112900606</c:v>
                </c:pt>
                <c:pt idx="9">
                  <c:v>733.79768121747475</c:v>
                </c:pt>
                <c:pt idx="10">
                  <c:v>546.91917076206391</c:v>
                </c:pt>
                <c:pt idx="11">
                  <c:v>439.28680093041271</c:v>
                </c:pt>
                <c:pt idx="12">
                  <c:v>459.41869196462244</c:v>
                </c:pt>
                <c:pt idx="13">
                  <c:v>612.20826540911105</c:v>
                </c:pt>
                <c:pt idx="14">
                  <c:v>754.4420677721472</c:v>
                </c:pt>
                <c:pt idx="15">
                  <c:v>573.24233022884596</c:v>
                </c:pt>
                <c:pt idx="16">
                  <c:v>637.91999589111856</c:v>
                </c:pt>
                <c:pt idx="17">
                  <c:v>1084.2882986619006</c:v>
                </c:pt>
                <c:pt idx="18">
                  <c:v>1019.3708187689202</c:v>
                </c:pt>
                <c:pt idx="19">
                  <c:v>943.83777552261461</c:v>
                </c:pt>
                <c:pt idx="20">
                  <c:v>1142.3339138530062</c:v>
                </c:pt>
                <c:pt idx="21">
                  <c:v>1294.1739075695127</c:v>
                </c:pt>
                <c:pt idx="22">
                  <c:v>1423.5853470524808</c:v>
                </c:pt>
                <c:pt idx="23">
                  <c:v>1641.9740826722632</c:v>
                </c:pt>
                <c:pt idx="24">
                  <c:v>1433.1881298201467</c:v>
                </c:pt>
                <c:pt idx="25">
                  <c:v>1371.0208409298593</c:v>
                </c:pt>
                <c:pt idx="26">
                  <c:v>1666.2013654884431</c:v>
                </c:pt>
                <c:pt idx="27">
                  <c:v>1365.4014473816169</c:v>
                </c:pt>
                <c:pt idx="28">
                  <c:v>1858.5688977450677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2A7-4BE9-AFD7-D3EE8869345F}"/>
            </c:ext>
          </c:extLst>
        </c:ser>
        <c:ser>
          <c:idx val="4"/>
          <c:order val="4"/>
          <c:tx>
            <c:strRef>
              <c:f>'GPC Basic serie CO2eq'!$C$61</c:f>
              <c:strCache>
                <c:ptCount val="1"/>
                <c:pt idx="0">
                  <c:v>Transporte (alcance 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CO2eq'!$D$61:$AF$61</c:f>
              <c:numCache>
                <c:formatCode>_-* #,##0.0_-;\-* #,##0.0_-;_-* "-"??_-;_-@_-</c:formatCode>
                <c:ptCount val="29"/>
                <c:pt idx="0">
                  <c:v>0.11418324530225686</c:v>
                </c:pt>
                <c:pt idx="1">
                  <c:v>7.7688143180544164E-2</c:v>
                </c:pt>
                <c:pt idx="2">
                  <c:v>4.3412065395430369E-2</c:v>
                </c:pt>
                <c:pt idx="3">
                  <c:v>5.1201526499568731E-2</c:v>
                </c:pt>
                <c:pt idx="4">
                  <c:v>6.1324378493144052E-2</c:v>
                </c:pt>
                <c:pt idx="5">
                  <c:v>6.0654097441110458E-2</c:v>
                </c:pt>
                <c:pt idx="6">
                  <c:v>9.6437130317268152E-2</c:v>
                </c:pt>
                <c:pt idx="7">
                  <c:v>0.109368499487564</c:v>
                </c:pt>
                <c:pt idx="8">
                  <c:v>0.10859595709678922</c:v>
                </c:pt>
                <c:pt idx="9">
                  <c:v>0.12581458229873657</c:v>
                </c:pt>
                <c:pt idx="10">
                  <c:v>9.5367315566334931E-2</c:v>
                </c:pt>
                <c:pt idx="11">
                  <c:v>7.7909870744304263E-2</c:v>
                </c:pt>
                <c:pt idx="12">
                  <c:v>6.7238616273288282E-2</c:v>
                </c:pt>
                <c:pt idx="13">
                  <c:v>8.2545795272310429E-2</c:v>
                </c:pt>
                <c:pt idx="14">
                  <c:v>9.8368118176627689E-2</c:v>
                </c:pt>
                <c:pt idx="15">
                  <c:v>6.7731022337855704E-2</c:v>
                </c:pt>
                <c:pt idx="16">
                  <c:v>7.3611778053239429E-2</c:v>
                </c:pt>
                <c:pt idx="17">
                  <c:v>0.10563661246138543</c:v>
                </c:pt>
                <c:pt idx="18">
                  <c:v>9.8069464343442075E-2</c:v>
                </c:pt>
                <c:pt idx="19">
                  <c:v>8.7011405232781114E-2</c:v>
                </c:pt>
                <c:pt idx="20">
                  <c:v>0.54847911691676698</c:v>
                </c:pt>
                <c:pt idx="21">
                  <c:v>0.56712725322037127</c:v>
                </c:pt>
                <c:pt idx="22">
                  <c:v>0.58555795461393034</c:v>
                </c:pt>
                <c:pt idx="23">
                  <c:v>0.67636179741806357</c:v>
                </c:pt>
                <c:pt idx="24">
                  <c:v>0.67942240007012056</c:v>
                </c:pt>
                <c:pt idx="25">
                  <c:v>0</c:v>
                </c:pt>
                <c:pt idx="26">
                  <c:v>1.1051146079999998</c:v>
                </c:pt>
                <c:pt idx="27">
                  <c:v>0.71409752883333333</c:v>
                </c:pt>
                <c:pt idx="28">
                  <c:v>1.3830779992417765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2A7-4BE9-AFD7-D3EE8869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7911808"/>
        <c:axId val="127913344"/>
      </c:barChart>
      <c:catAx>
        <c:axId val="1279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3344"/>
        <c:crosses val="autoZero"/>
        <c:auto val="1"/>
        <c:lblAlgn val="ctr"/>
        <c:lblOffset val="100"/>
        <c:noMultiLvlLbl val="0"/>
      </c:catAx>
      <c:valAx>
        <c:axId val="127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1808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9.9395433547378072E-3"/>
          <c:y val="0.9093123793441239"/>
          <c:w val="0.9270431457702174"/>
          <c:h val="8.418091311137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F43-47F4-A8BA-19503B1BC9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F43-47F4-A8BA-19503B1BC9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F43-47F4-A8BA-19503B1BC9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F43-47F4-A8BA-19503B1BC9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F43-47F4-A8BA-19503B1BC9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F43-47F4-A8BA-19503B1BC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'GPC Basic serie CO2eq'!$C$57:$C$60</c:f>
              <c:strCache>
                <c:ptCount val="4"/>
                <c:pt idx="0">
                  <c:v>Energía estacionaria (alcance 1)</c:v>
                </c:pt>
                <c:pt idx="1">
                  <c:v>Transporte (alcance 1)</c:v>
                </c:pt>
                <c:pt idx="2">
                  <c:v>Residuos (alcance 1)</c:v>
                </c:pt>
                <c:pt idx="3">
                  <c:v>Energía estacionaria (alcance 2)</c:v>
                </c:pt>
              </c:strCache>
            </c:strRef>
          </c:cat>
          <c:val>
            <c:numRef>
              <c:f>'GPC Basic serie CO2eq'!$AF$57:$AF$60</c:f>
              <c:numCache>
                <c:formatCode>_-* #,##0.0_-;\-* #,##0.0_-;_-* "-"??_-;_-@_-</c:formatCode>
                <c:ptCount val="4"/>
                <c:pt idx="0">
                  <c:v>715.48108977025822</c:v>
                </c:pt>
                <c:pt idx="1">
                  <c:v>1207.0220951954529</c:v>
                </c:pt>
                <c:pt idx="2" formatCode="_-* #,##0.00_-;\-* #,##0.00_-;_-* &quot;-&quot;??_-;_-@_-">
                  <c:v>419.23902368836303</c:v>
                </c:pt>
                <c:pt idx="3">
                  <c:v>1858.5688977450677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F43-47F4-A8BA-19503B1BC9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 alcance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'GPC Basic serie CO2eq'!$C$55</c:f>
              <c:strCache>
                <c:ptCount val="1"/>
                <c:pt idx="0">
                  <c:v>Total alcance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CO2eq'!$D$55:$AF$55</c:f>
              <c:numCache>
                <c:formatCode>_-* #,##0.0_-;\-* #,##0.0_-;_-* "-"??_-;_-@_-</c:formatCode>
                <c:ptCount val="29"/>
                <c:pt idx="0">
                  <c:v>879.34670032340659</c:v>
                </c:pt>
                <c:pt idx="1">
                  <c:v>842.93918246829469</c:v>
                </c:pt>
                <c:pt idx="2">
                  <c:v>905.96126297864225</c:v>
                </c:pt>
                <c:pt idx="3">
                  <c:v>1036.8479124009507</c:v>
                </c:pt>
                <c:pt idx="4">
                  <c:v>1125.8527679174986</c:v>
                </c:pt>
                <c:pt idx="5">
                  <c:v>1177.786133774672</c:v>
                </c:pt>
                <c:pt idx="6">
                  <c:v>1214.8539352248131</c:v>
                </c:pt>
                <c:pt idx="7">
                  <c:v>1436.8938898631784</c:v>
                </c:pt>
                <c:pt idx="8">
                  <c:v>1388.6928288218278</c:v>
                </c:pt>
                <c:pt idx="9">
                  <c:v>1406.5216623198762</c:v>
                </c:pt>
                <c:pt idx="10">
                  <c:v>1424.2158577003304</c:v>
                </c:pt>
                <c:pt idx="11">
                  <c:v>1477.6360880673633</c:v>
                </c:pt>
                <c:pt idx="12">
                  <c:v>1469.0271977586374</c:v>
                </c:pt>
                <c:pt idx="13">
                  <c:v>1347.681661597632</c:v>
                </c:pt>
                <c:pt idx="14">
                  <c:v>1358.5289902411319</c:v>
                </c:pt>
                <c:pt idx="15">
                  <c:v>1455.2419482976156</c:v>
                </c:pt>
                <c:pt idx="16">
                  <c:v>1523.9783018083253</c:v>
                </c:pt>
                <c:pt idx="17">
                  <c:v>1544.8125402091323</c:v>
                </c:pt>
                <c:pt idx="18">
                  <c:v>1544.2935946614596</c:v>
                </c:pt>
                <c:pt idx="19">
                  <c:v>1586.5954920841696</c:v>
                </c:pt>
                <c:pt idx="20">
                  <c:v>1662.1618288629215</c:v>
                </c:pt>
                <c:pt idx="21">
                  <c:v>1750.2095778348651</c:v>
                </c:pt>
                <c:pt idx="22">
                  <c:v>1792.9115808472031</c:v>
                </c:pt>
                <c:pt idx="23">
                  <c:v>1940.7261211545519</c:v>
                </c:pt>
                <c:pt idx="24">
                  <c:v>1973.2831686184049</c:v>
                </c:pt>
                <c:pt idx="25">
                  <c:v>2088.9268540663088</c:v>
                </c:pt>
                <c:pt idx="26">
                  <c:v>2111.5257411859311</c:v>
                </c:pt>
                <c:pt idx="27">
                  <c:v>2312.9448727534741</c:v>
                </c:pt>
                <c:pt idx="28">
                  <c:v>2341.7422086540741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C9-4792-ABF4-F26CEADE5271}"/>
            </c:ext>
          </c:extLst>
        </c:ser>
        <c:ser>
          <c:idx val="1"/>
          <c:order val="1"/>
          <c:tx>
            <c:strRef>
              <c:f>'GPC Basic serie CO2eq'!$C$56</c:f>
              <c:strCache>
                <c:ptCount val="1"/>
                <c:pt idx="0">
                  <c:v>Total alcance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CO2eq'!$D$56:$AF$56</c:f>
              <c:numCache>
                <c:formatCode>_-* #,##0.0_-;\-* #,##0.0_-;_-* "-"??_-;_-@_-</c:formatCode>
                <c:ptCount val="29"/>
                <c:pt idx="0">
                  <c:v>178.98850320655546</c:v>
                </c:pt>
                <c:pt idx="1">
                  <c:v>128.0995302941443</c:v>
                </c:pt>
                <c:pt idx="2">
                  <c:v>81.233638206462672</c:v>
                </c:pt>
                <c:pt idx="3">
                  <c:v>87.436361680569831</c:v>
                </c:pt>
                <c:pt idx="4">
                  <c:v>141.61175031669879</c:v>
                </c:pt>
                <c:pt idx="5">
                  <c:v>184.18020363065875</c:v>
                </c:pt>
                <c:pt idx="6">
                  <c:v>320.18886220235152</c:v>
                </c:pt>
                <c:pt idx="7">
                  <c:v>446.73582224393363</c:v>
                </c:pt>
                <c:pt idx="8">
                  <c:v>542.99659708610284</c:v>
                </c:pt>
                <c:pt idx="9">
                  <c:v>733.92349579977349</c:v>
                </c:pt>
                <c:pt idx="10">
                  <c:v>547.01453807763028</c:v>
                </c:pt>
                <c:pt idx="11">
                  <c:v>439.364710801157</c:v>
                </c:pt>
                <c:pt idx="12">
                  <c:v>459.48593058089574</c:v>
                </c:pt>
                <c:pt idx="13">
                  <c:v>612.29081120438332</c:v>
                </c:pt>
                <c:pt idx="14">
                  <c:v>754.54043589032381</c:v>
                </c:pt>
                <c:pt idx="15">
                  <c:v>573.31006125118381</c:v>
                </c:pt>
                <c:pt idx="16">
                  <c:v>637.99360766917175</c:v>
                </c:pt>
                <c:pt idx="17">
                  <c:v>1084.3939352743621</c:v>
                </c:pt>
                <c:pt idx="18">
                  <c:v>1019.4688882332637</c:v>
                </c:pt>
                <c:pt idx="19">
                  <c:v>943.92478692784744</c:v>
                </c:pt>
                <c:pt idx="20">
                  <c:v>1142.8823929699229</c:v>
                </c:pt>
                <c:pt idx="21">
                  <c:v>1294.7410348227331</c:v>
                </c:pt>
                <c:pt idx="22">
                  <c:v>1424.1709050070947</c:v>
                </c:pt>
                <c:pt idx="23">
                  <c:v>1642.6504444696814</c:v>
                </c:pt>
                <c:pt idx="24">
                  <c:v>1433.8675522202168</c:v>
                </c:pt>
                <c:pt idx="25">
                  <c:v>1371.0208409298593</c:v>
                </c:pt>
                <c:pt idx="26">
                  <c:v>1667.306480096443</c:v>
                </c:pt>
                <c:pt idx="27">
                  <c:v>1366.1155449104501</c:v>
                </c:pt>
                <c:pt idx="28">
                  <c:v>1859.9519757443095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C9-4792-ABF4-F26CEADE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89248"/>
        <c:axId val="127990784"/>
      </c:barChart>
      <c:catAx>
        <c:axId val="1279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0784"/>
        <c:crosses val="autoZero"/>
        <c:auto val="1"/>
        <c:lblAlgn val="ctr"/>
        <c:lblOffset val="100"/>
        <c:noMultiLvlLbl val="0"/>
      </c:catAx>
      <c:valAx>
        <c:axId val="1279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>
                    <a:solidFill>
                      <a:sysClr val="windowText" lastClr="000000"/>
                    </a:solidFill>
                  </a:rPr>
                  <a:t>ktCO2eq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248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16473890196354E-2"/>
          <c:y val="3.5786891494759797E-2"/>
          <c:w val="0.63681955509407251"/>
          <c:h val="0.77202648588608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Basic serie CO2eq'!$C$57</c:f>
              <c:strCache>
                <c:ptCount val="1"/>
                <c:pt idx="0">
                  <c:v>Energía estacionaria (alcance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CO2eq'!$D$57:$AF$57</c:f>
              <c:numCache>
                <c:formatCode>_-* #,##0.0_-;\-* #,##0.0_-;_-* "-"??_-;_-@_-</c:formatCode>
                <c:ptCount val="29"/>
                <c:pt idx="0">
                  <c:v>447.21204462952556</c:v>
                </c:pt>
                <c:pt idx="1">
                  <c:v>393.74612798862</c:v>
                </c:pt>
                <c:pt idx="2">
                  <c:v>404.73019804216369</c:v>
                </c:pt>
                <c:pt idx="3">
                  <c:v>477.75564733045258</c:v>
                </c:pt>
                <c:pt idx="4">
                  <c:v>493.29479192799283</c:v>
                </c:pt>
                <c:pt idx="5">
                  <c:v>482.93366786065127</c:v>
                </c:pt>
                <c:pt idx="6">
                  <c:v>474.89493269946649</c:v>
                </c:pt>
                <c:pt idx="7">
                  <c:v>663.06770957913147</c:v>
                </c:pt>
                <c:pt idx="8">
                  <c:v>577.05534710761935</c:v>
                </c:pt>
                <c:pt idx="9">
                  <c:v>553.2933590123813</c:v>
                </c:pt>
                <c:pt idx="10">
                  <c:v>537.12977531431341</c:v>
                </c:pt>
                <c:pt idx="11">
                  <c:v>612.00013482821794</c:v>
                </c:pt>
                <c:pt idx="12">
                  <c:v>573.12843952713536</c:v>
                </c:pt>
                <c:pt idx="13">
                  <c:v>470.78258640147237</c:v>
                </c:pt>
                <c:pt idx="14">
                  <c:v>473.13511112717617</c:v>
                </c:pt>
                <c:pt idx="15">
                  <c:v>478.48722924649866</c:v>
                </c:pt>
                <c:pt idx="16">
                  <c:v>507.83595171354517</c:v>
                </c:pt>
                <c:pt idx="17">
                  <c:v>523.08257429933008</c:v>
                </c:pt>
                <c:pt idx="18">
                  <c:v>523.77015077417957</c:v>
                </c:pt>
                <c:pt idx="19">
                  <c:v>556.15506947926565</c:v>
                </c:pt>
                <c:pt idx="20">
                  <c:v>551.48065290414331</c:v>
                </c:pt>
                <c:pt idx="21">
                  <c:v>610.93071415853035</c:v>
                </c:pt>
                <c:pt idx="22">
                  <c:v>623.06792215060591</c:v>
                </c:pt>
                <c:pt idx="23">
                  <c:v>656.49507042892299</c:v>
                </c:pt>
                <c:pt idx="24">
                  <c:v>690.04893351942189</c:v>
                </c:pt>
                <c:pt idx="25">
                  <c:v>680.20083930762246</c:v>
                </c:pt>
                <c:pt idx="26">
                  <c:v>621.60801515149842</c:v>
                </c:pt>
                <c:pt idx="27">
                  <c:v>741.89612642503846</c:v>
                </c:pt>
                <c:pt idx="28">
                  <c:v>715.48108977025822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15-494C-84B0-792654D2592B}"/>
            </c:ext>
          </c:extLst>
        </c:ser>
        <c:ser>
          <c:idx val="1"/>
          <c:order val="1"/>
          <c:tx>
            <c:strRef>
              <c:f>'GPC Basic serie CO2eq'!$C$58</c:f>
              <c:strCache>
                <c:ptCount val="1"/>
                <c:pt idx="0">
                  <c:v>Transporte (alcance 1)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CO2eq'!$D$58:$AF$58</c:f>
              <c:numCache>
                <c:formatCode>_-* #,##0.0_-;\-* #,##0.0_-;_-* "-"??_-;_-@_-</c:formatCode>
                <c:ptCount val="29"/>
                <c:pt idx="0">
                  <c:v>347.72404752264794</c:v>
                </c:pt>
                <c:pt idx="1">
                  <c:v>364.10819522732157</c:v>
                </c:pt>
                <c:pt idx="2">
                  <c:v>396.72362064178071</c:v>
                </c:pt>
                <c:pt idx="3">
                  <c:v>439.2431862306459</c:v>
                </c:pt>
                <c:pt idx="4">
                  <c:v>496.44150073798977</c:v>
                </c:pt>
                <c:pt idx="5">
                  <c:v>543.56321340135344</c:v>
                </c:pt>
                <c:pt idx="6">
                  <c:v>588.02783539063614</c:v>
                </c:pt>
                <c:pt idx="7">
                  <c:v>616.15468678920581</c:v>
                </c:pt>
                <c:pt idx="8">
                  <c:v>648.4343677463728</c:v>
                </c:pt>
                <c:pt idx="9">
                  <c:v>680.71701663089573</c:v>
                </c:pt>
                <c:pt idx="10">
                  <c:v>701.50606731685014</c:v>
                </c:pt>
                <c:pt idx="11">
                  <c:v>657.92773611543294</c:v>
                </c:pt>
                <c:pt idx="12">
                  <c:v>702.94087152272959</c:v>
                </c:pt>
                <c:pt idx="13">
                  <c:v>669.69627643679553</c:v>
                </c:pt>
                <c:pt idx="14">
                  <c:v>659.55412517018885</c:v>
                </c:pt>
                <c:pt idx="15">
                  <c:v>746.06617872157381</c:v>
                </c:pt>
                <c:pt idx="16">
                  <c:v>738.49673365542924</c:v>
                </c:pt>
                <c:pt idx="17">
                  <c:v>788.03820923343937</c:v>
                </c:pt>
                <c:pt idx="18">
                  <c:v>799.46532291524818</c:v>
                </c:pt>
                <c:pt idx="19">
                  <c:v>844.54920296253908</c:v>
                </c:pt>
                <c:pt idx="20">
                  <c:v>895.07782580347339</c:v>
                </c:pt>
                <c:pt idx="21">
                  <c:v>928.06942197584976</c:v>
                </c:pt>
                <c:pt idx="22">
                  <c:v>962.40093257062063</c:v>
                </c:pt>
                <c:pt idx="23">
                  <c:v>969.95170396591766</c:v>
                </c:pt>
                <c:pt idx="24">
                  <c:v>930.16141608542273</c:v>
                </c:pt>
                <c:pt idx="25">
                  <c:v>1026.6171393249531</c:v>
                </c:pt>
                <c:pt idx="26">
                  <c:v>1108.9357367583675</c:v>
                </c:pt>
                <c:pt idx="27">
                  <c:v>1175.3120870444675</c:v>
                </c:pt>
                <c:pt idx="28">
                  <c:v>1207.0220951954529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15-494C-84B0-792654D2592B}"/>
            </c:ext>
          </c:extLst>
        </c:ser>
        <c:ser>
          <c:idx val="2"/>
          <c:order val="2"/>
          <c:tx>
            <c:strRef>
              <c:f>'GPC Basic serie CO2eq'!$C$59</c:f>
              <c:strCache>
                <c:ptCount val="1"/>
                <c:pt idx="0">
                  <c:v>Residuos (alcance 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CO2eq'!$D$59:$AF$59</c:f>
              <c:numCache>
                <c:formatCode>_-* #,##0.00_-;\-* #,##0.00_-;_-* "-"??_-;_-@_-</c:formatCode>
                <c:ptCount val="29"/>
                <c:pt idx="0">
                  <c:v>84.410608171233136</c:v>
                </c:pt>
                <c:pt idx="1">
                  <c:v>85.084859252353112</c:v>
                </c:pt>
                <c:pt idx="2">
                  <c:v>104.5074442946979</c:v>
                </c:pt>
                <c:pt idx="3">
                  <c:v>119.84907883985221</c:v>
                </c:pt>
                <c:pt idx="4">
                  <c:v>136.11647525151608</c:v>
                </c:pt>
                <c:pt idx="5">
                  <c:v>151.28925251266725</c:v>
                </c:pt>
                <c:pt idx="6">
                  <c:v>151.93116713471034</c:v>
                </c:pt>
                <c:pt idx="7">
                  <c:v>157.67149349484106</c:v>
                </c:pt>
                <c:pt idx="8">
                  <c:v>163.20311396783569</c:v>
                </c:pt>
                <c:pt idx="9">
                  <c:v>172.51128667659913</c:v>
                </c:pt>
                <c:pt idx="10">
                  <c:v>185.58001506916676</c:v>
                </c:pt>
                <c:pt idx="11">
                  <c:v>207.70821712371253</c:v>
                </c:pt>
                <c:pt idx="12">
                  <c:v>192.95788670877226</c:v>
                </c:pt>
                <c:pt idx="13">
                  <c:v>207.20279875936407</c:v>
                </c:pt>
                <c:pt idx="14">
                  <c:v>225.83975394376682</c:v>
                </c:pt>
                <c:pt idx="15">
                  <c:v>230.6885403295432</c:v>
                </c:pt>
                <c:pt idx="16">
                  <c:v>277.6456164393511</c:v>
                </c:pt>
                <c:pt idx="17">
                  <c:v>233.69175667636262</c:v>
                </c:pt>
                <c:pt idx="18">
                  <c:v>221.05812097203187</c:v>
                </c:pt>
                <c:pt idx="19">
                  <c:v>185.89121964236489</c:v>
                </c:pt>
                <c:pt idx="20">
                  <c:v>215.60335015530472</c:v>
                </c:pt>
                <c:pt idx="21">
                  <c:v>211.20944170048475</c:v>
                </c:pt>
                <c:pt idx="22">
                  <c:v>207.44272612597663</c:v>
                </c:pt>
                <c:pt idx="23">
                  <c:v>314.27934675971107</c:v>
                </c:pt>
                <c:pt idx="24">
                  <c:v>353.07281901356021</c:v>
                </c:pt>
                <c:pt idx="25">
                  <c:v>382.10887543373326</c:v>
                </c:pt>
                <c:pt idx="26">
                  <c:v>380.98198927606518</c:v>
                </c:pt>
                <c:pt idx="27">
                  <c:v>395.73665928396804</c:v>
                </c:pt>
                <c:pt idx="28">
                  <c:v>419.23902368836303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15-494C-84B0-792654D2592B}"/>
            </c:ext>
          </c:extLst>
        </c:ser>
        <c:ser>
          <c:idx val="3"/>
          <c:order val="3"/>
          <c:tx>
            <c:strRef>
              <c:f>'GPC Basic serie CO2eq'!$C$60</c:f>
              <c:strCache>
                <c:ptCount val="1"/>
                <c:pt idx="0">
                  <c:v>Energía estacionaria (alcance 2)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CO2eq'!$D$60:$AF$60</c:f>
              <c:numCache>
                <c:formatCode>_-* #,##0.0_-;\-* #,##0.0_-;_-* "-"??_-;_-@_-</c:formatCode>
                <c:ptCount val="29"/>
                <c:pt idx="0">
                  <c:v>178.87431996125321</c:v>
                </c:pt>
                <c:pt idx="1">
                  <c:v>128.02184215096375</c:v>
                </c:pt>
                <c:pt idx="2">
                  <c:v>81.190226141067242</c:v>
                </c:pt>
                <c:pt idx="3">
                  <c:v>87.385160154070263</c:v>
                </c:pt>
                <c:pt idx="4">
                  <c:v>141.55042593820565</c:v>
                </c:pt>
                <c:pt idx="5">
                  <c:v>184.11954953321765</c:v>
                </c:pt>
                <c:pt idx="6">
                  <c:v>320.09242507203425</c:v>
                </c:pt>
                <c:pt idx="7">
                  <c:v>446.62645374444605</c:v>
                </c:pt>
                <c:pt idx="8">
                  <c:v>542.88800112900606</c:v>
                </c:pt>
                <c:pt idx="9">
                  <c:v>733.79768121747475</c:v>
                </c:pt>
                <c:pt idx="10">
                  <c:v>546.91917076206391</c:v>
                </c:pt>
                <c:pt idx="11">
                  <c:v>439.28680093041271</c:v>
                </c:pt>
                <c:pt idx="12">
                  <c:v>459.41869196462244</c:v>
                </c:pt>
                <c:pt idx="13">
                  <c:v>612.20826540911105</c:v>
                </c:pt>
                <c:pt idx="14">
                  <c:v>754.4420677721472</c:v>
                </c:pt>
                <c:pt idx="15">
                  <c:v>573.24233022884596</c:v>
                </c:pt>
                <c:pt idx="16">
                  <c:v>637.91999589111856</c:v>
                </c:pt>
                <c:pt idx="17">
                  <c:v>1084.2882986619006</c:v>
                </c:pt>
                <c:pt idx="18">
                  <c:v>1019.3708187689202</c:v>
                </c:pt>
                <c:pt idx="19">
                  <c:v>943.83777552261461</c:v>
                </c:pt>
                <c:pt idx="20">
                  <c:v>1142.3339138530062</c:v>
                </c:pt>
                <c:pt idx="21">
                  <c:v>1294.1739075695127</c:v>
                </c:pt>
                <c:pt idx="22">
                  <c:v>1423.5853470524808</c:v>
                </c:pt>
                <c:pt idx="23">
                  <c:v>1641.9740826722632</c:v>
                </c:pt>
                <c:pt idx="24">
                  <c:v>1433.1881298201467</c:v>
                </c:pt>
                <c:pt idx="25">
                  <c:v>1371.0208409298593</c:v>
                </c:pt>
                <c:pt idx="26">
                  <c:v>1666.2013654884431</c:v>
                </c:pt>
                <c:pt idx="27">
                  <c:v>1365.4014473816169</c:v>
                </c:pt>
                <c:pt idx="28">
                  <c:v>1858.5688977450677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15-494C-84B0-792654D2592B}"/>
            </c:ext>
          </c:extLst>
        </c:ser>
        <c:ser>
          <c:idx val="4"/>
          <c:order val="4"/>
          <c:tx>
            <c:strRef>
              <c:f>'GPC Basic serie CO2eq'!$C$61</c:f>
              <c:strCache>
                <c:ptCount val="1"/>
                <c:pt idx="0">
                  <c:v>Transporte (alcance 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CO2eq'!$D$61:$AF$61</c:f>
              <c:numCache>
                <c:formatCode>_-* #,##0.0_-;\-* #,##0.0_-;_-* "-"??_-;_-@_-</c:formatCode>
                <c:ptCount val="29"/>
                <c:pt idx="0">
                  <c:v>0.11418324530225686</c:v>
                </c:pt>
                <c:pt idx="1">
                  <c:v>7.7688143180544164E-2</c:v>
                </c:pt>
                <c:pt idx="2">
                  <c:v>4.3412065395430369E-2</c:v>
                </c:pt>
                <c:pt idx="3">
                  <c:v>5.1201526499568731E-2</c:v>
                </c:pt>
                <c:pt idx="4">
                  <c:v>6.1324378493144052E-2</c:v>
                </c:pt>
                <c:pt idx="5">
                  <c:v>6.0654097441110458E-2</c:v>
                </c:pt>
                <c:pt idx="6">
                  <c:v>9.6437130317268152E-2</c:v>
                </c:pt>
                <c:pt idx="7">
                  <c:v>0.109368499487564</c:v>
                </c:pt>
                <c:pt idx="8">
                  <c:v>0.10859595709678922</c:v>
                </c:pt>
                <c:pt idx="9">
                  <c:v>0.12581458229873657</c:v>
                </c:pt>
                <c:pt idx="10">
                  <c:v>9.5367315566334931E-2</c:v>
                </c:pt>
                <c:pt idx="11">
                  <c:v>7.7909870744304263E-2</c:v>
                </c:pt>
                <c:pt idx="12">
                  <c:v>6.7238616273288282E-2</c:v>
                </c:pt>
                <c:pt idx="13">
                  <c:v>8.2545795272310429E-2</c:v>
                </c:pt>
                <c:pt idx="14">
                  <c:v>9.8368118176627689E-2</c:v>
                </c:pt>
                <c:pt idx="15">
                  <c:v>6.7731022337855704E-2</c:v>
                </c:pt>
                <c:pt idx="16">
                  <c:v>7.3611778053239429E-2</c:v>
                </c:pt>
                <c:pt idx="17">
                  <c:v>0.10563661246138543</c:v>
                </c:pt>
                <c:pt idx="18">
                  <c:v>9.8069464343442075E-2</c:v>
                </c:pt>
                <c:pt idx="19">
                  <c:v>8.7011405232781114E-2</c:v>
                </c:pt>
                <c:pt idx="20">
                  <c:v>0.54847911691676698</c:v>
                </c:pt>
                <c:pt idx="21">
                  <c:v>0.56712725322037127</c:v>
                </c:pt>
                <c:pt idx="22">
                  <c:v>0.58555795461393034</c:v>
                </c:pt>
                <c:pt idx="23">
                  <c:v>0.67636179741806357</c:v>
                </c:pt>
                <c:pt idx="24">
                  <c:v>0.67942240007012056</c:v>
                </c:pt>
                <c:pt idx="25">
                  <c:v>0</c:v>
                </c:pt>
                <c:pt idx="26">
                  <c:v>1.1051146079999998</c:v>
                </c:pt>
                <c:pt idx="27">
                  <c:v>0.71409752883333333</c:v>
                </c:pt>
                <c:pt idx="28">
                  <c:v>1.3830779992417765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A15-494C-84B0-792654D2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054016"/>
        <c:axId val="128055552"/>
      </c:barChart>
      <c:catAx>
        <c:axId val="1280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5552"/>
        <c:crosses val="autoZero"/>
        <c:auto val="1"/>
        <c:lblAlgn val="ctr"/>
        <c:lblOffset val="100"/>
        <c:noMultiLvlLbl val="0"/>
      </c:catAx>
      <c:valAx>
        <c:axId val="1280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4016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9.9395433547378072E-3"/>
          <c:y val="0.9093123793441239"/>
          <c:w val="0.9270431457702174"/>
          <c:h val="8.418091311137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BA-4734-BAE8-E4EFE7263CF6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BA-4734-BAE8-E4EFE7263C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BA-4734-BAE8-E4EFE7263CF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BA-4734-BAE8-E4EFE7263C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BA-4734-BAE8-E4EFE7263C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BA-4734-BAE8-E4EFE7263C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'GPC Basic serie CO2eq'!$AF$57:$AF$61</c:f>
              <c:numCache>
                <c:formatCode>_-* #,##0.0_-;\-* #,##0.0_-;_-* "-"??_-;_-@_-</c:formatCode>
                <c:ptCount val="5"/>
                <c:pt idx="0">
                  <c:v>715.48108977025822</c:v>
                </c:pt>
                <c:pt idx="1">
                  <c:v>1207.0220951954529</c:v>
                </c:pt>
                <c:pt idx="2" formatCode="_-* #,##0.00_-;\-* #,##0.00_-;_-* &quot;-&quot;??_-;_-@_-">
                  <c:v>419.23902368836303</c:v>
                </c:pt>
                <c:pt idx="3">
                  <c:v>1858.5688977450677</c:v>
                </c:pt>
                <c:pt idx="4">
                  <c:v>1.3830779992417765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9BA-4734-BAE8-E4EFE7263C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22591310214699"/>
          <c:y val="4.441922096451742E-2"/>
          <c:w val="0.47640154298285925"/>
          <c:h val="0.862663828657230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'GPC alcances 2018'!$Q$5:$Q$12</c:f>
              <c:strCache>
                <c:ptCount val="8"/>
                <c:pt idx="0">
                  <c:v>Industrias manufactureras y de la construcción (electricidad)</c:v>
                </c:pt>
                <c:pt idx="1">
                  <c:v>Transporte por carretera</c:v>
                </c:pt>
                <c:pt idx="2">
                  <c:v>Agricultura</c:v>
                </c:pt>
                <c:pt idx="3">
                  <c:v>UTCUTS</c:v>
                </c:pt>
                <c:pt idx="4">
                  <c:v>Uso del producto</c:v>
                </c:pt>
                <c:pt idx="5">
                  <c:v>Industrias manufactureras y de la construcción</c:v>
                </c:pt>
                <c:pt idx="6">
                  <c:v>Edificios residenciales (electricidad)</c:v>
                </c:pt>
                <c:pt idx="7">
                  <c:v>Disposición de residuos sólidos</c:v>
                </c:pt>
              </c:strCache>
            </c:strRef>
          </c:cat>
          <c:val>
            <c:numRef>
              <c:f>'GPC alcances 2018'!$T$5:$T$12</c:f>
              <c:numCache>
                <c:formatCode>0%</c:formatCode>
                <c:ptCount val="8"/>
                <c:pt idx="0">
                  <c:v>0.19114745949767964</c:v>
                </c:pt>
                <c:pt idx="1">
                  <c:v>0.16864188290033838</c:v>
                </c:pt>
                <c:pt idx="2">
                  <c:v>0.16388389760966851</c:v>
                </c:pt>
                <c:pt idx="3">
                  <c:v>0.14793642291912881</c:v>
                </c:pt>
                <c:pt idx="4">
                  <c:v>6.5371427284558026E-2</c:v>
                </c:pt>
                <c:pt idx="5">
                  <c:v>6.0547061492755475E-2</c:v>
                </c:pt>
                <c:pt idx="6">
                  <c:v>5.2607122555560423E-2</c:v>
                </c:pt>
                <c:pt idx="7">
                  <c:v>4.3055778441583127E-2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EB-4DFE-858A-61EED4D08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949632"/>
        <c:axId val="125869440"/>
      </c:barChart>
      <c:valAx>
        <c:axId val="1258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9632"/>
        <c:crosses val="autoZero"/>
        <c:crossBetween val="between"/>
      </c:valAx>
      <c:catAx>
        <c:axId val="126949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44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22591310214699"/>
          <c:y val="3.2403200865910378E-2"/>
          <c:w val="0.47640154298285925"/>
          <c:h val="0.9227439291502654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'GPC alcances 2018'!$Q$5:$Q$15</c:f>
              <c:strCache>
                <c:ptCount val="11"/>
                <c:pt idx="0">
                  <c:v>Industrias manufactureras y de la construcción (electricidad)</c:v>
                </c:pt>
                <c:pt idx="1">
                  <c:v>Transporte por carretera</c:v>
                </c:pt>
                <c:pt idx="2">
                  <c:v>Agricultura</c:v>
                </c:pt>
                <c:pt idx="3">
                  <c:v>UTCUTS</c:v>
                </c:pt>
                <c:pt idx="4">
                  <c:v>Uso del producto</c:v>
                </c:pt>
                <c:pt idx="5">
                  <c:v>Industrias manufactureras y de la construcción</c:v>
                </c:pt>
                <c:pt idx="6">
                  <c:v>Edificios residenciales (electricidad)</c:v>
                </c:pt>
                <c:pt idx="7">
                  <c:v>Disposición de residuos sólidos</c:v>
                </c:pt>
                <c:pt idx="8">
                  <c:v>Edificios residenciales</c:v>
                </c:pt>
                <c:pt idx="9">
                  <c:v>Edificios/instalaciones comerciales e institucionales (electricidad)</c:v>
                </c:pt>
                <c:pt idx="10">
                  <c:v>Tratamiento y vertido de aguas residuales</c:v>
                </c:pt>
              </c:strCache>
            </c:strRef>
          </c:cat>
          <c:val>
            <c:numRef>
              <c:f>'GPC alcances 2018'!$T$5:$T$15</c:f>
              <c:numCache>
                <c:formatCode>0%</c:formatCode>
                <c:ptCount val="11"/>
                <c:pt idx="0">
                  <c:v>0.19114745949767964</c:v>
                </c:pt>
                <c:pt idx="1">
                  <c:v>0.16864188290033838</c:v>
                </c:pt>
                <c:pt idx="2">
                  <c:v>0.16388389760966851</c:v>
                </c:pt>
                <c:pt idx="3">
                  <c:v>0.14793642291912881</c:v>
                </c:pt>
                <c:pt idx="4">
                  <c:v>6.5371427284558026E-2</c:v>
                </c:pt>
                <c:pt idx="5">
                  <c:v>6.0547061492755475E-2</c:v>
                </c:pt>
                <c:pt idx="6">
                  <c:v>5.2607122555560423E-2</c:v>
                </c:pt>
                <c:pt idx="7">
                  <c:v>4.3055778441583127E-2</c:v>
                </c:pt>
                <c:pt idx="8">
                  <c:v>3.0049595889433366E-2</c:v>
                </c:pt>
                <c:pt idx="9">
                  <c:v>2.8170930086367129E-2</c:v>
                </c:pt>
                <c:pt idx="10">
                  <c:v>1.4202956843525122E-2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50-4558-8F2E-0DFF67AF77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009920"/>
        <c:axId val="127002880"/>
      </c:barChart>
      <c:valAx>
        <c:axId val="1270028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27009920"/>
        <c:crosses val="autoZero"/>
        <c:crossBetween val="between"/>
      </c:valAx>
      <c:catAx>
        <c:axId val="12700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288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B6-405C-8D89-A005630A62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B6-405C-8D89-A005630A62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EB6-405C-8D89-A005630A62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EB6-405C-8D89-A005630A62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EB6-405C-8D89-A005630A62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EB6-405C-8D89-A005630A62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EB6-405C-8D89-A005630A62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'GPC alcances 2018'!$M$5:$M$11</c:f>
              <c:strCache>
                <c:ptCount val="7"/>
                <c:pt idx="0">
                  <c:v>Energía estacionaria</c:v>
                </c:pt>
                <c:pt idx="1">
                  <c:v>Transporte</c:v>
                </c:pt>
                <c:pt idx="2">
                  <c:v>Residuos</c:v>
                </c:pt>
                <c:pt idx="3">
                  <c:v>IPPU</c:v>
                </c:pt>
                <c:pt idx="4">
                  <c:v>AFOLU</c:v>
                </c:pt>
                <c:pt idx="5">
                  <c:v>Energía estacionaria (electricidad)</c:v>
                </c:pt>
                <c:pt idx="6">
                  <c:v>Transporte (electricidad)</c:v>
                </c:pt>
              </c:strCache>
            </c:strRef>
          </c:cat>
          <c:val>
            <c:numRef>
              <c:f>'GPC alcances 2018'!$N$5:$N$11</c:f>
              <c:numCache>
                <c:formatCode>_-* #,##0.0_-;\-* #,##0.0_-;_-* "-"??_-;_-@_-</c:formatCode>
                <c:ptCount val="7"/>
                <c:pt idx="0">
                  <c:v>725.61170705516145</c:v>
                </c:pt>
                <c:pt idx="1">
                  <c:v>1207.0220951954529</c:v>
                </c:pt>
                <c:pt idx="2" formatCode="_-* #,##0.00_-;\-* #,##0.00_-;_-* &quot;-&quot;??_-;_-@_-">
                  <c:v>419.23902368836309</c:v>
                </c:pt>
                <c:pt idx="3">
                  <c:v>459.95725166102659</c:v>
                </c:pt>
                <c:pt idx="4">
                  <c:v>108.63826712632874</c:v>
                </c:pt>
                <c:pt idx="5">
                  <c:v>1858.5688977450677</c:v>
                </c:pt>
                <c:pt idx="6">
                  <c:v>1.3830779992417765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EB6-405C-8D89-A005630A62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 alcance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'GPC alcances serie CO2eq'!$C$55</c:f>
              <c:strCache>
                <c:ptCount val="1"/>
                <c:pt idx="0">
                  <c:v>Total alcance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CO2eq'!$D$55:$AF$55</c:f>
              <c:numCache>
                <c:formatCode>_-* #,##0.0_-;\-* #,##0.0_-;_-* "-"??_-;_-@_-</c:formatCode>
                <c:ptCount val="29"/>
                <c:pt idx="0">
                  <c:v>1513.3652730600061</c:v>
                </c:pt>
                <c:pt idx="1">
                  <c:v>1572.1844958973422</c:v>
                </c:pt>
                <c:pt idx="2">
                  <c:v>1656.0495042607754</c:v>
                </c:pt>
                <c:pt idx="3">
                  <c:v>1621.3436751162326</c:v>
                </c:pt>
                <c:pt idx="4">
                  <c:v>1912.5241098601368</c:v>
                </c:pt>
                <c:pt idx="5">
                  <c:v>2056.6859147629771</c:v>
                </c:pt>
                <c:pt idx="6">
                  <c:v>2483.4453328417467</c:v>
                </c:pt>
                <c:pt idx="7">
                  <c:v>2500.6445496585256</c:v>
                </c:pt>
                <c:pt idx="8">
                  <c:v>2424.8968919047566</c:v>
                </c:pt>
                <c:pt idx="9">
                  <c:v>2948.0657645195324</c:v>
                </c:pt>
                <c:pt idx="10">
                  <c:v>2689.6826999631021</c:v>
                </c:pt>
                <c:pt idx="11">
                  <c:v>2524.7947087642015</c:v>
                </c:pt>
                <c:pt idx="12">
                  <c:v>2536.4509746190779</c:v>
                </c:pt>
                <c:pt idx="13">
                  <c:v>2119.4029758121478</c:v>
                </c:pt>
                <c:pt idx="14">
                  <c:v>3150.3597138557643</c:v>
                </c:pt>
                <c:pt idx="15">
                  <c:v>3320.1741061066114</c:v>
                </c:pt>
                <c:pt idx="16">
                  <c:v>3373.1877835728205</c:v>
                </c:pt>
                <c:pt idx="17">
                  <c:v>4039.6996413059414</c:v>
                </c:pt>
                <c:pt idx="18">
                  <c:v>4547.4343409300136</c:v>
                </c:pt>
                <c:pt idx="19">
                  <c:v>4438.3295388959068</c:v>
                </c:pt>
                <c:pt idx="20">
                  <c:v>4203.9087824282415</c:v>
                </c:pt>
                <c:pt idx="21">
                  <c:v>3489.0999453538302</c:v>
                </c:pt>
                <c:pt idx="22">
                  <c:v>3193.9160464884289</c:v>
                </c:pt>
                <c:pt idx="23">
                  <c:v>2479.5825855139669</c:v>
                </c:pt>
                <c:pt idx="24">
                  <c:v>2689.8073721023466</c:v>
                </c:pt>
                <c:pt idx="25">
                  <c:v>2958.3328490530344</c:v>
                </c:pt>
                <c:pt idx="26">
                  <c:v>2470.5517619832149</c:v>
                </c:pt>
                <c:pt idx="27">
                  <c:v>11330.024369339964</c:v>
                </c:pt>
                <c:pt idx="28">
                  <c:v>2920.4683447263324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4D-4208-ADCD-DFE5BF868D20}"/>
            </c:ext>
          </c:extLst>
        </c:ser>
        <c:ser>
          <c:idx val="1"/>
          <c:order val="1"/>
          <c:tx>
            <c:strRef>
              <c:f>'GPC alcances serie CO2eq'!$C$56</c:f>
              <c:strCache>
                <c:ptCount val="1"/>
                <c:pt idx="0">
                  <c:v>Total alcance 1 sin Suelos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CO2eq'!$D$56:$AF$56</c:f>
              <c:numCache>
                <c:formatCode>_-* #,##0.0_-;\-* #,##0.0_-;_-* "-"??_-;_-@_-</c:formatCode>
                <c:ptCount val="29"/>
                <c:pt idx="0">
                  <c:v>1665.943411327519</c:v>
                </c:pt>
                <c:pt idx="1">
                  <c:v>1642.3026594101011</c:v>
                </c:pt>
                <c:pt idx="2">
                  <c:v>1740.6110586441919</c:v>
                </c:pt>
                <c:pt idx="3">
                  <c:v>1915.2822296959746</c:v>
                </c:pt>
                <c:pt idx="4">
                  <c:v>2048.6165315126609</c:v>
                </c:pt>
                <c:pt idx="5">
                  <c:v>2131.7462768116543</c:v>
                </c:pt>
                <c:pt idx="6">
                  <c:v>2213.183604156749</c:v>
                </c:pt>
                <c:pt idx="7">
                  <c:v>2451.8655146617348</c:v>
                </c:pt>
                <c:pt idx="8">
                  <c:v>2392.2706236663148</c:v>
                </c:pt>
                <c:pt idx="9">
                  <c:v>2440.8922778005463</c:v>
                </c:pt>
                <c:pt idx="10">
                  <c:v>2453.4790296050182</c:v>
                </c:pt>
                <c:pt idx="11">
                  <c:v>2460.3878653640472</c:v>
                </c:pt>
                <c:pt idx="12">
                  <c:v>2489.9886160901433</c:v>
                </c:pt>
                <c:pt idx="13">
                  <c:v>2341.109773816811</c:v>
                </c:pt>
                <c:pt idx="14">
                  <c:v>2454.0292936415963</c:v>
                </c:pt>
                <c:pt idx="15">
                  <c:v>2580.0889701257315</c:v>
                </c:pt>
                <c:pt idx="16">
                  <c:v>2741.9805948484482</c:v>
                </c:pt>
                <c:pt idx="17">
                  <c:v>3217.4210549317249</c:v>
                </c:pt>
                <c:pt idx="18">
                  <c:v>3326.4606048515261</c:v>
                </c:pt>
                <c:pt idx="19">
                  <c:v>2975.1539054626301</c:v>
                </c:pt>
                <c:pt idx="20">
                  <c:v>3150.0815193712629</c:v>
                </c:pt>
                <c:pt idx="21">
                  <c:v>3436.1842137005315</c:v>
                </c:pt>
                <c:pt idx="22">
                  <c:v>3356.9738738366086</c:v>
                </c:pt>
                <c:pt idx="23">
                  <c:v>3533.0692949583272</c:v>
                </c:pt>
                <c:pt idx="24">
                  <c:v>3378.791375836292</c:v>
                </c:pt>
                <c:pt idx="25">
                  <c:v>3512.8908147860229</c:v>
                </c:pt>
                <c:pt idx="26">
                  <c:v>3687.8848871399359</c:v>
                </c:pt>
                <c:pt idx="27">
                  <c:v>3959.5223464091541</c:v>
                </c:pt>
                <c:pt idx="28">
                  <c:v>3928.2490086038415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4D-4208-ADCD-DFE5BF86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64896"/>
        <c:axId val="126074880"/>
      </c:barChart>
      <c:catAx>
        <c:axId val="1260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4880"/>
        <c:crosses val="autoZero"/>
        <c:auto val="1"/>
        <c:lblAlgn val="ctr"/>
        <c:lblOffset val="100"/>
        <c:noMultiLvlLbl val="0"/>
      </c:catAx>
      <c:valAx>
        <c:axId val="1260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>
                    <a:solidFill>
                      <a:sysClr val="windowText" lastClr="000000"/>
                    </a:solidFill>
                  </a:rPr>
                  <a:t>ktCO2eq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4896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16473890196354E-2"/>
          <c:y val="3.5786891494759797E-2"/>
          <c:w val="0.86352578331269425"/>
          <c:h val="0.736732283464566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alcances serie CO2eq'!$C$90</c:f>
              <c:strCache>
                <c:ptCount val="1"/>
                <c:pt idx="0">
                  <c:v>Industrias manufactureras y de la construcción (electricidad)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alcances serie CO2eq'!$D$88:$AF$88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CO2eq'!$D$90:$AF$90</c:f>
              <c:numCache>
                <c:formatCode>_-* #,##0.0_-;\-* #,##0.0_-;_-* "-"??_-;_-@_-</c:formatCode>
                <c:ptCount val="29"/>
                <c:pt idx="0">
                  <c:v>126.53252361346637</c:v>
                </c:pt>
                <c:pt idx="1">
                  <c:v>84.94066051584403</c:v>
                </c:pt>
                <c:pt idx="2">
                  <c:v>54.364889520939691</c:v>
                </c:pt>
                <c:pt idx="3">
                  <c:v>58.828663882323355</c:v>
                </c:pt>
                <c:pt idx="4">
                  <c:v>93.336819363650378</c:v>
                </c:pt>
                <c:pt idx="5">
                  <c:v>124.10651223762095</c:v>
                </c:pt>
                <c:pt idx="6">
                  <c:v>216.45437300832288</c:v>
                </c:pt>
                <c:pt idx="7">
                  <c:v>313.82836782632762</c:v>
                </c:pt>
                <c:pt idx="8">
                  <c:v>382.29812875070292</c:v>
                </c:pt>
                <c:pt idx="9">
                  <c:v>526.85141128580699</c:v>
                </c:pt>
                <c:pt idx="10">
                  <c:v>400.98438389825975</c:v>
                </c:pt>
                <c:pt idx="11">
                  <c:v>317.73064955501138</c:v>
                </c:pt>
                <c:pt idx="12">
                  <c:v>331.11139355688977</c:v>
                </c:pt>
                <c:pt idx="13">
                  <c:v>454.36320787782171</c:v>
                </c:pt>
                <c:pt idx="14">
                  <c:v>548.40325054773314</c:v>
                </c:pt>
                <c:pt idx="15">
                  <c:v>411.79527415772475</c:v>
                </c:pt>
                <c:pt idx="16">
                  <c:v>456.2335208933157</c:v>
                </c:pt>
                <c:pt idx="17">
                  <c:v>778.28635143898623</c:v>
                </c:pt>
                <c:pt idx="18">
                  <c:v>739.93510483018656</c:v>
                </c:pt>
                <c:pt idx="19">
                  <c:v>686.6138523021458</c:v>
                </c:pt>
                <c:pt idx="20">
                  <c:v>816.7419097028901</c:v>
                </c:pt>
                <c:pt idx="21">
                  <c:v>928.03300653886686</c:v>
                </c:pt>
                <c:pt idx="22">
                  <c:v>1029.9459458620001</c:v>
                </c:pt>
                <c:pt idx="23">
                  <c:v>1162.5373533021068</c:v>
                </c:pt>
                <c:pt idx="24">
                  <c:v>1017.0914015124612</c:v>
                </c:pt>
                <c:pt idx="25">
                  <c:v>942.37215899721753</c:v>
                </c:pt>
                <c:pt idx="26">
                  <c:v>1194.4213895943792</c:v>
                </c:pt>
                <c:pt idx="27">
                  <c:v>987.29018880538911</c:v>
                </c:pt>
                <c:pt idx="28">
                  <c:v>1302.1452717994732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84-448A-8CAC-A1ACA0627D8A}"/>
            </c:ext>
          </c:extLst>
        </c:ser>
        <c:ser>
          <c:idx val="1"/>
          <c:order val="1"/>
          <c:tx>
            <c:strRef>
              <c:f>'GPC alcances serie CO2eq'!$C$91</c:f>
              <c:strCache>
                <c:ptCount val="1"/>
                <c:pt idx="0">
                  <c:v>Transporte por 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alcances serie CO2eq'!$D$88:$AF$88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CO2eq'!$D$91:$AF$91</c:f>
              <c:numCache>
                <c:formatCode>_-* #,##0.0_-;\-* #,##0.0_-;_-* "-"??_-;_-@_-</c:formatCode>
                <c:ptCount val="29"/>
                <c:pt idx="0">
                  <c:v>328.19867430614875</c:v>
                </c:pt>
                <c:pt idx="1">
                  <c:v>342.97101686483859</c:v>
                </c:pt>
                <c:pt idx="2">
                  <c:v>372.62094437351146</c:v>
                </c:pt>
                <c:pt idx="3">
                  <c:v>412.14642644072165</c:v>
                </c:pt>
                <c:pt idx="4">
                  <c:v>464.69677168466393</c:v>
                </c:pt>
                <c:pt idx="5">
                  <c:v>508.19491120088139</c:v>
                </c:pt>
                <c:pt idx="6">
                  <c:v>549.0856208650448</c:v>
                </c:pt>
                <c:pt idx="7">
                  <c:v>574.59692534771159</c:v>
                </c:pt>
                <c:pt idx="8">
                  <c:v>604.0147127020133</c:v>
                </c:pt>
                <c:pt idx="9">
                  <c:v>631.88390388071252</c:v>
                </c:pt>
                <c:pt idx="10">
                  <c:v>649.99119621736884</c:v>
                </c:pt>
                <c:pt idx="11">
                  <c:v>608.690628297898</c:v>
                </c:pt>
                <c:pt idx="12">
                  <c:v>652.93560037389409</c:v>
                </c:pt>
                <c:pt idx="13">
                  <c:v>619.88187242420338</c:v>
                </c:pt>
                <c:pt idx="14">
                  <c:v>612.17819775282703</c:v>
                </c:pt>
                <c:pt idx="15">
                  <c:v>697.62624509334091</c:v>
                </c:pt>
                <c:pt idx="16">
                  <c:v>695.86127187169461</c:v>
                </c:pt>
                <c:pt idx="17">
                  <c:v>742.7809044288457</c:v>
                </c:pt>
                <c:pt idx="18">
                  <c:v>756.12187143759127</c:v>
                </c:pt>
                <c:pt idx="19">
                  <c:v>798.37775481097447</c:v>
                </c:pt>
                <c:pt idx="20">
                  <c:v>844.15226513504103</c:v>
                </c:pt>
                <c:pt idx="21">
                  <c:v>880.37874926819222</c:v>
                </c:pt>
                <c:pt idx="22">
                  <c:v>914.70084684693961</c:v>
                </c:pt>
                <c:pt idx="23">
                  <c:v>920.93529064447034</c:v>
                </c:pt>
                <c:pt idx="24">
                  <c:v>878.84052519305101</c:v>
                </c:pt>
                <c:pt idx="25">
                  <c:v>968.73548003904307</c:v>
                </c:pt>
                <c:pt idx="26">
                  <c:v>1051.1845125423167</c:v>
                </c:pt>
                <c:pt idx="27">
                  <c:v>1114.7968109646265</c:v>
                </c:pt>
                <c:pt idx="28">
                  <c:v>1148.8315409638062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84-448A-8CAC-A1ACA0627D8A}"/>
            </c:ext>
          </c:extLst>
        </c:ser>
        <c:ser>
          <c:idx val="2"/>
          <c:order val="2"/>
          <c:tx>
            <c:strRef>
              <c:f>'GPC alcances serie CO2eq'!$C$92</c:f>
              <c:strCache>
                <c:ptCount val="1"/>
                <c:pt idx="0">
                  <c:v>Agricultura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'GPC alcances serie CO2eq'!$D$88:$AF$88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CO2eq'!$D$92:$AF$92</c:f>
              <c:numCache>
                <c:formatCode>_-* #,##0.0_-;\-* #,##0.0_-;_-* "-"??_-;_-@_-</c:formatCode>
                <c:ptCount val="29"/>
                <c:pt idx="0">
                  <c:v>784.61971452537625</c:v>
                </c:pt>
                <c:pt idx="1">
                  <c:v>797.36331555916593</c:v>
                </c:pt>
                <c:pt idx="2">
                  <c:v>832.54746814495354</c:v>
                </c:pt>
                <c:pt idx="3">
                  <c:v>874.91404592476738</c:v>
                </c:pt>
                <c:pt idx="4">
                  <c:v>918.88467921324116</c:v>
                </c:pt>
                <c:pt idx="5">
                  <c:v>949.6151660953758</c:v>
                </c:pt>
                <c:pt idx="6">
                  <c:v>993.24501032505964</c:v>
                </c:pt>
                <c:pt idx="7">
                  <c:v>1008.2203248452038</c:v>
                </c:pt>
                <c:pt idx="8">
                  <c:v>996.91510666080057</c:v>
                </c:pt>
                <c:pt idx="9">
                  <c:v>1022.9930533166161</c:v>
                </c:pt>
                <c:pt idx="10">
                  <c:v>1014.3741149566036</c:v>
                </c:pt>
                <c:pt idx="11">
                  <c:v>956.59401755676288</c:v>
                </c:pt>
                <c:pt idx="12">
                  <c:v>994.02658542817062</c:v>
                </c:pt>
                <c:pt idx="13">
                  <c:v>959.02796526044631</c:v>
                </c:pt>
                <c:pt idx="14">
                  <c:v>1047.323842522751</c:v>
                </c:pt>
                <c:pt idx="15">
                  <c:v>1047.1690879929711</c:v>
                </c:pt>
                <c:pt idx="16">
                  <c:v>1101.3703550667647</c:v>
                </c:pt>
                <c:pt idx="17">
                  <c:v>1144.109164753615</c:v>
                </c:pt>
                <c:pt idx="18">
                  <c:v>1167.1623830365902</c:v>
                </c:pt>
                <c:pt idx="19">
                  <c:v>1165.8637744022963</c:v>
                </c:pt>
                <c:pt idx="20">
                  <c:v>1194.4222697053801</c:v>
                </c:pt>
                <c:pt idx="21">
                  <c:v>1171.0219097034965</c:v>
                </c:pt>
                <c:pt idx="22">
                  <c:v>1190.5399530466386</c:v>
                </c:pt>
                <c:pt idx="23">
                  <c:v>1155.3564621014534</c:v>
                </c:pt>
                <c:pt idx="24">
                  <c:v>1103.9712843747261</c:v>
                </c:pt>
                <c:pt idx="25">
                  <c:v>1140.4515968662065</c:v>
                </c:pt>
                <c:pt idx="26">
                  <c:v>1125.5861667653651</c:v>
                </c:pt>
                <c:pt idx="27">
                  <c:v>1107.2265546385891</c:v>
                </c:pt>
                <c:pt idx="28">
                  <c:v>1116.4189310038375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84-448A-8CAC-A1ACA0627D8A}"/>
            </c:ext>
          </c:extLst>
        </c:ser>
        <c:ser>
          <c:idx val="3"/>
          <c:order val="3"/>
          <c:tx>
            <c:strRef>
              <c:f>'GPC alcances serie CO2eq'!$C$93</c:f>
              <c:strCache>
                <c:ptCount val="1"/>
                <c:pt idx="0">
                  <c:v>UTCUTS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alcances serie CO2eq'!$D$88:$AF$88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CO2eq'!$D$93:$AF$93</c:f>
              <c:numCache>
                <c:formatCode>_-* #,##0.0_-;\-* #,##0.0_-;_-* "-"??_-;_-@_-</c:formatCode>
                <c:ptCount val="29"/>
                <c:pt idx="0">
                  <c:v>-152.57813826751294</c:v>
                </c:pt>
                <c:pt idx="1">
                  <c:v>-70.118163512758898</c:v>
                </c:pt>
                <c:pt idx="2">
                  <c:v>-84.561554383416365</c:v>
                </c:pt>
                <c:pt idx="3">
                  <c:v>-293.938554579742</c:v>
                </c:pt>
                <c:pt idx="4">
                  <c:v>-136.09242165252431</c:v>
                </c:pt>
                <c:pt idx="5">
                  <c:v>-75.060362048677192</c:v>
                </c:pt>
                <c:pt idx="6">
                  <c:v>270.26172868499788</c:v>
                </c:pt>
                <c:pt idx="7">
                  <c:v>48.779034996790784</c:v>
                </c:pt>
                <c:pt idx="8">
                  <c:v>32.626268238441909</c:v>
                </c:pt>
                <c:pt idx="9">
                  <c:v>507.17348671898634</c:v>
                </c:pt>
                <c:pt idx="10">
                  <c:v>236.20367035808383</c:v>
                </c:pt>
                <c:pt idx="11">
                  <c:v>64.406843400154173</c:v>
                </c:pt>
                <c:pt idx="12">
                  <c:v>46.462358528934658</c:v>
                </c:pt>
                <c:pt idx="13">
                  <c:v>-221.70679800466291</c:v>
                </c:pt>
                <c:pt idx="14">
                  <c:v>696.33042021416782</c:v>
                </c:pt>
                <c:pt idx="15">
                  <c:v>740.08513598087984</c:v>
                </c:pt>
                <c:pt idx="16">
                  <c:v>631.20718872437214</c:v>
                </c:pt>
                <c:pt idx="17">
                  <c:v>822.27858637421673</c:v>
                </c:pt>
                <c:pt idx="18">
                  <c:v>1220.9737360784873</c:v>
                </c:pt>
                <c:pt idx="19">
                  <c:v>1463.175633433277</c:v>
                </c:pt>
                <c:pt idx="20">
                  <c:v>1053.8272630569786</c:v>
                </c:pt>
                <c:pt idx="21">
                  <c:v>52.915731653298678</c:v>
                </c:pt>
                <c:pt idx="22">
                  <c:v>-163.05782734817987</c:v>
                </c:pt>
                <c:pt idx="23">
                  <c:v>-1053.4867094443603</c:v>
                </c:pt>
                <c:pt idx="24">
                  <c:v>-688.9840037339452</c:v>
                </c:pt>
                <c:pt idx="25">
                  <c:v>-554.55796573298846</c:v>
                </c:pt>
                <c:pt idx="26">
                  <c:v>-1217.3331251567213</c:v>
                </c:pt>
                <c:pt idx="27">
                  <c:v>7370.5020229308102</c:v>
                </c:pt>
                <c:pt idx="28">
                  <c:v>-1007.7806638775091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84-448A-8CAC-A1ACA0627D8A}"/>
            </c:ext>
          </c:extLst>
        </c:ser>
        <c:ser>
          <c:idx val="4"/>
          <c:order val="4"/>
          <c:tx>
            <c:strRef>
              <c:f>'GPC alcances serie CO2eq'!$C$94</c:f>
              <c:strCache>
                <c:ptCount val="1"/>
                <c:pt idx="0">
                  <c:v>Uso del producto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'GPC alcances serie CO2eq'!$D$88:$AF$88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CO2eq'!$D$94:$AF$94</c:f>
              <c:numCache>
                <c:formatCode>_-* #,##0.0_-;\-* #,##0.0_-;_-* "-"??_-;_-@_-</c:formatCode>
                <c:ptCount val="29"/>
                <c:pt idx="0">
                  <c:v>1.976996478736146</c:v>
                </c:pt>
                <c:pt idx="1">
                  <c:v>2.0001613826404938</c:v>
                </c:pt>
                <c:pt idx="2">
                  <c:v>2.1023275205960257</c:v>
                </c:pt>
                <c:pt idx="3">
                  <c:v>3.5202713702564785</c:v>
                </c:pt>
                <c:pt idx="4">
                  <c:v>3.8790843819212917</c:v>
                </c:pt>
                <c:pt idx="5">
                  <c:v>4.3449769416066122</c:v>
                </c:pt>
                <c:pt idx="6">
                  <c:v>5.0846586068759265</c:v>
                </c:pt>
                <c:pt idx="7">
                  <c:v>6.7512999533527971</c:v>
                </c:pt>
                <c:pt idx="8">
                  <c:v>6.6626881836861855</c:v>
                </c:pt>
                <c:pt idx="9">
                  <c:v>11.377562164054115</c:v>
                </c:pt>
                <c:pt idx="10">
                  <c:v>14.889056948084274</c:v>
                </c:pt>
                <c:pt idx="11">
                  <c:v>26.157759739921154</c:v>
                </c:pt>
                <c:pt idx="12">
                  <c:v>26.854208732605038</c:v>
                </c:pt>
                <c:pt idx="13">
                  <c:v>34.27394167149658</c:v>
                </c:pt>
                <c:pt idx="14">
                  <c:v>41.096528115794129</c:v>
                </c:pt>
                <c:pt idx="15">
                  <c:v>52.496286831801349</c:v>
                </c:pt>
                <c:pt idx="16">
                  <c:v>64.251863379863906</c:v>
                </c:pt>
                <c:pt idx="17">
                  <c:v>79.517530727461477</c:v>
                </c:pt>
                <c:pt idx="18">
                  <c:v>97.298608896283682</c:v>
                </c:pt>
                <c:pt idx="19">
                  <c:v>111.28542247504252</c:v>
                </c:pt>
                <c:pt idx="20">
                  <c:v>146.29510020214403</c:v>
                </c:pt>
                <c:pt idx="21">
                  <c:v>174.50400701873471</c:v>
                </c:pt>
                <c:pt idx="22">
                  <c:v>211.09930643421885</c:v>
                </c:pt>
                <c:pt idx="23">
                  <c:v>223.90840852950996</c:v>
                </c:pt>
                <c:pt idx="24">
                  <c:v>260.07366745192439</c:v>
                </c:pt>
                <c:pt idx="25">
                  <c:v>266.7909738035317</c:v>
                </c:pt>
                <c:pt idx="26">
                  <c:v>320.71971693894329</c:v>
                </c:pt>
                <c:pt idx="27">
                  <c:v>366.81061906744088</c:v>
                </c:pt>
                <c:pt idx="28">
                  <c:v>445.32684438007738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84-448A-8CAC-A1ACA0627D8A}"/>
            </c:ext>
          </c:extLst>
        </c:ser>
        <c:ser>
          <c:idx val="5"/>
          <c:order val="5"/>
          <c:tx>
            <c:strRef>
              <c:f>'GPC alcances serie CO2eq'!$C$95</c:f>
              <c:strCache>
                <c:ptCount val="1"/>
                <c:pt idx="0">
                  <c:v>Industrias manufactureras y de la construcción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'GPC alcances serie CO2eq'!$D$88:$AF$88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CO2eq'!$D$95:$AF$95</c:f>
              <c:numCache>
                <c:formatCode>_-* #,##0.0_-;\-* #,##0.0_-;_-* "-"??_-;_-@_-</c:formatCode>
                <c:ptCount val="29"/>
                <c:pt idx="0">
                  <c:v>303.24804402631304</c:v>
                </c:pt>
                <c:pt idx="1">
                  <c:v>242.42858530425451</c:v>
                </c:pt>
                <c:pt idx="2">
                  <c:v>230.44339949357988</c:v>
                </c:pt>
                <c:pt idx="3">
                  <c:v>287.18328935737094</c:v>
                </c:pt>
                <c:pt idx="4">
                  <c:v>293.16425396833205</c:v>
                </c:pt>
                <c:pt idx="5">
                  <c:v>285.2451524874599</c:v>
                </c:pt>
                <c:pt idx="6">
                  <c:v>291.45132834579499</c:v>
                </c:pt>
                <c:pt idx="7">
                  <c:v>471.34979487365251</c:v>
                </c:pt>
                <c:pt idx="8">
                  <c:v>404.47944537747753</c:v>
                </c:pt>
                <c:pt idx="9">
                  <c:v>366.24120081437383</c:v>
                </c:pt>
                <c:pt idx="10">
                  <c:v>343.73336417079616</c:v>
                </c:pt>
                <c:pt idx="11">
                  <c:v>412.48688905388667</c:v>
                </c:pt>
                <c:pt idx="12">
                  <c:v>377.92091812891226</c:v>
                </c:pt>
                <c:pt idx="13">
                  <c:v>271.30887384978899</c:v>
                </c:pt>
                <c:pt idx="14">
                  <c:v>257.39483385981316</c:v>
                </c:pt>
                <c:pt idx="15">
                  <c:v>274.35695347115529</c:v>
                </c:pt>
                <c:pt idx="16">
                  <c:v>301.4061412985601</c:v>
                </c:pt>
                <c:pt idx="17">
                  <c:v>299.36931867828821</c:v>
                </c:pt>
                <c:pt idx="18">
                  <c:v>314.53394722344035</c:v>
                </c:pt>
                <c:pt idx="19">
                  <c:v>335.7550858126508</c:v>
                </c:pt>
                <c:pt idx="20">
                  <c:v>314.16451493462188</c:v>
                </c:pt>
                <c:pt idx="21">
                  <c:v>370.45663664872154</c:v>
                </c:pt>
                <c:pt idx="22">
                  <c:v>385.1378189806087</c:v>
                </c:pt>
                <c:pt idx="23">
                  <c:v>421.65386418170101</c:v>
                </c:pt>
                <c:pt idx="24">
                  <c:v>465.89973538823688</c:v>
                </c:pt>
                <c:pt idx="25">
                  <c:v>427.51638752843644</c:v>
                </c:pt>
                <c:pt idx="26">
                  <c:v>351.4154728834344</c:v>
                </c:pt>
                <c:pt idx="27">
                  <c:v>457.09928198923478</c:v>
                </c:pt>
                <c:pt idx="28">
                  <c:v>412.46203350717587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A84-448A-8CAC-A1ACA0627D8A}"/>
            </c:ext>
          </c:extLst>
        </c:ser>
        <c:ser>
          <c:idx val="6"/>
          <c:order val="6"/>
          <c:tx>
            <c:strRef>
              <c:f>'GPC alcances serie CO2eq'!$C$96</c:f>
              <c:strCache>
                <c:ptCount val="1"/>
                <c:pt idx="0">
                  <c:v>Edificios residenciales (electricidad)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CO2eq'!$D$88:$AF$88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CO2eq'!$D$96:$AF$96</c:f>
              <c:numCache>
                <c:formatCode>_-* #,##0.0_-;\-* #,##0.0_-;_-* "-"??_-;_-@_-</c:formatCode>
                <c:ptCount val="29"/>
                <c:pt idx="0">
                  <c:v>8.9434161938585586</c:v>
                </c:pt>
                <c:pt idx="1">
                  <c:v>35.296135968559788</c:v>
                </c:pt>
                <c:pt idx="2">
                  <c:v>21.784645934029015</c:v>
                </c:pt>
                <c:pt idx="3">
                  <c:v>24.496869913970528</c:v>
                </c:pt>
                <c:pt idx="4">
                  <c:v>39.929922023555982</c:v>
                </c:pt>
                <c:pt idx="5">
                  <c:v>49.880782954619633</c:v>
                </c:pt>
                <c:pt idx="6">
                  <c:v>85.305447930322998</c:v>
                </c:pt>
                <c:pt idx="7">
                  <c:v>81.705470591497004</c:v>
                </c:pt>
                <c:pt idx="8">
                  <c:v>101.47965934464325</c:v>
                </c:pt>
                <c:pt idx="9">
                  <c:v>128.63932896135549</c:v>
                </c:pt>
                <c:pt idx="10">
                  <c:v>88.891376912890436</c:v>
                </c:pt>
                <c:pt idx="11">
                  <c:v>75.471438901199505</c:v>
                </c:pt>
                <c:pt idx="12">
                  <c:v>77.251099112269401</c:v>
                </c:pt>
                <c:pt idx="13">
                  <c:v>94.544557130162289</c:v>
                </c:pt>
                <c:pt idx="14">
                  <c:v>121.75991287320282</c:v>
                </c:pt>
                <c:pt idx="15">
                  <c:v>96.237602857278944</c:v>
                </c:pt>
                <c:pt idx="16">
                  <c:v>105.78007673450973</c:v>
                </c:pt>
                <c:pt idx="17">
                  <c:v>177.52504757745498</c:v>
                </c:pt>
                <c:pt idx="18">
                  <c:v>162.17524063587064</c:v>
                </c:pt>
                <c:pt idx="19">
                  <c:v>149.19530721737169</c:v>
                </c:pt>
                <c:pt idx="20">
                  <c:v>188.33510761274695</c:v>
                </c:pt>
                <c:pt idx="21">
                  <c:v>207.66124186788741</c:v>
                </c:pt>
                <c:pt idx="22">
                  <c:v>226.74638966236236</c:v>
                </c:pt>
                <c:pt idx="23">
                  <c:v>267.66236561343942</c:v>
                </c:pt>
                <c:pt idx="24">
                  <c:v>234.1211725792034</c:v>
                </c:pt>
                <c:pt idx="25">
                  <c:v>236.15690165024338</c:v>
                </c:pt>
                <c:pt idx="26">
                  <c:v>259.79829092354862</c:v>
                </c:pt>
                <c:pt idx="27">
                  <c:v>211.27450724096272</c:v>
                </c:pt>
                <c:pt idx="28">
                  <c:v>358.37314332461727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A84-448A-8CAC-A1ACA0627D8A}"/>
            </c:ext>
          </c:extLst>
        </c:ser>
        <c:ser>
          <c:idx val="7"/>
          <c:order val="7"/>
          <c:tx>
            <c:strRef>
              <c:f>'GPC alcances serie CO2eq'!$C$97</c:f>
              <c:strCache>
                <c:ptCount val="1"/>
                <c:pt idx="0">
                  <c:v>Disposición de residuos sólidos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CO2eq'!$D$88:$AF$88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CO2eq'!$D$97:$AF$97</c:f>
              <c:numCache>
                <c:formatCode>_-* #,##0.0_-;\-* #,##0.0_-;_-* "-"??_-;_-@_-</c:formatCode>
                <c:ptCount val="29"/>
                <c:pt idx="0">
                  <c:v>33.718461880424378</c:v>
                </c:pt>
                <c:pt idx="1">
                  <c:v>34.717036746861979</c:v>
                </c:pt>
                <c:pt idx="2">
                  <c:v>41.017332942611716</c:v>
                </c:pt>
                <c:pt idx="3">
                  <c:v>47.598098453422061</c:v>
                </c:pt>
                <c:pt idx="4">
                  <c:v>54.047813307268996</c:v>
                </c:pt>
                <c:pt idx="5">
                  <c:v>60.463188848566702</c:v>
                </c:pt>
                <c:pt idx="6">
                  <c:v>67.14547900624892</c:v>
                </c:pt>
                <c:pt idx="7">
                  <c:v>76.390755709521059</c:v>
                </c:pt>
                <c:pt idx="8">
                  <c:v>86.145377263112891</c:v>
                </c:pt>
                <c:pt idx="9">
                  <c:v>95.767138739594145</c:v>
                </c:pt>
                <c:pt idx="10">
                  <c:v>104.83139718397979</c:v>
                </c:pt>
                <c:pt idx="11">
                  <c:v>113.78118570587432</c:v>
                </c:pt>
                <c:pt idx="12">
                  <c:v>122.40923396590949</c:v>
                </c:pt>
                <c:pt idx="13">
                  <c:v>132.38805226240032</c:v>
                </c:pt>
                <c:pt idx="14">
                  <c:v>142.44779181400443</c:v>
                </c:pt>
                <c:pt idx="15">
                  <c:v>152.7454317723635</c:v>
                </c:pt>
                <c:pt idx="16">
                  <c:v>163.37227082119296</c:v>
                </c:pt>
                <c:pt idx="17">
                  <c:v>114.46942533305545</c:v>
                </c:pt>
                <c:pt idx="18">
                  <c:v>117.86183189451091</c:v>
                </c:pt>
                <c:pt idx="19">
                  <c:v>120.62151902646542</c:v>
                </c:pt>
                <c:pt idx="20">
                  <c:v>123.56471685381793</c:v>
                </c:pt>
                <c:pt idx="21">
                  <c:v>127.83612240221267</c:v>
                </c:pt>
                <c:pt idx="22">
                  <c:v>133.14573464227351</c:v>
                </c:pt>
                <c:pt idx="23">
                  <c:v>239.15812218978112</c:v>
                </c:pt>
                <c:pt idx="24">
                  <c:v>252.7956708584162</c:v>
                </c:pt>
                <c:pt idx="25">
                  <c:v>262.16962666966765</c:v>
                </c:pt>
                <c:pt idx="26">
                  <c:v>273.18765923930823</c:v>
                </c:pt>
                <c:pt idx="27">
                  <c:v>281.9978891731227</c:v>
                </c:pt>
                <c:pt idx="28">
                  <c:v>293.30694987360647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A84-448A-8CAC-A1ACA0627D8A}"/>
            </c:ext>
          </c:extLst>
        </c:ser>
        <c:ser>
          <c:idx val="8"/>
          <c:order val="8"/>
          <c:tx>
            <c:strRef>
              <c:f>'GPC alcances serie CO2eq'!$C$98</c:f>
              <c:strCache>
                <c:ptCount val="1"/>
                <c:pt idx="0">
                  <c:v>Edificios residenciales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CO2eq'!$D$88:$AF$88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CO2eq'!$D$98:$AF$98</c:f>
              <c:numCache>
                <c:formatCode>_-* #,##0.0_-;\-* #,##0.0_-;_-* "-"??_-;_-@_-</c:formatCode>
                <c:ptCount val="29"/>
                <c:pt idx="0">
                  <c:v>126.59843891447719</c:v>
                </c:pt>
                <c:pt idx="1">
                  <c:v>132.15548664007414</c:v>
                </c:pt>
                <c:pt idx="2">
                  <c:v>151.36189899109991</c:v>
                </c:pt>
                <c:pt idx="3">
                  <c:v>172.47729114577373</c:v>
                </c:pt>
                <c:pt idx="4">
                  <c:v>172.95996800167057</c:v>
                </c:pt>
                <c:pt idx="5">
                  <c:v>174.00814020903476</c:v>
                </c:pt>
                <c:pt idx="6">
                  <c:v>162.7782513822456</c:v>
                </c:pt>
                <c:pt idx="7">
                  <c:v>165.00139540296712</c:v>
                </c:pt>
                <c:pt idx="8">
                  <c:v>154.09009591170442</c:v>
                </c:pt>
                <c:pt idx="9">
                  <c:v>166.56013720459529</c:v>
                </c:pt>
                <c:pt idx="10">
                  <c:v>172.43146324545421</c:v>
                </c:pt>
                <c:pt idx="11">
                  <c:v>180.86366220791811</c:v>
                </c:pt>
                <c:pt idx="12">
                  <c:v>174.16554520318763</c:v>
                </c:pt>
                <c:pt idx="13">
                  <c:v>158.86636711128676</c:v>
                </c:pt>
                <c:pt idx="14">
                  <c:v>167.67423910638848</c:v>
                </c:pt>
                <c:pt idx="15">
                  <c:v>162.47235709635686</c:v>
                </c:pt>
                <c:pt idx="16">
                  <c:v>163.21289508560528</c:v>
                </c:pt>
                <c:pt idx="17">
                  <c:v>175.05439956819339</c:v>
                </c:pt>
                <c:pt idx="18">
                  <c:v>166.17784873993472</c:v>
                </c:pt>
                <c:pt idx="19">
                  <c:v>175.59626055129192</c:v>
                </c:pt>
                <c:pt idx="20">
                  <c:v>180.55474791845614</c:v>
                </c:pt>
                <c:pt idx="21">
                  <c:v>182.57577355452992</c:v>
                </c:pt>
                <c:pt idx="22">
                  <c:v>180.91150276416096</c:v>
                </c:pt>
                <c:pt idx="23">
                  <c:v>187.27244459055208</c:v>
                </c:pt>
                <c:pt idx="24">
                  <c:v>175.54791676541808</c:v>
                </c:pt>
                <c:pt idx="25">
                  <c:v>195.26604447395624</c:v>
                </c:pt>
                <c:pt idx="26">
                  <c:v>189.73538724274738</c:v>
                </c:pt>
                <c:pt idx="27">
                  <c:v>190.07479420357359</c:v>
                </c:pt>
                <c:pt idx="28">
                  <c:v>204.70551536357476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A84-448A-8CAC-A1ACA062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7215872"/>
        <c:axId val="127225856"/>
      </c:barChart>
      <c:catAx>
        <c:axId val="1272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5856"/>
        <c:crosses val="autoZero"/>
        <c:auto val="1"/>
        <c:lblAlgn val="ctr"/>
        <c:lblOffset val="100"/>
        <c:noMultiLvlLbl val="0"/>
      </c:catAx>
      <c:valAx>
        <c:axId val="1272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5872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1277833594242851E-3"/>
          <c:y val="0.79848425196850392"/>
          <c:w val="0.99887221664057568"/>
          <c:h val="0.20151574803149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OHiggins</a:t>
            </a:r>
          </a:p>
        </c:rich>
      </c:tx>
      <c:layout>
        <c:manualLayout>
          <c:xMode val="edge"/>
          <c:yMode val="edge"/>
          <c:x val="9.9214908769394553E-2"/>
          <c:y val="1.301341508900356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3642091459076718E-2"/>
          <c:y val="0.10410732071202849"/>
          <c:w val="0.63681955509407251"/>
          <c:h val="0.68418593403530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alcances serie CO2eq'!$C$58</c:f>
              <c:strCache>
                <c:ptCount val="1"/>
                <c:pt idx="0">
                  <c:v>Energía estacionaria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CO2eq'!$D$58:$AF$58</c:f>
              <c:numCache>
                <c:formatCode>_-* #,##0.0_-;\-* #,##0.0_-;_-* "-"??_-;_-@_-</c:formatCode>
                <c:ptCount val="29"/>
                <c:pt idx="0">
                  <c:v>447.21204462952556</c:v>
                </c:pt>
                <c:pt idx="1">
                  <c:v>393.74612798862</c:v>
                </c:pt>
                <c:pt idx="2">
                  <c:v>404.73019804216369</c:v>
                </c:pt>
                <c:pt idx="3">
                  <c:v>477.75564733045258</c:v>
                </c:pt>
                <c:pt idx="4">
                  <c:v>493.29479192799283</c:v>
                </c:pt>
                <c:pt idx="5">
                  <c:v>482.93366786065127</c:v>
                </c:pt>
                <c:pt idx="6">
                  <c:v>474.89493269946649</c:v>
                </c:pt>
                <c:pt idx="7">
                  <c:v>663.06770957913147</c:v>
                </c:pt>
                <c:pt idx="8">
                  <c:v>577.05534710761935</c:v>
                </c:pt>
                <c:pt idx="9">
                  <c:v>553.2933590123813</c:v>
                </c:pt>
                <c:pt idx="10">
                  <c:v>537.12977531431341</c:v>
                </c:pt>
                <c:pt idx="11">
                  <c:v>612.00013482821794</c:v>
                </c:pt>
                <c:pt idx="12">
                  <c:v>573.2090636978661</c:v>
                </c:pt>
                <c:pt idx="13">
                  <c:v>470.90879168870816</c:v>
                </c:pt>
                <c:pt idx="14">
                  <c:v>480.21504388909545</c:v>
                </c:pt>
                <c:pt idx="15">
                  <c:v>503.66887624984213</c:v>
                </c:pt>
                <c:pt idx="16">
                  <c:v>560.21602630703933</c:v>
                </c:pt>
                <c:pt idx="17">
                  <c:v>964.84156954084642</c:v>
                </c:pt>
                <c:pt idx="18">
                  <c:v>1030.7477415313726</c:v>
                </c:pt>
                <c:pt idx="19">
                  <c:v>658.53399198038699</c:v>
                </c:pt>
                <c:pt idx="20">
                  <c:v>689.6496618049606</c:v>
                </c:pt>
                <c:pt idx="21">
                  <c:v>941.67866810196563</c:v>
                </c:pt>
                <c:pt idx="22">
                  <c:v>778.99024605915429</c:v>
                </c:pt>
                <c:pt idx="23">
                  <c:v>861.72118800173507</c:v>
                </c:pt>
                <c:pt idx="24">
                  <c:v>722.63213389395867</c:v>
                </c:pt>
                <c:pt idx="25">
                  <c:v>683.75816849484113</c:v>
                </c:pt>
                <c:pt idx="26">
                  <c:v>732.31701409127368</c:v>
                </c:pt>
                <c:pt idx="27">
                  <c:v>894.6480590072365</c:v>
                </c:pt>
                <c:pt idx="28">
                  <c:v>725.61170705516133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C7-480C-86F7-617E0EAFC8E3}"/>
            </c:ext>
          </c:extLst>
        </c:ser>
        <c:ser>
          <c:idx val="1"/>
          <c:order val="1"/>
          <c:tx>
            <c:strRef>
              <c:f>'GPC alcances serie CO2eq'!$C$59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CO2eq'!$D$59:$AF$59</c:f>
              <c:numCache>
                <c:formatCode>_-* #,##0.0_-;\-* #,##0.0_-;_-* "-"??_-;_-@_-</c:formatCode>
                <c:ptCount val="29"/>
                <c:pt idx="0">
                  <c:v>347.72404752264794</c:v>
                </c:pt>
                <c:pt idx="1">
                  <c:v>364.10819522732157</c:v>
                </c:pt>
                <c:pt idx="2">
                  <c:v>396.72362064178071</c:v>
                </c:pt>
                <c:pt idx="3">
                  <c:v>439.2431862306459</c:v>
                </c:pt>
                <c:pt idx="4">
                  <c:v>496.44150073798977</c:v>
                </c:pt>
                <c:pt idx="5">
                  <c:v>543.56321340135344</c:v>
                </c:pt>
                <c:pt idx="6">
                  <c:v>588.02783539063614</c:v>
                </c:pt>
                <c:pt idx="7">
                  <c:v>616.15468678920581</c:v>
                </c:pt>
                <c:pt idx="8">
                  <c:v>648.4343677463728</c:v>
                </c:pt>
                <c:pt idx="9">
                  <c:v>680.71701663089573</c:v>
                </c:pt>
                <c:pt idx="10">
                  <c:v>701.50606731685014</c:v>
                </c:pt>
                <c:pt idx="11">
                  <c:v>657.92773611543294</c:v>
                </c:pt>
                <c:pt idx="12">
                  <c:v>702.94087152272959</c:v>
                </c:pt>
                <c:pt idx="13">
                  <c:v>669.69627643679553</c:v>
                </c:pt>
                <c:pt idx="14">
                  <c:v>659.55412517018885</c:v>
                </c:pt>
                <c:pt idx="15">
                  <c:v>746.06617872157381</c:v>
                </c:pt>
                <c:pt idx="16">
                  <c:v>738.49673365542924</c:v>
                </c:pt>
                <c:pt idx="17">
                  <c:v>788.03820923343937</c:v>
                </c:pt>
                <c:pt idx="18">
                  <c:v>799.46532291524818</c:v>
                </c:pt>
                <c:pt idx="19">
                  <c:v>844.54920296253908</c:v>
                </c:pt>
                <c:pt idx="20">
                  <c:v>895.07782580347339</c:v>
                </c:pt>
                <c:pt idx="21">
                  <c:v>928.06942197584976</c:v>
                </c:pt>
                <c:pt idx="22">
                  <c:v>962.40093257062063</c:v>
                </c:pt>
                <c:pt idx="23">
                  <c:v>969.95170396591766</c:v>
                </c:pt>
                <c:pt idx="24">
                  <c:v>930.16141608542273</c:v>
                </c:pt>
                <c:pt idx="25">
                  <c:v>1026.6171393249531</c:v>
                </c:pt>
                <c:pt idx="26">
                  <c:v>1108.9357367583675</c:v>
                </c:pt>
                <c:pt idx="27">
                  <c:v>1175.3120870444675</c:v>
                </c:pt>
                <c:pt idx="28">
                  <c:v>1207.0220951954529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C7-480C-86F7-617E0EAFC8E3}"/>
            </c:ext>
          </c:extLst>
        </c:ser>
        <c:ser>
          <c:idx val="2"/>
          <c:order val="2"/>
          <c:tx>
            <c:strRef>
              <c:f>'GPC alcances serie CO2eq'!$C$60</c:f>
              <c:strCache>
                <c:ptCount val="1"/>
                <c:pt idx="0">
                  <c:v>Residuos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CO2eq'!$D$60:$AF$60</c:f>
              <c:numCache>
                <c:formatCode>_-* #,##0.00_-;\-* #,##0.00_-;_-* "-"??_-;_-@_-</c:formatCode>
                <c:ptCount val="29"/>
                <c:pt idx="0">
                  <c:v>84.410608171233136</c:v>
                </c:pt>
                <c:pt idx="1">
                  <c:v>85.084859252353112</c:v>
                </c:pt>
                <c:pt idx="2">
                  <c:v>104.5074442946979</c:v>
                </c:pt>
                <c:pt idx="3">
                  <c:v>119.84907883985221</c:v>
                </c:pt>
                <c:pt idx="4">
                  <c:v>136.11647525151608</c:v>
                </c:pt>
                <c:pt idx="5">
                  <c:v>151.28925251266725</c:v>
                </c:pt>
                <c:pt idx="6">
                  <c:v>151.93116713471034</c:v>
                </c:pt>
                <c:pt idx="7">
                  <c:v>157.67149349484106</c:v>
                </c:pt>
                <c:pt idx="8">
                  <c:v>163.20311396783569</c:v>
                </c:pt>
                <c:pt idx="9">
                  <c:v>172.51128667659913</c:v>
                </c:pt>
                <c:pt idx="10">
                  <c:v>185.58001506916676</c:v>
                </c:pt>
                <c:pt idx="11">
                  <c:v>207.70821712371253</c:v>
                </c:pt>
                <c:pt idx="12">
                  <c:v>192.95788670877226</c:v>
                </c:pt>
                <c:pt idx="13">
                  <c:v>207.20279875936407</c:v>
                </c:pt>
                <c:pt idx="14">
                  <c:v>225.83975394376682</c:v>
                </c:pt>
                <c:pt idx="15">
                  <c:v>230.6885403295432</c:v>
                </c:pt>
                <c:pt idx="16">
                  <c:v>277.6456164393511</c:v>
                </c:pt>
                <c:pt idx="17">
                  <c:v>233.69175667636262</c:v>
                </c:pt>
                <c:pt idx="18">
                  <c:v>221.05812097203187</c:v>
                </c:pt>
                <c:pt idx="19">
                  <c:v>185.89121964236489</c:v>
                </c:pt>
                <c:pt idx="20">
                  <c:v>215.60335015530472</c:v>
                </c:pt>
                <c:pt idx="21">
                  <c:v>211.20944170048475</c:v>
                </c:pt>
                <c:pt idx="22">
                  <c:v>207.44272612597663</c:v>
                </c:pt>
                <c:pt idx="23">
                  <c:v>314.27934675971107</c:v>
                </c:pt>
                <c:pt idx="24">
                  <c:v>353.07281901356021</c:v>
                </c:pt>
                <c:pt idx="25">
                  <c:v>382.10887543373326</c:v>
                </c:pt>
                <c:pt idx="26">
                  <c:v>380.98198927606518</c:v>
                </c:pt>
                <c:pt idx="27">
                  <c:v>395.73665928396804</c:v>
                </c:pt>
                <c:pt idx="28">
                  <c:v>419.23902368836303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8C7-480C-86F7-617E0EAFC8E3}"/>
            </c:ext>
          </c:extLst>
        </c:ser>
        <c:ser>
          <c:idx val="3"/>
          <c:order val="3"/>
          <c:tx>
            <c:strRef>
              <c:f>'GPC alcances serie CO2eq'!$C$61</c:f>
              <c:strCache>
                <c:ptCount val="1"/>
                <c:pt idx="0">
                  <c:v>IPPU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CO2eq'!$D$61:$AF$61</c:f>
              <c:numCache>
                <c:formatCode>_-* #,##0.0_-;\-* #,##0.0_-;_-* "-"??_-;_-@_-</c:formatCode>
                <c:ptCount val="29"/>
                <c:pt idx="0">
                  <c:v>1.976996478736146</c:v>
                </c:pt>
                <c:pt idx="1">
                  <c:v>2.0001613826404938</c:v>
                </c:pt>
                <c:pt idx="2">
                  <c:v>2.1023275205960257</c:v>
                </c:pt>
                <c:pt idx="3">
                  <c:v>3.5202713702564785</c:v>
                </c:pt>
                <c:pt idx="4">
                  <c:v>3.8790843819212917</c:v>
                </c:pt>
                <c:pt idx="5">
                  <c:v>4.3449769416066122</c:v>
                </c:pt>
                <c:pt idx="6">
                  <c:v>5.0846586068759265</c:v>
                </c:pt>
                <c:pt idx="7">
                  <c:v>6.7512999533527971</c:v>
                </c:pt>
                <c:pt idx="8">
                  <c:v>6.6626881836861855</c:v>
                </c:pt>
                <c:pt idx="9">
                  <c:v>11.377562164054115</c:v>
                </c:pt>
                <c:pt idx="10">
                  <c:v>14.889056948084274</c:v>
                </c:pt>
                <c:pt idx="11">
                  <c:v>26.157759739921154</c:v>
                </c:pt>
                <c:pt idx="12">
                  <c:v>26.854208732605038</c:v>
                </c:pt>
                <c:pt idx="13">
                  <c:v>34.27394167149658</c:v>
                </c:pt>
                <c:pt idx="14">
                  <c:v>41.096528115794129</c:v>
                </c:pt>
                <c:pt idx="15">
                  <c:v>52.496286831801349</c:v>
                </c:pt>
                <c:pt idx="16">
                  <c:v>64.251863379863906</c:v>
                </c:pt>
                <c:pt idx="17">
                  <c:v>86.740354727461479</c:v>
                </c:pt>
                <c:pt idx="18">
                  <c:v>108.02703639628368</c:v>
                </c:pt>
                <c:pt idx="19">
                  <c:v>120.31571647504252</c:v>
                </c:pt>
                <c:pt idx="20">
                  <c:v>155.32841190214404</c:v>
                </c:pt>
                <c:pt idx="21">
                  <c:v>184.20477221873472</c:v>
                </c:pt>
                <c:pt idx="22">
                  <c:v>217.60001603421884</c:v>
                </c:pt>
                <c:pt idx="23">
                  <c:v>231.76059412950997</c:v>
                </c:pt>
                <c:pt idx="24">
                  <c:v>268.95372246862411</c:v>
                </c:pt>
                <c:pt idx="25">
                  <c:v>279.95503466628867</c:v>
                </c:pt>
                <c:pt idx="26">
                  <c:v>340.06398024886465</c:v>
                </c:pt>
                <c:pt idx="27">
                  <c:v>386.5989864348918</c:v>
                </c:pt>
                <c:pt idx="28">
                  <c:v>459.95725166102665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8C7-480C-86F7-617E0EAFC8E3}"/>
            </c:ext>
          </c:extLst>
        </c:ser>
        <c:ser>
          <c:idx val="4"/>
          <c:order val="4"/>
          <c:tx>
            <c:strRef>
              <c:f>'GPC alcances serie CO2eq'!$C$62</c:f>
              <c:strCache>
                <c:ptCount val="1"/>
                <c:pt idx="0">
                  <c:v>Agricultura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CO2eq'!$D$62:$AF$62</c:f>
              <c:numCache>
                <c:formatCode>_-* #,##0.0_-;\-* #,##0.0_-;_-* "-"??_-;_-@_-</c:formatCode>
                <c:ptCount val="29"/>
                <c:pt idx="0">
                  <c:v>784.61971452537625</c:v>
                </c:pt>
                <c:pt idx="1">
                  <c:v>797.36331555916593</c:v>
                </c:pt>
                <c:pt idx="2">
                  <c:v>832.54746814495354</c:v>
                </c:pt>
                <c:pt idx="3">
                  <c:v>874.91404592476738</c:v>
                </c:pt>
                <c:pt idx="4">
                  <c:v>918.88467921324116</c:v>
                </c:pt>
                <c:pt idx="5">
                  <c:v>949.6151660953758</c:v>
                </c:pt>
                <c:pt idx="6">
                  <c:v>993.24501032505964</c:v>
                </c:pt>
                <c:pt idx="7">
                  <c:v>1008.2203248452038</c:v>
                </c:pt>
                <c:pt idx="8">
                  <c:v>996.91510666080057</c:v>
                </c:pt>
                <c:pt idx="9">
                  <c:v>1022.9930533166161</c:v>
                </c:pt>
                <c:pt idx="10">
                  <c:v>1014.3741149566036</c:v>
                </c:pt>
                <c:pt idx="11">
                  <c:v>956.59401755676288</c:v>
                </c:pt>
                <c:pt idx="12">
                  <c:v>994.02658542817062</c:v>
                </c:pt>
                <c:pt idx="13">
                  <c:v>959.02796526044631</c:v>
                </c:pt>
                <c:pt idx="14">
                  <c:v>1047.323842522751</c:v>
                </c:pt>
                <c:pt idx="15">
                  <c:v>1047.1690879929711</c:v>
                </c:pt>
                <c:pt idx="16">
                  <c:v>1101.3703550667647</c:v>
                </c:pt>
                <c:pt idx="17">
                  <c:v>1144.109164753615</c:v>
                </c:pt>
                <c:pt idx="18">
                  <c:v>1167.1623830365902</c:v>
                </c:pt>
                <c:pt idx="19">
                  <c:v>1165.8637744022963</c:v>
                </c:pt>
                <c:pt idx="20">
                  <c:v>1194.4222697053801</c:v>
                </c:pt>
                <c:pt idx="21">
                  <c:v>1171.0219097034965</c:v>
                </c:pt>
                <c:pt idx="22">
                  <c:v>1190.5399530466386</c:v>
                </c:pt>
                <c:pt idx="23">
                  <c:v>1155.3564621014534</c:v>
                </c:pt>
                <c:pt idx="24">
                  <c:v>1103.9712843747261</c:v>
                </c:pt>
                <c:pt idx="25">
                  <c:v>1140.4515968662065</c:v>
                </c:pt>
                <c:pt idx="26">
                  <c:v>1125.5861667653651</c:v>
                </c:pt>
                <c:pt idx="27">
                  <c:v>1107.2265546385891</c:v>
                </c:pt>
                <c:pt idx="28">
                  <c:v>1116.4189310038375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8C7-480C-86F7-617E0EAFC8E3}"/>
            </c:ext>
          </c:extLst>
        </c:ser>
        <c:ser>
          <c:idx val="5"/>
          <c:order val="5"/>
          <c:tx>
            <c:strRef>
              <c:f>'GPC alcances serie CO2eq'!$C$63</c:f>
              <c:strCache>
                <c:ptCount val="1"/>
                <c:pt idx="0">
                  <c:v>UTCUTS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CO2eq'!$D$63:$AF$63</c:f>
              <c:numCache>
                <c:formatCode>_-* #,##0.0_-;\-* #,##0.0_-;_-* "-"??_-;_-@_-</c:formatCode>
                <c:ptCount val="29"/>
                <c:pt idx="0">
                  <c:v>-152.57813826751294</c:v>
                </c:pt>
                <c:pt idx="1">
                  <c:v>-70.118163512758898</c:v>
                </c:pt>
                <c:pt idx="2">
                  <c:v>-84.561554383416365</c:v>
                </c:pt>
                <c:pt idx="3">
                  <c:v>-293.938554579742</c:v>
                </c:pt>
                <c:pt idx="4">
                  <c:v>-136.09242165252431</c:v>
                </c:pt>
                <c:pt idx="5">
                  <c:v>-75.060362048677192</c:v>
                </c:pt>
                <c:pt idx="6">
                  <c:v>270.26172868499788</c:v>
                </c:pt>
                <c:pt idx="7">
                  <c:v>48.779034996790784</c:v>
                </c:pt>
                <c:pt idx="8">
                  <c:v>32.626268238441909</c:v>
                </c:pt>
                <c:pt idx="9">
                  <c:v>507.17348671898634</c:v>
                </c:pt>
                <c:pt idx="10">
                  <c:v>236.20367035808383</c:v>
                </c:pt>
                <c:pt idx="11">
                  <c:v>64.406843400154173</c:v>
                </c:pt>
                <c:pt idx="12">
                  <c:v>46.462358528934658</c:v>
                </c:pt>
                <c:pt idx="13">
                  <c:v>-221.70679800466291</c:v>
                </c:pt>
                <c:pt idx="14">
                  <c:v>696.33042021416782</c:v>
                </c:pt>
                <c:pt idx="15">
                  <c:v>740.08513598087984</c:v>
                </c:pt>
                <c:pt idx="16">
                  <c:v>631.20718872437214</c:v>
                </c:pt>
                <c:pt idx="17">
                  <c:v>822.27858637421673</c:v>
                </c:pt>
                <c:pt idx="18">
                  <c:v>1220.9737360784873</c:v>
                </c:pt>
                <c:pt idx="19">
                  <c:v>1463.175633433277</c:v>
                </c:pt>
                <c:pt idx="20">
                  <c:v>1053.8272630569786</c:v>
                </c:pt>
                <c:pt idx="21">
                  <c:v>52.915731653298678</c:v>
                </c:pt>
                <c:pt idx="22">
                  <c:v>-163.05782734817987</c:v>
                </c:pt>
                <c:pt idx="23">
                  <c:v>-1053.4867094443603</c:v>
                </c:pt>
                <c:pt idx="24">
                  <c:v>-688.9840037339452</c:v>
                </c:pt>
                <c:pt idx="25">
                  <c:v>-554.55796573298846</c:v>
                </c:pt>
                <c:pt idx="26">
                  <c:v>-1217.3331251567213</c:v>
                </c:pt>
                <c:pt idx="27">
                  <c:v>7370.5020229308102</c:v>
                </c:pt>
                <c:pt idx="28">
                  <c:v>-1007.7806638775091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7283200"/>
        <c:axId val="127284736"/>
      </c:barChart>
      <c:catAx>
        <c:axId val="1272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4736"/>
        <c:crosses val="autoZero"/>
        <c:auto val="1"/>
        <c:lblAlgn val="ctr"/>
        <c:lblOffset val="100"/>
        <c:noMultiLvlLbl val="0"/>
      </c:catAx>
      <c:valAx>
        <c:axId val="1272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3200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2.9614422292848112E-2"/>
          <c:y val="0.91907244066087657"/>
          <c:w val="0.93733015578765921"/>
          <c:h val="5.4900729161116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2018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88443367655968"/>
          <c:y val="0.27915373227555268"/>
          <c:w val="0.7396157480314961"/>
          <c:h val="0.4495092710908002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C01-47AA-8316-6A6272B1707E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C01-47AA-8316-6A6272B1707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C01-47AA-8316-6A6272B1707E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C01-47AA-8316-6A6272B1707E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C01-47AA-8316-6A6272B1707E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C01-47AA-8316-6A6272B170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'GPC alcances serie CO2eq'!$AF$58:$AF$63</c:f>
              <c:numCache>
                <c:formatCode>_-* #,##0.0_-;\-* #,##0.0_-;_-* "-"??_-;_-@_-</c:formatCode>
                <c:ptCount val="6"/>
                <c:pt idx="0">
                  <c:v>725.61170705516133</c:v>
                </c:pt>
                <c:pt idx="1">
                  <c:v>1207.0220951954529</c:v>
                </c:pt>
                <c:pt idx="2" formatCode="_-* #,##0.00_-;\-* #,##0.00_-;_-* &quot;-&quot;??_-;_-@_-">
                  <c:v>419.23902368836303</c:v>
                </c:pt>
                <c:pt idx="3">
                  <c:v>459.95725166102665</c:v>
                </c:pt>
                <c:pt idx="4">
                  <c:v>1116.4189310038375</c:v>
                </c:pt>
                <c:pt idx="5">
                  <c:v>-1007.7806638775091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C01-47AA-8316-6A6272B170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C8F-4B42-B5DE-01FEA4E5DF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C8F-4B42-B5DE-01FEA4E5DF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C8F-4B42-B5DE-01FEA4E5DF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C8F-4B42-B5DE-01FEA4E5DF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C8F-4B42-B5DE-01FEA4E5DF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C8F-4B42-B5DE-01FEA4E5DF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C8F-4B42-B5DE-01FEA4E5D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'GPC Basic 2018'!$M$5:$M$9</c:f>
              <c:strCache>
                <c:ptCount val="5"/>
                <c:pt idx="0">
                  <c:v>Energía estacionaria</c:v>
                </c:pt>
                <c:pt idx="1">
                  <c:v>Transporte</c:v>
                </c:pt>
                <c:pt idx="2">
                  <c:v>Residuos</c:v>
                </c:pt>
                <c:pt idx="3">
                  <c:v>Energía estacionaria (electricidad)</c:v>
                </c:pt>
                <c:pt idx="4">
                  <c:v>Transporte (electricidad)</c:v>
                </c:pt>
              </c:strCache>
            </c:strRef>
          </c:cat>
          <c:val>
            <c:numRef>
              <c:f>'GPC Basic 2018'!$N$5:$N$9</c:f>
              <c:numCache>
                <c:formatCode>_-* #,##0.0_-;\-* #,##0.0_-;_-* "-"??_-;_-@_-</c:formatCode>
                <c:ptCount val="5"/>
                <c:pt idx="0">
                  <c:v>715.48108977025834</c:v>
                </c:pt>
                <c:pt idx="1">
                  <c:v>1207.0220951954529</c:v>
                </c:pt>
                <c:pt idx="2" formatCode="_-* #,##0.00_-;\-* #,##0.00_-;_-* &quot;-&quot;??_-;_-@_-">
                  <c:v>419.23902368836309</c:v>
                </c:pt>
                <c:pt idx="3">
                  <c:v>1858.5688977450677</c:v>
                </c:pt>
                <c:pt idx="4">
                  <c:v>1.3830779992417765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C8F-4B42-B5DE-01FEA4E5DF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657224</xdr:colOff>
      <xdr:row>1</xdr:row>
      <xdr:rowOff>190498</xdr:rowOff>
    </xdr:from>
    <xdr:to>
      <xdr:col>16</xdr:col>
      <xdr:colOff>723900</xdr:colOff>
      <xdr:row>21</xdr:row>
      <xdr:rowOff>152399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24</xdr:row>
      <xdr:rowOff>19051</xdr:rowOff>
    </xdr:from>
    <xdr:to>
      <xdr:col>16</xdr:col>
      <xdr:colOff>333375</xdr:colOff>
      <xdr:row>39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687915</xdr:colOff>
      <xdr:row>3</xdr:row>
      <xdr:rowOff>4232</xdr:rowOff>
    </xdr:from>
    <xdr:to>
      <xdr:col>34</xdr:col>
      <xdr:colOff>190500</xdr:colOff>
      <xdr:row>18</xdr:row>
      <xdr:rowOff>179916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BBEB3957-985D-4892-B5D5-2DC3C2174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507998</xdr:colOff>
      <xdr:row>12</xdr:row>
      <xdr:rowOff>14817</xdr:rowOff>
    </xdr:from>
    <xdr:to>
      <xdr:col>15</xdr:col>
      <xdr:colOff>253999</xdr:colOff>
      <xdr:row>26</xdr:row>
      <xdr:rowOff>91017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A2C48C06-D1AB-4ECD-B2D2-B9294DCD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96043</xdr:colOff>
      <xdr:row>65</xdr:row>
      <xdr:rowOff>176211</xdr:rowOff>
    </xdr:from>
    <xdr:to>
      <xdr:col>7</xdr:col>
      <xdr:colOff>305594</xdr:colOff>
      <xdr:row>86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8597D5B0-1085-4CF0-AEF6-6427369F3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99</xdr:row>
      <xdr:rowOff>163286</xdr:rowOff>
    </xdr:from>
    <xdr:to>
      <xdr:col>12</xdr:col>
      <xdr:colOff>571500</xdr:colOff>
      <xdr:row>124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FAD8E244-96F1-498A-9109-B51CE3246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500062</xdr:colOff>
      <xdr:row>66</xdr:row>
      <xdr:rowOff>51595</xdr:rowOff>
    </xdr:from>
    <xdr:to>
      <xdr:col>18</xdr:col>
      <xdr:colOff>731838</xdr:colOff>
      <xdr:row>86</xdr:row>
      <xdr:rowOff>145259</xdr:rowOff>
    </xdr:to>
    <xdr:grpSp>
      <xdr:nvGrpSpPr>
        <xdr:cNvPr id="11" name="7 Grupo">
          <a:extLst>
            <a:ext uri="{FF2B5EF4-FFF2-40B4-BE49-F238E27FC236}">
              <a16:creationId xmlns="" xmlns:a16="http://schemas.microsoft.com/office/drawing/2014/main" id="{9E009D72-AF27-4750-8573-47E7043478B9}"/>
            </a:ext>
          </a:extLst>
        </xdr:cNvPr>
        <xdr:cNvGrpSpPr/>
      </xdr:nvGrpSpPr>
      <xdr:grpSpPr>
        <a:xfrm>
          <a:off x="8358187" y="12624595"/>
          <a:ext cx="8613776" cy="3903664"/>
          <a:chOff x="11985625" y="12430125"/>
          <a:chExt cx="8613776" cy="3903664"/>
        </a:xfrm>
      </xdr:grpSpPr>
      <xdr:graphicFrame macro="">
        <xdr:nvGraphicFramePr>
          <xdr:cNvPr id="12" name="Gráfico 11">
            <a:extLst>
              <a:ext uri="{FF2B5EF4-FFF2-40B4-BE49-F238E27FC236}">
                <a16:creationId xmlns="" xmlns:a16="http://schemas.microsoft.com/office/drawing/2014/main" id="{A16B8A97-2EB6-4B20-A8F9-D00667E33E23}"/>
              </a:ext>
            </a:extLst>
          </xdr:cNvPr>
          <xdr:cNvGraphicFramePr>
            <a:graphicFrameLocks/>
          </xdr:cNvGraphicFramePr>
        </xdr:nvGraphicFramePr>
        <xdr:xfrm>
          <a:off x="11985625" y="12430125"/>
          <a:ext cx="8613776" cy="3903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="" xmlns:a16="http://schemas.microsoft.com/office/drawing/2014/main" id="{0467536D-BA75-4AB7-A9F4-1C0FAFB003CC}"/>
              </a:ext>
            </a:extLst>
          </xdr:cNvPr>
          <xdr:cNvGraphicFramePr>
            <a:graphicFrameLocks/>
          </xdr:cNvGraphicFramePr>
        </xdr:nvGraphicFramePr>
        <xdr:xfrm>
          <a:off x="18331656" y="12569031"/>
          <a:ext cx="2222500" cy="3395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507998</xdr:colOff>
      <xdr:row>12</xdr:row>
      <xdr:rowOff>14817</xdr:rowOff>
    </xdr:from>
    <xdr:to>
      <xdr:col>15</xdr:col>
      <xdr:colOff>253999</xdr:colOff>
      <xdr:row>26</xdr:row>
      <xdr:rowOff>91017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CC974A65-CCDB-46F8-A6F9-531F93930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122464</xdr:colOff>
      <xdr:row>63</xdr:row>
      <xdr:rowOff>0</xdr:rowOff>
    </xdr:from>
    <xdr:to>
      <xdr:col>20</xdr:col>
      <xdr:colOff>354240</xdr:colOff>
      <xdr:row>83</xdr:row>
      <xdr:rowOff>93664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8860C4-0C4C-48C1-BB52-9D2E002A9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514804</xdr:colOff>
      <xdr:row>63</xdr:row>
      <xdr:rowOff>90714</xdr:rowOff>
    </xdr:from>
    <xdr:to>
      <xdr:col>20</xdr:col>
      <xdr:colOff>292554</xdr:colOff>
      <xdr:row>81</xdr:row>
      <xdr:rowOff>57377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5886C7B3-FDDC-4BD3-811B-597754AB1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8</xdr:col>
      <xdr:colOff>211819</xdr:colOff>
      <xdr:row>83</xdr:row>
      <xdr:rowOff>157164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FF1110E9-ACF8-4FC5-9D70-B685B701F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152400</xdr:colOff>
      <xdr:row>63</xdr:row>
      <xdr:rowOff>152400</xdr:rowOff>
    </xdr:from>
    <xdr:to>
      <xdr:col>32</xdr:col>
      <xdr:colOff>384176</xdr:colOff>
      <xdr:row>84</xdr:row>
      <xdr:rowOff>55564</xdr:rowOff>
    </xdr:to>
    <xdr:grpSp>
      <xdr:nvGrpSpPr>
        <xdr:cNvPr id="5" name="Grupo 4">
          <a:extLst>
            <a:ext uri="{FF2B5EF4-FFF2-40B4-BE49-F238E27FC236}">
              <a16:creationId xmlns="" xmlns:a16="http://schemas.microsoft.com/office/drawing/2014/main" id="{83D7DA96-4FFC-4413-A9E4-E6DFAC60BCF9}"/>
            </a:ext>
          </a:extLst>
        </xdr:cNvPr>
        <xdr:cNvGrpSpPr/>
      </xdr:nvGrpSpPr>
      <xdr:grpSpPr>
        <a:xfrm>
          <a:off x="18361025" y="12153900"/>
          <a:ext cx="8613776" cy="3903664"/>
          <a:chOff x="9184821" y="12192000"/>
          <a:chExt cx="8613776" cy="3903664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="" xmlns:a16="http://schemas.microsoft.com/office/drawing/2014/main" id="{09FC5FBD-1E71-44AC-83DA-639916162713}"/>
              </a:ext>
            </a:extLst>
          </xdr:cNvPr>
          <xdr:cNvGraphicFramePr>
            <a:graphicFrameLocks/>
          </xdr:cNvGraphicFramePr>
        </xdr:nvGraphicFramePr>
        <xdr:xfrm>
          <a:off x="9184821" y="12192000"/>
          <a:ext cx="8613776" cy="3903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="" xmlns:a16="http://schemas.microsoft.com/office/drawing/2014/main" id="{9C083E15-8A74-4340-9A17-6CEABF460D02}"/>
              </a:ext>
            </a:extLst>
          </xdr:cNvPr>
          <xdr:cNvGraphicFramePr>
            <a:graphicFrameLocks/>
          </xdr:cNvGraphicFramePr>
        </xdr:nvGraphicFramePr>
        <xdr:xfrm>
          <a:off x="15673161" y="12282714"/>
          <a:ext cx="2063750" cy="3395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ila Margarita Labarca Wyneken" id="{92429B49-3954-4DE5-B708-19A06EADB973}" userId="Camila Margarita Labarca Wyneken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1-02-05T15:48:28.49" personId="{92429B49-3954-4DE5-B708-19A06EADB973}" id="{15F8352C-EA41-44CE-95CA-675381E53740}">
    <text>Considera todos los residuos que se disponen en la región, aún cuando se generen el otra región.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nichile.mma.gob.cl/" TargetMode="External"/><Relationship Id="rId1" Type="http://schemas.openxmlformats.org/officeDocument/2006/relationships/hyperlink" Target="mailto:clabarca@mma.gob.c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N13"/>
  <sheetViews>
    <sheetView showGridLines="0" zoomScale="85" zoomScaleNormal="85" workbookViewId="0">
      <selection activeCell="C26" sqref="C26"/>
    </sheetView>
  </sheetViews>
  <sheetFormatPr baseColWidth="10" defaultColWidth="11.42578125" defaultRowHeight="12.75" x14ac:dyDescent="0.25"/>
  <cols>
    <col min="1" max="1" width="4.28515625" style="42" customWidth="1"/>
    <col min="2" max="2" width="15" style="42" customWidth="1"/>
    <col min="3" max="3" width="33.7109375" style="42" customWidth="1"/>
    <col min="4" max="10" width="10.42578125" style="42" customWidth="1"/>
    <col min="11" max="16384" width="11.42578125" style="42"/>
  </cols>
  <sheetData>
    <row r="2" spans="2:14" ht="13.5" thickBot="1" x14ac:dyDescent="0.3"/>
    <row r="3" spans="2:14" x14ac:dyDescent="0.25">
      <c r="B3" s="45" t="s">
        <v>773</v>
      </c>
      <c r="C3" s="46" t="s">
        <v>774</v>
      </c>
    </row>
    <row r="4" spans="2:14" x14ac:dyDescent="0.25">
      <c r="B4" s="47" t="s">
        <v>780</v>
      </c>
      <c r="C4" s="48" t="s">
        <v>913</v>
      </c>
    </row>
    <row r="5" spans="2:14" x14ac:dyDescent="0.25">
      <c r="B5" s="47" t="s">
        <v>775</v>
      </c>
      <c r="C5" s="48" t="s">
        <v>914</v>
      </c>
    </row>
    <row r="6" spans="2:14" x14ac:dyDescent="0.25">
      <c r="B6" s="47" t="s">
        <v>776</v>
      </c>
      <c r="C6" s="48" t="s">
        <v>777</v>
      </c>
    </row>
    <row r="7" spans="2:14" x14ac:dyDescent="0.25">
      <c r="B7" s="47" t="s">
        <v>781</v>
      </c>
      <c r="C7" s="48" t="s">
        <v>778</v>
      </c>
    </row>
    <row r="8" spans="2:14" x14ac:dyDescent="0.25">
      <c r="B8" s="47" t="s">
        <v>782</v>
      </c>
      <c r="C8" s="48"/>
    </row>
    <row r="9" spans="2:14" ht="15" x14ac:dyDescent="0.25">
      <c r="B9" s="47" t="s">
        <v>783</v>
      </c>
      <c r="C9" s="77" t="s">
        <v>915</v>
      </c>
    </row>
    <row r="10" spans="2:14" ht="15.75" thickBot="1" x14ac:dyDescent="0.3">
      <c r="B10" s="49" t="s">
        <v>779</v>
      </c>
      <c r="C10" s="78" t="s">
        <v>916</v>
      </c>
    </row>
    <row r="13" spans="2:14" x14ac:dyDescent="0.25">
      <c r="H13" s="43"/>
      <c r="I13" s="43"/>
      <c r="J13" s="43"/>
      <c r="K13" s="43"/>
      <c r="L13" s="43"/>
      <c r="M13" s="43"/>
      <c r="N13" s="43"/>
    </row>
  </sheetData>
  <hyperlinks>
    <hyperlink ref="C9" r:id="rId1"/>
    <hyperlink ref="C10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00FF00"/>
  </sheetPr>
  <dimension ref="A1:AE661"/>
  <sheetViews>
    <sheetView showGridLines="0" topLeftCell="C1" zoomScale="70" zoomScaleNormal="70" workbookViewId="0">
      <selection activeCell="C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797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69" t="s">
        <v>17</v>
      </c>
      <c r="B3" s="69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0</v>
      </c>
      <c r="D4" s="28">
        <f t="shared" si="0"/>
        <v>2.9455449901768169E-2</v>
      </c>
      <c r="E4" s="28">
        <f t="shared" si="0"/>
        <v>3.0943371630648326E-2</v>
      </c>
      <c r="F4" s="28">
        <f t="shared" si="0"/>
        <v>1.4364077242767297</v>
      </c>
      <c r="G4" s="28">
        <f t="shared" si="0"/>
        <v>1.4753148296855343</v>
      </c>
      <c r="H4" s="28">
        <f t="shared" si="0"/>
        <v>1.6208924135463256</v>
      </c>
      <c r="I4" s="28">
        <f t="shared" si="0"/>
        <v>1.6548993402998278</v>
      </c>
      <c r="J4" s="28">
        <f t="shared" si="0"/>
        <v>1.8953876326134715</v>
      </c>
      <c r="K4" s="28">
        <f t="shared" si="0"/>
        <v>1.7043368901637306</v>
      </c>
      <c r="L4" s="28">
        <f t="shared" si="0"/>
        <v>1.8829853096455957</v>
      </c>
      <c r="M4" s="28">
        <f t="shared" si="0"/>
        <v>2.2080474169673097</v>
      </c>
      <c r="N4" s="28">
        <f t="shared" si="0"/>
        <v>1.7727192146427868</v>
      </c>
      <c r="O4" s="28">
        <f t="shared" si="0"/>
        <v>1.9849430110923048</v>
      </c>
      <c r="P4" s="28">
        <f t="shared" si="0"/>
        <v>2.5267364945781781</v>
      </c>
      <c r="Q4" s="28">
        <f t="shared" si="0"/>
        <v>2.3745958270416199</v>
      </c>
      <c r="R4" s="28">
        <f t="shared" si="0"/>
        <v>2.0913723383930103</v>
      </c>
      <c r="S4" s="28">
        <f t="shared" si="0"/>
        <v>2.1867105655988173</v>
      </c>
      <c r="T4" s="28">
        <f t="shared" si="0"/>
        <v>2.2198079539684543</v>
      </c>
      <c r="U4" s="28">
        <f t="shared" si="0"/>
        <v>2.3019632155457415</v>
      </c>
      <c r="V4" s="28">
        <f t="shared" si="0"/>
        <v>2.6913698386372245</v>
      </c>
      <c r="W4" s="28">
        <f t="shared" si="0"/>
        <v>3.8159980302017291</v>
      </c>
      <c r="X4" s="28">
        <f t="shared" si="0"/>
        <v>2.479358967146974</v>
      </c>
      <c r="Y4" s="28">
        <f t="shared" si="0"/>
        <v>2.7162585844289611</v>
      </c>
      <c r="Z4" s="28">
        <f t="shared" si="0"/>
        <v>2.8869352629496721</v>
      </c>
      <c r="AA4" s="28">
        <f t="shared" si="0"/>
        <v>2.8458244382800788</v>
      </c>
      <c r="AB4" s="28">
        <f t="shared" si="0"/>
        <v>2.9974261671560769</v>
      </c>
      <c r="AC4" s="28">
        <f t="shared" si="0"/>
        <v>2.5098234726775832</v>
      </c>
      <c r="AD4" s="28">
        <f t="shared" si="0"/>
        <v>2.7625802945830791</v>
      </c>
      <c r="AE4" s="28">
        <f t="shared" si="0"/>
        <v>5.1883389959326394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1"/>
        <v>0</v>
      </c>
      <c r="W5" s="21">
        <f t="shared" si="1"/>
        <v>0</v>
      </c>
      <c r="X5" s="21">
        <f t="shared" si="1"/>
        <v>0</v>
      </c>
      <c r="Y5" s="21">
        <f t="shared" si="1"/>
        <v>0</v>
      </c>
      <c r="Z5" s="21">
        <f t="shared" si="1"/>
        <v>0</v>
      </c>
      <c r="AA5" s="21">
        <f t="shared" si="1"/>
        <v>0</v>
      </c>
      <c r="AB5" s="21">
        <f t="shared" si="1"/>
        <v>0</v>
      </c>
      <c r="AC5" s="21">
        <f t="shared" si="1"/>
        <v>0</v>
      </c>
      <c r="AD5" s="21">
        <f t="shared" si="1"/>
        <v>0</v>
      </c>
      <c r="AE5" s="21">
        <f t="shared" si="1"/>
        <v>0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2">
      <c r="A10" s="13" t="s">
        <v>29</v>
      </c>
      <c r="B10" s="4" t="s">
        <v>30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3" t="s">
        <v>31</v>
      </c>
      <c r="B11" s="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">
      <c r="A12" s="13" t="s">
        <v>33</v>
      </c>
      <c r="B12" s="4" t="s">
        <v>34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">
      <c r="A13" s="13" t="s">
        <v>35</v>
      </c>
      <c r="B13" s="4" t="s">
        <v>36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13" t="s">
        <v>37</v>
      </c>
      <c r="B14" s="4" t="s">
        <v>38</v>
      </c>
      <c r="C14" s="21">
        <f t="shared" ref="C14:AE14" si="4">+C15+C16</f>
        <v>0</v>
      </c>
      <c r="D14" s="21">
        <f t="shared" si="4"/>
        <v>0</v>
      </c>
      <c r="E14" s="21">
        <f t="shared" si="4"/>
        <v>0</v>
      </c>
      <c r="F14" s="21">
        <f t="shared" si="4"/>
        <v>0</v>
      </c>
      <c r="G14" s="21">
        <f t="shared" si="4"/>
        <v>0</v>
      </c>
      <c r="H14" s="21">
        <f t="shared" si="4"/>
        <v>0</v>
      </c>
      <c r="I14" s="21">
        <f t="shared" si="4"/>
        <v>0</v>
      </c>
      <c r="J14" s="21">
        <f t="shared" si="4"/>
        <v>0</v>
      </c>
      <c r="K14" s="21">
        <f t="shared" si="4"/>
        <v>0</v>
      </c>
      <c r="L14" s="21">
        <f t="shared" si="4"/>
        <v>0</v>
      </c>
      <c r="M14" s="21">
        <f t="shared" si="4"/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1">
        <f t="shared" si="4"/>
        <v>0</v>
      </c>
      <c r="U14" s="21">
        <f t="shared" si="4"/>
        <v>0</v>
      </c>
      <c r="V14" s="21">
        <f t="shared" si="4"/>
        <v>0</v>
      </c>
      <c r="W14" s="21">
        <f t="shared" si="4"/>
        <v>0</v>
      </c>
      <c r="X14" s="21">
        <f t="shared" si="4"/>
        <v>0</v>
      </c>
      <c r="Y14" s="21">
        <f t="shared" si="4"/>
        <v>0</v>
      </c>
      <c r="Z14" s="21">
        <f t="shared" si="4"/>
        <v>0</v>
      </c>
      <c r="AA14" s="21">
        <f t="shared" si="4"/>
        <v>0</v>
      </c>
      <c r="AB14" s="21">
        <f t="shared" si="4"/>
        <v>0</v>
      </c>
      <c r="AC14" s="21">
        <f t="shared" si="4"/>
        <v>0</v>
      </c>
      <c r="AD14" s="21">
        <f t="shared" si="4"/>
        <v>0</v>
      </c>
      <c r="AE14" s="21">
        <f t="shared" si="4"/>
        <v>0</v>
      </c>
    </row>
    <row r="15" spans="1:31" x14ac:dyDescent="0.2">
      <c r="A15" s="13" t="s">
        <v>39</v>
      </c>
      <c r="B15" s="4" t="s">
        <v>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13" t="s">
        <v>41</v>
      </c>
      <c r="B16" s="4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13" t="s">
        <v>43</v>
      </c>
      <c r="B17" s="4" t="s">
        <v>44</v>
      </c>
      <c r="C17" s="79">
        <f t="shared" ref="C17:AE17" si="5">+C18+C19+C20+C21+C22+C23+C24+C25+C26+C27+C28+C29+C30</f>
        <v>0</v>
      </c>
      <c r="D17" s="79">
        <f t="shared" si="5"/>
        <v>0</v>
      </c>
      <c r="E17" s="79">
        <f t="shared" si="5"/>
        <v>0</v>
      </c>
      <c r="F17" s="79">
        <f t="shared" si="5"/>
        <v>0</v>
      </c>
      <c r="G17" s="79">
        <f t="shared" si="5"/>
        <v>0</v>
      </c>
      <c r="H17" s="79">
        <f t="shared" si="5"/>
        <v>0</v>
      </c>
      <c r="I17" s="79">
        <f t="shared" si="5"/>
        <v>0</v>
      </c>
      <c r="J17" s="79">
        <f t="shared" si="5"/>
        <v>0</v>
      </c>
      <c r="K17" s="79">
        <f t="shared" si="5"/>
        <v>0</v>
      </c>
      <c r="L17" s="79">
        <f t="shared" si="5"/>
        <v>0</v>
      </c>
      <c r="M17" s="79">
        <f t="shared" si="5"/>
        <v>0</v>
      </c>
      <c r="N17" s="79">
        <f t="shared" si="5"/>
        <v>0</v>
      </c>
      <c r="O17" s="79">
        <f t="shared" si="5"/>
        <v>0</v>
      </c>
      <c r="P17" s="79">
        <f t="shared" si="5"/>
        <v>0</v>
      </c>
      <c r="Q17" s="79">
        <f t="shared" si="5"/>
        <v>0</v>
      </c>
      <c r="R17" s="79">
        <f t="shared" si="5"/>
        <v>0</v>
      </c>
      <c r="S17" s="79">
        <f t="shared" si="5"/>
        <v>0</v>
      </c>
      <c r="T17" s="79">
        <f t="shared" si="5"/>
        <v>0</v>
      </c>
      <c r="U17" s="79">
        <f t="shared" si="5"/>
        <v>0</v>
      </c>
      <c r="V17" s="79">
        <f t="shared" si="5"/>
        <v>0</v>
      </c>
      <c r="W17" s="79">
        <f t="shared" si="5"/>
        <v>0</v>
      </c>
      <c r="X17" s="79">
        <f t="shared" si="5"/>
        <v>0</v>
      </c>
      <c r="Y17" s="79">
        <f t="shared" si="5"/>
        <v>0</v>
      </c>
      <c r="Z17" s="79">
        <f t="shared" si="5"/>
        <v>0</v>
      </c>
      <c r="AA17" s="79">
        <f t="shared" si="5"/>
        <v>0</v>
      </c>
      <c r="AB17" s="79">
        <f t="shared" si="5"/>
        <v>0</v>
      </c>
      <c r="AC17" s="79">
        <f t="shared" si="5"/>
        <v>0</v>
      </c>
      <c r="AD17" s="79">
        <f t="shared" si="5"/>
        <v>0</v>
      </c>
      <c r="AE17" s="79">
        <f t="shared" si="5"/>
        <v>0</v>
      </c>
    </row>
    <row r="18" spans="1:31" x14ac:dyDescent="0.2">
      <c r="A18" s="13" t="s">
        <v>45</v>
      </c>
      <c r="B18" s="4" t="s">
        <v>46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13" t="s">
        <v>47</v>
      </c>
      <c r="B19" s="4" t="s">
        <v>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13" t="s">
        <v>49</v>
      </c>
      <c r="B20" s="4" t="s">
        <v>50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13" t="s">
        <v>51</v>
      </c>
      <c r="B21" s="4" t="s">
        <v>52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13" t="s">
        <v>53</v>
      </c>
      <c r="B22" s="4" t="s">
        <v>54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13" t="s">
        <v>55</v>
      </c>
      <c r="B23" s="4" t="s">
        <v>56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13" t="s">
        <v>57</v>
      </c>
      <c r="B24" s="4" t="s">
        <v>58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13" t="s">
        <v>59</v>
      </c>
      <c r="B25" s="4" t="s">
        <v>60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A26" s="13" t="s">
        <v>61</v>
      </c>
      <c r="B26" s="4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A27" s="13" t="s">
        <v>63</v>
      </c>
      <c r="B27" s="4" t="s">
        <v>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2">
      <c r="A28" s="13" t="s">
        <v>65</v>
      </c>
      <c r="B28" s="4" t="s">
        <v>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2">
      <c r="A29" s="13" t="s">
        <v>67</v>
      </c>
      <c r="B29" s="4" t="s">
        <v>68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2">
      <c r="A30" s="13" t="s">
        <v>69</v>
      </c>
      <c r="B30" s="4" t="s">
        <v>70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2">
      <c r="A31" s="13" t="s">
        <v>71</v>
      </c>
      <c r="B31" s="4" t="s">
        <v>72</v>
      </c>
      <c r="C31" s="21">
        <f t="shared" ref="C31:AE31" si="6">+C32+C35+C46+C47+C50</f>
        <v>0</v>
      </c>
      <c r="D31" s="21">
        <f t="shared" si="6"/>
        <v>0</v>
      </c>
      <c r="E31" s="21">
        <f t="shared" si="6"/>
        <v>0</v>
      </c>
      <c r="F31" s="21">
        <f t="shared" si="6"/>
        <v>0</v>
      </c>
      <c r="G31" s="21">
        <f t="shared" si="6"/>
        <v>0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  <c r="L31" s="21">
        <f t="shared" si="6"/>
        <v>0</v>
      </c>
      <c r="M31" s="21">
        <f t="shared" si="6"/>
        <v>0</v>
      </c>
      <c r="N31" s="21">
        <f t="shared" si="6"/>
        <v>0</v>
      </c>
      <c r="O31" s="21">
        <f t="shared" si="6"/>
        <v>0</v>
      </c>
      <c r="P31" s="21">
        <f t="shared" si="6"/>
        <v>0</v>
      </c>
      <c r="Q31" s="21">
        <f t="shared" si="6"/>
        <v>0</v>
      </c>
      <c r="R31" s="21">
        <f t="shared" si="6"/>
        <v>0</v>
      </c>
      <c r="S31" s="21">
        <f t="shared" si="6"/>
        <v>0</v>
      </c>
      <c r="T31" s="21">
        <f t="shared" si="6"/>
        <v>0</v>
      </c>
      <c r="U31" s="21">
        <f t="shared" si="6"/>
        <v>0</v>
      </c>
      <c r="V31" s="21">
        <f t="shared" si="6"/>
        <v>0</v>
      </c>
      <c r="W31" s="21">
        <f t="shared" si="6"/>
        <v>0</v>
      </c>
      <c r="X31" s="21">
        <f t="shared" si="6"/>
        <v>0</v>
      </c>
      <c r="Y31" s="21">
        <f t="shared" si="6"/>
        <v>0</v>
      </c>
      <c r="Z31" s="21">
        <f t="shared" si="6"/>
        <v>0</v>
      </c>
      <c r="AA31" s="21">
        <f t="shared" si="6"/>
        <v>0</v>
      </c>
      <c r="AB31" s="21">
        <f t="shared" si="6"/>
        <v>0</v>
      </c>
      <c r="AC31" s="21">
        <f t="shared" si="6"/>
        <v>0</v>
      </c>
      <c r="AD31" s="21">
        <f t="shared" si="6"/>
        <v>0</v>
      </c>
      <c r="AE31" s="21">
        <f t="shared" si="6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7">+C34</f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0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21">
        <f t="shared" si="7"/>
        <v>0</v>
      </c>
      <c r="Z32" s="21">
        <f t="shared" si="7"/>
        <v>0</v>
      </c>
      <c r="AA32" s="21">
        <f t="shared" si="7"/>
        <v>0</v>
      </c>
      <c r="AB32" s="21">
        <f t="shared" si="7"/>
        <v>0</v>
      </c>
      <c r="AC32" s="21">
        <f t="shared" si="7"/>
        <v>0</v>
      </c>
      <c r="AD32" s="21">
        <f t="shared" si="7"/>
        <v>0</v>
      </c>
      <c r="AE32" s="21">
        <f t="shared" si="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2">
      <c r="A35" s="13" t="s">
        <v>79</v>
      </c>
      <c r="B35" s="4" t="s">
        <v>80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2">
      <c r="A36" s="13" t="s">
        <v>81</v>
      </c>
      <c r="B36" s="4" t="s">
        <v>82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2">
      <c r="A37" s="13" t="s">
        <v>83</v>
      </c>
      <c r="B37" s="4" t="s">
        <v>84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2">
      <c r="A38" s="13" t="s">
        <v>85</v>
      </c>
      <c r="B38" s="4" t="s">
        <v>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2">
      <c r="A39" s="13" t="s">
        <v>87</v>
      </c>
      <c r="B39" s="4" t="s">
        <v>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2">
      <c r="A40" s="13" t="s">
        <v>89</v>
      </c>
      <c r="B40" s="4" t="s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">
      <c r="A41" s="13" t="s">
        <v>91</v>
      </c>
      <c r="B41" s="4" t="s">
        <v>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2">
      <c r="A42" s="13" t="s">
        <v>93</v>
      </c>
      <c r="B42" s="4" t="s">
        <v>94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2">
      <c r="A43" s="13" t="s">
        <v>95</v>
      </c>
      <c r="B43" s="4" t="s">
        <v>96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2">
      <c r="A47" s="13" t="s">
        <v>103</v>
      </c>
      <c r="B47" s="4" t="s">
        <v>104</v>
      </c>
      <c r="C47" s="21">
        <f t="shared" ref="C47:AE47" si="8">+C49</f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8"/>
        <v>0</v>
      </c>
      <c r="U47" s="21">
        <f t="shared" si="8"/>
        <v>0</v>
      </c>
      <c r="V47" s="21">
        <f t="shared" si="8"/>
        <v>0</v>
      </c>
      <c r="W47" s="21">
        <f t="shared" si="8"/>
        <v>0</v>
      </c>
      <c r="X47" s="21">
        <f t="shared" si="8"/>
        <v>0</v>
      </c>
      <c r="Y47" s="21">
        <f t="shared" si="8"/>
        <v>0</v>
      </c>
      <c r="Z47" s="21">
        <f t="shared" si="8"/>
        <v>0</v>
      </c>
      <c r="AA47" s="21">
        <f t="shared" si="8"/>
        <v>0</v>
      </c>
      <c r="AB47" s="21">
        <f t="shared" si="8"/>
        <v>0</v>
      </c>
      <c r="AC47" s="21">
        <f t="shared" si="8"/>
        <v>0</v>
      </c>
      <c r="AD47" s="21">
        <f t="shared" si="8"/>
        <v>0</v>
      </c>
      <c r="AE47" s="21">
        <f t="shared" si="8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2">
      <c r="A50" s="13" t="s">
        <v>109</v>
      </c>
      <c r="B50" s="4" t="s">
        <v>110</v>
      </c>
      <c r="C50" s="21">
        <f t="shared" ref="C50:AE50" si="9">+C51+C52</f>
        <v>0</v>
      </c>
      <c r="D50" s="21">
        <f t="shared" si="9"/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  <c r="H50" s="21">
        <f t="shared" si="9"/>
        <v>0</v>
      </c>
      <c r="I50" s="21">
        <f t="shared" si="9"/>
        <v>0</v>
      </c>
      <c r="J50" s="21">
        <f t="shared" si="9"/>
        <v>0</v>
      </c>
      <c r="K50" s="21">
        <f t="shared" si="9"/>
        <v>0</v>
      </c>
      <c r="L50" s="21">
        <f t="shared" si="9"/>
        <v>0</v>
      </c>
      <c r="M50" s="21">
        <f t="shared" si="9"/>
        <v>0</v>
      </c>
      <c r="N50" s="21">
        <f t="shared" si="9"/>
        <v>0</v>
      </c>
      <c r="O50" s="21">
        <f t="shared" si="9"/>
        <v>0</v>
      </c>
      <c r="P50" s="21">
        <f t="shared" si="9"/>
        <v>0</v>
      </c>
      <c r="Q50" s="21">
        <f t="shared" si="9"/>
        <v>0</v>
      </c>
      <c r="R50" s="21">
        <f t="shared" si="9"/>
        <v>0</v>
      </c>
      <c r="S50" s="21">
        <f t="shared" si="9"/>
        <v>0</v>
      </c>
      <c r="T50" s="21">
        <f t="shared" si="9"/>
        <v>0</v>
      </c>
      <c r="U50" s="21">
        <f t="shared" si="9"/>
        <v>0</v>
      </c>
      <c r="V50" s="21">
        <f t="shared" si="9"/>
        <v>0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1">
        <f t="shared" si="9"/>
        <v>0</v>
      </c>
      <c r="AB50" s="21">
        <f t="shared" si="9"/>
        <v>0</v>
      </c>
      <c r="AC50" s="21">
        <f t="shared" si="9"/>
        <v>0</v>
      </c>
      <c r="AD50" s="21">
        <f t="shared" si="9"/>
        <v>0</v>
      </c>
      <c r="AE50" s="21">
        <f t="shared" si="9"/>
        <v>0</v>
      </c>
    </row>
    <row r="51" spans="1:31" x14ac:dyDescent="0.2">
      <c r="A51" s="13" t="s">
        <v>111</v>
      </c>
      <c r="B51" s="4" t="s">
        <v>112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">
      <c r="A52" s="13" t="s">
        <v>113</v>
      </c>
      <c r="B52" s="4" t="s">
        <v>114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">
      <c r="A53" s="13" t="s">
        <v>115</v>
      </c>
      <c r="B53" s="4" t="s">
        <v>116</v>
      </c>
      <c r="C53" s="21">
        <f t="shared" ref="C53:AE53" si="10">+C54+C55+C56</f>
        <v>0</v>
      </c>
      <c r="D53" s="21">
        <f t="shared" si="10"/>
        <v>0</v>
      </c>
      <c r="E53" s="21">
        <f t="shared" si="10"/>
        <v>0</v>
      </c>
      <c r="F53" s="21">
        <f t="shared" si="10"/>
        <v>0</v>
      </c>
      <c r="G53" s="21">
        <f t="shared" si="10"/>
        <v>0</v>
      </c>
      <c r="H53" s="21">
        <f t="shared" si="10"/>
        <v>0</v>
      </c>
      <c r="I53" s="21">
        <f t="shared" si="10"/>
        <v>0</v>
      </c>
      <c r="J53" s="21">
        <f t="shared" si="10"/>
        <v>0</v>
      </c>
      <c r="K53" s="21">
        <f t="shared" si="10"/>
        <v>0</v>
      </c>
      <c r="L53" s="21">
        <f t="shared" si="10"/>
        <v>0</v>
      </c>
      <c r="M53" s="21">
        <f t="shared" si="10"/>
        <v>0</v>
      </c>
      <c r="N53" s="21">
        <f t="shared" si="10"/>
        <v>0</v>
      </c>
      <c r="O53" s="21">
        <f t="shared" si="10"/>
        <v>0</v>
      </c>
      <c r="P53" s="21">
        <f t="shared" si="10"/>
        <v>0</v>
      </c>
      <c r="Q53" s="21">
        <f t="shared" si="10"/>
        <v>0</v>
      </c>
      <c r="R53" s="21">
        <f t="shared" si="10"/>
        <v>0</v>
      </c>
      <c r="S53" s="21">
        <f t="shared" si="10"/>
        <v>0</v>
      </c>
      <c r="T53" s="21">
        <f t="shared" si="10"/>
        <v>0</v>
      </c>
      <c r="U53" s="21">
        <f t="shared" si="10"/>
        <v>0</v>
      </c>
      <c r="V53" s="21">
        <f t="shared" si="10"/>
        <v>0</v>
      </c>
      <c r="W53" s="21">
        <f t="shared" si="10"/>
        <v>0</v>
      </c>
      <c r="X53" s="21">
        <f t="shared" si="10"/>
        <v>0</v>
      </c>
      <c r="Y53" s="21">
        <f t="shared" si="10"/>
        <v>0</v>
      </c>
      <c r="Z53" s="21">
        <f t="shared" si="10"/>
        <v>0</v>
      </c>
      <c r="AA53" s="21">
        <f t="shared" si="10"/>
        <v>0</v>
      </c>
      <c r="AB53" s="21">
        <f t="shared" si="10"/>
        <v>0</v>
      </c>
      <c r="AC53" s="21">
        <f t="shared" si="10"/>
        <v>0</v>
      </c>
      <c r="AD53" s="21">
        <f t="shared" si="10"/>
        <v>0</v>
      </c>
      <c r="AE53" s="21">
        <f t="shared" si="10"/>
        <v>0</v>
      </c>
    </row>
    <row r="54" spans="1:31" x14ac:dyDescent="0.2">
      <c r="A54" s="13" t="s">
        <v>117</v>
      </c>
      <c r="B54" s="4" t="s">
        <v>118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">
      <c r="A55" s="13" t="s">
        <v>119</v>
      </c>
      <c r="B55" s="4" t="s">
        <v>120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">
      <c r="A56" s="13" t="s">
        <v>121</v>
      </c>
      <c r="B56" s="4" t="s">
        <v>122</v>
      </c>
      <c r="C56" s="21">
        <f t="shared" ref="C56:AE56" si="11">+C57+C58+C59</f>
        <v>0</v>
      </c>
      <c r="D56" s="21">
        <f t="shared" si="11"/>
        <v>0</v>
      </c>
      <c r="E56" s="21">
        <f t="shared" si="11"/>
        <v>0</v>
      </c>
      <c r="F56" s="21">
        <f t="shared" si="11"/>
        <v>0</v>
      </c>
      <c r="G56" s="21">
        <f t="shared" si="11"/>
        <v>0</v>
      </c>
      <c r="H56" s="21">
        <f t="shared" si="11"/>
        <v>0</v>
      </c>
      <c r="I56" s="21">
        <f t="shared" si="11"/>
        <v>0</v>
      </c>
      <c r="J56" s="21">
        <f t="shared" si="11"/>
        <v>0</v>
      </c>
      <c r="K56" s="21">
        <f t="shared" si="11"/>
        <v>0</v>
      </c>
      <c r="L56" s="21">
        <f t="shared" si="11"/>
        <v>0</v>
      </c>
      <c r="M56" s="21">
        <f t="shared" si="11"/>
        <v>0</v>
      </c>
      <c r="N56" s="21">
        <f t="shared" si="11"/>
        <v>0</v>
      </c>
      <c r="O56" s="21">
        <f t="shared" si="11"/>
        <v>0</v>
      </c>
      <c r="P56" s="21">
        <f t="shared" si="11"/>
        <v>0</v>
      </c>
      <c r="Q56" s="21">
        <f t="shared" si="11"/>
        <v>0</v>
      </c>
      <c r="R56" s="21">
        <f t="shared" si="11"/>
        <v>0</v>
      </c>
      <c r="S56" s="21">
        <f t="shared" si="11"/>
        <v>0</v>
      </c>
      <c r="T56" s="21">
        <f t="shared" si="11"/>
        <v>0</v>
      </c>
      <c r="U56" s="21">
        <f t="shared" si="11"/>
        <v>0</v>
      </c>
      <c r="V56" s="21">
        <f t="shared" si="11"/>
        <v>0</v>
      </c>
      <c r="W56" s="21">
        <f t="shared" si="11"/>
        <v>0</v>
      </c>
      <c r="X56" s="21">
        <f t="shared" si="11"/>
        <v>0</v>
      </c>
      <c r="Y56" s="21">
        <f t="shared" si="11"/>
        <v>0</v>
      </c>
      <c r="Z56" s="21">
        <f t="shared" si="11"/>
        <v>0</v>
      </c>
      <c r="AA56" s="21">
        <f t="shared" si="11"/>
        <v>0</v>
      </c>
      <c r="AB56" s="21">
        <f t="shared" si="11"/>
        <v>0</v>
      </c>
      <c r="AC56" s="21">
        <f t="shared" si="11"/>
        <v>0</v>
      </c>
      <c r="AD56" s="21">
        <f t="shared" si="11"/>
        <v>0</v>
      </c>
      <c r="AE56" s="21">
        <f t="shared" si="11"/>
        <v>0</v>
      </c>
    </row>
    <row r="57" spans="1:31" x14ac:dyDescent="0.2">
      <c r="A57" s="13" t="s">
        <v>123</v>
      </c>
      <c r="B57" s="4" t="s">
        <v>124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">
      <c r="A58" s="13" t="s">
        <v>125</v>
      </c>
      <c r="B58" s="4" t="s">
        <v>126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">
      <c r="A59" s="13" t="s">
        <v>127</v>
      </c>
      <c r="B59" s="4" t="s">
        <v>128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">
      <c r="A60" s="13" t="s">
        <v>129</v>
      </c>
      <c r="B60" s="4" t="s">
        <v>130</v>
      </c>
      <c r="C60" s="21">
        <f t="shared" ref="C60:AE60" si="12">+C61+C62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0</v>
      </c>
      <c r="L60" s="21">
        <f t="shared" si="12"/>
        <v>0</v>
      </c>
      <c r="M60" s="21">
        <f t="shared" si="12"/>
        <v>0</v>
      </c>
      <c r="N60" s="21">
        <f t="shared" si="12"/>
        <v>0</v>
      </c>
      <c r="O60" s="21">
        <f t="shared" si="12"/>
        <v>0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  <c r="V60" s="21">
        <f t="shared" si="12"/>
        <v>0</v>
      </c>
      <c r="W60" s="21">
        <f t="shared" si="12"/>
        <v>0</v>
      </c>
      <c r="X60" s="21">
        <f t="shared" si="12"/>
        <v>0</v>
      </c>
      <c r="Y60" s="21">
        <f t="shared" si="12"/>
        <v>0</v>
      </c>
      <c r="Z60" s="21">
        <f t="shared" si="12"/>
        <v>0</v>
      </c>
      <c r="AA60" s="21">
        <f t="shared" si="12"/>
        <v>0</v>
      </c>
      <c r="AB60" s="21">
        <f t="shared" si="12"/>
        <v>0</v>
      </c>
      <c r="AC60" s="21">
        <f t="shared" si="12"/>
        <v>0</v>
      </c>
      <c r="AD60" s="21">
        <f t="shared" si="12"/>
        <v>0</v>
      </c>
      <c r="AE60" s="21">
        <f t="shared" si="12"/>
        <v>0</v>
      </c>
    </row>
    <row r="61" spans="1:31" x14ac:dyDescent="0.2">
      <c r="A61" s="13" t="s">
        <v>131</v>
      </c>
      <c r="B61" s="4" t="s">
        <v>124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">
      <c r="A62" s="13" t="s">
        <v>132</v>
      </c>
      <c r="B62" s="4" t="s">
        <v>133</v>
      </c>
      <c r="C62" s="21">
        <f t="shared" ref="C62:AE62" si="13">+C63+C64+C65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 t="shared" si="13"/>
        <v>0</v>
      </c>
      <c r="M62" s="21">
        <f t="shared" si="13"/>
        <v>0</v>
      </c>
      <c r="N62" s="21">
        <f t="shared" si="13"/>
        <v>0</v>
      </c>
      <c r="O62" s="21">
        <f t="shared" si="13"/>
        <v>0</v>
      </c>
      <c r="P62" s="21">
        <f t="shared" si="13"/>
        <v>0</v>
      </c>
      <c r="Q62" s="21">
        <f t="shared" si="13"/>
        <v>0</v>
      </c>
      <c r="R62" s="21">
        <f t="shared" si="13"/>
        <v>0</v>
      </c>
      <c r="S62" s="21">
        <f t="shared" si="13"/>
        <v>0</v>
      </c>
      <c r="T62" s="21">
        <f t="shared" si="13"/>
        <v>0</v>
      </c>
      <c r="U62" s="21">
        <f t="shared" si="13"/>
        <v>0</v>
      </c>
      <c r="V62" s="21">
        <f t="shared" si="13"/>
        <v>0</v>
      </c>
      <c r="W62" s="21">
        <f t="shared" si="13"/>
        <v>0</v>
      </c>
      <c r="X62" s="21">
        <f t="shared" si="13"/>
        <v>0</v>
      </c>
      <c r="Y62" s="21">
        <f t="shared" si="13"/>
        <v>0</v>
      </c>
      <c r="Z62" s="21">
        <f t="shared" si="13"/>
        <v>0</v>
      </c>
      <c r="AA62" s="21">
        <f t="shared" si="13"/>
        <v>0</v>
      </c>
      <c r="AB62" s="21">
        <f t="shared" si="13"/>
        <v>0</v>
      </c>
      <c r="AC62" s="21">
        <f t="shared" si="13"/>
        <v>0</v>
      </c>
      <c r="AD62" s="21">
        <f t="shared" si="13"/>
        <v>0</v>
      </c>
      <c r="AE62" s="21">
        <f t="shared" si="13"/>
        <v>0</v>
      </c>
    </row>
    <row r="63" spans="1:31" x14ac:dyDescent="0.2">
      <c r="A63" s="13" t="s">
        <v>134</v>
      </c>
      <c r="B63" s="4" t="s">
        <v>135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">
      <c r="A64" s="13" t="s">
        <v>136</v>
      </c>
      <c r="B64" s="4" t="s">
        <v>137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">
      <c r="A65" s="13" t="s">
        <v>138</v>
      </c>
      <c r="B65" s="4" t="s">
        <v>139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4">+C68+C80+C101</f>
        <v>0</v>
      </c>
      <c r="D67" s="21">
        <f t="shared" si="14"/>
        <v>0</v>
      </c>
      <c r="E67" s="21">
        <f t="shared" si="14"/>
        <v>0</v>
      </c>
      <c r="F67" s="21">
        <f t="shared" si="14"/>
        <v>0</v>
      </c>
      <c r="G67" s="21">
        <f t="shared" si="14"/>
        <v>0</v>
      </c>
      <c r="H67" s="21">
        <f t="shared" si="14"/>
        <v>0</v>
      </c>
      <c r="I67" s="21">
        <f t="shared" si="14"/>
        <v>0</v>
      </c>
      <c r="J67" s="21">
        <f t="shared" si="14"/>
        <v>0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0</v>
      </c>
      <c r="W67" s="21">
        <f t="shared" si="14"/>
        <v>0</v>
      </c>
      <c r="X67" s="21">
        <f t="shared" si="14"/>
        <v>0</v>
      </c>
      <c r="Y67" s="21">
        <f t="shared" si="14"/>
        <v>0</v>
      </c>
      <c r="Z67" s="21">
        <f t="shared" si="14"/>
        <v>0</v>
      </c>
      <c r="AA67" s="21">
        <f t="shared" si="14"/>
        <v>0</v>
      </c>
      <c r="AB67" s="21">
        <f t="shared" si="14"/>
        <v>0</v>
      </c>
      <c r="AC67" s="21">
        <f t="shared" si="14"/>
        <v>0</v>
      </c>
      <c r="AD67" s="21">
        <f t="shared" si="14"/>
        <v>0</v>
      </c>
      <c r="AE67" s="21">
        <f t="shared" si="14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5">+C69+C78</f>
        <v>0</v>
      </c>
      <c r="D68" s="21">
        <f t="shared" si="15"/>
        <v>0</v>
      </c>
      <c r="E68" s="21">
        <f t="shared" si="15"/>
        <v>0</v>
      </c>
      <c r="F68" s="21">
        <f t="shared" si="15"/>
        <v>0</v>
      </c>
      <c r="G68" s="21">
        <f t="shared" si="15"/>
        <v>0</v>
      </c>
      <c r="H68" s="21">
        <f t="shared" si="15"/>
        <v>0</v>
      </c>
      <c r="I68" s="21">
        <f t="shared" si="15"/>
        <v>0</v>
      </c>
      <c r="J68" s="21">
        <f t="shared" si="15"/>
        <v>0</v>
      </c>
      <c r="K68" s="21">
        <f t="shared" si="15"/>
        <v>0</v>
      </c>
      <c r="L68" s="21">
        <f t="shared" si="15"/>
        <v>0</v>
      </c>
      <c r="M68" s="21">
        <f t="shared" si="15"/>
        <v>0</v>
      </c>
      <c r="N68" s="21">
        <f t="shared" si="15"/>
        <v>0</v>
      </c>
      <c r="O68" s="21">
        <f t="shared" si="15"/>
        <v>0</v>
      </c>
      <c r="P68" s="21">
        <f t="shared" si="15"/>
        <v>0</v>
      </c>
      <c r="Q68" s="21">
        <f t="shared" si="15"/>
        <v>0</v>
      </c>
      <c r="R68" s="21">
        <f t="shared" si="15"/>
        <v>0</v>
      </c>
      <c r="S68" s="21">
        <f t="shared" si="15"/>
        <v>0</v>
      </c>
      <c r="T68" s="21">
        <f t="shared" si="15"/>
        <v>0</v>
      </c>
      <c r="U68" s="21">
        <f t="shared" si="15"/>
        <v>0</v>
      </c>
      <c r="V68" s="21">
        <f t="shared" si="15"/>
        <v>0</v>
      </c>
      <c r="W68" s="21">
        <f t="shared" si="15"/>
        <v>0</v>
      </c>
      <c r="X68" s="21">
        <f t="shared" si="15"/>
        <v>0</v>
      </c>
      <c r="Y68" s="21">
        <f t="shared" si="15"/>
        <v>0</v>
      </c>
      <c r="Z68" s="21">
        <f t="shared" si="15"/>
        <v>0</v>
      </c>
      <c r="AA68" s="21">
        <f t="shared" si="15"/>
        <v>0</v>
      </c>
      <c r="AB68" s="21">
        <f t="shared" si="15"/>
        <v>0</v>
      </c>
      <c r="AC68" s="21">
        <f t="shared" si="15"/>
        <v>0</v>
      </c>
      <c r="AD68" s="21">
        <f t="shared" si="15"/>
        <v>0</v>
      </c>
      <c r="AE68" s="21">
        <f t="shared" si="15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16">+C70+C75</f>
        <v>0</v>
      </c>
      <c r="D69" s="21">
        <f t="shared" si="16"/>
        <v>0</v>
      </c>
      <c r="E69" s="21">
        <f t="shared" si="16"/>
        <v>0</v>
      </c>
      <c r="F69" s="21">
        <f t="shared" si="16"/>
        <v>0</v>
      </c>
      <c r="G69" s="21">
        <f t="shared" si="16"/>
        <v>0</v>
      </c>
      <c r="H69" s="21">
        <f t="shared" si="16"/>
        <v>0</v>
      </c>
      <c r="I69" s="21">
        <f t="shared" si="16"/>
        <v>0</v>
      </c>
      <c r="J69" s="21">
        <f t="shared" si="16"/>
        <v>0</v>
      </c>
      <c r="K69" s="21">
        <f t="shared" si="16"/>
        <v>0</v>
      </c>
      <c r="L69" s="21">
        <f t="shared" si="16"/>
        <v>0</v>
      </c>
      <c r="M69" s="21">
        <f t="shared" si="16"/>
        <v>0</v>
      </c>
      <c r="N69" s="21">
        <f t="shared" si="16"/>
        <v>0</v>
      </c>
      <c r="O69" s="21">
        <f t="shared" si="16"/>
        <v>0</v>
      </c>
      <c r="P69" s="21">
        <f t="shared" si="16"/>
        <v>0</v>
      </c>
      <c r="Q69" s="21">
        <f t="shared" si="16"/>
        <v>0</v>
      </c>
      <c r="R69" s="21">
        <f t="shared" si="16"/>
        <v>0</v>
      </c>
      <c r="S69" s="21">
        <f t="shared" si="16"/>
        <v>0</v>
      </c>
      <c r="T69" s="21">
        <f t="shared" si="16"/>
        <v>0</v>
      </c>
      <c r="U69" s="21">
        <f t="shared" si="16"/>
        <v>0</v>
      </c>
      <c r="V69" s="21">
        <f t="shared" si="16"/>
        <v>0</v>
      </c>
      <c r="W69" s="21">
        <f t="shared" si="16"/>
        <v>0</v>
      </c>
      <c r="X69" s="21">
        <f t="shared" si="16"/>
        <v>0</v>
      </c>
      <c r="Y69" s="21">
        <f t="shared" si="16"/>
        <v>0</v>
      </c>
      <c r="Z69" s="21">
        <f t="shared" si="16"/>
        <v>0</v>
      </c>
      <c r="AA69" s="21">
        <f t="shared" si="16"/>
        <v>0</v>
      </c>
      <c r="AB69" s="21">
        <f t="shared" si="16"/>
        <v>0</v>
      </c>
      <c r="AC69" s="21">
        <f t="shared" si="16"/>
        <v>0</v>
      </c>
      <c r="AD69" s="21">
        <f t="shared" si="16"/>
        <v>0</v>
      </c>
      <c r="AE69" s="21">
        <f t="shared" si="16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17">+C71+C72+C73+C74</f>
        <v>0</v>
      </c>
      <c r="D70" s="21">
        <f t="shared" si="17"/>
        <v>0</v>
      </c>
      <c r="E70" s="21">
        <f t="shared" si="17"/>
        <v>0</v>
      </c>
      <c r="F70" s="21">
        <f t="shared" si="17"/>
        <v>0</v>
      </c>
      <c r="G70" s="21">
        <f t="shared" si="17"/>
        <v>0</v>
      </c>
      <c r="H70" s="21">
        <f t="shared" si="17"/>
        <v>0</v>
      </c>
      <c r="I70" s="21">
        <f t="shared" si="17"/>
        <v>0</v>
      </c>
      <c r="J70" s="21">
        <f t="shared" si="17"/>
        <v>0</v>
      </c>
      <c r="K70" s="21">
        <f t="shared" si="17"/>
        <v>0</v>
      </c>
      <c r="L70" s="21">
        <f t="shared" si="17"/>
        <v>0</v>
      </c>
      <c r="M70" s="21">
        <f t="shared" si="17"/>
        <v>0</v>
      </c>
      <c r="N70" s="21">
        <f t="shared" si="17"/>
        <v>0</v>
      </c>
      <c r="O70" s="21">
        <f t="shared" si="17"/>
        <v>0</v>
      </c>
      <c r="P70" s="21">
        <f t="shared" si="17"/>
        <v>0</v>
      </c>
      <c r="Q70" s="21">
        <f t="shared" si="17"/>
        <v>0</v>
      </c>
      <c r="R70" s="21">
        <f t="shared" si="17"/>
        <v>0</v>
      </c>
      <c r="S70" s="21">
        <f t="shared" si="17"/>
        <v>0</v>
      </c>
      <c r="T70" s="21">
        <f t="shared" si="17"/>
        <v>0</v>
      </c>
      <c r="U70" s="21">
        <f t="shared" si="17"/>
        <v>0</v>
      </c>
      <c r="V70" s="21">
        <f t="shared" si="17"/>
        <v>0</v>
      </c>
      <c r="W70" s="21">
        <f t="shared" si="17"/>
        <v>0</v>
      </c>
      <c r="X70" s="21">
        <f t="shared" si="17"/>
        <v>0</v>
      </c>
      <c r="Y70" s="21">
        <f t="shared" si="17"/>
        <v>0</v>
      </c>
      <c r="Z70" s="21">
        <f t="shared" si="17"/>
        <v>0</v>
      </c>
      <c r="AA70" s="21">
        <f t="shared" si="17"/>
        <v>0</v>
      </c>
      <c r="AB70" s="21">
        <f t="shared" si="17"/>
        <v>0</v>
      </c>
      <c r="AC70" s="21">
        <f t="shared" si="17"/>
        <v>0</v>
      </c>
      <c r="AD70" s="21">
        <f t="shared" si="17"/>
        <v>0</v>
      </c>
      <c r="AE70" s="21">
        <f t="shared" si="17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18">+C76+C77</f>
        <v>0</v>
      </c>
      <c r="D75" s="21">
        <f t="shared" si="18"/>
        <v>0</v>
      </c>
      <c r="E75" s="21">
        <f t="shared" si="18"/>
        <v>0</v>
      </c>
      <c r="F75" s="21">
        <f t="shared" si="18"/>
        <v>0</v>
      </c>
      <c r="G75" s="21">
        <f t="shared" si="18"/>
        <v>0</v>
      </c>
      <c r="H75" s="21">
        <f t="shared" si="18"/>
        <v>0</v>
      </c>
      <c r="I75" s="21">
        <f t="shared" si="18"/>
        <v>0</v>
      </c>
      <c r="J75" s="21">
        <f t="shared" si="18"/>
        <v>0</v>
      </c>
      <c r="K75" s="21">
        <f t="shared" si="18"/>
        <v>0</v>
      </c>
      <c r="L75" s="21">
        <f t="shared" si="18"/>
        <v>0</v>
      </c>
      <c r="M75" s="21">
        <f t="shared" si="18"/>
        <v>0</v>
      </c>
      <c r="N75" s="21">
        <f t="shared" si="18"/>
        <v>0</v>
      </c>
      <c r="O75" s="21">
        <f t="shared" si="18"/>
        <v>0</v>
      </c>
      <c r="P75" s="21">
        <f t="shared" si="18"/>
        <v>0</v>
      </c>
      <c r="Q75" s="21">
        <f t="shared" si="18"/>
        <v>0</v>
      </c>
      <c r="R75" s="21">
        <f t="shared" si="18"/>
        <v>0</v>
      </c>
      <c r="S75" s="21">
        <f t="shared" si="18"/>
        <v>0</v>
      </c>
      <c r="T75" s="21">
        <f t="shared" si="18"/>
        <v>0</v>
      </c>
      <c r="U75" s="21">
        <f t="shared" si="18"/>
        <v>0</v>
      </c>
      <c r="V75" s="21">
        <f t="shared" si="18"/>
        <v>0</v>
      </c>
      <c r="W75" s="21">
        <f t="shared" si="18"/>
        <v>0</v>
      </c>
      <c r="X75" s="21">
        <f t="shared" si="18"/>
        <v>0</v>
      </c>
      <c r="Y75" s="21">
        <f t="shared" si="18"/>
        <v>0</v>
      </c>
      <c r="Z75" s="21">
        <f t="shared" si="18"/>
        <v>0</v>
      </c>
      <c r="AA75" s="21">
        <f t="shared" si="18"/>
        <v>0</v>
      </c>
      <c r="AB75" s="21">
        <f t="shared" si="18"/>
        <v>0</v>
      </c>
      <c r="AC75" s="21">
        <f t="shared" si="18"/>
        <v>0</v>
      </c>
      <c r="AD75" s="21">
        <f t="shared" si="18"/>
        <v>0</v>
      </c>
      <c r="AE75" s="21">
        <f t="shared" si="18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19">+C81+C91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 t="shared" si="19"/>
        <v>0</v>
      </c>
      <c r="P80" s="21">
        <f t="shared" si="19"/>
        <v>0</v>
      </c>
      <c r="Q80" s="21">
        <f t="shared" si="19"/>
        <v>0</v>
      </c>
      <c r="R80" s="21">
        <f t="shared" si="19"/>
        <v>0</v>
      </c>
      <c r="S80" s="21">
        <f t="shared" si="19"/>
        <v>0</v>
      </c>
      <c r="T80" s="21">
        <f t="shared" si="19"/>
        <v>0</v>
      </c>
      <c r="U80" s="21">
        <f t="shared" si="19"/>
        <v>0</v>
      </c>
      <c r="V80" s="21">
        <f t="shared" si="19"/>
        <v>0</v>
      </c>
      <c r="W80" s="21">
        <f t="shared" si="19"/>
        <v>0</v>
      </c>
      <c r="X80" s="21">
        <f t="shared" si="19"/>
        <v>0</v>
      </c>
      <c r="Y80" s="21">
        <f t="shared" si="19"/>
        <v>0</v>
      </c>
      <c r="Z80" s="21">
        <f t="shared" si="19"/>
        <v>0</v>
      </c>
      <c r="AA80" s="21">
        <f t="shared" si="19"/>
        <v>0</v>
      </c>
      <c r="AB80" s="21">
        <f t="shared" si="19"/>
        <v>0</v>
      </c>
      <c r="AC80" s="21">
        <f t="shared" si="19"/>
        <v>0</v>
      </c>
      <c r="AD80" s="21">
        <f t="shared" si="19"/>
        <v>0</v>
      </c>
      <c r="AE80" s="21">
        <f t="shared" si="19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0">+C82+C83+C84</f>
        <v>0</v>
      </c>
      <c r="D81" s="21">
        <f t="shared" si="20"/>
        <v>0</v>
      </c>
      <c r="E81" s="21">
        <f t="shared" si="20"/>
        <v>0</v>
      </c>
      <c r="F81" s="21">
        <f t="shared" si="20"/>
        <v>0</v>
      </c>
      <c r="G81" s="21">
        <f t="shared" si="20"/>
        <v>0</v>
      </c>
      <c r="H81" s="21">
        <f t="shared" si="20"/>
        <v>0</v>
      </c>
      <c r="I81" s="21">
        <f t="shared" si="20"/>
        <v>0</v>
      </c>
      <c r="J81" s="21">
        <f t="shared" si="20"/>
        <v>0</v>
      </c>
      <c r="K81" s="21">
        <f t="shared" si="20"/>
        <v>0</v>
      </c>
      <c r="L81" s="21">
        <f t="shared" si="20"/>
        <v>0</v>
      </c>
      <c r="M81" s="21">
        <f t="shared" si="20"/>
        <v>0</v>
      </c>
      <c r="N81" s="21">
        <f t="shared" si="20"/>
        <v>0</v>
      </c>
      <c r="O81" s="21">
        <f t="shared" si="20"/>
        <v>0</v>
      </c>
      <c r="P81" s="21">
        <f t="shared" si="20"/>
        <v>0</v>
      </c>
      <c r="Q81" s="21">
        <f t="shared" si="20"/>
        <v>0</v>
      </c>
      <c r="R81" s="21">
        <f t="shared" si="20"/>
        <v>0</v>
      </c>
      <c r="S81" s="21">
        <f t="shared" si="20"/>
        <v>0</v>
      </c>
      <c r="T81" s="21">
        <f t="shared" si="20"/>
        <v>0</v>
      </c>
      <c r="U81" s="21">
        <f t="shared" si="20"/>
        <v>0</v>
      </c>
      <c r="V81" s="21">
        <f t="shared" si="20"/>
        <v>0</v>
      </c>
      <c r="W81" s="21">
        <f t="shared" si="20"/>
        <v>0</v>
      </c>
      <c r="X81" s="21">
        <f t="shared" si="20"/>
        <v>0</v>
      </c>
      <c r="Y81" s="21">
        <f t="shared" si="20"/>
        <v>0</v>
      </c>
      <c r="Z81" s="21">
        <f t="shared" si="20"/>
        <v>0</v>
      </c>
      <c r="AA81" s="21">
        <f t="shared" si="20"/>
        <v>0</v>
      </c>
      <c r="AB81" s="21">
        <f t="shared" si="20"/>
        <v>0</v>
      </c>
      <c r="AC81" s="21">
        <f t="shared" si="20"/>
        <v>0</v>
      </c>
      <c r="AD81" s="21">
        <f t="shared" si="20"/>
        <v>0</v>
      </c>
      <c r="AE81" s="21">
        <f t="shared" si="20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">
      <c r="A84" s="13" t="s">
        <v>172</v>
      </c>
      <c r="B84" s="4" t="s">
        <v>173</v>
      </c>
      <c r="C84" s="21">
        <f t="shared" ref="C84:AE84" si="21">+C85+C86+C87+C88+C89+C90</f>
        <v>0</v>
      </c>
      <c r="D84" s="21">
        <f t="shared" si="21"/>
        <v>0</v>
      </c>
      <c r="E84" s="21">
        <f t="shared" si="21"/>
        <v>0</v>
      </c>
      <c r="F84" s="21">
        <f t="shared" si="21"/>
        <v>0</v>
      </c>
      <c r="G84" s="21">
        <f t="shared" si="21"/>
        <v>0</v>
      </c>
      <c r="H84" s="21">
        <f t="shared" si="21"/>
        <v>0</v>
      </c>
      <c r="I84" s="21">
        <f t="shared" si="21"/>
        <v>0</v>
      </c>
      <c r="J84" s="21">
        <f t="shared" si="21"/>
        <v>0</v>
      </c>
      <c r="K84" s="21">
        <f t="shared" si="21"/>
        <v>0</v>
      </c>
      <c r="L84" s="21">
        <f t="shared" si="21"/>
        <v>0</v>
      </c>
      <c r="M84" s="21">
        <f t="shared" si="21"/>
        <v>0</v>
      </c>
      <c r="N84" s="21">
        <f t="shared" si="21"/>
        <v>0</v>
      </c>
      <c r="O84" s="21">
        <f t="shared" si="21"/>
        <v>0</v>
      </c>
      <c r="P84" s="21">
        <f t="shared" si="21"/>
        <v>0</v>
      </c>
      <c r="Q84" s="21">
        <f t="shared" si="21"/>
        <v>0</v>
      </c>
      <c r="R84" s="21">
        <f t="shared" si="21"/>
        <v>0</v>
      </c>
      <c r="S84" s="21">
        <f t="shared" si="21"/>
        <v>0</v>
      </c>
      <c r="T84" s="21">
        <f t="shared" si="21"/>
        <v>0</v>
      </c>
      <c r="U84" s="21">
        <f t="shared" si="21"/>
        <v>0</v>
      </c>
      <c r="V84" s="21">
        <f t="shared" si="21"/>
        <v>0</v>
      </c>
      <c r="W84" s="21">
        <f t="shared" si="21"/>
        <v>0</v>
      </c>
      <c r="X84" s="21">
        <f t="shared" si="21"/>
        <v>0</v>
      </c>
      <c r="Y84" s="21">
        <f t="shared" si="21"/>
        <v>0</v>
      </c>
      <c r="Z84" s="21">
        <f t="shared" si="21"/>
        <v>0</v>
      </c>
      <c r="AA84" s="21">
        <f t="shared" si="21"/>
        <v>0</v>
      </c>
      <c r="AB84" s="21">
        <f t="shared" si="21"/>
        <v>0</v>
      </c>
      <c r="AC84" s="21">
        <f t="shared" si="21"/>
        <v>0</v>
      </c>
      <c r="AD84" s="21">
        <f t="shared" si="21"/>
        <v>0</v>
      </c>
      <c r="AE84" s="21">
        <f t="shared" si="21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">
      <c r="A87" s="13" t="s">
        <v>178</v>
      </c>
      <c r="B87" s="4" t="s">
        <v>72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2">+C92+C93+C94</f>
        <v>0</v>
      </c>
      <c r="D91" s="21">
        <f t="shared" si="22"/>
        <v>0</v>
      </c>
      <c r="E91" s="21">
        <f t="shared" si="22"/>
        <v>0</v>
      </c>
      <c r="F91" s="21">
        <f t="shared" si="22"/>
        <v>0</v>
      </c>
      <c r="G91" s="21">
        <f t="shared" si="22"/>
        <v>0</v>
      </c>
      <c r="H91" s="21">
        <f t="shared" si="22"/>
        <v>0</v>
      </c>
      <c r="I91" s="21">
        <f t="shared" si="22"/>
        <v>0</v>
      </c>
      <c r="J91" s="21">
        <f t="shared" si="22"/>
        <v>0</v>
      </c>
      <c r="K91" s="21">
        <f t="shared" si="22"/>
        <v>0</v>
      </c>
      <c r="L91" s="21">
        <f t="shared" si="22"/>
        <v>0</v>
      </c>
      <c r="M91" s="21">
        <f t="shared" si="22"/>
        <v>0</v>
      </c>
      <c r="N91" s="21">
        <f t="shared" si="22"/>
        <v>0</v>
      </c>
      <c r="O91" s="21">
        <f t="shared" si="22"/>
        <v>0</v>
      </c>
      <c r="P91" s="21">
        <f t="shared" si="22"/>
        <v>0</v>
      </c>
      <c r="Q91" s="21">
        <f t="shared" si="22"/>
        <v>0</v>
      </c>
      <c r="R91" s="21">
        <f t="shared" si="22"/>
        <v>0</v>
      </c>
      <c r="S91" s="21">
        <f t="shared" si="22"/>
        <v>0</v>
      </c>
      <c r="T91" s="21">
        <f t="shared" si="22"/>
        <v>0</v>
      </c>
      <c r="U91" s="21">
        <f t="shared" si="22"/>
        <v>0</v>
      </c>
      <c r="V91" s="21">
        <f t="shared" si="22"/>
        <v>0</v>
      </c>
      <c r="W91" s="21">
        <f t="shared" si="22"/>
        <v>0</v>
      </c>
      <c r="X91" s="21">
        <f t="shared" si="22"/>
        <v>0</v>
      </c>
      <c r="Y91" s="21">
        <f t="shared" si="22"/>
        <v>0</v>
      </c>
      <c r="Z91" s="21">
        <f t="shared" si="22"/>
        <v>0</v>
      </c>
      <c r="AA91" s="21">
        <f t="shared" si="22"/>
        <v>0</v>
      </c>
      <c r="AB91" s="21">
        <f t="shared" si="22"/>
        <v>0</v>
      </c>
      <c r="AC91" s="21">
        <f t="shared" si="22"/>
        <v>0</v>
      </c>
      <c r="AD91" s="21">
        <f t="shared" si="22"/>
        <v>0</v>
      </c>
      <c r="AE91" s="21">
        <f t="shared" si="22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">
      <c r="A94" s="13" t="s">
        <v>189</v>
      </c>
      <c r="B94" s="4" t="s">
        <v>173</v>
      </c>
      <c r="C94" s="21">
        <f t="shared" ref="C94:AE94" si="23">+C95+C96+C97+C98+C99+C100</f>
        <v>0</v>
      </c>
      <c r="D94" s="21">
        <f t="shared" si="23"/>
        <v>0</v>
      </c>
      <c r="E94" s="21">
        <f t="shared" si="23"/>
        <v>0</v>
      </c>
      <c r="F94" s="21">
        <f t="shared" si="23"/>
        <v>0</v>
      </c>
      <c r="G94" s="21">
        <f t="shared" si="23"/>
        <v>0</v>
      </c>
      <c r="H94" s="21">
        <f t="shared" si="23"/>
        <v>0</v>
      </c>
      <c r="I94" s="21">
        <f t="shared" si="23"/>
        <v>0</v>
      </c>
      <c r="J94" s="21">
        <f t="shared" si="23"/>
        <v>0</v>
      </c>
      <c r="K94" s="21">
        <f t="shared" si="23"/>
        <v>0</v>
      </c>
      <c r="L94" s="21">
        <f t="shared" si="23"/>
        <v>0</v>
      </c>
      <c r="M94" s="21">
        <f t="shared" si="23"/>
        <v>0</v>
      </c>
      <c r="N94" s="21">
        <f t="shared" si="23"/>
        <v>0</v>
      </c>
      <c r="O94" s="21">
        <f t="shared" si="23"/>
        <v>0</v>
      </c>
      <c r="P94" s="21">
        <f t="shared" si="23"/>
        <v>0</v>
      </c>
      <c r="Q94" s="21">
        <f t="shared" si="23"/>
        <v>0</v>
      </c>
      <c r="R94" s="21">
        <f t="shared" si="23"/>
        <v>0</v>
      </c>
      <c r="S94" s="21">
        <f t="shared" si="23"/>
        <v>0</v>
      </c>
      <c r="T94" s="21">
        <f t="shared" si="23"/>
        <v>0</v>
      </c>
      <c r="U94" s="21">
        <f t="shared" si="23"/>
        <v>0</v>
      </c>
      <c r="V94" s="21">
        <f t="shared" si="23"/>
        <v>0</v>
      </c>
      <c r="W94" s="21">
        <f t="shared" si="23"/>
        <v>0</v>
      </c>
      <c r="X94" s="21">
        <f t="shared" si="23"/>
        <v>0</v>
      </c>
      <c r="Y94" s="21">
        <f t="shared" si="23"/>
        <v>0</v>
      </c>
      <c r="Z94" s="21">
        <f t="shared" si="23"/>
        <v>0</v>
      </c>
      <c r="AA94" s="21">
        <f t="shared" si="23"/>
        <v>0</v>
      </c>
      <c r="AB94" s="21">
        <f t="shared" si="23"/>
        <v>0</v>
      </c>
      <c r="AC94" s="21">
        <f t="shared" si="23"/>
        <v>0</v>
      </c>
      <c r="AD94" s="21">
        <f t="shared" si="23"/>
        <v>0</v>
      </c>
      <c r="AE94" s="21">
        <f t="shared" si="23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4">+C103+C107+C110</f>
        <v>0</v>
      </c>
      <c r="D102" s="21">
        <f t="shared" si="24"/>
        <v>0</v>
      </c>
      <c r="E102" s="21">
        <f t="shared" si="24"/>
        <v>0</v>
      </c>
      <c r="F102" s="21">
        <f t="shared" si="24"/>
        <v>0</v>
      </c>
      <c r="G102" s="21">
        <f t="shared" si="24"/>
        <v>0</v>
      </c>
      <c r="H102" s="21">
        <f t="shared" si="24"/>
        <v>0</v>
      </c>
      <c r="I102" s="21">
        <f t="shared" si="24"/>
        <v>0</v>
      </c>
      <c r="J102" s="21">
        <f t="shared" si="24"/>
        <v>0</v>
      </c>
      <c r="K102" s="21">
        <f t="shared" si="24"/>
        <v>0</v>
      </c>
      <c r="L102" s="21">
        <f t="shared" si="24"/>
        <v>0</v>
      </c>
      <c r="M102" s="21">
        <f t="shared" si="24"/>
        <v>0</v>
      </c>
      <c r="N102" s="21">
        <f t="shared" si="24"/>
        <v>0</v>
      </c>
      <c r="O102" s="21">
        <f t="shared" si="24"/>
        <v>0</v>
      </c>
      <c r="P102" s="21">
        <f t="shared" si="24"/>
        <v>0</v>
      </c>
      <c r="Q102" s="21">
        <f t="shared" si="24"/>
        <v>0</v>
      </c>
      <c r="R102" s="21">
        <f t="shared" si="24"/>
        <v>0</v>
      </c>
      <c r="S102" s="21">
        <f t="shared" si="24"/>
        <v>0</v>
      </c>
      <c r="T102" s="21">
        <f t="shared" si="24"/>
        <v>0</v>
      </c>
      <c r="U102" s="21">
        <f t="shared" si="24"/>
        <v>0</v>
      </c>
      <c r="V102" s="21">
        <f t="shared" si="24"/>
        <v>0</v>
      </c>
      <c r="W102" s="21">
        <f t="shared" si="24"/>
        <v>0</v>
      </c>
      <c r="X102" s="21">
        <f t="shared" si="24"/>
        <v>0</v>
      </c>
      <c r="Y102" s="21">
        <f t="shared" si="24"/>
        <v>0</v>
      </c>
      <c r="Z102" s="21">
        <f t="shared" si="24"/>
        <v>0</v>
      </c>
      <c r="AA102" s="21">
        <f t="shared" si="24"/>
        <v>0</v>
      </c>
      <c r="AB102" s="21">
        <f t="shared" si="24"/>
        <v>0</v>
      </c>
      <c r="AC102" s="21">
        <f t="shared" si="24"/>
        <v>0</v>
      </c>
      <c r="AD102" s="21">
        <f t="shared" si="24"/>
        <v>0</v>
      </c>
      <c r="AE102" s="21">
        <f t="shared" si="24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5">+C104+C105+C106</f>
        <v>0</v>
      </c>
      <c r="D103" s="21">
        <f t="shared" si="25"/>
        <v>0</v>
      </c>
      <c r="E103" s="21">
        <f t="shared" si="25"/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21">
        <f t="shared" si="25"/>
        <v>0</v>
      </c>
      <c r="J103" s="21">
        <f t="shared" si="25"/>
        <v>0</v>
      </c>
      <c r="K103" s="21">
        <f t="shared" si="25"/>
        <v>0</v>
      </c>
      <c r="L103" s="21">
        <f t="shared" si="25"/>
        <v>0</v>
      </c>
      <c r="M103" s="21">
        <f t="shared" si="25"/>
        <v>0</v>
      </c>
      <c r="N103" s="21">
        <f t="shared" si="25"/>
        <v>0</v>
      </c>
      <c r="O103" s="21">
        <f t="shared" si="25"/>
        <v>0</v>
      </c>
      <c r="P103" s="21">
        <f t="shared" si="25"/>
        <v>0</v>
      </c>
      <c r="Q103" s="21">
        <f t="shared" si="25"/>
        <v>0</v>
      </c>
      <c r="R103" s="21">
        <f t="shared" si="25"/>
        <v>0</v>
      </c>
      <c r="S103" s="21">
        <f t="shared" si="25"/>
        <v>0</v>
      </c>
      <c r="T103" s="21">
        <f t="shared" si="25"/>
        <v>0</v>
      </c>
      <c r="U103" s="21">
        <f t="shared" si="25"/>
        <v>0</v>
      </c>
      <c r="V103" s="21">
        <f t="shared" si="25"/>
        <v>0</v>
      </c>
      <c r="W103" s="21">
        <f t="shared" si="25"/>
        <v>0</v>
      </c>
      <c r="X103" s="21">
        <f t="shared" si="25"/>
        <v>0</v>
      </c>
      <c r="Y103" s="21">
        <f t="shared" si="25"/>
        <v>0</v>
      </c>
      <c r="Z103" s="21">
        <f t="shared" si="25"/>
        <v>0</v>
      </c>
      <c r="AA103" s="21">
        <f t="shared" si="25"/>
        <v>0</v>
      </c>
      <c r="AB103" s="21">
        <f t="shared" si="25"/>
        <v>0</v>
      </c>
      <c r="AC103" s="21">
        <f t="shared" si="25"/>
        <v>0</v>
      </c>
      <c r="AD103" s="21">
        <f t="shared" si="25"/>
        <v>0</v>
      </c>
      <c r="AE103" s="21">
        <f t="shared" si="25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26">+C108+C109</f>
        <v>0</v>
      </c>
      <c r="D107" s="21">
        <f t="shared" si="26"/>
        <v>0</v>
      </c>
      <c r="E107" s="21">
        <f t="shared" si="26"/>
        <v>0</v>
      </c>
      <c r="F107" s="21">
        <f t="shared" si="26"/>
        <v>0</v>
      </c>
      <c r="G107" s="21">
        <f t="shared" si="26"/>
        <v>0</v>
      </c>
      <c r="H107" s="21">
        <f t="shared" si="26"/>
        <v>0</v>
      </c>
      <c r="I107" s="21">
        <f t="shared" si="26"/>
        <v>0</v>
      </c>
      <c r="J107" s="21">
        <f t="shared" si="26"/>
        <v>0</v>
      </c>
      <c r="K107" s="21">
        <f t="shared" si="26"/>
        <v>0</v>
      </c>
      <c r="L107" s="21">
        <f t="shared" si="26"/>
        <v>0</v>
      </c>
      <c r="M107" s="21">
        <f t="shared" si="26"/>
        <v>0</v>
      </c>
      <c r="N107" s="21">
        <f t="shared" si="26"/>
        <v>0</v>
      </c>
      <c r="O107" s="21">
        <f t="shared" si="26"/>
        <v>0</v>
      </c>
      <c r="P107" s="21">
        <f t="shared" si="26"/>
        <v>0</v>
      </c>
      <c r="Q107" s="21">
        <f t="shared" si="26"/>
        <v>0</v>
      </c>
      <c r="R107" s="21">
        <f t="shared" si="26"/>
        <v>0</v>
      </c>
      <c r="S107" s="21">
        <f t="shared" si="26"/>
        <v>0</v>
      </c>
      <c r="T107" s="21">
        <f t="shared" si="26"/>
        <v>0</v>
      </c>
      <c r="U107" s="21">
        <f t="shared" si="26"/>
        <v>0</v>
      </c>
      <c r="V107" s="21">
        <f t="shared" si="26"/>
        <v>0</v>
      </c>
      <c r="W107" s="21">
        <f t="shared" si="26"/>
        <v>0</v>
      </c>
      <c r="X107" s="21">
        <f t="shared" si="26"/>
        <v>0</v>
      </c>
      <c r="Y107" s="21">
        <f t="shared" si="26"/>
        <v>0</v>
      </c>
      <c r="Z107" s="21">
        <f t="shared" si="26"/>
        <v>0</v>
      </c>
      <c r="AA107" s="21">
        <f t="shared" si="26"/>
        <v>0</v>
      </c>
      <c r="AB107" s="21">
        <f t="shared" si="26"/>
        <v>0</v>
      </c>
      <c r="AC107" s="21">
        <f t="shared" si="26"/>
        <v>0</v>
      </c>
      <c r="AD107" s="21">
        <f t="shared" si="26"/>
        <v>0</v>
      </c>
      <c r="AE107" s="21">
        <f t="shared" si="26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27">+C112+C122+C141+C149+C154+C160+C173+C187</f>
        <v>0</v>
      </c>
      <c r="D111" s="21">
        <f t="shared" si="27"/>
        <v>2.9455449901768169E-2</v>
      </c>
      <c r="E111" s="21">
        <f t="shared" si="27"/>
        <v>3.0943371630648326E-2</v>
      </c>
      <c r="F111" s="21">
        <f t="shared" si="27"/>
        <v>1.4364077242767297</v>
      </c>
      <c r="G111" s="21">
        <f t="shared" si="27"/>
        <v>1.4753148296855343</v>
      </c>
      <c r="H111" s="21">
        <f t="shared" si="27"/>
        <v>1.6208924135463256</v>
      </c>
      <c r="I111" s="21">
        <f t="shared" si="27"/>
        <v>1.6548993402998278</v>
      </c>
      <c r="J111" s="21">
        <f t="shared" si="27"/>
        <v>1.8953876326134715</v>
      </c>
      <c r="K111" s="21">
        <f t="shared" si="27"/>
        <v>1.7043368901637306</v>
      </c>
      <c r="L111" s="21">
        <f t="shared" si="27"/>
        <v>1.8829853096455957</v>
      </c>
      <c r="M111" s="21">
        <f t="shared" si="27"/>
        <v>2.2080474169673097</v>
      </c>
      <c r="N111" s="21">
        <f t="shared" si="27"/>
        <v>1.7727192146427868</v>
      </c>
      <c r="O111" s="21">
        <f t="shared" si="27"/>
        <v>1.9849430110923048</v>
      </c>
      <c r="P111" s="21">
        <f t="shared" si="27"/>
        <v>2.5267364945781781</v>
      </c>
      <c r="Q111" s="21">
        <f t="shared" si="27"/>
        <v>2.3745958270416199</v>
      </c>
      <c r="R111" s="21">
        <f t="shared" si="27"/>
        <v>2.0913723383930103</v>
      </c>
      <c r="S111" s="21">
        <f t="shared" si="27"/>
        <v>2.1867105655988173</v>
      </c>
      <c r="T111" s="21">
        <f t="shared" si="27"/>
        <v>2.2198079539684543</v>
      </c>
      <c r="U111" s="21">
        <f t="shared" si="27"/>
        <v>2.3019632155457415</v>
      </c>
      <c r="V111" s="21">
        <f t="shared" si="27"/>
        <v>2.6913698386372245</v>
      </c>
      <c r="W111" s="21">
        <f t="shared" si="27"/>
        <v>3.8159980302017291</v>
      </c>
      <c r="X111" s="21">
        <f t="shared" si="27"/>
        <v>2.479358967146974</v>
      </c>
      <c r="Y111" s="21">
        <f t="shared" si="27"/>
        <v>2.7162585844289611</v>
      </c>
      <c r="Z111" s="21">
        <f t="shared" si="27"/>
        <v>2.8869352629496721</v>
      </c>
      <c r="AA111" s="21">
        <f t="shared" si="27"/>
        <v>2.8458244382800788</v>
      </c>
      <c r="AB111" s="21">
        <f t="shared" si="27"/>
        <v>2.9974261671560769</v>
      </c>
      <c r="AC111" s="21">
        <f t="shared" si="27"/>
        <v>2.5098234726775832</v>
      </c>
      <c r="AD111" s="21">
        <f t="shared" si="27"/>
        <v>2.7625802945830791</v>
      </c>
      <c r="AE111" s="21">
        <f t="shared" si="27"/>
        <v>5.1883389959326394</v>
      </c>
    </row>
    <row r="112" spans="1:31" x14ac:dyDescent="0.2">
      <c r="A112" s="13" t="s">
        <v>250</v>
      </c>
      <c r="B112" s="4" t="s">
        <v>251</v>
      </c>
      <c r="C112" s="21">
        <f t="shared" ref="C112:AE112" si="28">+C113+C114+C115+C116+C121</f>
        <v>0</v>
      </c>
      <c r="D112" s="21">
        <f t="shared" si="28"/>
        <v>0</v>
      </c>
      <c r="E112" s="21">
        <f t="shared" si="28"/>
        <v>0</v>
      </c>
      <c r="F112" s="21">
        <f t="shared" si="28"/>
        <v>0</v>
      </c>
      <c r="G112" s="21">
        <f t="shared" si="28"/>
        <v>0</v>
      </c>
      <c r="H112" s="21">
        <f t="shared" si="28"/>
        <v>0</v>
      </c>
      <c r="I112" s="21">
        <f t="shared" si="28"/>
        <v>0</v>
      </c>
      <c r="J112" s="21">
        <f t="shared" si="28"/>
        <v>0</v>
      </c>
      <c r="K112" s="21">
        <f t="shared" si="28"/>
        <v>0</v>
      </c>
      <c r="L112" s="21">
        <f t="shared" si="28"/>
        <v>0</v>
      </c>
      <c r="M112" s="21">
        <f t="shared" si="28"/>
        <v>0</v>
      </c>
      <c r="N112" s="21">
        <f t="shared" si="28"/>
        <v>0</v>
      </c>
      <c r="O112" s="21">
        <f t="shared" si="28"/>
        <v>0</v>
      </c>
      <c r="P112" s="21">
        <f t="shared" si="28"/>
        <v>0</v>
      </c>
      <c r="Q112" s="21">
        <f t="shared" si="28"/>
        <v>0</v>
      </c>
      <c r="R112" s="21">
        <f t="shared" si="28"/>
        <v>0</v>
      </c>
      <c r="S112" s="21">
        <f t="shared" si="28"/>
        <v>0</v>
      </c>
      <c r="T112" s="21">
        <f t="shared" si="28"/>
        <v>0</v>
      </c>
      <c r="U112" s="21">
        <f t="shared" si="28"/>
        <v>0</v>
      </c>
      <c r="V112" s="21">
        <f t="shared" si="28"/>
        <v>0</v>
      </c>
      <c r="W112" s="21">
        <f t="shared" si="28"/>
        <v>0</v>
      </c>
      <c r="X112" s="21">
        <f t="shared" si="28"/>
        <v>0</v>
      </c>
      <c r="Y112" s="21">
        <f t="shared" si="28"/>
        <v>0</v>
      </c>
      <c r="Z112" s="21">
        <f t="shared" si="28"/>
        <v>0</v>
      </c>
      <c r="AA112" s="21">
        <f t="shared" si="28"/>
        <v>0</v>
      </c>
      <c r="AB112" s="21">
        <f t="shared" si="28"/>
        <v>0</v>
      </c>
      <c r="AC112" s="21">
        <f t="shared" si="28"/>
        <v>0</v>
      </c>
      <c r="AD112" s="21">
        <f t="shared" si="28"/>
        <v>0</v>
      </c>
      <c r="AE112" s="21">
        <f t="shared" si="28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 t="shared" ref="C122:AE122" si="29">+C123+C124+C125+C126+C127+C128+C129+C130+C137+C140</f>
        <v>0</v>
      </c>
      <c r="D122" s="21">
        <f t="shared" si="29"/>
        <v>0</v>
      </c>
      <c r="E122" s="21">
        <f t="shared" si="29"/>
        <v>0</v>
      </c>
      <c r="F122" s="21">
        <f t="shared" si="29"/>
        <v>0</v>
      </c>
      <c r="G122" s="21">
        <f t="shared" si="29"/>
        <v>0</v>
      </c>
      <c r="H122" s="21">
        <f t="shared" si="29"/>
        <v>0</v>
      </c>
      <c r="I122" s="21">
        <f t="shared" si="29"/>
        <v>0</v>
      </c>
      <c r="J122" s="21">
        <f t="shared" si="29"/>
        <v>0</v>
      </c>
      <c r="K122" s="21">
        <f t="shared" si="29"/>
        <v>0</v>
      </c>
      <c r="L122" s="21">
        <f t="shared" si="29"/>
        <v>0</v>
      </c>
      <c r="M122" s="21">
        <f t="shared" si="29"/>
        <v>0</v>
      </c>
      <c r="N122" s="21">
        <f t="shared" si="29"/>
        <v>0</v>
      </c>
      <c r="O122" s="21">
        <f t="shared" si="29"/>
        <v>0</v>
      </c>
      <c r="P122" s="21">
        <f t="shared" si="29"/>
        <v>0</v>
      </c>
      <c r="Q122" s="21">
        <f t="shared" si="29"/>
        <v>0</v>
      </c>
      <c r="R122" s="21">
        <f t="shared" si="29"/>
        <v>0</v>
      </c>
      <c r="S122" s="21">
        <f t="shared" si="29"/>
        <v>0</v>
      </c>
      <c r="T122" s="21">
        <f t="shared" si="29"/>
        <v>0</v>
      </c>
      <c r="U122" s="21">
        <f t="shared" si="29"/>
        <v>0</v>
      </c>
      <c r="V122" s="21">
        <f t="shared" si="29"/>
        <v>0</v>
      </c>
      <c r="W122" s="21">
        <f t="shared" si="29"/>
        <v>0</v>
      </c>
      <c r="X122" s="21">
        <f t="shared" si="29"/>
        <v>0</v>
      </c>
      <c r="Y122" s="21">
        <f t="shared" si="29"/>
        <v>0</v>
      </c>
      <c r="Z122" s="21">
        <f t="shared" si="29"/>
        <v>0</v>
      </c>
      <c r="AA122" s="21">
        <f t="shared" si="29"/>
        <v>0</v>
      </c>
      <c r="AB122" s="21">
        <f t="shared" si="29"/>
        <v>0</v>
      </c>
      <c r="AC122" s="21">
        <f t="shared" si="29"/>
        <v>0</v>
      </c>
      <c r="AD122" s="21">
        <f t="shared" si="29"/>
        <v>0</v>
      </c>
      <c r="AE122" s="21">
        <f t="shared" si="29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">
      <c r="A141" s="13" t="s">
        <v>306</v>
      </c>
      <c r="B141" s="4" t="s">
        <v>307</v>
      </c>
      <c r="C141" s="21">
        <f>+C145</f>
        <v>0</v>
      </c>
      <c r="D141" s="21">
        <f t="shared" ref="D141:AE141" si="30">+D145</f>
        <v>0</v>
      </c>
      <c r="E141" s="21">
        <f t="shared" si="30"/>
        <v>0</v>
      </c>
      <c r="F141" s="21">
        <f t="shared" si="30"/>
        <v>0</v>
      </c>
      <c r="G141" s="21">
        <f t="shared" si="30"/>
        <v>0</v>
      </c>
      <c r="H141" s="21">
        <f t="shared" si="30"/>
        <v>0</v>
      </c>
      <c r="I141" s="21">
        <f t="shared" si="30"/>
        <v>0</v>
      </c>
      <c r="J141" s="21">
        <f t="shared" si="30"/>
        <v>0</v>
      </c>
      <c r="K141" s="21">
        <f t="shared" si="30"/>
        <v>0</v>
      </c>
      <c r="L141" s="21">
        <f t="shared" si="30"/>
        <v>0</v>
      </c>
      <c r="M141" s="21">
        <f t="shared" si="30"/>
        <v>0</v>
      </c>
      <c r="N141" s="21">
        <f t="shared" si="30"/>
        <v>0</v>
      </c>
      <c r="O141" s="21">
        <f t="shared" si="30"/>
        <v>0</v>
      </c>
      <c r="P141" s="21">
        <f t="shared" si="30"/>
        <v>0</v>
      </c>
      <c r="Q141" s="21">
        <f t="shared" si="30"/>
        <v>0</v>
      </c>
      <c r="R141" s="21">
        <f t="shared" si="30"/>
        <v>0</v>
      </c>
      <c r="S141" s="21">
        <f t="shared" si="30"/>
        <v>0</v>
      </c>
      <c r="T141" s="21">
        <f t="shared" si="30"/>
        <v>0</v>
      </c>
      <c r="U141" s="21">
        <f t="shared" si="30"/>
        <v>0</v>
      </c>
      <c r="V141" s="21">
        <f t="shared" si="30"/>
        <v>0</v>
      </c>
      <c r="W141" s="21">
        <f t="shared" si="30"/>
        <v>0</v>
      </c>
      <c r="X141" s="21">
        <f t="shared" si="30"/>
        <v>0</v>
      </c>
      <c r="Y141" s="21">
        <f t="shared" si="30"/>
        <v>0</v>
      </c>
      <c r="Z141" s="21">
        <f t="shared" si="30"/>
        <v>0</v>
      </c>
      <c r="AA141" s="21">
        <f t="shared" si="30"/>
        <v>0</v>
      </c>
      <c r="AB141" s="21">
        <f t="shared" si="30"/>
        <v>0</v>
      </c>
      <c r="AC141" s="21">
        <f t="shared" si="30"/>
        <v>0</v>
      </c>
      <c r="AD141" s="21">
        <f t="shared" si="30"/>
        <v>0</v>
      </c>
      <c r="AE141" s="21">
        <f t="shared" si="30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1">+C150+C151</f>
        <v>0</v>
      </c>
      <c r="D149" s="21">
        <f t="shared" si="31"/>
        <v>0</v>
      </c>
      <c r="E149" s="21">
        <f t="shared" si="31"/>
        <v>0</v>
      </c>
      <c r="F149" s="21">
        <f t="shared" si="31"/>
        <v>0</v>
      </c>
      <c r="G149" s="21">
        <f t="shared" si="31"/>
        <v>0</v>
      </c>
      <c r="H149" s="21">
        <f t="shared" si="31"/>
        <v>0</v>
      </c>
      <c r="I149" s="21">
        <f t="shared" si="31"/>
        <v>0</v>
      </c>
      <c r="J149" s="21">
        <f t="shared" si="31"/>
        <v>0</v>
      </c>
      <c r="K149" s="21">
        <f t="shared" si="31"/>
        <v>0</v>
      </c>
      <c r="L149" s="21">
        <f t="shared" si="31"/>
        <v>0</v>
      </c>
      <c r="M149" s="21">
        <f t="shared" si="31"/>
        <v>0</v>
      </c>
      <c r="N149" s="21">
        <f t="shared" si="31"/>
        <v>0</v>
      </c>
      <c r="O149" s="21">
        <f t="shared" si="31"/>
        <v>0</v>
      </c>
      <c r="P149" s="21">
        <f t="shared" si="31"/>
        <v>0</v>
      </c>
      <c r="Q149" s="21">
        <f t="shared" si="31"/>
        <v>0</v>
      </c>
      <c r="R149" s="21">
        <f t="shared" si="31"/>
        <v>0</v>
      </c>
      <c r="S149" s="21">
        <f t="shared" si="31"/>
        <v>0</v>
      </c>
      <c r="T149" s="21">
        <f t="shared" si="31"/>
        <v>0</v>
      </c>
      <c r="U149" s="21">
        <f t="shared" si="31"/>
        <v>0</v>
      </c>
      <c r="V149" s="21">
        <f t="shared" si="31"/>
        <v>0</v>
      </c>
      <c r="W149" s="21">
        <f t="shared" si="31"/>
        <v>0</v>
      </c>
      <c r="X149" s="21">
        <f t="shared" si="31"/>
        <v>0</v>
      </c>
      <c r="Y149" s="21">
        <f t="shared" si="31"/>
        <v>0</v>
      </c>
      <c r="Z149" s="21">
        <f t="shared" si="31"/>
        <v>0</v>
      </c>
      <c r="AA149" s="21">
        <f t="shared" si="31"/>
        <v>0</v>
      </c>
      <c r="AB149" s="21">
        <f t="shared" si="31"/>
        <v>0</v>
      </c>
      <c r="AC149" s="21">
        <f t="shared" si="31"/>
        <v>0</v>
      </c>
      <c r="AD149" s="21">
        <f t="shared" si="31"/>
        <v>0</v>
      </c>
      <c r="AE149" s="21">
        <f t="shared" si="31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>
        <f>+C155+C156</f>
        <v>0</v>
      </c>
      <c r="D154" s="21">
        <f t="shared" ref="D154:AE154" si="32">+D155+D156</f>
        <v>0</v>
      </c>
      <c r="E154" s="21">
        <f t="shared" si="32"/>
        <v>0</v>
      </c>
      <c r="F154" s="21">
        <f t="shared" si="32"/>
        <v>0</v>
      </c>
      <c r="G154" s="21">
        <f t="shared" si="32"/>
        <v>0</v>
      </c>
      <c r="H154" s="21">
        <f t="shared" si="32"/>
        <v>0</v>
      </c>
      <c r="I154" s="21">
        <f t="shared" si="32"/>
        <v>0</v>
      </c>
      <c r="J154" s="21">
        <f t="shared" si="32"/>
        <v>0</v>
      </c>
      <c r="K154" s="21">
        <f t="shared" si="32"/>
        <v>0</v>
      </c>
      <c r="L154" s="21">
        <f t="shared" si="32"/>
        <v>0</v>
      </c>
      <c r="M154" s="21">
        <f t="shared" si="32"/>
        <v>0</v>
      </c>
      <c r="N154" s="21">
        <f t="shared" si="32"/>
        <v>0</v>
      </c>
      <c r="O154" s="21">
        <f t="shared" si="32"/>
        <v>0</v>
      </c>
      <c r="P154" s="21">
        <f t="shared" si="32"/>
        <v>0</v>
      </c>
      <c r="Q154" s="21">
        <f t="shared" si="32"/>
        <v>0</v>
      </c>
      <c r="R154" s="21">
        <f t="shared" si="32"/>
        <v>0</v>
      </c>
      <c r="S154" s="21">
        <f t="shared" si="32"/>
        <v>0</v>
      </c>
      <c r="T154" s="21">
        <f t="shared" si="32"/>
        <v>0</v>
      </c>
      <c r="U154" s="21">
        <f t="shared" si="32"/>
        <v>0</v>
      </c>
      <c r="V154" s="21">
        <f t="shared" si="32"/>
        <v>0</v>
      </c>
      <c r="W154" s="21">
        <f t="shared" si="32"/>
        <v>0</v>
      </c>
      <c r="X154" s="21">
        <f t="shared" si="32"/>
        <v>0</v>
      </c>
      <c r="Y154" s="21">
        <f t="shared" si="32"/>
        <v>0</v>
      </c>
      <c r="Z154" s="21">
        <f t="shared" si="32"/>
        <v>0</v>
      </c>
      <c r="AA154" s="21">
        <f t="shared" si="32"/>
        <v>0</v>
      </c>
      <c r="AB154" s="21">
        <f t="shared" si="32"/>
        <v>0</v>
      </c>
      <c r="AC154" s="21">
        <f t="shared" si="32"/>
        <v>0</v>
      </c>
      <c r="AD154" s="21">
        <f t="shared" si="32"/>
        <v>0</v>
      </c>
      <c r="AE154" s="21">
        <f t="shared" si="32"/>
        <v>0</v>
      </c>
    </row>
    <row r="155" spans="1:31" x14ac:dyDescent="0.2">
      <c r="A155" s="13" t="s">
        <v>332</v>
      </c>
      <c r="B155" s="4" t="s">
        <v>333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x14ac:dyDescent="0.2">
      <c r="A156" s="13" t="s">
        <v>334</v>
      </c>
      <c r="B156" s="4" t="s">
        <v>335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x14ac:dyDescent="0.2">
      <c r="A161" s="13" t="s">
        <v>343</v>
      </c>
      <c r="B161" s="4" t="s">
        <v>344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 t="shared" ref="C173:AE173" si="33">+C174+C178+C182</f>
        <v>0</v>
      </c>
      <c r="D173" s="21">
        <f t="shared" si="33"/>
        <v>2.9455449901768169E-2</v>
      </c>
      <c r="E173" s="21">
        <f t="shared" si="33"/>
        <v>3.0943371630648326E-2</v>
      </c>
      <c r="F173" s="21">
        <f t="shared" si="33"/>
        <v>1.4364077242767297</v>
      </c>
      <c r="G173" s="21">
        <f t="shared" si="33"/>
        <v>1.4753148296855343</v>
      </c>
      <c r="H173" s="21">
        <f t="shared" si="33"/>
        <v>1.6208924135463256</v>
      </c>
      <c r="I173" s="21">
        <f t="shared" si="33"/>
        <v>1.6548993402998278</v>
      </c>
      <c r="J173" s="21">
        <f t="shared" si="33"/>
        <v>1.8953876326134715</v>
      </c>
      <c r="K173" s="21">
        <f t="shared" si="33"/>
        <v>1.7043368901637306</v>
      </c>
      <c r="L173" s="21">
        <f t="shared" si="33"/>
        <v>1.8829853096455957</v>
      </c>
      <c r="M173" s="21">
        <f t="shared" si="33"/>
        <v>2.2080474169673097</v>
      </c>
      <c r="N173" s="21">
        <f t="shared" si="33"/>
        <v>1.7727192146427868</v>
      </c>
      <c r="O173" s="21">
        <f t="shared" si="33"/>
        <v>1.9849430110923048</v>
      </c>
      <c r="P173" s="21">
        <f t="shared" si="33"/>
        <v>2.5267364945781781</v>
      </c>
      <c r="Q173" s="21">
        <f t="shared" si="33"/>
        <v>2.3745958270416199</v>
      </c>
      <c r="R173" s="21">
        <f t="shared" si="33"/>
        <v>2.0913723383930103</v>
      </c>
      <c r="S173" s="21">
        <f t="shared" si="33"/>
        <v>2.1867105655988173</v>
      </c>
      <c r="T173" s="21">
        <f t="shared" si="33"/>
        <v>2.2198079539684543</v>
      </c>
      <c r="U173" s="21">
        <f t="shared" si="33"/>
        <v>2.3019632155457415</v>
      </c>
      <c r="V173" s="21">
        <f t="shared" si="33"/>
        <v>2.6913698386372245</v>
      </c>
      <c r="W173" s="21">
        <f t="shared" si="33"/>
        <v>3.8159980302017291</v>
      </c>
      <c r="X173" s="21">
        <f t="shared" si="33"/>
        <v>2.479358967146974</v>
      </c>
      <c r="Y173" s="21">
        <f t="shared" si="33"/>
        <v>2.7162585844289611</v>
      </c>
      <c r="Z173" s="21">
        <f t="shared" si="33"/>
        <v>2.8869352629496721</v>
      </c>
      <c r="AA173" s="21">
        <f t="shared" si="33"/>
        <v>2.8458244382800788</v>
      </c>
      <c r="AB173" s="21">
        <f t="shared" si="33"/>
        <v>2.9974261671560769</v>
      </c>
      <c r="AC173" s="21">
        <f t="shared" si="33"/>
        <v>2.5098234726775832</v>
      </c>
      <c r="AD173" s="21">
        <f t="shared" si="33"/>
        <v>2.7625802945830791</v>
      </c>
      <c r="AE173" s="21">
        <f t="shared" si="33"/>
        <v>5.1883389959326394</v>
      </c>
    </row>
    <row r="174" spans="1:31" x14ac:dyDescent="0.2">
      <c r="A174" s="13" t="s">
        <v>360</v>
      </c>
      <c r="B174" s="4" t="s">
        <v>361</v>
      </c>
      <c r="C174" s="21">
        <f>+C175+C176+C177</f>
        <v>0</v>
      </c>
      <c r="D174" s="21">
        <f t="shared" ref="D174:AE174" si="34">+D175+D176+D177</f>
        <v>2.9455449901768169E-2</v>
      </c>
      <c r="E174" s="21">
        <f t="shared" si="34"/>
        <v>3.0943371630648326E-2</v>
      </c>
      <c r="F174" s="21">
        <f t="shared" si="34"/>
        <v>1.4364077242767297</v>
      </c>
      <c r="G174" s="21">
        <f t="shared" si="34"/>
        <v>1.4753148296855343</v>
      </c>
      <c r="H174" s="21">
        <f t="shared" si="34"/>
        <v>1.6208924135463256</v>
      </c>
      <c r="I174" s="21">
        <f t="shared" si="34"/>
        <v>1.6548993402998278</v>
      </c>
      <c r="J174" s="21">
        <f t="shared" si="34"/>
        <v>1.8953876326134715</v>
      </c>
      <c r="K174" s="21">
        <f t="shared" si="34"/>
        <v>1.7043368901637306</v>
      </c>
      <c r="L174" s="21">
        <f t="shared" si="34"/>
        <v>1.8829853096455957</v>
      </c>
      <c r="M174" s="21">
        <f t="shared" si="34"/>
        <v>2.2080474169673097</v>
      </c>
      <c r="N174" s="21">
        <f t="shared" si="34"/>
        <v>1.7727192146427868</v>
      </c>
      <c r="O174" s="21">
        <f t="shared" si="34"/>
        <v>1.9849430110923048</v>
      </c>
      <c r="P174" s="21">
        <f t="shared" si="34"/>
        <v>2.5267364945781781</v>
      </c>
      <c r="Q174" s="21">
        <f t="shared" si="34"/>
        <v>2.3745958270416199</v>
      </c>
      <c r="R174" s="21">
        <f t="shared" si="34"/>
        <v>2.0913723383930103</v>
      </c>
      <c r="S174" s="21">
        <f t="shared" si="34"/>
        <v>2.1867105655988173</v>
      </c>
      <c r="T174" s="21">
        <f t="shared" si="34"/>
        <v>2.2198079539684543</v>
      </c>
      <c r="U174" s="21">
        <f t="shared" si="34"/>
        <v>2.3019632155457415</v>
      </c>
      <c r="V174" s="21">
        <f t="shared" si="34"/>
        <v>2.6913698386372245</v>
      </c>
      <c r="W174" s="21">
        <f t="shared" si="34"/>
        <v>3.8159980302017291</v>
      </c>
      <c r="X174" s="21">
        <f t="shared" si="34"/>
        <v>2.479358967146974</v>
      </c>
      <c r="Y174" s="21">
        <f t="shared" si="34"/>
        <v>2.7162585844289611</v>
      </c>
      <c r="Z174" s="21">
        <f t="shared" si="34"/>
        <v>2.8869352629496721</v>
      </c>
      <c r="AA174" s="21">
        <f t="shared" si="34"/>
        <v>2.8458244382800788</v>
      </c>
      <c r="AB174" s="21">
        <f t="shared" si="34"/>
        <v>2.9974261671560769</v>
      </c>
      <c r="AC174" s="21">
        <f t="shared" si="34"/>
        <v>2.5098234726775832</v>
      </c>
      <c r="AD174" s="21">
        <f t="shared" si="34"/>
        <v>2.7625802945830791</v>
      </c>
      <c r="AE174" s="21">
        <f t="shared" si="34"/>
        <v>5.1883389959326394</v>
      </c>
    </row>
    <row r="175" spans="1:31" x14ac:dyDescent="0.2">
      <c r="A175" s="13" t="s">
        <v>362</v>
      </c>
      <c r="B175" s="4" t="s">
        <v>363</v>
      </c>
      <c r="C175" s="27">
        <v>0</v>
      </c>
      <c r="D175" s="27">
        <v>2.9985807465618859E-3</v>
      </c>
      <c r="E175" s="27">
        <v>3.4380070726915514E-3</v>
      </c>
      <c r="F175" s="27">
        <v>0.38172610817610075</v>
      </c>
      <c r="G175" s="27">
        <v>0.26838878993710691</v>
      </c>
      <c r="H175" s="27">
        <v>0.32491854706316048</v>
      </c>
      <c r="I175" s="27">
        <v>0.37876227397394935</v>
      </c>
      <c r="J175" s="27">
        <v>0.62865178793782395</v>
      </c>
      <c r="K175" s="27">
        <v>0.33534805156476682</v>
      </c>
      <c r="L175" s="27">
        <v>0.3511273716062176</v>
      </c>
      <c r="M175" s="27">
        <v>0.33372978716029933</v>
      </c>
      <c r="N175" s="27">
        <v>0.21573299870104315</v>
      </c>
      <c r="O175" s="27">
        <v>0.32787859271796893</v>
      </c>
      <c r="P175" s="27">
        <v>0.26190533543307087</v>
      </c>
      <c r="Q175" s="27">
        <v>0.36772058852643419</v>
      </c>
      <c r="R175" s="27">
        <v>0.37974898776768895</v>
      </c>
      <c r="S175" s="27">
        <v>0.38388442779694426</v>
      </c>
      <c r="T175" s="27">
        <v>0.27462236063091483</v>
      </c>
      <c r="U175" s="27">
        <v>0.34439329514195582</v>
      </c>
      <c r="V175" s="27">
        <v>0.49857319570977926</v>
      </c>
      <c r="W175" s="27">
        <v>0.55517502708933719</v>
      </c>
      <c r="X175" s="27">
        <v>0.30901132910662826</v>
      </c>
      <c r="Y175" s="27">
        <v>0.38909229833383824</v>
      </c>
      <c r="Z175" s="27">
        <v>0.52603915203501095</v>
      </c>
      <c r="AA175" s="27">
        <v>0.35977098856015782</v>
      </c>
      <c r="AB175" s="27">
        <v>0.38693987178285016</v>
      </c>
      <c r="AC175" s="27">
        <v>0.37724250199887066</v>
      </c>
      <c r="AD175" s="27">
        <v>0.63046084479610465</v>
      </c>
      <c r="AE175" s="27">
        <v>1.0104015857182296</v>
      </c>
    </row>
    <row r="176" spans="1:31" x14ac:dyDescent="0.2">
      <c r="A176" s="13" t="s">
        <v>364</v>
      </c>
      <c r="B176" s="4" t="s">
        <v>365</v>
      </c>
      <c r="C176" s="27">
        <v>0</v>
      </c>
      <c r="D176" s="27">
        <v>2.6456869155206283E-2</v>
      </c>
      <c r="E176" s="27">
        <v>2.7505364557956775E-2</v>
      </c>
      <c r="F176" s="27">
        <v>1.0546816161006289</v>
      </c>
      <c r="G176" s="27">
        <v>1.134271951698113</v>
      </c>
      <c r="H176" s="27">
        <v>1.1589001544163182</v>
      </c>
      <c r="I176" s="27">
        <v>1.274536213831408</v>
      </c>
      <c r="J176" s="27">
        <v>1.2667358446756476</v>
      </c>
      <c r="K176" s="27">
        <v>1.3689888385989637</v>
      </c>
      <c r="L176" s="27">
        <v>1.4743972126507772</v>
      </c>
      <c r="M176" s="27">
        <v>1.4921325175580935</v>
      </c>
      <c r="N176" s="27">
        <v>1.5569862159417436</v>
      </c>
      <c r="O176" s="27">
        <v>1.6570644183743357</v>
      </c>
      <c r="P176" s="27">
        <v>1.6411011253993251</v>
      </c>
      <c r="Q176" s="27">
        <v>1.7463771255793026</v>
      </c>
      <c r="R176" s="27">
        <v>1.7116233506253216</v>
      </c>
      <c r="S176" s="27">
        <v>1.7572785774273041</v>
      </c>
      <c r="T176" s="27">
        <v>1.7661560231167193</v>
      </c>
      <c r="U176" s="27">
        <v>1.8690825593943219</v>
      </c>
      <c r="V176" s="27">
        <v>2.0163356329589908</v>
      </c>
      <c r="W176" s="27">
        <v>2.0759605708357349</v>
      </c>
      <c r="X176" s="27">
        <v>2.1703476380403459</v>
      </c>
      <c r="Y176" s="27">
        <v>2.2846784135716449</v>
      </c>
      <c r="Z176" s="27">
        <v>2.3608961109146609</v>
      </c>
      <c r="AA176" s="27">
        <v>2.2308613392662719</v>
      </c>
      <c r="AB176" s="27">
        <v>2.2000019030228257</v>
      </c>
      <c r="AC176" s="27">
        <v>2.1285350894364763</v>
      </c>
      <c r="AD176" s="27">
        <v>2.1036649017650637</v>
      </c>
      <c r="AE176" s="27">
        <v>4.0770819763320141</v>
      </c>
    </row>
    <row r="177" spans="1:31" x14ac:dyDescent="0.2">
      <c r="A177" s="13" t="s">
        <v>366</v>
      </c>
      <c r="B177" s="4" t="s">
        <v>367</v>
      </c>
      <c r="C177" s="27">
        <v>0</v>
      </c>
      <c r="D177" s="27">
        <v>0</v>
      </c>
      <c r="E177" s="27">
        <v>0</v>
      </c>
      <c r="F177" s="27">
        <v>0</v>
      </c>
      <c r="G177" s="27">
        <v>7.2654088050314466E-2</v>
      </c>
      <c r="H177" s="27">
        <v>0.1370737120668469</v>
      </c>
      <c r="I177" s="27">
        <v>1.6008524944703859E-3</v>
      </c>
      <c r="J177" s="27">
        <v>0</v>
      </c>
      <c r="K177" s="27">
        <v>0</v>
      </c>
      <c r="L177" s="27">
        <v>5.7460725388601037E-2</v>
      </c>
      <c r="M177" s="27">
        <v>0.38218511224891688</v>
      </c>
      <c r="N177" s="27">
        <v>0</v>
      </c>
      <c r="O177" s="27">
        <v>0</v>
      </c>
      <c r="P177" s="27">
        <v>0.62373003374578184</v>
      </c>
      <c r="Q177" s="27">
        <v>0.26049811293588299</v>
      </c>
      <c r="R177" s="27">
        <v>0</v>
      </c>
      <c r="S177" s="27">
        <v>4.5547560374568752E-2</v>
      </c>
      <c r="T177" s="27">
        <v>0.17902957022082019</v>
      </c>
      <c r="U177" s="27">
        <v>8.8487361009463722E-2</v>
      </c>
      <c r="V177" s="27">
        <v>0.17646100996845426</v>
      </c>
      <c r="W177" s="27">
        <v>1.184862432276657</v>
      </c>
      <c r="X177" s="27">
        <v>0</v>
      </c>
      <c r="Y177" s="27">
        <v>4.2487872523477729E-2</v>
      </c>
      <c r="Z177" s="27">
        <v>0</v>
      </c>
      <c r="AA177" s="27">
        <v>0.25519211045364892</v>
      </c>
      <c r="AB177" s="27">
        <v>0.41048439235040102</v>
      </c>
      <c r="AC177" s="27">
        <v>4.0458812422360249E-3</v>
      </c>
      <c r="AD177" s="27">
        <v>2.8454548021911136E-2</v>
      </c>
      <c r="AE177" s="27">
        <v>0.10085543388239623</v>
      </c>
    </row>
    <row r="178" spans="1:31" x14ac:dyDescent="0.2">
      <c r="A178" s="13" t="s">
        <v>368</v>
      </c>
      <c r="B178" s="4" t="s">
        <v>369</v>
      </c>
      <c r="C178" s="21">
        <f>+C179+C180+C181</f>
        <v>0</v>
      </c>
      <c r="D178" s="21">
        <f t="shared" ref="D178:AE178" si="35">+D179+D180+D181</f>
        <v>0</v>
      </c>
      <c r="E178" s="21">
        <f t="shared" si="35"/>
        <v>0</v>
      </c>
      <c r="F178" s="21">
        <f t="shared" si="35"/>
        <v>0</v>
      </c>
      <c r="G178" s="21">
        <f t="shared" si="35"/>
        <v>0</v>
      </c>
      <c r="H178" s="21">
        <f t="shared" si="35"/>
        <v>0</v>
      </c>
      <c r="I178" s="21">
        <f t="shared" si="35"/>
        <v>0</v>
      </c>
      <c r="J178" s="21">
        <f t="shared" si="35"/>
        <v>0</v>
      </c>
      <c r="K178" s="21">
        <f t="shared" si="35"/>
        <v>0</v>
      </c>
      <c r="L178" s="21">
        <f t="shared" si="35"/>
        <v>0</v>
      </c>
      <c r="M178" s="21">
        <f t="shared" si="35"/>
        <v>0</v>
      </c>
      <c r="N178" s="21">
        <f t="shared" si="35"/>
        <v>0</v>
      </c>
      <c r="O178" s="21">
        <f t="shared" si="35"/>
        <v>0</v>
      </c>
      <c r="P178" s="21">
        <f t="shared" si="35"/>
        <v>0</v>
      </c>
      <c r="Q178" s="21">
        <f t="shared" si="35"/>
        <v>0</v>
      </c>
      <c r="R178" s="21">
        <f t="shared" si="35"/>
        <v>0</v>
      </c>
      <c r="S178" s="21">
        <f t="shared" si="35"/>
        <v>0</v>
      </c>
      <c r="T178" s="21">
        <f t="shared" si="35"/>
        <v>0</v>
      </c>
      <c r="U178" s="21">
        <f t="shared" si="35"/>
        <v>0</v>
      </c>
      <c r="V178" s="21">
        <f t="shared" si="35"/>
        <v>0</v>
      </c>
      <c r="W178" s="21">
        <f t="shared" si="35"/>
        <v>0</v>
      </c>
      <c r="X178" s="21">
        <f t="shared" si="35"/>
        <v>0</v>
      </c>
      <c r="Y178" s="21">
        <f t="shared" si="35"/>
        <v>0</v>
      </c>
      <c r="Z178" s="21">
        <f t="shared" si="35"/>
        <v>0</v>
      </c>
      <c r="AA178" s="21">
        <f t="shared" si="35"/>
        <v>0</v>
      </c>
      <c r="AB178" s="21">
        <f t="shared" si="35"/>
        <v>0</v>
      </c>
      <c r="AC178" s="21">
        <f t="shared" si="35"/>
        <v>0</v>
      </c>
      <c r="AD178" s="21">
        <f t="shared" si="35"/>
        <v>0</v>
      </c>
      <c r="AE178" s="21">
        <f t="shared" si="35"/>
        <v>0</v>
      </c>
    </row>
    <row r="179" spans="1:31" x14ac:dyDescent="0.2">
      <c r="A179" s="13" t="s">
        <v>370</v>
      </c>
      <c r="B179" s="4" t="s">
        <v>371</v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spans="1:31" x14ac:dyDescent="0.2">
      <c r="A180" s="13" t="s">
        <v>372</v>
      </c>
      <c r="B180" s="4" t="s">
        <v>373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spans="1:31" x14ac:dyDescent="0.2">
      <c r="A181" s="13" t="s">
        <v>374</v>
      </c>
      <c r="B181" s="4" t="s">
        <v>267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6">+C192+C216+C252+C257+C286+C287+C291+C294+C295+C296</f>
        <v>0</v>
      </c>
      <c r="D191" s="28">
        <f t="shared" si="36"/>
        <v>0</v>
      </c>
      <c r="E191" s="28">
        <f t="shared" si="36"/>
        <v>0</v>
      </c>
      <c r="F191" s="28">
        <f t="shared" si="36"/>
        <v>0</v>
      </c>
      <c r="G191" s="28">
        <f t="shared" si="36"/>
        <v>0</v>
      </c>
      <c r="H191" s="28">
        <f t="shared" si="36"/>
        <v>0</v>
      </c>
      <c r="I191" s="28">
        <f t="shared" si="36"/>
        <v>0</v>
      </c>
      <c r="J191" s="28">
        <f t="shared" si="36"/>
        <v>0</v>
      </c>
      <c r="K191" s="28">
        <f t="shared" si="36"/>
        <v>0</v>
      </c>
      <c r="L191" s="28">
        <f t="shared" si="36"/>
        <v>0</v>
      </c>
      <c r="M191" s="28">
        <f t="shared" si="36"/>
        <v>0</v>
      </c>
      <c r="N191" s="28">
        <f t="shared" si="36"/>
        <v>0</v>
      </c>
      <c r="O191" s="28">
        <f t="shared" si="36"/>
        <v>0</v>
      </c>
      <c r="P191" s="28">
        <f t="shared" si="36"/>
        <v>0</v>
      </c>
      <c r="Q191" s="28">
        <f t="shared" si="36"/>
        <v>0</v>
      </c>
      <c r="R191" s="28">
        <f t="shared" si="36"/>
        <v>0</v>
      </c>
      <c r="S191" s="28">
        <f t="shared" si="36"/>
        <v>0</v>
      </c>
      <c r="T191" s="28">
        <f t="shared" si="36"/>
        <v>0</v>
      </c>
      <c r="U191" s="28">
        <f t="shared" si="36"/>
        <v>0</v>
      </c>
      <c r="V191" s="28">
        <f t="shared" si="36"/>
        <v>0</v>
      </c>
      <c r="W191" s="28">
        <f t="shared" si="36"/>
        <v>0</v>
      </c>
      <c r="X191" s="28">
        <f t="shared" si="36"/>
        <v>0</v>
      </c>
      <c r="Y191" s="28">
        <f t="shared" si="36"/>
        <v>0</v>
      </c>
      <c r="Z191" s="28">
        <f t="shared" si="36"/>
        <v>0</v>
      </c>
      <c r="AA191" s="28">
        <f t="shared" si="36"/>
        <v>0</v>
      </c>
      <c r="AB191" s="28">
        <f t="shared" si="36"/>
        <v>0</v>
      </c>
      <c r="AC191" s="28">
        <f t="shared" si="36"/>
        <v>0</v>
      </c>
      <c r="AD191" s="28">
        <f t="shared" si="36"/>
        <v>0</v>
      </c>
      <c r="AE191" s="28">
        <f t="shared" si="36"/>
        <v>0</v>
      </c>
    </row>
    <row r="192" spans="1:31" x14ac:dyDescent="0.2">
      <c r="A192" s="80" t="s">
        <v>392</v>
      </c>
      <c r="B192" s="4" t="s">
        <v>393</v>
      </c>
      <c r="C192" s="21">
        <f t="shared" ref="C192:AE192" si="37">+C193++C201+C202+C206</f>
        <v>0</v>
      </c>
      <c r="D192" s="21">
        <f t="shared" si="37"/>
        <v>0</v>
      </c>
      <c r="E192" s="21">
        <f t="shared" si="37"/>
        <v>0</v>
      </c>
      <c r="F192" s="21">
        <f t="shared" si="37"/>
        <v>0</v>
      </c>
      <c r="G192" s="21">
        <f t="shared" si="37"/>
        <v>0</v>
      </c>
      <c r="H192" s="21">
        <f t="shared" si="37"/>
        <v>0</v>
      </c>
      <c r="I192" s="21">
        <f t="shared" si="37"/>
        <v>0</v>
      </c>
      <c r="J192" s="21">
        <f t="shared" si="37"/>
        <v>0</v>
      </c>
      <c r="K192" s="21">
        <f t="shared" si="37"/>
        <v>0</v>
      </c>
      <c r="L192" s="21">
        <f t="shared" si="37"/>
        <v>0</v>
      </c>
      <c r="M192" s="21">
        <f t="shared" si="37"/>
        <v>0</v>
      </c>
      <c r="N192" s="21">
        <f t="shared" si="37"/>
        <v>0</v>
      </c>
      <c r="O192" s="21">
        <f t="shared" si="37"/>
        <v>0</v>
      </c>
      <c r="P192" s="21">
        <f t="shared" si="37"/>
        <v>0</v>
      </c>
      <c r="Q192" s="21">
        <f t="shared" si="37"/>
        <v>0</v>
      </c>
      <c r="R192" s="21">
        <f t="shared" si="37"/>
        <v>0</v>
      </c>
      <c r="S192" s="21">
        <f t="shared" si="37"/>
        <v>0</v>
      </c>
      <c r="T192" s="21">
        <f t="shared" si="37"/>
        <v>0</v>
      </c>
      <c r="U192" s="21">
        <f t="shared" si="37"/>
        <v>0</v>
      </c>
      <c r="V192" s="21">
        <f t="shared" si="37"/>
        <v>0</v>
      </c>
      <c r="W192" s="21">
        <f t="shared" si="37"/>
        <v>0</v>
      </c>
      <c r="X192" s="21">
        <f t="shared" si="37"/>
        <v>0</v>
      </c>
      <c r="Y192" s="21">
        <f t="shared" si="37"/>
        <v>0</v>
      </c>
      <c r="Z192" s="21">
        <f t="shared" si="37"/>
        <v>0</v>
      </c>
      <c r="AA192" s="21">
        <f t="shared" si="37"/>
        <v>0</v>
      </c>
      <c r="AB192" s="21">
        <f t="shared" si="37"/>
        <v>0</v>
      </c>
      <c r="AC192" s="21">
        <f t="shared" si="37"/>
        <v>0</v>
      </c>
      <c r="AD192" s="21">
        <f t="shared" si="37"/>
        <v>0</v>
      </c>
      <c r="AE192" s="21">
        <f t="shared" si="37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38">+C194+C195</f>
        <v>0</v>
      </c>
      <c r="D193" s="21">
        <f t="shared" si="38"/>
        <v>0</v>
      </c>
      <c r="E193" s="21">
        <f t="shared" si="38"/>
        <v>0</v>
      </c>
      <c r="F193" s="21">
        <f t="shared" si="38"/>
        <v>0</v>
      </c>
      <c r="G193" s="21">
        <f t="shared" si="38"/>
        <v>0</v>
      </c>
      <c r="H193" s="21">
        <f t="shared" si="38"/>
        <v>0</v>
      </c>
      <c r="I193" s="21">
        <f t="shared" si="38"/>
        <v>0</v>
      </c>
      <c r="J193" s="21">
        <f t="shared" si="38"/>
        <v>0</v>
      </c>
      <c r="K193" s="21">
        <f t="shared" si="38"/>
        <v>0</v>
      </c>
      <c r="L193" s="21">
        <f t="shared" si="38"/>
        <v>0</v>
      </c>
      <c r="M193" s="21">
        <f t="shared" si="38"/>
        <v>0</v>
      </c>
      <c r="N193" s="21">
        <f t="shared" si="38"/>
        <v>0</v>
      </c>
      <c r="O193" s="21">
        <f t="shared" si="38"/>
        <v>0</v>
      </c>
      <c r="P193" s="21">
        <f t="shared" si="38"/>
        <v>0</v>
      </c>
      <c r="Q193" s="21">
        <f t="shared" si="38"/>
        <v>0</v>
      </c>
      <c r="R193" s="21">
        <f t="shared" si="38"/>
        <v>0</v>
      </c>
      <c r="S193" s="21">
        <f t="shared" si="38"/>
        <v>0</v>
      </c>
      <c r="T193" s="21">
        <f t="shared" si="38"/>
        <v>0</v>
      </c>
      <c r="U193" s="21">
        <f t="shared" si="38"/>
        <v>0</v>
      </c>
      <c r="V193" s="21">
        <f t="shared" si="38"/>
        <v>0</v>
      </c>
      <c r="W193" s="21">
        <f t="shared" si="38"/>
        <v>0</v>
      </c>
      <c r="X193" s="21">
        <f t="shared" si="38"/>
        <v>0</v>
      </c>
      <c r="Y193" s="21">
        <f t="shared" si="38"/>
        <v>0</v>
      </c>
      <c r="Z193" s="21">
        <f t="shared" si="38"/>
        <v>0</v>
      </c>
      <c r="AA193" s="21">
        <f t="shared" si="38"/>
        <v>0</v>
      </c>
      <c r="AB193" s="21">
        <f t="shared" si="38"/>
        <v>0</v>
      </c>
      <c r="AC193" s="21">
        <f t="shared" si="38"/>
        <v>0</v>
      </c>
      <c r="AD193" s="21">
        <f t="shared" si="38"/>
        <v>0</v>
      </c>
      <c r="AE193" s="21">
        <f t="shared" si="38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39">+C196+C197+C198+C199+C200</f>
        <v>0</v>
      </c>
      <c r="D195" s="21">
        <f t="shared" si="39"/>
        <v>0</v>
      </c>
      <c r="E195" s="21">
        <f t="shared" si="39"/>
        <v>0</v>
      </c>
      <c r="F195" s="21">
        <f t="shared" si="39"/>
        <v>0</v>
      </c>
      <c r="G195" s="21">
        <f t="shared" si="39"/>
        <v>0</v>
      </c>
      <c r="H195" s="21">
        <f t="shared" si="39"/>
        <v>0</v>
      </c>
      <c r="I195" s="21">
        <f t="shared" si="39"/>
        <v>0</v>
      </c>
      <c r="J195" s="21">
        <f t="shared" si="39"/>
        <v>0</v>
      </c>
      <c r="K195" s="21">
        <f t="shared" si="39"/>
        <v>0</v>
      </c>
      <c r="L195" s="21">
        <f t="shared" si="39"/>
        <v>0</v>
      </c>
      <c r="M195" s="21">
        <f t="shared" si="39"/>
        <v>0</v>
      </c>
      <c r="N195" s="21">
        <f t="shared" si="39"/>
        <v>0</v>
      </c>
      <c r="O195" s="21">
        <f t="shared" si="39"/>
        <v>0</v>
      </c>
      <c r="P195" s="21">
        <f t="shared" si="39"/>
        <v>0</v>
      </c>
      <c r="Q195" s="21">
        <f t="shared" si="39"/>
        <v>0</v>
      </c>
      <c r="R195" s="21">
        <f t="shared" si="39"/>
        <v>0</v>
      </c>
      <c r="S195" s="21">
        <f t="shared" si="39"/>
        <v>0</v>
      </c>
      <c r="T195" s="21">
        <f t="shared" si="39"/>
        <v>0</v>
      </c>
      <c r="U195" s="21">
        <f t="shared" si="39"/>
        <v>0</v>
      </c>
      <c r="V195" s="21">
        <f t="shared" si="39"/>
        <v>0</v>
      </c>
      <c r="W195" s="21">
        <f t="shared" si="39"/>
        <v>0</v>
      </c>
      <c r="X195" s="21">
        <f t="shared" si="39"/>
        <v>0</v>
      </c>
      <c r="Y195" s="21">
        <f t="shared" si="39"/>
        <v>0</v>
      </c>
      <c r="Z195" s="21">
        <f t="shared" si="39"/>
        <v>0</v>
      </c>
      <c r="AA195" s="21">
        <f t="shared" si="39"/>
        <v>0</v>
      </c>
      <c r="AB195" s="21">
        <f t="shared" si="39"/>
        <v>0</v>
      </c>
      <c r="AC195" s="21">
        <f t="shared" si="39"/>
        <v>0</v>
      </c>
      <c r="AD195" s="21">
        <f t="shared" si="39"/>
        <v>0</v>
      </c>
      <c r="AE195" s="21">
        <f t="shared" si="39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0">+C203+C204+C205</f>
        <v>0</v>
      </c>
      <c r="D202" s="21">
        <f t="shared" si="40"/>
        <v>0</v>
      </c>
      <c r="E202" s="21">
        <f t="shared" si="40"/>
        <v>0</v>
      </c>
      <c r="F202" s="21">
        <f t="shared" si="40"/>
        <v>0</v>
      </c>
      <c r="G202" s="21">
        <f t="shared" si="40"/>
        <v>0</v>
      </c>
      <c r="H202" s="21">
        <f t="shared" si="40"/>
        <v>0</v>
      </c>
      <c r="I202" s="21">
        <f t="shared" si="40"/>
        <v>0</v>
      </c>
      <c r="J202" s="21">
        <f t="shared" si="40"/>
        <v>0</v>
      </c>
      <c r="K202" s="21">
        <f t="shared" si="40"/>
        <v>0</v>
      </c>
      <c r="L202" s="21">
        <f t="shared" si="40"/>
        <v>0</v>
      </c>
      <c r="M202" s="21">
        <f t="shared" si="40"/>
        <v>0</v>
      </c>
      <c r="N202" s="21">
        <f t="shared" si="40"/>
        <v>0</v>
      </c>
      <c r="O202" s="21">
        <f t="shared" si="40"/>
        <v>0</v>
      </c>
      <c r="P202" s="21">
        <f t="shared" si="40"/>
        <v>0</v>
      </c>
      <c r="Q202" s="21">
        <f t="shared" si="40"/>
        <v>0</v>
      </c>
      <c r="R202" s="21">
        <f t="shared" si="40"/>
        <v>0</v>
      </c>
      <c r="S202" s="21">
        <f t="shared" si="40"/>
        <v>0</v>
      </c>
      <c r="T202" s="21">
        <f t="shared" si="40"/>
        <v>0</v>
      </c>
      <c r="U202" s="21">
        <f t="shared" si="40"/>
        <v>0</v>
      </c>
      <c r="V202" s="21">
        <f t="shared" si="40"/>
        <v>0</v>
      </c>
      <c r="W202" s="21">
        <f t="shared" si="40"/>
        <v>0</v>
      </c>
      <c r="X202" s="21">
        <f t="shared" si="40"/>
        <v>0</v>
      </c>
      <c r="Y202" s="21">
        <f t="shared" si="40"/>
        <v>0</v>
      </c>
      <c r="Z202" s="21">
        <f t="shared" si="40"/>
        <v>0</v>
      </c>
      <c r="AA202" s="21">
        <f t="shared" si="40"/>
        <v>0</v>
      </c>
      <c r="AB202" s="21">
        <f t="shared" si="40"/>
        <v>0</v>
      </c>
      <c r="AC202" s="21">
        <f t="shared" si="40"/>
        <v>0</v>
      </c>
      <c r="AD202" s="21">
        <f t="shared" si="40"/>
        <v>0</v>
      </c>
      <c r="AE202" s="21">
        <f t="shared" si="40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1">+C207+C208+C209+C210+C211+C212+C213</f>
        <v>0</v>
      </c>
      <c r="D206" s="21">
        <f t="shared" si="41"/>
        <v>0</v>
      </c>
      <c r="E206" s="21">
        <f t="shared" si="41"/>
        <v>0</v>
      </c>
      <c r="F206" s="21">
        <f t="shared" si="41"/>
        <v>0</v>
      </c>
      <c r="G206" s="21">
        <f t="shared" si="41"/>
        <v>0</v>
      </c>
      <c r="H206" s="21">
        <f t="shared" si="41"/>
        <v>0</v>
      </c>
      <c r="I206" s="21">
        <f t="shared" si="41"/>
        <v>0</v>
      </c>
      <c r="J206" s="21">
        <f t="shared" si="41"/>
        <v>0</v>
      </c>
      <c r="K206" s="21">
        <f t="shared" si="41"/>
        <v>0</v>
      </c>
      <c r="L206" s="21">
        <f t="shared" si="41"/>
        <v>0</v>
      </c>
      <c r="M206" s="21">
        <f t="shared" si="41"/>
        <v>0</v>
      </c>
      <c r="N206" s="21">
        <f t="shared" si="41"/>
        <v>0</v>
      </c>
      <c r="O206" s="21">
        <f t="shared" si="41"/>
        <v>0</v>
      </c>
      <c r="P206" s="21">
        <f t="shared" si="41"/>
        <v>0</v>
      </c>
      <c r="Q206" s="21">
        <f t="shared" si="41"/>
        <v>0</v>
      </c>
      <c r="R206" s="21">
        <f t="shared" si="41"/>
        <v>0</v>
      </c>
      <c r="S206" s="21">
        <f t="shared" si="41"/>
        <v>0</v>
      </c>
      <c r="T206" s="21">
        <f t="shared" si="41"/>
        <v>0</v>
      </c>
      <c r="U206" s="21">
        <f t="shared" si="41"/>
        <v>0</v>
      </c>
      <c r="V206" s="21">
        <f t="shared" si="41"/>
        <v>0</v>
      </c>
      <c r="W206" s="21">
        <f t="shared" si="41"/>
        <v>0</v>
      </c>
      <c r="X206" s="21">
        <f t="shared" si="41"/>
        <v>0</v>
      </c>
      <c r="Y206" s="21">
        <f t="shared" si="41"/>
        <v>0</v>
      </c>
      <c r="Z206" s="21">
        <f t="shared" si="41"/>
        <v>0</v>
      </c>
      <c r="AA206" s="21">
        <f t="shared" si="41"/>
        <v>0</v>
      </c>
      <c r="AB206" s="21">
        <f t="shared" si="41"/>
        <v>0</v>
      </c>
      <c r="AC206" s="21">
        <f t="shared" si="41"/>
        <v>0</v>
      </c>
      <c r="AD206" s="21">
        <f t="shared" si="41"/>
        <v>0</v>
      </c>
      <c r="AE206" s="21">
        <f t="shared" si="41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2">+C214+C215</f>
        <v>0</v>
      </c>
      <c r="D213" s="21">
        <f t="shared" si="42"/>
        <v>0</v>
      </c>
      <c r="E213" s="21">
        <f t="shared" si="42"/>
        <v>0</v>
      </c>
      <c r="F213" s="21">
        <f t="shared" si="42"/>
        <v>0</v>
      </c>
      <c r="G213" s="21">
        <f t="shared" si="42"/>
        <v>0</v>
      </c>
      <c r="H213" s="21">
        <f t="shared" si="42"/>
        <v>0</v>
      </c>
      <c r="I213" s="21">
        <f t="shared" si="42"/>
        <v>0</v>
      </c>
      <c r="J213" s="21">
        <f t="shared" si="42"/>
        <v>0</v>
      </c>
      <c r="K213" s="21">
        <f t="shared" si="42"/>
        <v>0</v>
      </c>
      <c r="L213" s="21">
        <f t="shared" si="42"/>
        <v>0</v>
      </c>
      <c r="M213" s="21">
        <f t="shared" si="42"/>
        <v>0</v>
      </c>
      <c r="N213" s="21">
        <f t="shared" si="42"/>
        <v>0</v>
      </c>
      <c r="O213" s="21">
        <f t="shared" si="42"/>
        <v>0</v>
      </c>
      <c r="P213" s="21">
        <f t="shared" si="42"/>
        <v>0</v>
      </c>
      <c r="Q213" s="21">
        <f t="shared" si="42"/>
        <v>0</v>
      </c>
      <c r="R213" s="21">
        <f t="shared" si="42"/>
        <v>0</v>
      </c>
      <c r="S213" s="21">
        <f t="shared" si="42"/>
        <v>0</v>
      </c>
      <c r="T213" s="21">
        <f t="shared" si="42"/>
        <v>0</v>
      </c>
      <c r="U213" s="21">
        <f t="shared" si="42"/>
        <v>0</v>
      </c>
      <c r="V213" s="21">
        <f t="shared" si="42"/>
        <v>0</v>
      </c>
      <c r="W213" s="21">
        <f t="shared" si="42"/>
        <v>0</v>
      </c>
      <c r="X213" s="21">
        <f t="shared" si="42"/>
        <v>0</v>
      </c>
      <c r="Y213" s="21">
        <f t="shared" si="42"/>
        <v>0</v>
      </c>
      <c r="Z213" s="21">
        <f t="shared" si="42"/>
        <v>0</v>
      </c>
      <c r="AA213" s="21">
        <f t="shared" si="42"/>
        <v>0</v>
      </c>
      <c r="AB213" s="21">
        <f t="shared" si="42"/>
        <v>0</v>
      </c>
      <c r="AC213" s="21">
        <f t="shared" si="42"/>
        <v>0</v>
      </c>
      <c r="AD213" s="21">
        <f t="shared" si="42"/>
        <v>0</v>
      </c>
      <c r="AE213" s="21">
        <f t="shared" si="42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3">+C217+C225+C226+C230+C240</f>
        <v>0</v>
      </c>
      <c r="D216" s="21">
        <f t="shared" si="43"/>
        <v>0</v>
      </c>
      <c r="E216" s="21">
        <f t="shared" si="43"/>
        <v>0</v>
      </c>
      <c r="F216" s="21">
        <f t="shared" si="43"/>
        <v>0</v>
      </c>
      <c r="G216" s="21">
        <f t="shared" si="43"/>
        <v>0</v>
      </c>
      <c r="H216" s="21">
        <f t="shared" si="43"/>
        <v>0</v>
      </c>
      <c r="I216" s="21">
        <f t="shared" si="43"/>
        <v>0</v>
      </c>
      <c r="J216" s="21">
        <f t="shared" si="43"/>
        <v>0</v>
      </c>
      <c r="K216" s="21">
        <f t="shared" si="43"/>
        <v>0</v>
      </c>
      <c r="L216" s="21">
        <f t="shared" si="43"/>
        <v>0</v>
      </c>
      <c r="M216" s="21">
        <f t="shared" si="43"/>
        <v>0</v>
      </c>
      <c r="N216" s="21">
        <f t="shared" si="43"/>
        <v>0</v>
      </c>
      <c r="O216" s="21">
        <f t="shared" si="43"/>
        <v>0</v>
      </c>
      <c r="P216" s="21">
        <f t="shared" si="43"/>
        <v>0</v>
      </c>
      <c r="Q216" s="21">
        <f t="shared" si="43"/>
        <v>0</v>
      </c>
      <c r="R216" s="21">
        <f t="shared" si="43"/>
        <v>0</v>
      </c>
      <c r="S216" s="21">
        <f t="shared" si="43"/>
        <v>0</v>
      </c>
      <c r="T216" s="21">
        <f t="shared" si="43"/>
        <v>0</v>
      </c>
      <c r="U216" s="21">
        <f t="shared" si="43"/>
        <v>0</v>
      </c>
      <c r="V216" s="21">
        <f t="shared" si="43"/>
        <v>0</v>
      </c>
      <c r="W216" s="21">
        <f t="shared" si="43"/>
        <v>0</v>
      </c>
      <c r="X216" s="21">
        <f t="shared" si="43"/>
        <v>0</v>
      </c>
      <c r="Y216" s="21">
        <f t="shared" si="43"/>
        <v>0</v>
      </c>
      <c r="Z216" s="21">
        <f t="shared" si="43"/>
        <v>0</v>
      </c>
      <c r="AA216" s="21">
        <f t="shared" si="43"/>
        <v>0</v>
      </c>
      <c r="AB216" s="21">
        <f t="shared" si="43"/>
        <v>0</v>
      </c>
      <c r="AC216" s="21">
        <f t="shared" si="43"/>
        <v>0</v>
      </c>
      <c r="AD216" s="21">
        <f t="shared" si="43"/>
        <v>0</v>
      </c>
      <c r="AE216" s="21">
        <f t="shared" si="43"/>
        <v>0</v>
      </c>
    </row>
    <row r="217" spans="1:31" x14ac:dyDescent="0.2">
      <c r="A217" s="80" t="s">
        <v>441</v>
      </c>
      <c r="B217" s="4" t="s">
        <v>395</v>
      </c>
      <c r="C217" s="21">
        <f t="shared" ref="C217:AE217" si="44">+C218+C219</f>
        <v>0</v>
      </c>
      <c r="D217" s="21">
        <f t="shared" si="44"/>
        <v>0</v>
      </c>
      <c r="E217" s="21">
        <f t="shared" si="44"/>
        <v>0</v>
      </c>
      <c r="F217" s="21">
        <f t="shared" si="44"/>
        <v>0</v>
      </c>
      <c r="G217" s="21">
        <f t="shared" si="44"/>
        <v>0</v>
      </c>
      <c r="H217" s="21">
        <f t="shared" si="44"/>
        <v>0</v>
      </c>
      <c r="I217" s="21">
        <f t="shared" si="44"/>
        <v>0</v>
      </c>
      <c r="J217" s="21">
        <f t="shared" si="44"/>
        <v>0</v>
      </c>
      <c r="K217" s="21">
        <f t="shared" si="44"/>
        <v>0</v>
      </c>
      <c r="L217" s="21">
        <f t="shared" si="44"/>
        <v>0</v>
      </c>
      <c r="M217" s="21">
        <f t="shared" si="44"/>
        <v>0</v>
      </c>
      <c r="N217" s="21">
        <f t="shared" si="44"/>
        <v>0</v>
      </c>
      <c r="O217" s="21">
        <f t="shared" si="44"/>
        <v>0</v>
      </c>
      <c r="P217" s="21">
        <f t="shared" si="44"/>
        <v>0</v>
      </c>
      <c r="Q217" s="21">
        <f t="shared" si="44"/>
        <v>0</v>
      </c>
      <c r="R217" s="21">
        <f t="shared" si="44"/>
        <v>0</v>
      </c>
      <c r="S217" s="21">
        <f t="shared" si="44"/>
        <v>0</v>
      </c>
      <c r="T217" s="21">
        <f t="shared" si="44"/>
        <v>0</v>
      </c>
      <c r="U217" s="21">
        <f t="shared" si="44"/>
        <v>0</v>
      </c>
      <c r="V217" s="21">
        <f t="shared" si="44"/>
        <v>0</v>
      </c>
      <c r="W217" s="21">
        <f t="shared" si="44"/>
        <v>0</v>
      </c>
      <c r="X217" s="21">
        <f t="shared" si="44"/>
        <v>0</v>
      </c>
      <c r="Y217" s="21">
        <f t="shared" si="44"/>
        <v>0</v>
      </c>
      <c r="Z217" s="21">
        <f t="shared" si="44"/>
        <v>0</v>
      </c>
      <c r="AA217" s="21">
        <f t="shared" si="44"/>
        <v>0</v>
      </c>
      <c r="AB217" s="21">
        <f t="shared" si="44"/>
        <v>0</v>
      </c>
      <c r="AC217" s="21">
        <f t="shared" si="44"/>
        <v>0</v>
      </c>
      <c r="AD217" s="21">
        <f t="shared" si="44"/>
        <v>0</v>
      </c>
      <c r="AE217" s="21">
        <f t="shared" si="44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 t="shared" ref="C219:AE219" si="45">+C220+C221+C222+C223+C224</f>
        <v>0</v>
      </c>
      <c r="D219" s="21">
        <f t="shared" si="45"/>
        <v>0</v>
      </c>
      <c r="E219" s="21">
        <f t="shared" si="45"/>
        <v>0</v>
      </c>
      <c r="F219" s="21">
        <f t="shared" si="45"/>
        <v>0</v>
      </c>
      <c r="G219" s="21">
        <f t="shared" si="45"/>
        <v>0</v>
      </c>
      <c r="H219" s="21">
        <f t="shared" si="45"/>
        <v>0</v>
      </c>
      <c r="I219" s="21">
        <f t="shared" si="45"/>
        <v>0</v>
      </c>
      <c r="J219" s="21">
        <f t="shared" si="45"/>
        <v>0</v>
      </c>
      <c r="K219" s="21">
        <f t="shared" si="45"/>
        <v>0</v>
      </c>
      <c r="L219" s="21">
        <f t="shared" si="45"/>
        <v>0</v>
      </c>
      <c r="M219" s="21">
        <f t="shared" si="45"/>
        <v>0</v>
      </c>
      <c r="N219" s="21">
        <f t="shared" si="45"/>
        <v>0</v>
      </c>
      <c r="O219" s="21">
        <f t="shared" si="45"/>
        <v>0</v>
      </c>
      <c r="P219" s="21">
        <f t="shared" si="45"/>
        <v>0</v>
      </c>
      <c r="Q219" s="21">
        <f t="shared" si="45"/>
        <v>0</v>
      </c>
      <c r="R219" s="21">
        <f t="shared" si="45"/>
        <v>0</v>
      </c>
      <c r="S219" s="21">
        <f t="shared" si="45"/>
        <v>0</v>
      </c>
      <c r="T219" s="21">
        <f t="shared" si="45"/>
        <v>0</v>
      </c>
      <c r="U219" s="21">
        <f t="shared" si="45"/>
        <v>0</v>
      </c>
      <c r="V219" s="21">
        <f t="shared" si="45"/>
        <v>0</v>
      </c>
      <c r="W219" s="21">
        <f t="shared" si="45"/>
        <v>0</v>
      </c>
      <c r="X219" s="21">
        <f t="shared" si="45"/>
        <v>0</v>
      </c>
      <c r="Y219" s="21">
        <f t="shared" si="45"/>
        <v>0</v>
      </c>
      <c r="Z219" s="21">
        <f t="shared" si="45"/>
        <v>0</v>
      </c>
      <c r="AA219" s="21">
        <f t="shared" si="45"/>
        <v>0</v>
      </c>
      <c r="AB219" s="21">
        <f t="shared" si="45"/>
        <v>0</v>
      </c>
      <c r="AC219" s="21">
        <f t="shared" si="45"/>
        <v>0</v>
      </c>
      <c r="AD219" s="21">
        <f t="shared" si="45"/>
        <v>0</v>
      </c>
      <c r="AE219" s="21">
        <f t="shared" si="45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 t="shared" ref="C226:AE226" si="46">+C227+C228+C229</f>
        <v>0</v>
      </c>
      <c r="D226" s="21">
        <f t="shared" si="46"/>
        <v>0</v>
      </c>
      <c r="E226" s="21">
        <f t="shared" si="46"/>
        <v>0</v>
      </c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21">
        <f t="shared" si="46"/>
        <v>0</v>
      </c>
      <c r="J226" s="21">
        <f t="shared" si="46"/>
        <v>0</v>
      </c>
      <c r="K226" s="21">
        <f t="shared" si="46"/>
        <v>0</v>
      </c>
      <c r="L226" s="21">
        <f t="shared" si="46"/>
        <v>0</v>
      </c>
      <c r="M226" s="21">
        <f t="shared" si="46"/>
        <v>0</v>
      </c>
      <c r="N226" s="21">
        <f t="shared" si="46"/>
        <v>0</v>
      </c>
      <c r="O226" s="21">
        <f t="shared" si="46"/>
        <v>0</v>
      </c>
      <c r="P226" s="21">
        <f t="shared" si="46"/>
        <v>0</v>
      </c>
      <c r="Q226" s="21">
        <f t="shared" si="46"/>
        <v>0</v>
      </c>
      <c r="R226" s="21">
        <f t="shared" si="46"/>
        <v>0</v>
      </c>
      <c r="S226" s="21">
        <f t="shared" si="46"/>
        <v>0</v>
      </c>
      <c r="T226" s="21">
        <f t="shared" si="46"/>
        <v>0</v>
      </c>
      <c r="U226" s="21">
        <f t="shared" si="46"/>
        <v>0</v>
      </c>
      <c r="V226" s="21">
        <f t="shared" si="46"/>
        <v>0</v>
      </c>
      <c r="W226" s="21">
        <f t="shared" si="46"/>
        <v>0</v>
      </c>
      <c r="X226" s="21">
        <f t="shared" si="46"/>
        <v>0</v>
      </c>
      <c r="Y226" s="21">
        <f t="shared" si="46"/>
        <v>0</v>
      </c>
      <c r="Z226" s="21">
        <f t="shared" si="46"/>
        <v>0</v>
      </c>
      <c r="AA226" s="21">
        <f t="shared" si="46"/>
        <v>0</v>
      </c>
      <c r="AB226" s="21">
        <f t="shared" si="46"/>
        <v>0</v>
      </c>
      <c r="AC226" s="21">
        <f t="shared" si="46"/>
        <v>0</v>
      </c>
      <c r="AD226" s="21">
        <f t="shared" si="46"/>
        <v>0</v>
      </c>
      <c r="AE226" s="21">
        <f t="shared" si="46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 t="shared" ref="C230:AE230" si="47">+C231+C232+C233+C234+C235+C236+C237</f>
        <v>0</v>
      </c>
      <c r="D230" s="21">
        <f t="shared" si="47"/>
        <v>0</v>
      </c>
      <c r="E230" s="21">
        <f t="shared" si="47"/>
        <v>0</v>
      </c>
      <c r="F230" s="21">
        <f t="shared" si="47"/>
        <v>0</v>
      </c>
      <c r="G230" s="21">
        <f t="shared" si="47"/>
        <v>0</v>
      </c>
      <c r="H230" s="21">
        <f t="shared" si="47"/>
        <v>0</v>
      </c>
      <c r="I230" s="21">
        <f t="shared" si="47"/>
        <v>0</v>
      </c>
      <c r="J230" s="21">
        <f t="shared" si="47"/>
        <v>0</v>
      </c>
      <c r="K230" s="21">
        <f t="shared" si="47"/>
        <v>0</v>
      </c>
      <c r="L230" s="21">
        <f t="shared" si="47"/>
        <v>0</v>
      </c>
      <c r="M230" s="21">
        <f t="shared" si="47"/>
        <v>0</v>
      </c>
      <c r="N230" s="21">
        <f t="shared" si="47"/>
        <v>0</v>
      </c>
      <c r="O230" s="21">
        <f t="shared" si="47"/>
        <v>0</v>
      </c>
      <c r="P230" s="21">
        <f t="shared" si="47"/>
        <v>0</v>
      </c>
      <c r="Q230" s="21">
        <f t="shared" si="47"/>
        <v>0</v>
      </c>
      <c r="R230" s="21">
        <f t="shared" si="47"/>
        <v>0</v>
      </c>
      <c r="S230" s="21">
        <f t="shared" si="47"/>
        <v>0</v>
      </c>
      <c r="T230" s="21">
        <f t="shared" si="47"/>
        <v>0</v>
      </c>
      <c r="U230" s="21">
        <f t="shared" si="47"/>
        <v>0</v>
      </c>
      <c r="V230" s="21">
        <f t="shared" si="47"/>
        <v>0</v>
      </c>
      <c r="W230" s="21">
        <f t="shared" si="47"/>
        <v>0</v>
      </c>
      <c r="X230" s="21">
        <f t="shared" si="47"/>
        <v>0</v>
      </c>
      <c r="Y230" s="21">
        <f t="shared" si="47"/>
        <v>0</v>
      </c>
      <c r="Z230" s="21">
        <f t="shared" si="47"/>
        <v>0</v>
      </c>
      <c r="AA230" s="21">
        <f t="shared" si="47"/>
        <v>0</v>
      </c>
      <c r="AB230" s="21">
        <f t="shared" si="47"/>
        <v>0</v>
      </c>
      <c r="AC230" s="21">
        <f t="shared" si="47"/>
        <v>0</v>
      </c>
      <c r="AD230" s="21">
        <f t="shared" si="47"/>
        <v>0</v>
      </c>
      <c r="AE230" s="21">
        <f t="shared" si="47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 t="shared" ref="C237:AE237" si="48">+C238+C239</f>
        <v>0</v>
      </c>
      <c r="D237" s="21">
        <f t="shared" si="48"/>
        <v>0</v>
      </c>
      <c r="E237" s="21">
        <f t="shared" si="48"/>
        <v>0</v>
      </c>
      <c r="F237" s="21">
        <f t="shared" si="48"/>
        <v>0</v>
      </c>
      <c r="G237" s="21">
        <f t="shared" si="48"/>
        <v>0</v>
      </c>
      <c r="H237" s="21">
        <f t="shared" si="48"/>
        <v>0</v>
      </c>
      <c r="I237" s="21">
        <f t="shared" si="48"/>
        <v>0</v>
      </c>
      <c r="J237" s="21">
        <f t="shared" si="48"/>
        <v>0</v>
      </c>
      <c r="K237" s="21">
        <f t="shared" si="48"/>
        <v>0</v>
      </c>
      <c r="L237" s="21">
        <f t="shared" si="48"/>
        <v>0</v>
      </c>
      <c r="M237" s="21">
        <f t="shared" si="48"/>
        <v>0</v>
      </c>
      <c r="N237" s="21">
        <f t="shared" si="48"/>
        <v>0</v>
      </c>
      <c r="O237" s="21">
        <f t="shared" si="48"/>
        <v>0</v>
      </c>
      <c r="P237" s="21">
        <f t="shared" si="48"/>
        <v>0</v>
      </c>
      <c r="Q237" s="21">
        <f t="shared" si="48"/>
        <v>0</v>
      </c>
      <c r="R237" s="21">
        <f t="shared" si="48"/>
        <v>0</v>
      </c>
      <c r="S237" s="21">
        <f t="shared" si="48"/>
        <v>0</v>
      </c>
      <c r="T237" s="21">
        <f t="shared" si="48"/>
        <v>0</v>
      </c>
      <c r="U237" s="21">
        <f t="shared" si="48"/>
        <v>0</v>
      </c>
      <c r="V237" s="21">
        <f t="shared" si="48"/>
        <v>0</v>
      </c>
      <c r="W237" s="21">
        <f t="shared" si="48"/>
        <v>0</v>
      </c>
      <c r="X237" s="21">
        <f t="shared" si="48"/>
        <v>0</v>
      </c>
      <c r="Y237" s="21">
        <f t="shared" si="48"/>
        <v>0</v>
      </c>
      <c r="Z237" s="21">
        <f t="shared" si="48"/>
        <v>0</v>
      </c>
      <c r="AA237" s="21">
        <f t="shared" si="48"/>
        <v>0</v>
      </c>
      <c r="AB237" s="21">
        <f t="shared" si="48"/>
        <v>0</v>
      </c>
      <c r="AC237" s="21">
        <f t="shared" si="48"/>
        <v>0</v>
      </c>
      <c r="AD237" s="21">
        <f t="shared" si="48"/>
        <v>0</v>
      </c>
      <c r="AE237" s="21">
        <f t="shared" si="48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 t="shared" ref="C240:AE240" si="49">+C241+C242+C243+C244</f>
        <v>0</v>
      </c>
      <c r="D240" s="21">
        <f t="shared" si="49"/>
        <v>0</v>
      </c>
      <c r="E240" s="21">
        <f t="shared" si="49"/>
        <v>0</v>
      </c>
      <c r="F240" s="21">
        <f t="shared" si="49"/>
        <v>0</v>
      </c>
      <c r="G240" s="21">
        <f t="shared" si="49"/>
        <v>0</v>
      </c>
      <c r="H240" s="21">
        <f t="shared" si="49"/>
        <v>0</v>
      </c>
      <c r="I240" s="21">
        <f t="shared" si="49"/>
        <v>0</v>
      </c>
      <c r="J240" s="21">
        <f t="shared" si="49"/>
        <v>0</v>
      </c>
      <c r="K240" s="21">
        <f t="shared" si="49"/>
        <v>0</v>
      </c>
      <c r="L240" s="21">
        <f t="shared" si="49"/>
        <v>0</v>
      </c>
      <c r="M240" s="21">
        <f t="shared" si="49"/>
        <v>0</v>
      </c>
      <c r="N240" s="21">
        <f t="shared" si="49"/>
        <v>0</v>
      </c>
      <c r="O240" s="21">
        <f t="shared" si="49"/>
        <v>0</v>
      </c>
      <c r="P240" s="21">
        <f t="shared" si="49"/>
        <v>0</v>
      </c>
      <c r="Q240" s="21">
        <f t="shared" si="49"/>
        <v>0</v>
      </c>
      <c r="R240" s="21">
        <f t="shared" si="49"/>
        <v>0</v>
      </c>
      <c r="S240" s="21">
        <f t="shared" si="49"/>
        <v>0</v>
      </c>
      <c r="T240" s="21">
        <f t="shared" si="49"/>
        <v>0</v>
      </c>
      <c r="U240" s="21">
        <f t="shared" si="49"/>
        <v>0</v>
      </c>
      <c r="V240" s="21">
        <f t="shared" si="49"/>
        <v>0</v>
      </c>
      <c r="W240" s="21">
        <f t="shared" si="49"/>
        <v>0</v>
      </c>
      <c r="X240" s="21">
        <f t="shared" si="49"/>
        <v>0</v>
      </c>
      <c r="Y240" s="21">
        <f t="shared" si="49"/>
        <v>0</v>
      </c>
      <c r="Z240" s="21">
        <f t="shared" si="49"/>
        <v>0</v>
      </c>
      <c r="AA240" s="21">
        <f t="shared" si="49"/>
        <v>0</v>
      </c>
      <c r="AB240" s="21">
        <f t="shared" si="49"/>
        <v>0</v>
      </c>
      <c r="AC240" s="21">
        <f t="shared" si="49"/>
        <v>0</v>
      </c>
      <c r="AD240" s="21">
        <f t="shared" si="49"/>
        <v>0</v>
      </c>
      <c r="AE240" s="21">
        <f t="shared" si="49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:AE244" si="50">+C245+C246+C247+C248+C249+C250+C251</f>
        <v>0</v>
      </c>
      <c r="D244" s="21">
        <f t="shared" si="50"/>
        <v>0</v>
      </c>
      <c r="E244" s="21">
        <f t="shared" si="50"/>
        <v>0</v>
      </c>
      <c r="F244" s="21">
        <f t="shared" si="50"/>
        <v>0</v>
      </c>
      <c r="G244" s="21">
        <f t="shared" si="50"/>
        <v>0</v>
      </c>
      <c r="H244" s="21">
        <f t="shared" si="50"/>
        <v>0</v>
      </c>
      <c r="I244" s="21">
        <f t="shared" si="50"/>
        <v>0</v>
      </c>
      <c r="J244" s="21">
        <f t="shared" si="50"/>
        <v>0</v>
      </c>
      <c r="K244" s="21">
        <f t="shared" si="50"/>
        <v>0</v>
      </c>
      <c r="L244" s="21">
        <f t="shared" si="50"/>
        <v>0</v>
      </c>
      <c r="M244" s="21">
        <f t="shared" si="50"/>
        <v>0</v>
      </c>
      <c r="N244" s="21">
        <f t="shared" si="50"/>
        <v>0</v>
      </c>
      <c r="O244" s="21">
        <f t="shared" si="50"/>
        <v>0</v>
      </c>
      <c r="P244" s="21">
        <f t="shared" si="50"/>
        <v>0</v>
      </c>
      <c r="Q244" s="21">
        <f t="shared" si="50"/>
        <v>0</v>
      </c>
      <c r="R244" s="21">
        <f t="shared" si="50"/>
        <v>0</v>
      </c>
      <c r="S244" s="21">
        <f t="shared" si="50"/>
        <v>0</v>
      </c>
      <c r="T244" s="21">
        <f t="shared" si="50"/>
        <v>0</v>
      </c>
      <c r="U244" s="21">
        <f t="shared" si="50"/>
        <v>0</v>
      </c>
      <c r="V244" s="21">
        <f t="shared" si="50"/>
        <v>0</v>
      </c>
      <c r="W244" s="21">
        <f t="shared" si="50"/>
        <v>0</v>
      </c>
      <c r="X244" s="21">
        <f t="shared" si="50"/>
        <v>0</v>
      </c>
      <c r="Y244" s="21">
        <f t="shared" si="50"/>
        <v>0</v>
      </c>
      <c r="Z244" s="21">
        <f t="shared" si="50"/>
        <v>0</v>
      </c>
      <c r="AA244" s="21">
        <f t="shared" si="50"/>
        <v>0</v>
      </c>
      <c r="AB244" s="21">
        <f t="shared" si="50"/>
        <v>0</v>
      </c>
      <c r="AC244" s="21">
        <f t="shared" si="50"/>
        <v>0</v>
      </c>
      <c r="AD244" s="21">
        <f t="shared" si="50"/>
        <v>0</v>
      </c>
      <c r="AE244" s="21">
        <f t="shared" si="50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1">+C253+C254++C255+C256</f>
        <v>0</v>
      </c>
      <c r="D252" s="21">
        <f t="shared" si="51"/>
        <v>0</v>
      </c>
      <c r="E252" s="21">
        <f t="shared" si="51"/>
        <v>0</v>
      </c>
      <c r="F252" s="21">
        <f t="shared" si="51"/>
        <v>0</v>
      </c>
      <c r="G252" s="21">
        <f t="shared" si="51"/>
        <v>0</v>
      </c>
      <c r="H252" s="21">
        <f t="shared" si="51"/>
        <v>0</v>
      </c>
      <c r="I252" s="21">
        <f t="shared" si="51"/>
        <v>0</v>
      </c>
      <c r="J252" s="21">
        <f t="shared" si="51"/>
        <v>0</v>
      </c>
      <c r="K252" s="21">
        <f t="shared" si="51"/>
        <v>0</v>
      </c>
      <c r="L252" s="21">
        <f t="shared" si="51"/>
        <v>0</v>
      </c>
      <c r="M252" s="21">
        <f t="shared" si="51"/>
        <v>0</v>
      </c>
      <c r="N252" s="21">
        <f t="shared" si="51"/>
        <v>0</v>
      </c>
      <c r="O252" s="21">
        <f t="shared" si="51"/>
        <v>0</v>
      </c>
      <c r="P252" s="21">
        <f t="shared" si="51"/>
        <v>0</v>
      </c>
      <c r="Q252" s="21">
        <f t="shared" si="51"/>
        <v>0</v>
      </c>
      <c r="R252" s="21">
        <f t="shared" si="51"/>
        <v>0</v>
      </c>
      <c r="S252" s="21">
        <f t="shared" si="51"/>
        <v>0</v>
      </c>
      <c r="T252" s="21">
        <f t="shared" si="51"/>
        <v>0</v>
      </c>
      <c r="U252" s="21">
        <f t="shared" si="51"/>
        <v>0</v>
      </c>
      <c r="V252" s="21">
        <f t="shared" si="51"/>
        <v>0</v>
      </c>
      <c r="W252" s="21">
        <f t="shared" si="51"/>
        <v>0</v>
      </c>
      <c r="X252" s="21">
        <f t="shared" si="51"/>
        <v>0</v>
      </c>
      <c r="Y252" s="21">
        <f t="shared" si="51"/>
        <v>0</v>
      </c>
      <c r="Z252" s="21">
        <f t="shared" si="51"/>
        <v>0</v>
      </c>
      <c r="AA252" s="21">
        <f t="shared" si="51"/>
        <v>0</v>
      </c>
      <c r="AB252" s="21">
        <f t="shared" si="51"/>
        <v>0</v>
      </c>
      <c r="AC252" s="21">
        <f t="shared" si="51"/>
        <v>0</v>
      </c>
      <c r="AD252" s="21">
        <f t="shared" si="51"/>
        <v>0</v>
      </c>
      <c r="AE252" s="21">
        <f t="shared" si="51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2">+C258+C269</f>
        <v>0</v>
      </c>
      <c r="D257" s="21">
        <f t="shared" si="52"/>
        <v>0</v>
      </c>
      <c r="E257" s="21">
        <f t="shared" si="52"/>
        <v>0</v>
      </c>
      <c r="F257" s="21">
        <f t="shared" si="52"/>
        <v>0</v>
      </c>
      <c r="G257" s="21">
        <f t="shared" si="52"/>
        <v>0</v>
      </c>
      <c r="H257" s="21">
        <f t="shared" si="52"/>
        <v>0</v>
      </c>
      <c r="I257" s="21">
        <f t="shared" si="52"/>
        <v>0</v>
      </c>
      <c r="J257" s="21">
        <f t="shared" si="52"/>
        <v>0</v>
      </c>
      <c r="K257" s="21">
        <f t="shared" si="52"/>
        <v>0</v>
      </c>
      <c r="L257" s="21">
        <f t="shared" si="52"/>
        <v>0</v>
      </c>
      <c r="M257" s="21">
        <f t="shared" si="52"/>
        <v>0</v>
      </c>
      <c r="N257" s="21">
        <f t="shared" si="52"/>
        <v>0</v>
      </c>
      <c r="O257" s="21">
        <f t="shared" si="52"/>
        <v>0</v>
      </c>
      <c r="P257" s="21">
        <f t="shared" si="52"/>
        <v>0</v>
      </c>
      <c r="Q257" s="21">
        <f t="shared" si="52"/>
        <v>0</v>
      </c>
      <c r="R257" s="21">
        <f t="shared" si="52"/>
        <v>0</v>
      </c>
      <c r="S257" s="21">
        <f t="shared" si="52"/>
        <v>0</v>
      </c>
      <c r="T257" s="21">
        <f t="shared" si="52"/>
        <v>0</v>
      </c>
      <c r="U257" s="21">
        <f t="shared" si="52"/>
        <v>0</v>
      </c>
      <c r="V257" s="21">
        <f t="shared" si="52"/>
        <v>0</v>
      </c>
      <c r="W257" s="21">
        <f t="shared" si="52"/>
        <v>0</v>
      </c>
      <c r="X257" s="21">
        <f t="shared" si="52"/>
        <v>0</v>
      </c>
      <c r="Y257" s="21">
        <f t="shared" si="52"/>
        <v>0</v>
      </c>
      <c r="Z257" s="21">
        <f t="shared" si="52"/>
        <v>0</v>
      </c>
      <c r="AA257" s="21">
        <f t="shared" si="52"/>
        <v>0</v>
      </c>
      <c r="AB257" s="21">
        <f t="shared" si="52"/>
        <v>0</v>
      </c>
      <c r="AC257" s="21">
        <f t="shared" si="52"/>
        <v>0</v>
      </c>
      <c r="AD257" s="21">
        <f t="shared" si="52"/>
        <v>0</v>
      </c>
      <c r="AE257" s="21">
        <f t="shared" si="52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53">+C259+C260+C264+C265+C266+C267+C268</f>
        <v>0</v>
      </c>
      <c r="D258" s="21">
        <f t="shared" si="53"/>
        <v>0</v>
      </c>
      <c r="E258" s="21">
        <f t="shared" si="53"/>
        <v>0</v>
      </c>
      <c r="F258" s="21">
        <f t="shared" si="53"/>
        <v>0</v>
      </c>
      <c r="G258" s="21">
        <f t="shared" si="53"/>
        <v>0</v>
      </c>
      <c r="H258" s="21">
        <f t="shared" si="53"/>
        <v>0</v>
      </c>
      <c r="I258" s="21">
        <f t="shared" si="53"/>
        <v>0</v>
      </c>
      <c r="J258" s="21">
        <f t="shared" si="53"/>
        <v>0</v>
      </c>
      <c r="K258" s="21">
        <f t="shared" si="53"/>
        <v>0</v>
      </c>
      <c r="L258" s="21">
        <f t="shared" si="53"/>
        <v>0</v>
      </c>
      <c r="M258" s="21">
        <f t="shared" si="53"/>
        <v>0</v>
      </c>
      <c r="N258" s="21">
        <f t="shared" si="53"/>
        <v>0</v>
      </c>
      <c r="O258" s="21">
        <f t="shared" si="53"/>
        <v>0</v>
      </c>
      <c r="P258" s="21">
        <f t="shared" si="53"/>
        <v>0</v>
      </c>
      <c r="Q258" s="21">
        <f t="shared" si="53"/>
        <v>0</v>
      </c>
      <c r="R258" s="21">
        <f t="shared" si="53"/>
        <v>0</v>
      </c>
      <c r="S258" s="21">
        <f t="shared" si="53"/>
        <v>0</v>
      </c>
      <c r="T258" s="21">
        <f t="shared" si="53"/>
        <v>0</v>
      </c>
      <c r="U258" s="21">
        <f t="shared" si="53"/>
        <v>0</v>
      </c>
      <c r="V258" s="21">
        <f t="shared" si="53"/>
        <v>0</v>
      </c>
      <c r="W258" s="21">
        <f t="shared" si="53"/>
        <v>0</v>
      </c>
      <c r="X258" s="21">
        <f t="shared" si="53"/>
        <v>0</v>
      </c>
      <c r="Y258" s="21">
        <f t="shared" si="53"/>
        <v>0</v>
      </c>
      <c r="Z258" s="21">
        <f t="shared" si="53"/>
        <v>0</v>
      </c>
      <c r="AA258" s="21">
        <f t="shared" si="53"/>
        <v>0</v>
      </c>
      <c r="AB258" s="21">
        <f t="shared" si="53"/>
        <v>0</v>
      </c>
      <c r="AC258" s="21">
        <f t="shared" si="53"/>
        <v>0</v>
      </c>
      <c r="AD258" s="21">
        <f t="shared" si="53"/>
        <v>0</v>
      </c>
      <c r="AE258" s="21">
        <f t="shared" si="53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:AE260" si="54">+C261+C262+C263</f>
        <v>0</v>
      </c>
      <c r="D260" s="21">
        <f t="shared" si="54"/>
        <v>0</v>
      </c>
      <c r="E260" s="21">
        <f t="shared" si="54"/>
        <v>0</v>
      </c>
      <c r="F260" s="21">
        <f t="shared" si="54"/>
        <v>0</v>
      </c>
      <c r="G260" s="21">
        <f t="shared" si="54"/>
        <v>0</v>
      </c>
      <c r="H260" s="21">
        <f t="shared" si="54"/>
        <v>0</v>
      </c>
      <c r="I260" s="21">
        <f t="shared" si="54"/>
        <v>0</v>
      </c>
      <c r="J260" s="21">
        <f t="shared" si="54"/>
        <v>0</v>
      </c>
      <c r="K260" s="21">
        <f t="shared" si="54"/>
        <v>0</v>
      </c>
      <c r="L260" s="21">
        <f t="shared" si="54"/>
        <v>0</v>
      </c>
      <c r="M260" s="21">
        <f t="shared" si="54"/>
        <v>0</v>
      </c>
      <c r="N260" s="21">
        <f t="shared" si="54"/>
        <v>0</v>
      </c>
      <c r="O260" s="21">
        <f t="shared" si="54"/>
        <v>0</v>
      </c>
      <c r="P260" s="21">
        <f t="shared" si="54"/>
        <v>0</v>
      </c>
      <c r="Q260" s="21">
        <f t="shared" si="54"/>
        <v>0</v>
      </c>
      <c r="R260" s="21">
        <f t="shared" si="54"/>
        <v>0</v>
      </c>
      <c r="S260" s="21">
        <f t="shared" si="54"/>
        <v>0</v>
      </c>
      <c r="T260" s="21">
        <f t="shared" si="54"/>
        <v>0</v>
      </c>
      <c r="U260" s="21">
        <f t="shared" si="54"/>
        <v>0</v>
      </c>
      <c r="V260" s="21">
        <f t="shared" si="54"/>
        <v>0</v>
      </c>
      <c r="W260" s="21">
        <f t="shared" si="54"/>
        <v>0</v>
      </c>
      <c r="X260" s="21">
        <f t="shared" si="54"/>
        <v>0</v>
      </c>
      <c r="Y260" s="21">
        <f t="shared" si="54"/>
        <v>0</v>
      </c>
      <c r="Z260" s="21">
        <f t="shared" si="54"/>
        <v>0</v>
      </c>
      <c r="AA260" s="21">
        <f t="shared" si="54"/>
        <v>0</v>
      </c>
      <c r="AB260" s="21">
        <f t="shared" si="54"/>
        <v>0</v>
      </c>
      <c r="AC260" s="21">
        <f t="shared" si="54"/>
        <v>0</v>
      </c>
      <c r="AD260" s="21">
        <f t="shared" si="54"/>
        <v>0</v>
      </c>
      <c r="AE260" s="21">
        <f t="shared" si="54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55">+C270+C277</f>
        <v>0</v>
      </c>
      <c r="D269" s="21">
        <f t="shared" si="55"/>
        <v>0</v>
      </c>
      <c r="E269" s="21">
        <f t="shared" si="55"/>
        <v>0</v>
      </c>
      <c r="F269" s="21">
        <f t="shared" si="55"/>
        <v>0</v>
      </c>
      <c r="G269" s="21">
        <f t="shared" si="55"/>
        <v>0</v>
      </c>
      <c r="H269" s="21">
        <f t="shared" si="55"/>
        <v>0</v>
      </c>
      <c r="I269" s="21">
        <f t="shared" si="55"/>
        <v>0</v>
      </c>
      <c r="J269" s="21">
        <f t="shared" si="55"/>
        <v>0</v>
      </c>
      <c r="K269" s="21">
        <f t="shared" si="55"/>
        <v>0</v>
      </c>
      <c r="L269" s="21">
        <f t="shared" si="55"/>
        <v>0</v>
      </c>
      <c r="M269" s="21">
        <f t="shared" si="55"/>
        <v>0</v>
      </c>
      <c r="N269" s="21">
        <f t="shared" si="55"/>
        <v>0</v>
      </c>
      <c r="O269" s="21">
        <f t="shared" si="55"/>
        <v>0</v>
      </c>
      <c r="P269" s="21">
        <f t="shared" si="55"/>
        <v>0</v>
      </c>
      <c r="Q269" s="21">
        <f t="shared" si="55"/>
        <v>0</v>
      </c>
      <c r="R269" s="21">
        <f t="shared" si="55"/>
        <v>0</v>
      </c>
      <c r="S269" s="21">
        <f t="shared" si="55"/>
        <v>0</v>
      </c>
      <c r="T269" s="21">
        <f t="shared" si="55"/>
        <v>0</v>
      </c>
      <c r="U269" s="21">
        <f t="shared" si="55"/>
        <v>0</v>
      </c>
      <c r="V269" s="21">
        <f t="shared" si="55"/>
        <v>0</v>
      </c>
      <c r="W269" s="21">
        <f t="shared" si="55"/>
        <v>0</v>
      </c>
      <c r="X269" s="21">
        <f t="shared" si="55"/>
        <v>0</v>
      </c>
      <c r="Y269" s="21">
        <f t="shared" si="55"/>
        <v>0</v>
      </c>
      <c r="Z269" s="21">
        <f t="shared" si="55"/>
        <v>0</v>
      </c>
      <c r="AA269" s="21">
        <f t="shared" si="55"/>
        <v>0</v>
      </c>
      <c r="AB269" s="21">
        <f t="shared" si="55"/>
        <v>0</v>
      </c>
      <c r="AC269" s="21">
        <f t="shared" si="55"/>
        <v>0</v>
      </c>
      <c r="AD269" s="21">
        <f t="shared" si="55"/>
        <v>0</v>
      </c>
      <c r="AE269" s="21">
        <f t="shared" si="55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56">+C271+C272+C276</f>
        <v>0</v>
      </c>
      <c r="D270" s="21">
        <f t="shared" si="56"/>
        <v>0</v>
      </c>
      <c r="E270" s="21">
        <f t="shared" si="56"/>
        <v>0</v>
      </c>
      <c r="F270" s="21">
        <f t="shared" si="56"/>
        <v>0</v>
      </c>
      <c r="G270" s="21">
        <f t="shared" si="56"/>
        <v>0</v>
      </c>
      <c r="H270" s="21">
        <f t="shared" si="56"/>
        <v>0</v>
      </c>
      <c r="I270" s="21">
        <f t="shared" si="56"/>
        <v>0</v>
      </c>
      <c r="J270" s="21">
        <f t="shared" si="56"/>
        <v>0</v>
      </c>
      <c r="K270" s="21">
        <f t="shared" si="56"/>
        <v>0</v>
      </c>
      <c r="L270" s="21">
        <f t="shared" si="56"/>
        <v>0</v>
      </c>
      <c r="M270" s="21">
        <f t="shared" si="56"/>
        <v>0</v>
      </c>
      <c r="N270" s="21">
        <f t="shared" si="56"/>
        <v>0</v>
      </c>
      <c r="O270" s="21">
        <f t="shared" si="56"/>
        <v>0</v>
      </c>
      <c r="P270" s="21">
        <f t="shared" si="56"/>
        <v>0</v>
      </c>
      <c r="Q270" s="21">
        <f t="shared" si="56"/>
        <v>0</v>
      </c>
      <c r="R270" s="21">
        <f t="shared" si="56"/>
        <v>0</v>
      </c>
      <c r="S270" s="21">
        <f t="shared" si="56"/>
        <v>0</v>
      </c>
      <c r="T270" s="21">
        <f t="shared" si="56"/>
        <v>0</v>
      </c>
      <c r="U270" s="21">
        <f t="shared" si="56"/>
        <v>0</v>
      </c>
      <c r="V270" s="21">
        <f t="shared" si="56"/>
        <v>0</v>
      </c>
      <c r="W270" s="21">
        <f t="shared" si="56"/>
        <v>0</v>
      </c>
      <c r="X270" s="21">
        <f t="shared" si="56"/>
        <v>0</v>
      </c>
      <c r="Y270" s="21">
        <f t="shared" si="56"/>
        <v>0</v>
      </c>
      <c r="Z270" s="21">
        <f t="shared" si="56"/>
        <v>0</v>
      </c>
      <c r="AA270" s="21">
        <f t="shared" si="56"/>
        <v>0</v>
      </c>
      <c r="AB270" s="21">
        <f t="shared" si="56"/>
        <v>0</v>
      </c>
      <c r="AC270" s="21">
        <f t="shared" si="56"/>
        <v>0</v>
      </c>
      <c r="AD270" s="21">
        <f t="shared" si="56"/>
        <v>0</v>
      </c>
      <c r="AE270" s="21">
        <f t="shared" si="56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:AE272" si="57">+C273+C274+C275</f>
        <v>0</v>
      </c>
      <c r="D272" s="21">
        <f t="shared" si="57"/>
        <v>0</v>
      </c>
      <c r="E272" s="21">
        <f t="shared" si="57"/>
        <v>0</v>
      </c>
      <c r="F272" s="21">
        <f t="shared" si="57"/>
        <v>0</v>
      </c>
      <c r="G272" s="21">
        <f t="shared" si="57"/>
        <v>0</v>
      </c>
      <c r="H272" s="21">
        <f t="shared" si="57"/>
        <v>0</v>
      </c>
      <c r="I272" s="21">
        <f t="shared" si="57"/>
        <v>0</v>
      </c>
      <c r="J272" s="21">
        <f t="shared" si="57"/>
        <v>0</v>
      </c>
      <c r="K272" s="21">
        <f t="shared" si="57"/>
        <v>0</v>
      </c>
      <c r="L272" s="21">
        <f t="shared" si="57"/>
        <v>0</v>
      </c>
      <c r="M272" s="21">
        <f t="shared" si="57"/>
        <v>0</v>
      </c>
      <c r="N272" s="21">
        <f t="shared" si="57"/>
        <v>0</v>
      </c>
      <c r="O272" s="21">
        <f t="shared" si="57"/>
        <v>0</v>
      </c>
      <c r="P272" s="21">
        <f t="shared" si="57"/>
        <v>0</v>
      </c>
      <c r="Q272" s="21">
        <f t="shared" si="57"/>
        <v>0</v>
      </c>
      <c r="R272" s="21">
        <f t="shared" si="57"/>
        <v>0</v>
      </c>
      <c r="S272" s="21">
        <f t="shared" si="57"/>
        <v>0</v>
      </c>
      <c r="T272" s="21">
        <f t="shared" si="57"/>
        <v>0</v>
      </c>
      <c r="U272" s="21">
        <f t="shared" si="57"/>
        <v>0</v>
      </c>
      <c r="V272" s="21">
        <f t="shared" si="57"/>
        <v>0</v>
      </c>
      <c r="W272" s="21">
        <f t="shared" si="57"/>
        <v>0</v>
      </c>
      <c r="X272" s="21">
        <f t="shared" si="57"/>
        <v>0</v>
      </c>
      <c r="Y272" s="21">
        <f t="shared" si="57"/>
        <v>0</v>
      </c>
      <c r="Z272" s="21">
        <f t="shared" si="57"/>
        <v>0</v>
      </c>
      <c r="AA272" s="21">
        <f t="shared" si="57"/>
        <v>0</v>
      </c>
      <c r="AB272" s="21">
        <f t="shared" si="57"/>
        <v>0</v>
      </c>
      <c r="AC272" s="21">
        <f t="shared" si="57"/>
        <v>0</v>
      </c>
      <c r="AD272" s="21">
        <f t="shared" si="57"/>
        <v>0</v>
      </c>
      <c r="AE272" s="21">
        <f t="shared" si="57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58">+C278+C279+C283+C284+C285</f>
        <v>0</v>
      </c>
      <c r="D277" s="21">
        <f t="shared" si="58"/>
        <v>0</v>
      </c>
      <c r="E277" s="21">
        <f t="shared" si="58"/>
        <v>0</v>
      </c>
      <c r="F277" s="21">
        <f t="shared" si="58"/>
        <v>0</v>
      </c>
      <c r="G277" s="21">
        <f t="shared" si="58"/>
        <v>0</v>
      </c>
      <c r="H277" s="21">
        <f t="shared" si="58"/>
        <v>0</v>
      </c>
      <c r="I277" s="21">
        <f t="shared" si="58"/>
        <v>0</v>
      </c>
      <c r="J277" s="21">
        <f t="shared" si="58"/>
        <v>0</v>
      </c>
      <c r="K277" s="21">
        <f t="shared" si="58"/>
        <v>0</v>
      </c>
      <c r="L277" s="21">
        <f t="shared" si="58"/>
        <v>0</v>
      </c>
      <c r="M277" s="21">
        <f t="shared" si="58"/>
        <v>0</v>
      </c>
      <c r="N277" s="21">
        <f t="shared" si="58"/>
        <v>0</v>
      </c>
      <c r="O277" s="21">
        <f t="shared" si="58"/>
        <v>0</v>
      </c>
      <c r="P277" s="21">
        <f t="shared" si="58"/>
        <v>0</v>
      </c>
      <c r="Q277" s="21">
        <f t="shared" si="58"/>
        <v>0</v>
      </c>
      <c r="R277" s="21">
        <f t="shared" si="58"/>
        <v>0</v>
      </c>
      <c r="S277" s="21">
        <f t="shared" si="58"/>
        <v>0</v>
      </c>
      <c r="T277" s="21">
        <f t="shared" si="58"/>
        <v>0</v>
      </c>
      <c r="U277" s="21">
        <f t="shared" si="58"/>
        <v>0</v>
      </c>
      <c r="V277" s="21">
        <f t="shared" si="58"/>
        <v>0</v>
      </c>
      <c r="W277" s="21">
        <f t="shared" si="58"/>
        <v>0</v>
      </c>
      <c r="X277" s="21">
        <f t="shared" si="58"/>
        <v>0</v>
      </c>
      <c r="Y277" s="21">
        <f t="shared" si="58"/>
        <v>0</v>
      </c>
      <c r="Z277" s="21">
        <f t="shared" si="58"/>
        <v>0</v>
      </c>
      <c r="AA277" s="21">
        <f t="shared" si="58"/>
        <v>0</v>
      </c>
      <c r="AB277" s="21">
        <f t="shared" si="58"/>
        <v>0</v>
      </c>
      <c r="AC277" s="21">
        <f t="shared" si="58"/>
        <v>0</v>
      </c>
      <c r="AD277" s="21">
        <f t="shared" si="58"/>
        <v>0</v>
      </c>
      <c r="AE277" s="21">
        <f t="shared" si="58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:AE279" si="59">+C280+C281+C282</f>
        <v>0</v>
      </c>
      <c r="D279" s="21">
        <f t="shared" si="59"/>
        <v>0</v>
      </c>
      <c r="E279" s="21">
        <f t="shared" si="59"/>
        <v>0</v>
      </c>
      <c r="F279" s="21">
        <f t="shared" si="59"/>
        <v>0</v>
      </c>
      <c r="G279" s="21">
        <f t="shared" si="59"/>
        <v>0</v>
      </c>
      <c r="H279" s="21">
        <f t="shared" si="59"/>
        <v>0</v>
      </c>
      <c r="I279" s="21">
        <f t="shared" si="59"/>
        <v>0</v>
      </c>
      <c r="J279" s="21">
        <f t="shared" si="59"/>
        <v>0</v>
      </c>
      <c r="K279" s="21">
        <f t="shared" si="59"/>
        <v>0</v>
      </c>
      <c r="L279" s="21">
        <f t="shared" si="59"/>
        <v>0</v>
      </c>
      <c r="M279" s="21">
        <f t="shared" si="59"/>
        <v>0</v>
      </c>
      <c r="N279" s="21">
        <f t="shared" si="59"/>
        <v>0</v>
      </c>
      <c r="O279" s="21">
        <f t="shared" si="59"/>
        <v>0</v>
      </c>
      <c r="P279" s="21">
        <f t="shared" si="59"/>
        <v>0</v>
      </c>
      <c r="Q279" s="21">
        <f t="shared" si="59"/>
        <v>0</v>
      </c>
      <c r="R279" s="21">
        <f t="shared" si="59"/>
        <v>0</v>
      </c>
      <c r="S279" s="21">
        <f t="shared" si="59"/>
        <v>0</v>
      </c>
      <c r="T279" s="21">
        <f t="shared" si="59"/>
        <v>0</v>
      </c>
      <c r="U279" s="21">
        <f t="shared" si="59"/>
        <v>0</v>
      </c>
      <c r="V279" s="21">
        <f t="shared" si="59"/>
        <v>0</v>
      </c>
      <c r="W279" s="21">
        <f t="shared" si="59"/>
        <v>0</v>
      </c>
      <c r="X279" s="21">
        <f t="shared" si="59"/>
        <v>0</v>
      </c>
      <c r="Y279" s="21">
        <f t="shared" si="59"/>
        <v>0</v>
      </c>
      <c r="Z279" s="21">
        <f t="shared" si="59"/>
        <v>0</v>
      </c>
      <c r="AA279" s="21">
        <f t="shared" si="59"/>
        <v>0</v>
      </c>
      <c r="AB279" s="21">
        <f t="shared" si="59"/>
        <v>0</v>
      </c>
      <c r="AC279" s="21">
        <f t="shared" si="59"/>
        <v>0</v>
      </c>
      <c r="AD279" s="21">
        <f t="shared" si="59"/>
        <v>0</v>
      </c>
      <c r="AE279" s="21">
        <f t="shared" si="59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0">+C288+C289+C290</f>
        <v>0</v>
      </c>
      <c r="D287" s="21">
        <f t="shared" si="60"/>
        <v>0</v>
      </c>
      <c r="E287" s="21">
        <f t="shared" si="60"/>
        <v>0</v>
      </c>
      <c r="F287" s="21">
        <f t="shared" si="60"/>
        <v>0</v>
      </c>
      <c r="G287" s="21">
        <f t="shared" si="60"/>
        <v>0</v>
      </c>
      <c r="H287" s="21">
        <f t="shared" si="60"/>
        <v>0</v>
      </c>
      <c r="I287" s="21">
        <f t="shared" si="60"/>
        <v>0</v>
      </c>
      <c r="J287" s="21">
        <f t="shared" si="60"/>
        <v>0</v>
      </c>
      <c r="K287" s="21">
        <f t="shared" si="60"/>
        <v>0</v>
      </c>
      <c r="L287" s="21">
        <f t="shared" si="60"/>
        <v>0</v>
      </c>
      <c r="M287" s="21">
        <f t="shared" si="60"/>
        <v>0</v>
      </c>
      <c r="N287" s="21">
        <f t="shared" si="60"/>
        <v>0</v>
      </c>
      <c r="O287" s="21">
        <f t="shared" si="60"/>
        <v>0</v>
      </c>
      <c r="P287" s="21">
        <f t="shared" si="60"/>
        <v>0</v>
      </c>
      <c r="Q287" s="21">
        <f t="shared" si="60"/>
        <v>0</v>
      </c>
      <c r="R287" s="21">
        <f t="shared" si="60"/>
        <v>0</v>
      </c>
      <c r="S287" s="21">
        <f t="shared" si="60"/>
        <v>0</v>
      </c>
      <c r="T287" s="21">
        <f t="shared" si="60"/>
        <v>0</v>
      </c>
      <c r="U287" s="21">
        <f t="shared" si="60"/>
        <v>0</v>
      </c>
      <c r="V287" s="21">
        <f t="shared" si="60"/>
        <v>0</v>
      </c>
      <c r="W287" s="21">
        <f t="shared" si="60"/>
        <v>0</v>
      </c>
      <c r="X287" s="21">
        <f t="shared" si="60"/>
        <v>0</v>
      </c>
      <c r="Y287" s="21">
        <f t="shared" si="60"/>
        <v>0</v>
      </c>
      <c r="Z287" s="21">
        <f t="shared" si="60"/>
        <v>0</v>
      </c>
      <c r="AA287" s="21">
        <f t="shared" si="60"/>
        <v>0</v>
      </c>
      <c r="AB287" s="21">
        <f t="shared" si="60"/>
        <v>0</v>
      </c>
      <c r="AC287" s="21">
        <f t="shared" si="60"/>
        <v>0</v>
      </c>
      <c r="AD287" s="21">
        <f t="shared" si="60"/>
        <v>0</v>
      </c>
      <c r="AE287" s="21">
        <f t="shared" si="60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 t="shared" ref="C291:AE291" si="61">+C292+C293</f>
        <v>0</v>
      </c>
      <c r="D291" s="21">
        <f t="shared" si="61"/>
        <v>0</v>
      </c>
      <c r="E291" s="21">
        <f t="shared" si="61"/>
        <v>0</v>
      </c>
      <c r="F291" s="21">
        <f t="shared" si="61"/>
        <v>0</v>
      </c>
      <c r="G291" s="21">
        <f t="shared" si="61"/>
        <v>0</v>
      </c>
      <c r="H291" s="21">
        <f t="shared" si="61"/>
        <v>0</v>
      </c>
      <c r="I291" s="21">
        <f t="shared" si="61"/>
        <v>0</v>
      </c>
      <c r="J291" s="21">
        <f t="shared" si="61"/>
        <v>0</v>
      </c>
      <c r="K291" s="21">
        <f t="shared" si="61"/>
        <v>0</v>
      </c>
      <c r="L291" s="21">
        <f t="shared" si="61"/>
        <v>0</v>
      </c>
      <c r="M291" s="21">
        <f t="shared" si="61"/>
        <v>0</v>
      </c>
      <c r="N291" s="21">
        <f t="shared" si="61"/>
        <v>0</v>
      </c>
      <c r="O291" s="21">
        <f t="shared" si="61"/>
        <v>0</v>
      </c>
      <c r="P291" s="21">
        <f t="shared" si="61"/>
        <v>0</v>
      </c>
      <c r="Q291" s="21">
        <f t="shared" si="61"/>
        <v>0</v>
      </c>
      <c r="R291" s="21">
        <f t="shared" si="61"/>
        <v>0</v>
      </c>
      <c r="S291" s="21">
        <f t="shared" si="61"/>
        <v>0</v>
      </c>
      <c r="T291" s="21">
        <f t="shared" si="61"/>
        <v>0</v>
      </c>
      <c r="U291" s="21">
        <f t="shared" si="61"/>
        <v>0</v>
      </c>
      <c r="V291" s="21">
        <f t="shared" si="61"/>
        <v>0</v>
      </c>
      <c r="W291" s="21">
        <f t="shared" si="61"/>
        <v>0</v>
      </c>
      <c r="X291" s="21">
        <f t="shared" si="61"/>
        <v>0</v>
      </c>
      <c r="Y291" s="21">
        <f t="shared" si="61"/>
        <v>0</v>
      </c>
      <c r="Z291" s="21">
        <f t="shared" si="61"/>
        <v>0</v>
      </c>
      <c r="AA291" s="21">
        <f t="shared" si="61"/>
        <v>0</v>
      </c>
      <c r="AB291" s="21">
        <f t="shared" si="61"/>
        <v>0</v>
      </c>
      <c r="AC291" s="21">
        <f t="shared" si="61"/>
        <v>0</v>
      </c>
      <c r="AD291" s="21">
        <f t="shared" si="61"/>
        <v>0</v>
      </c>
      <c r="AE291" s="21">
        <f t="shared" si="61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x14ac:dyDescent="0.2">
      <c r="A297" s="12" t="s">
        <v>548</v>
      </c>
      <c r="B297" s="7" t="s">
        <v>804</v>
      </c>
      <c r="C297" s="28">
        <f t="shared" ref="C297:AE297" si="62">+C298+C383+C391+C399+C407+C415+C423+C424</f>
        <v>0</v>
      </c>
      <c r="D297" s="28">
        <f t="shared" si="62"/>
        <v>0</v>
      </c>
      <c r="E297" s="28">
        <f t="shared" si="62"/>
        <v>0</v>
      </c>
      <c r="F297" s="28">
        <f t="shared" si="62"/>
        <v>0</v>
      </c>
      <c r="G297" s="28">
        <f t="shared" si="62"/>
        <v>0</v>
      </c>
      <c r="H297" s="28">
        <f t="shared" si="62"/>
        <v>0</v>
      </c>
      <c r="I297" s="28">
        <f t="shared" si="62"/>
        <v>0</v>
      </c>
      <c r="J297" s="28">
        <f t="shared" si="62"/>
        <v>0</v>
      </c>
      <c r="K297" s="28">
        <f t="shared" si="62"/>
        <v>0</v>
      </c>
      <c r="L297" s="28">
        <f t="shared" si="62"/>
        <v>0</v>
      </c>
      <c r="M297" s="28">
        <f t="shared" si="62"/>
        <v>0</v>
      </c>
      <c r="N297" s="28">
        <f t="shared" si="62"/>
        <v>0</v>
      </c>
      <c r="O297" s="28">
        <f t="shared" si="62"/>
        <v>0</v>
      </c>
      <c r="P297" s="28">
        <f t="shared" si="62"/>
        <v>0</v>
      </c>
      <c r="Q297" s="28">
        <f t="shared" si="62"/>
        <v>0</v>
      </c>
      <c r="R297" s="28">
        <f t="shared" si="62"/>
        <v>0</v>
      </c>
      <c r="S297" s="28">
        <f t="shared" si="62"/>
        <v>0</v>
      </c>
      <c r="T297" s="28">
        <f t="shared" si="62"/>
        <v>0</v>
      </c>
      <c r="U297" s="28">
        <f t="shared" si="62"/>
        <v>0</v>
      </c>
      <c r="V297" s="28">
        <f t="shared" si="62"/>
        <v>0</v>
      </c>
      <c r="W297" s="28">
        <f t="shared" si="62"/>
        <v>0</v>
      </c>
      <c r="X297" s="28">
        <f t="shared" si="62"/>
        <v>0</v>
      </c>
      <c r="Y297" s="28">
        <f t="shared" si="62"/>
        <v>0</v>
      </c>
      <c r="Z297" s="28">
        <f t="shared" si="62"/>
        <v>0</v>
      </c>
      <c r="AA297" s="28">
        <f t="shared" si="62"/>
        <v>0</v>
      </c>
      <c r="AB297" s="28">
        <f t="shared" si="62"/>
        <v>0</v>
      </c>
      <c r="AC297" s="28">
        <f t="shared" si="62"/>
        <v>0</v>
      </c>
      <c r="AD297" s="28">
        <f t="shared" si="62"/>
        <v>0</v>
      </c>
      <c r="AE297" s="28">
        <f t="shared" si="62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63">+C299+C367</f>
        <v>0</v>
      </c>
      <c r="D298" s="21">
        <f t="shared" si="63"/>
        <v>0</v>
      </c>
      <c r="E298" s="21">
        <f t="shared" si="63"/>
        <v>0</v>
      </c>
      <c r="F298" s="21">
        <f t="shared" si="63"/>
        <v>0</v>
      </c>
      <c r="G298" s="21">
        <f t="shared" si="63"/>
        <v>0</v>
      </c>
      <c r="H298" s="21">
        <f t="shared" si="63"/>
        <v>0</v>
      </c>
      <c r="I298" s="21">
        <f t="shared" si="63"/>
        <v>0</v>
      </c>
      <c r="J298" s="21">
        <f t="shared" si="63"/>
        <v>0</v>
      </c>
      <c r="K298" s="21">
        <f t="shared" si="63"/>
        <v>0</v>
      </c>
      <c r="L298" s="21">
        <f t="shared" si="63"/>
        <v>0</v>
      </c>
      <c r="M298" s="21">
        <f t="shared" si="63"/>
        <v>0</v>
      </c>
      <c r="N298" s="21">
        <f t="shared" si="63"/>
        <v>0</v>
      </c>
      <c r="O298" s="21">
        <f t="shared" si="63"/>
        <v>0</v>
      </c>
      <c r="P298" s="21">
        <f t="shared" si="63"/>
        <v>0</v>
      </c>
      <c r="Q298" s="21">
        <f t="shared" si="63"/>
        <v>0</v>
      </c>
      <c r="R298" s="21">
        <f t="shared" si="63"/>
        <v>0</v>
      </c>
      <c r="S298" s="21">
        <f t="shared" si="63"/>
        <v>0</v>
      </c>
      <c r="T298" s="21">
        <f t="shared" si="63"/>
        <v>0</v>
      </c>
      <c r="U298" s="21">
        <f t="shared" si="63"/>
        <v>0</v>
      </c>
      <c r="V298" s="21">
        <f t="shared" si="63"/>
        <v>0</v>
      </c>
      <c r="W298" s="21">
        <f t="shared" si="63"/>
        <v>0</v>
      </c>
      <c r="X298" s="21">
        <f t="shared" si="63"/>
        <v>0</v>
      </c>
      <c r="Y298" s="21">
        <f t="shared" si="63"/>
        <v>0</v>
      </c>
      <c r="Z298" s="21">
        <f t="shared" si="63"/>
        <v>0</v>
      </c>
      <c r="AA298" s="21">
        <f t="shared" si="63"/>
        <v>0</v>
      </c>
      <c r="AB298" s="21">
        <f t="shared" si="63"/>
        <v>0</v>
      </c>
      <c r="AC298" s="21">
        <f t="shared" si="63"/>
        <v>0</v>
      </c>
      <c r="AD298" s="21">
        <f t="shared" si="63"/>
        <v>0</v>
      </c>
      <c r="AE298" s="21">
        <f t="shared" si="63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64">+C300+C349+C364</f>
        <v>0</v>
      </c>
      <c r="D299" s="21">
        <f t="shared" si="64"/>
        <v>0</v>
      </c>
      <c r="E299" s="21">
        <f t="shared" si="64"/>
        <v>0</v>
      </c>
      <c r="F299" s="21">
        <f t="shared" si="64"/>
        <v>0</v>
      </c>
      <c r="G299" s="21">
        <f t="shared" si="64"/>
        <v>0</v>
      </c>
      <c r="H299" s="21">
        <f t="shared" si="64"/>
        <v>0</v>
      </c>
      <c r="I299" s="21">
        <f t="shared" si="64"/>
        <v>0</v>
      </c>
      <c r="J299" s="21">
        <f t="shared" si="64"/>
        <v>0</v>
      </c>
      <c r="K299" s="21">
        <f t="shared" si="64"/>
        <v>0</v>
      </c>
      <c r="L299" s="21">
        <f t="shared" si="64"/>
        <v>0</v>
      </c>
      <c r="M299" s="21">
        <f t="shared" si="64"/>
        <v>0</v>
      </c>
      <c r="N299" s="21">
        <f t="shared" si="64"/>
        <v>0</v>
      </c>
      <c r="O299" s="21">
        <f t="shared" si="64"/>
        <v>0</v>
      </c>
      <c r="P299" s="21">
        <f t="shared" si="64"/>
        <v>0</v>
      </c>
      <c r="Q299" s="21">
        <f t="shared" si="64"/>
        <v>0</v>
      </c>
      <c r="R299" s="21">
        <f t="shared" si="64"/>
        <v>0</v>
      </c>
      <c r="S299" s="21">
        <f t="shared" si="64"/>
        <v>0</v>
      </c>
      <c r="T299" s="21">
        <f t="shared" si="64"/>
        <v>0</v>
      </c>
      <c r="U299" s="21">
        <f t="shared" si="64"/>
        <v>0</v>
      </c>
      <c r="V299" s="21">
        <f t="shared" si="64"/>
        <v>0</v>
      </c>
      <c r="W299" s="21">
        <f t="shared" si="64"/>
        <v>0</v>
      </c>
      <c r="X299" s="21">
        <f t="shared" si="64"/>
        <v>0</v>
      </c>
      <c r="Y299" s="21">
        <f t="shared" si="64"/>
        <v>0</v>
      </c>
      <c r="Z299" s="21">
        <f t="shared" si="64"/>
        <v>0</v>
      </c>
      <c r="AA299" s="21">
        <f t="shared" si="64"/>
        <v>0</v>
      </c>
      <c r="AB299" s="21">
        <f t="shared" si="64"/>
        <v>0</v>
      </c>
      <c r="AC299" s="21">
        <f t="shared" si="64"/>
        <v>0</v>
      </c>
      <c r="AD299" s="21">
        <f t="shared" si="64"/>
        <v>0</v>
      </c>
      <c r="AE299" s="21">
        <f t="shared" si="64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65">+C301+C341</f>
        <v>0</v>
      </c>
      <c r="D300" s="21">
        <f t="shared" si="65"/>
        <v>0</v>
      </c>
      <c r="E300" s="21">
        <f t="shared" si="65"/>
        <v>0</v>
      </c>
      <c r="F300" s="21">
        <f t="shared" si="65"/>
        <v>0</v>
      </c>
      <c r="G300" s="21">
        <f t="shared" si="65"/>
        <v>0</v>
      </c>
      <c r="H300" s="21">
        <f t="shared" si="65"/>
        <v>0</v>
      </c>
      <c r="I300" s="21">
        <f t="shared" si="65"/>
        <v>0</v>
      </c>
      <c r="J300" s="21">
        <f t="shared" si="65"/>
        <v>0</v>
      </c>
      <c r="K300" s="21">
        <f t="shared" si="65"/>
        <v>0</v>
      </c>
      <c r="L300" s="21">
        <f t="shared" si="65"/>
        <v>0</v>
      </c>
      <c r="M300" s="21">
        <f t="shared" si="65"/>
        <v>0</v>
      </c>
      <c r="N300" s="21">
        <f t="shared" si="65"/>
        <v>0</v>
      </c>
      <c r="O300" s="21">
        <f t="shared" si="65"/>
        <v>0</v>
      </c>
      <c r="P300" s="21">
        <f t="shared" si="65"/>
        <v>0</v>
      </c>
      <c r="Q300" s="21">
        <f t="shared" si="65"/>
        <v>0</v>
      </c>
      <c r="R300" s="21">
        <f t="shared" si="65"/>
        <v>0</v>
      </c>
      <c r="S300" s="21">
        <f t="shared" si="65"/>
        <v>0</v>
      </c>
      <c r="T300" s="21">
        <f t="shared" si="65"/>
        <v>0</v>
      </c>
      <c r="U300" s="21">
        <f t="shared" si="65"/>
        <v>0</v>
      </c>
      <c r="V300" s="21">
        <f t="shared" si="65"/>
        <v>0</v>
      </c>
      <c r="W300" s="21">
        <f t="shared" si="65"/>
        <v>0</v>
      </c>
      <c r="X300" s="21">
        <f t="shared" si="65"/>
        <v>0</v>
      </c>
      <c r="Y300" s="21">
        <f t="shared" si="65"/>
        <v>0</v>
      </c>
      <c r="Z300" s="21">
        <f t="shared" si="65"/>
        <v>0</v>
      </c>
      <c r="AA300" s="21">
        <f t="shared" si="65"/>
        <v>0</v>
      </c>
      <c r="AB300" s="21">
        <f t="shared" si="65"/>
        <v>0</v>
      </c>
      <c r="AC300" s="21">
        <f t="shared" si="65"/>
        <v>0</v>
      </c>
      <c r="AD300" s="21">
        <f t="shared" si="65"/>
        <v>0</v>
      </c>
      <c r="AE300" s="21">
        <f t="shared" si="65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6">+C302+C315+C328</f>
        <v>0</v>
      </c>
      <c r="D301" s="21">
        <f t="shared" si="66"/>
        <v>0</v>
      </c>
      <c r="E301" s="21">
        <f t="shared" si="66"/>
        <v>0</v>
      </c>
      <c r="F301" s="21">
        <f t="shared" si="66"/>
        <v>0</v>
      </c>
      <c r="G301" s="21">
        <f t="shared" si="66"/>
        <v>0</v>
      </c>
      <c r="H301" s="21">
        <f t="shared" si="66"/>
        <v>0</v>
      </c>
      <c r="I301" s="21">
        <f t="shared" si="66"/>
        <v>0</v>
      </c>
      <c r="J301" s="21">
        <f t="shared" si="66"/>
        <v>0</v>
      </c>
      <c r="K301" s="21">
        <f t="shared" si="66"/>
        <v>0</v>
      </c>
      <c r="L301" s="21">
        <f t="shared" si="66"/>
        <v>0</v>
      </c>
      <c r="M301" s="21">
        <f t="shared" si="66"/>
        <v>0</v>
      </c>
      <c r="N301" s="21">
        <f t="shared" si="66"/>
        <v>0</v>
      </c>
      <c r="O301" s="21">
        <f t="shared" si="66"/>
        <v>0</v>
      </c>
      <c r="P301" s="21">
        <f t="shared" si="66"/>
        <v>0</v>
      </c>
      <c r="Q301" s="21">
        <f t="shared" si="66"/>
        <v>0</v>
      </c>
      <c r="R301" s="21">
        <f t="shared" si="66"/>
        <v>0</v>
      </c>
      <c r="S301" s="21">
        <f t="shared" si="66"/>
        <v>0</v>
      </c>
      <c r="T301" s="21">
        <f t="shared" si="66"/>
        <v>0</v>
      </c>
      <c r="U301" s="21">
        <f t="shared" si="66"/>
        <v>0</v>
      </c>
      <c r="V301" s="21">
        <f t="shared" si="66"/>
        <v>0</v>
      </c>
      <c r="W301" s="21">
        <f t="shared" si="66"/>
        <v>0</v>
      </c>
      <c r="X301" s="21">
        <f t="shared" si="66"/>
        <v>0</v>
      </c>
      <c r="Y301" s="21">
        <f t="shared" si="66"/>
        <v>0</v>
      </c>
      <c r="Z301" s="21">
        <f t="shared" si="66"/>
        <v>0</v>
      </c>
      <c r="AA301" s="21">
        <f t="shared" si="66"/>
        <v>0</v>
      </c>
      <c r="AB301" s="21">
        <f t="shared" si="66"/>
        <v>0</v>
      </c>
      <c r="AC301" s="21">
        <f t="shared" si="66"/>
        <v>0</v>
      </c>
      <c r="AD301" s="21">
        <f t="shared" si="66"/>
        <v>0</v>
      </c>
      <c r="AE301" s="21">
        <f t="shared" si="66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67">+C303+C304+C305+C306+C307+C308+C309+C310+C311+C312+C313+C314</f>
        <v>0</v>
      </c>
      <c r="D302" s="21">
        <f t="shared" si="67"/>
        <v>0</v>
      </c>
      <c r="E302" s="21">
        <f t="shared" si="67"/>
        <v>0</v>
      </c>
      <c r="F302" s="21">
        <f t="shared" si="67"/>
        <v>0</v>
      </c>
      <c r="G302" s="21">
        <f t="shared" si="67"/>
        <v>0</v>
      </c>
      <c r="H302" s="21">
        <f t="shared" si="67"/>
        <v>0</v>
      </c>
      <c r="I302" s="21">
        <f t="shared" si="67"/>
        <v>0</v>
      </c>
      <c r="J302" s="21">
        <f t="shared" si="67"/>
        <v>0</v>
      </c>
      <c r="K302" s="21">
        <f t="shared" si="67"/>
        <v>0</v>
      </c>
      <c r="L302" s="21">
        <f t="shared" si="67"/>
        <v>0</v>
      </c>
      <c r="M302" s="21">
        <f t="shared" si="67"/>
        <v>0</v>
      </c>
      <c r="N302" s="21">
        <f t="shared" si="67"/>
        <v>0</v>
      </c>
      <c r="O302" s="21">
        <f t="shared" si="67"/>
        <v>0</v>
      </c>
      <c r="P302" s="21">
        <f t="shared" si="67"/>
        <v>0</v>
      </c>
      <c r="Q302" s="21">
        <f t="shared" si="67"/>
        <v>0</v>
      </c>
      <c r="R302" s="21">
        <f t="shared" si="67"/>
        <v>0</v>
      </c>
      <c r="S302" s="21">
        <f t="shared" si="67"/>
        <v>0</v>
      </c>
      <c r="T302" s="21">
        <f t="shared" si="67"/>
        <v>0</v>
      </c>
      <c r="U302" s="21">
        <f t="shared" si="67"/>
        <v>0</v>
      </c>
      <c r="V302" s="21">
        <f t="shared" si="67"/>
        <v>0</v>
      </c>
      <c r="W302" s="21">
        <f t="shared" si="67"/>
        <v>0</v>
      </c>
      <c r="X302" s="21">
        <f t="shared" si="67"/>
        <v>0</v>
      </c>
      <c r="Y302" s="21">
        <f t="shared" si="67"/>
        <v>0</v>
      </c>
      <c r="Z302" s="21">
        <f t="shared" si="67"/>
        <v>0</v>
      </c>
      <c r="AA302" s="21">
        <f t="shared" si="67"/>
        <v>0</v>
      </c>
      <c r="AB302" s="21">
        <f t="shared" si="67"/>
        <v>0</v>
      </c>
      <c r="AC302" s="21">
        <f t="shared" si="67"/>
        <v>0</v>
      </c>
      <c r="AD302" s="21">
        <f t="shared" si="67"/>
        <v>0</v>
      </c>
      <c r="AE302" s="21">
        <f t="shared" si="67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68">+C316+C317+C318+C319+C320+C321+C322+C323+C324+C325+C326+C327</f>
        <v>0</v>
      </c>
      <c r="D315" s="21">
        <f t="shared" si="68"/>
        <v>0</v>
      </c>
      <c r="E315" s="21">
        <f t="shared" si="68"/>
        <v>0</v>
      </c>
      <c r="F315" s="21">
        <f t="shared" si="68"/>
        <v>0</v>
      </c>
      <c r="G315" s="21">
        <f t="shared" si="68"/>
        <v>0</v>
      </c>
      <c r="H315" s="21">
        <f t="shared" si="68"/>
        <v>0</v>
      </c>
      <c r="I315" s="21">
        <f t="shared" si="68"/>
        <v>0</v>
      </c>
      <c r="J315" s="21">
        <f t="shared" si="68"/>
        <v>0</v>
      </c>
      <c r="K315" s="21">
        <f t="shared" si="68"/>
        <v>0</v>
      </c>
      <c r="L315" s="21">
        <f t="shared" si="68"/>
        <v>0</v>
      </c>
      <c r="M315" s="21">
        <f t="shared" si="68"/>
        <v>0</v>
      </c>
      <c r="N315" s="21">
        <f t="shared" si="68"/>
        <v>0</v>
      </c>
      <c r="O315" s="21">
        <f t="shared" si="68"/>
        <v>0</v>
      </c>
      <c r="P315" s="21">
        <f t="shared" si="68"/>
        <v>0</v>
      </c>
      <c r="Q315" s="21">
        <f t="shared" si="68"/>
        <v>0</v>
      </c>
      <c r="R315" s="21">
        <f t="shared" si="68"/>
        <v>0</v>
      </c>
      <c r="S315" s="21">
        <f t="shared" si="68"/>
        <v>0</v>
      </c>
      <c r="T315" s="21">
        <f t="shared" si="68"/>
        <v>0</v>
      </c>
      <c r="U315" s="21">
        <f t="shared" si="68"/>
        <v>0</v>
      </c>
      <c r="V315" s="21">
        <f t="shared" si="68"/>
        <v>0</v>
      </c>
      <c r="W315" s="21">
        <f t="shared" si="68"/>
        <v>0</v>
      </c>
      <c r="X315" s="21">
        <f t="shared" si="68"/>
        <v>0</v>
      </c>
      <c r="Y315" s="21">
        <f t="shared" si="68"/>
        <v>0</v>
      </c>
      <c r="Z315" s="21">
        <f t="shared" si="68"/>
        <v>0</v>
      </c>
      <c r="AA315" s="21">
        <f t="shared" si="68"/>
        <v>0</v>
      </c>
      <c r="AB315" s="21">
        <f t="shared" si="68"/>
        <v>0</v>
      </c>
      <c r="AC315" s="21">
        <f t="shared" si="68"/>
        <v>0</v>
      </c>
      <c r="AD315" s="21">
        <f t="shared" si="68"/>
        <v>0</v>
      </c>
      <c r="AE315" s="21">
        <f t="shared" si="68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69">+C329+C330+C331+C332+C333+C334+C335+C336+C337+C338+C339+C340</f>
        <v>0</v>
      </c>
      <c r="D328" s="21">
        <f t="shared" si="69"/>
        <v>0</v>
      </c>
      <c r="E328" s="21">
        <f t="shared" si="69"/>
        <v>0</v>
      </c>
      <c r="F328" s="21">
        <f t="shared" si="69"/>
        <v>0</v>
      </c>
      <c r="G328" s="21">
        <f t="shared" si="69"/>
        <v>0</v>
      </c>
      <c r="H328" s="21">
        <f t="shared" si="69"/>
        <v>0</v>
      </c>
      <c r="I328" s="21">
        <f t="shared" si="69"/>
        <v>0</v>
      </c>
      <c r="J328" s="21">
        <f t="shared" si="69"/>
        <v>0</v>
      </c>
      <c r="K328" s="21">
        <f t="shared" si="69"/>
        <v>0</v>
      </c>
      <c r="L328" s="21">
        <f t="shared" si="69"/>
        <v>0</v>
      </c>
      <c r="M328" s="21">
        <f t="shared" si="69"/>
        <v>0</v>
      </c>
      <c r="N328" s="21">
        <f t="shared" si="69"/>
        <v>0</v>
      </c>
      <c r="O328" s="21">
        <f t="shared" si="69"/>
        <v>0</v>
      </c>
      <c r="P328" s="21">
        <f t="shared" si="69"/>
        <v>0</v>
      </c>
      <c r="Q328" s="21">
        <f t="shared" si="69"/>
        <v>0</v>
      </c>
      <c r="R328" s="21">
        <f t="shared" si="69"/>
        <v>0</v>
      </c>
      <c r="S328" s="21">
        <f t="shared" si="69"/>
        <v>0</v>
      </c>
      <c r="T328" s="21">
        <f t="shared" si="69"/>
        <v>0</v>
      </c>
      <c r="U328" s="21">
        <f t="shared" si="69"/>
        <v>0</v>
      </c>
      <c r="V328" s="21">
        <f t="shared" si="69"/>
        <v>0</v>
      </c>
      <c r="W328" s="21">
        <f t="shared" si="69"/>
        <v>0</v>
      </c>
      <c r="X328" s="21">
        <f t="shared" si="69"/>
        <v>0</v>
      </c>
      <c r="Y328" s="21">
        <f t="shared" si="69"/>
        <v>0</v>
      </c>
      <c r="Z328" s="21">
        <f t="shared" si="69"/>
        <v>0</v>
      </c>
      <c r="AA328" s="21">
        <f t="shared" si="69"/>
        <v>0</v>
      </c>
      <c r="AB328" s="21">
        <f t="shared" si="69"/>
        <v>0</v>
      </c>
      <c r="AC328" s="21">
        <f t="shared" si="69"/>
        <v>0</v>
      </c>
      <c r="AD328" s="21">
        <f t="shared" si="69"/>
        <v>0</v>
      </c>
      <c r="AE328" s="21">
        <f t="shared" si="69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0">+C342+C343+C344+C345+C346+C347+C348</f>
        <v>0</v>
      </c>
      <c r="D341" s="21">
        <f t="shared" si="70"/>
        <v>0</v>
      </c>
      <c r="E341" s="21">
        <f t="shared" si="70"/>
        <v>0</v>
      </c>
      <c r="F341" s="21">
        <f t="shared" si="70"/>
        <v>0</v>
      </c>
      <c r="G341" s="21">
        <f t="shared" si="70"/>
        <v>0</v>
      </c>
      <c r="H341" s="21">
        <f t="shared" si="70"/>
        <v>0</v>
      </c>
      <c r="I341" s="21">
        <f t="shared" si="70"/>
        <v>0</v>
      </c>
      <c r="J341" s="21">
        <f t="shared" si="70"/>
        <v>0</v>
      </c>
      <c r="K341" s="21">
        <f t="shared" si="70"/>
        <v>0</v>
      </c>
      <c r="L341" s="21">
        <f t="shared" si="70"/>
        <v>0</v>
      </c>
      <c r="M341" s="21">
        <f t="shared" si="70"/>
        <v>0</v>
      </c>
      <c r="N341" s="21">
        <f t="shared" si="70"/>
        <v>0</v>
      </c>
      <c r="O341" s="21">
        <f t="shared" si="70"/>
        <v>0</v>
      </c>
      <c r="P341" s="21">
        <f t="shared" si="70"/>
        <v>0</v>
      </c>
      <c r="Q341" s="21">
        <f t="shared" si="70"/>
        <v>0</v>
      </c>
      <c r="R341" s="21">
        <f t="shared" si="70"/>
        <v>0</v>
      </c>
      <c r="S341" s="21">
        <f t="shared" si="70"/>
        <v>0</v>
      </c>
      <c r="T341" s="21">
        <f t="shared" si="70"/>
        <v>0</v>
      </c>
      <c r="U341" s="21">
        <f t="shared" si="70"/>
        <v>0</v>
      </c>
      <c r="V341" s="21">
        <f t="shared" si="70"/>
        <v>0</v>
      </c>
      <c r="W341" s="21">
        <f t="shared" si="70"/>
        <v>0</v>
      </c>
      <c r="X341" s="21">
        <f t="shared" si="70"/>
        <v>0</v>
      </c>
      <c r="Y341" s="21">
        <f t="shared" si="70"/>
        <v>0</v>
      </c>
      <c r="Z341" s="21">
        <f t="shared" si="70"/>
        <v>0</v>
      </c>
      <c r="AA341" s="21">
        <f t="shared" si="70"/>
        <v>0</v>
      </c>
      <c r="AB341" s="21">
        <f t="shared" si="70"/>
        <v>0</v>
      </c>
      <c r="AC341" s="21">
        <f t="shared" si="70"/>
        <v>0</v>
      </c>
      <c r="AD341" s="21">
        <f t="shared" si="70"/>
        <v>0</v>
      </c>
      <c r="AE341" s="21">
        <f t="shared" si="70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1">+C350+C355+C358+C363</f>
        <v>0</v>
      </c>
      <c r="D349" s="21">
        <f t="shared" si="71"/>
        <v>0</v>
      </c>
      <c r="E349" s="21">
        <f t="shared" si="71"/>
        <v>0</v>
      </c>
      <c r="F349" s="21">
        <f t="shared" si="71"/>
        <v>0</v>
      </c>
      <c r="G349" s="21">
        <f t="shared" si="71"/>
        <v>0</v>
      </c>
      <c r="H349" s="21">
        <f t="shared" si="71"/>
        <v>0</v>
      </c>
      <c r="I349" s="21">
        <f t="shared" si="71"/>
        <v>0</v>
      </c>
      <c r="J349" s="21">
        <f t="shared" si="71"/>
        <v>0</v>
      </c>
      <c r="K349" s="21">
        <f t="shared" si="71"/>
        <v>0</v>
      </c>
      <c r="L349" s="21">
        <f t="shared" si="71"/>
        <v>0</v>
      </c>
      <c r="M349" s="21">
        <f t="shared" si="71"/>
        <v>0</v>
      </c>
      <c r="N349" s="21">
        <f t="shared" si="71"/>
        <v>0</v>
      </c>
      <c r="O349" s="21">
        <f t="shared" si="71"/>
        <v>0</v>
      </c>
      <c r="P349" s="21">
        <f t="shared" si="71"/>
        <v>0</v>
      </c>
      <c r="Q349" s="21">
        <f t="shared" si="71"/>
        <v>0</v>
      </c>
      <c r="R349" s="21">
        <f t="shared" si="71"/>
        <v>0</v>
      </c>
      <c r="S349" s="21">
        <f t="shared" si="71"/>
        <v>0</v>
      </c>
      <c r="T349" s="21">
        <f t="shared" si="71"/>
        <v>0</v>
      </c>
      <c r="U349" s="21">
        <f t="shared" si="71"/>
        <v>0</v>
      </c>
      <c r="V349" s="21">
        <f t="shared" si="71"/>
        <v>0</v>
      </c>
      <c r="W349" s="21">
        <f t="shared" si="71"/>
        <v>0</v>
      </c>
      <c r="X349" s="21">
        <f t="shared" si="71"/>
        <v>0</v>
      </c>
      <c r="Y349" s="21">
        <f t="shared" si="71"/>
        <v>0</v>
      </c>
      <c r="Z349" s="21">
        <f t="shared" si="71"/>
        <v>0</v>
      </c>
      <c r="AA349" s="21">
        <f t="shared" si="71"/>
        <v>0</v>
      </c>
      <c r="AB349" s="21">
        <f t="shared" si="71"/>
        <v>0</v>
      </c>
      <c r="AC349" s="21">
        <f t="shared" si="71"/>
        <v>0</v>
      </c>
      <c r="AD349" s="21">
        <f t="shared" si="71"/>
        <v>0</v>
      </c>
      <c r="AE349" s="21">
        <f t="shared" si="71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2">+C351+C352+C353+C354</f>
        <v>0</v>
      </c>
      <c r="D350" s="21">
        <f t="shared" si="72"/>
        <v>0</v>
      </c>
      <c r="E350" s="21">
        <f t="shared" si="72"/>
        <v>0</v>
      </c>
      <c r="F350" s="21">
        <f t="shared" si="72"/>
        <v>0</v>
      </c>
      <c r="G350" s="21">
        <f t="shared" si="72"/>
        <v>0</v>
      </c>
      <c r="H350" s="21">
        <f t="shared" si="72"/>
        <v>0</v>
      </c>
      <c r="I350" s="21">
        <f t="shared" si="72"/>
        <v>0</v>
      </c>
      <c r="J350" s="21">
        <f t="shared" si="72"/>
        <v>0</v>
      </c>
      <c r="K350" s="21">
        <f t="shared" si="72"/>
        <v>0</v>
      </c>
      <c r="L350" s="21">
        <f t="shared" si="72"/>
        <v>0</v>
      </c>
      <c r="M350" s="21">
        <f t="shared" si="72"/>
        <v>0</v>
      </c>
      <c r="N350" s="21">
        <f t="shared" si="72"/>
        <v>0</v>
      </c>
      <c r="O350" s="21">
        <f t="shared" si="72"/>
        <v>0</v>
      </c>
      <c r="P350" s="21">
        <f t="shared" si="72"/>
        <v>0</v>
      </c>
      <c r="Q350" s="21">
        <f t="shared" si="72"/>
        <v>0</v>
      </c>
      <c r="R350" s="21">
        <f t="shared" si="72"/>
        <v>0</v>
      </c>
      <c r="S350" s="21">
        <f t="shared" si="72"/>
        <v>0</v>
      </c>
      <c r="T350" s="21">
        <f t="shared" si="72"/>
        <v>0</v>
      </c>
      <c r="U350" s="21">
        <f t="shared" si="72"/>
        <v>0</v>
      </c>
      <c r="V350" s="21">
        <f t="shared" si="72"/>
        <v>0</v>
      </c>
      <c r="W350" s="21">
        <f t="shared" si="72"/>
        <v>0</v>
      </c>
      <c r="X350" s="21">
        <f t="shared" si="72"/>
        <v>0</v>
      </c>
      <c r="Y350" s="21">
        <f t="shared" si="72"/>
        <v>0</v>
      </c>
      <c r="Z350" s="21">
        <f t="shared" si="72"/>
        <v>0</v>
      </c>
      <c r="AA350" s="21">
        <f t="shared" si="72"/>
        <v>0</v>
      </c>
      <c r="AB350" s="21">
        <f t="shared" si="72"/>
        <v>0</v>
      </c>
      <c r="AC350" s="21">
        <f t="shared" si="72"/>
        <v>0</v>
      </c>
      <c r="AD350" s="21">
        <f t="shared" si="72"/>
        <v>0</v>
      </c>
      <c r="AE350" s="21">
        <f t="shared" si="72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3">+C356+C357</f>
        <v>0</v>
      </c>
      <c r="D355" s="21">
        <f t="shared" si="73"/>
        <v>0</v>
      </c>
      <c r="E355" s="21">
        <f t="shared" si="73"/>
        <v>0</v>
      </c>
      <c r="F355" s="21">
        <f t="shared" si="73"/>
        <v>0</v>
      </c>
      <c r="G355" s="21">
        <f t="shared" si="73"/>
        <v>0</v>
      </c>
      <c r="H355" s="21">
        <f t="shared" si="73"/>
        <v>0</v>
      </c>
      <c r="I355" s="21">
        <f t="shared" si="73"/>
        <v>0</v>
      </c>
      <c r="J355" s="21">
        <f t="shared" si="73"/>
        <v>0</v>
      </c>
      <c r="K355" s="21">
        <f t="shared" si="73"/>
        <v>0</v>
      </c>
      <c r="L355" s="21">
        <f t="shared" si="73"/>
        <v>0</v>
      </c>
      <c r="M355" s="21">
        <f t="shared" si="73"/>
        <v>0</v>
      </c>
      <c r="N355" s="21">
        <f t="shared" si="73"/>
        <v>0</v>
      </c>
      <c r="O355" s="21">
        <f t="shared" si="73"/>
        <v>0</v>
      </c>
      <c r="P355" s="21">
        <f t="shared" si="73"/>
        <v>0</v>
      </c>
      <c r="Q355" s="21">
        <f t="shared" si="73"/>
        <v>0</v>
      </c>
      <c r="R355" s="21">
        <f t="shared" si="73"/>
        <v>0</v>
      </c>
      <c r="S355" s="21">
        <f t="shared" si="73"/>
        <v>0</v>
      </c>
      <c r="T355" s="21">
        <f t="shared" si="73"/>
        <v>0</v>
      </c>
      <c r="U355" s="21">
        <f t="shared" si="73"/>
        <v>0</v>
      </c>
      <c r="V355" s="21">
        <f t="shared" si="73"/>
        <v>0</v>
      </c>
      <c r="W355" s="21">
        <f t="shared" si="73"/>
        <v>0</v>
      </c>
      <c r="X355" s="21">
        <f t="shared" si="73"/>
        <v>0</v>
      </c>
      <c r="Y355" s="21">
        <f t="shared" si="73"/>
        <v>0</v>
      </c>
      <c r="Z355" s="21">
        <f t="shared" si="73"/>
        <v>0</v>
      </c>
      <c r="AA355" s="21">
        <f t="shared" si="73"/>
        <v>0</v>
      </c>
      <c r="AB355" s="21">
        <f t="shared" si="73"/>
        <v>0</v>
      </c>
      <c r="AC355" s="21">
        <f t="shared" si="73"/>
        <v>0</v>
      </c>
      <c r="AD355" s="21">
        <f t="shared" si="73"/>
        <v>0</v>
      </c>
      <c r="AE355" s="21">
        <f t="shared" si="73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4">+C359+C362</f>
        <v>0</v>
      </c>
      <c r="D358" s="21">
        <f t="shared" si="74"/>
        <v>0</v>
      </c>
      <c r="E358" s="21">
        <f t="shared" si="74"/>
        <v>0</v>
      </c>
      <c r="F358" s="21">
        <f t="shared" si="74"/>
        <v>0</v>
      </c>
      <c r="G358" s="21">
        <f t="shared" si="74"/>
        <v>0</v>
      </c>
      <c r="H358" s="21">
        <f t="shared" si="74"/>
        <v>0</v>
      </c>
      <c r="I358" s="21">
        <f t="shared" si="74"/>
        <v>0</v>
      </c>
      <c r="J358" s="21">
        <f t="shared" si="74"/>
        <v>0</v>
      </c>
      <c r="K358" s="21">
        <f t="shared" si="74"/>
        <v>0</v>
      </c>
      <c r="L358" s="21">
        <f t="shared" si="74"/>
        <v>0</v>
      </c>
      <c r="M358" s="21">
        <f t="shared" si="74"/>
        <v>0</v>
      </c>
      <c r="N358" s="21">
        <f t="shared" si="74"/>
        <v>0</v>
      </c>
      <c r="O358" s="21">
        <f t="shared" si="74"/>
        <v>0</v>
      </c>
      <c r="P358" s="21">
        <f t="shared" si="74"/>
        <v>0</v>
      </c>
      <c r="Q358" s="21">
        <f t="shared" si="74"/>
        <v>0</v>
      </c>
      <c r="R358" s="21">
        <f t="shared" si="74"/>
        <v>0</v>
      </c>
      <c r="S358" s="21">
        <f t="shared" si="74"/>
        <v>0</v>
      </c>
      <c r="T358" s="21">
        <f t="shared" si="74"/>
        <v>0</v>
      </c>
      <c r="U358" s="21">
        <f t="shared" si="74"/>
        <v>0</v>
      </c>
      <c r="V358" s="21">
        <f t="shared" si="74"/>
        <v>0</v>
      </c>
      <c r="W358" s="21">
        <f t="shared" si="74"/>
        <v>0</v>
      </c>
      <c r="X358" s="21">
        <f t="shared" si="74"/>
        <v>0</v>
      </c>
      <c r="Y358" s="21">
        <f t="shared" si="74"/>
        <v>0</v>
      </c>
      <c r="Z358" s="21">
        <f t="shared" si="74"/>
        <v>0</v>
      </c>
      <c r="AA358" s="21">
        <f t="shared" si="74"/>
        <v>0</v>
      </c>
      <c r="AB358" s="21">
        <f t="shared" si="74"/>
        <v>0</v>
      </c>
      <c r="AC358" s="21">
        <f t="shared" si="74"/>
        <v>0</v>
      </c>
      <c r="AD358" s="21">
        <f t="shared" si="74"/>
        <v>0</v>
      </c>
      <c r="AE358" s="21">
        <f t="shared" si="74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5">+C360+C361</f>
        <v>0</v>
      </c>
      <c r="D359" s="21">
        <f t="shared" si="75"/>
        <v>0</v>
      </c>
      <c r="E359" s="21">
        <f t="shared" si="75"/>
        <v>0</v>
      </c>
      <c r="F359" s="21">
        <f t="shared" si="75"/>
        <v>0</v>
      </c>
      <c r="G359" s="21">
        <f t="shared" si="75"/>
        <v>0</v>
      </c>
      <c r="H359" s="21">
        <f t="shared" si="75"/>
        <v>0</v>
      </c>
      <c r="I359" s="21">
        <f t="shared" si="75"/>
        <v>0</v>
      </c>
      <c r="J359" s="21">
        <f t="shared" si="75"/>
        <v>0</v>
      </c>
      <c r="K359" s="21">
        <f t="shared" si="75"/>
        <v>0</v>
      </c>
      <c r="L359" s="21">
        <f t="shared" si="75"/>
        <v>0</v>
      </c>
      <c r="M359" s="21">
        <f t="shared" si="75"/>
        <v>0</v>
      </c>
      <c r="N359" s="21">
        <f t="shared" si="75"/>
        <v>0</v>
      </c>
      <c r="O359" s="21">
        <f t="shared" si="75"/>
        <v>0</v>
      </c>
      <c r="P359" s="21">
        <f t="shared" si="75"/>
        <v>0</v>
      </c>
      <c r="Q359" s="21">
        <f t="shared" si="75"/>
        <v>0</v>
      </c>
      <c r="R359" s="21">
        <f t="shared" si="75"/>
        <v>0</v>
      </c>
      <c r="S359" s="21">
        <f t="shared" si="75"/>
        <v>0</v>
      </c>
      <c r="T359" s="21">
        <f t="shared" si="75"/>
        <v>0</v>
      </c>
      <c r="U359" s="21">
        <f t="shared" si="75"/>
        <v>0</v>
      </c>
      <c r="V359" s="21">
        <f t="shared" si="75"/>
        <v>0</v>
      </c>
      <c r="W359" s="21">
        <f t="shared" si="75"/>
        <v>0</v>
      </c>
      <c r="X359" s="21">
        <f t="shared" si="75"/>
        <v>0</v>
      </c>
      <c r="Y359" s="21">
        <f t="shared" si="75"/>
        <v>0</v>
      </c>
      <c r="Z359" s="21">
        <f t="shared" si="75"/>
        <v>0</v>
      </c>
      <c r="AA359" s="21">
        <f t="shared" si="75"/>
        <v>0</v>
      </c>
      <c r="AB359" s="21">
        <f t="shared" si="75"/>
        <v>0</v>
      </c>
      <c r="AC359" s="21">
        <f t="shared" si="75"/>
        <v>0</v>
      </c>
      <c r="AD359" s="21">
        <f t="shared" si="75"/>
        <v>0</v>
      </c>
      <c r="AE359" s="21">
        <f t="shared" si="75"/>
        <v>0</v>
      </c>
    </row>
    <row r="360" spans="1:31" x14ac:dyDescent="0.2">
      <c r="A360" s="9" t="s">
        <v>624</v>
      </c>
      <c r="B360" s="4" t="s">
        <v>556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x14ac:dyDescent="0.2">
      <c r="A361" s="9" t="s">
        <v>625</v>
      </c>
      <c r="B361" s="4" t="s">
        <v>592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x14ac:dyDescent="0.2">
      <c r="A362" s="9" t="s">
        <v>626</v>
      </c>
      <c r="B362" s="4" t="s">
        <v>627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x14ac:dyDescent="0.2">
      <c r="A363" s="9" t="s">
        <v>628</v>
      </c>
      <c r="B363" s="4" t="s">
        <v>629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x14ac:dyDescent="0.2">
      <c r="A364" s="9" t="s">
        <v>630</v>
      </c>
      <c r="B364" s="4" t="s">
        <v>631</v>
      </c>
      <c r="C364" s="21">
        <f t="shared" ref="C364:AE364" si="76">+C365+C366</f>
        <v>0</v>
      </c>
      <c r="D364" s="21">
        <f t="shared" si="76"/>
        <v>0</v>
      </c>
      <c r="E364" s="21">
        <f t="shared" si="76"/>
        <v>0</v>
      </c>
      <c r="F364" s="21">
        <f t="shared" si="76"/>
        <v>0</v>
      </c>
      <c r="G364" s="21">
        <f t="shared" si="76"/>
        <v>0</v>
      </c>
      <c r="H364" s="21">
        <f t="shared" si="76"/>
        <v>0</v>
      </c>
      <c r="I364" s="21">
        <f t="shared" si="76"/>
        <v>0</v>
      </c>
      <c r="J364" s="21">
        <f t="shared" si="76"/>
        <v>0</v>
      </c>
      <c r="K364" s="21">
        <f t="shared" si="76"/>
        <v>0</v>
      </c>
      <c r="L364" s="21">
        <f t="shared" si="76"/>
        <v>0</v>
      </c>
      <c r="M364" s="21">
        <f t="shared" si="76"/>
        <v>0</v>
      </c>
      <c r="N364" s="21">
        <f t="shared" si="76"/>
        <v>0</v>
      </c>
      <c r="O364" s="21">
        <f t="shared" si="76"/>
        <v>0</v>
      </c>
      <c r="P364" s="21">
        <f t="shared" si="76"/>
        <v>0</v>
      </c>
      <c r="Q364" s="21">
        <f t="shared" si="76"/>
        <v>0</v>
      </c>
      <c r="R364" s="21">
        <f t="shared" si="76"/>
        <v>0</v>
      </c>
      <c r="S364" s="21">
        <f t="shared" si="76"/>
        <v>0</v>
      </c>
      <c r="T364" s="21">
        <f t="shared" si="76"/>
        <v>0</v>
      </c>
      <c r="U364" s="21">
        <f t="shared" si="76"/>
        <v>0</v>
      </c>
      <c r="V364" s="21">
        <f t="shared" si="76"/>
        <v>0</v>
      </c>
      <c r="W364" s="21">
        <f t="shared" si="76"/>
        <v>0</v>
      </c>
      <c r="X364" s="21">
        <f t="shared" si="76"/>
        <v>0</v>
      </c>
      <c r="Y364" s="21">
        <f t="shared" si="76"/>
        <v>0</v>
      </c>
      <c r="Z364" s="21">
        <f t="shared" si="76"/>
        <v>0</v>
      </c>
      <c r="AA364" s="21">
        <f t="shared" si="76"/>
        <v>0</v>
      </c>
      <c r="AB364" s="21">
        <f t="shared" si="76"/>
        <v>0</v>
      </c>
      <c r="AC364" s="21">
        <f t="shared" si="76"/>
        <v>0</v>
      </c>
      <c r="AD364" s="21">
        <f t="shared" si="76"/>
        <v>0</v>
      </c>
      <c r="AE364" s="21">
        <f t="shared" si="76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77">C368+C371+C374+C377+C380</f>
        <v>0</v>
      </c>
      <c r="D367" s="21">
        <f t="shared" si="77"/>
        <v>0</v>
      </c>
      <c r="E367" s="21">
        <f t="shared" si="77"/>
        <v>0</v>
      </c>
      <c r="F367" s="21">
        <f t="shared" si="77"/>
        <v>0</v>
      </c>
      <c r="G367" s="21">
        <f t="shared" si="77"/>
        <v>0</v>
      </c>
      <c r="H367" s="21">
        <f t="shared" si="77"/>
        <v>0</v>
      </c>
      <c r="I367" s="21">
        <f t="shared" si="77"/>
        <v>0</v>
      </c>
      <c r="J367" s="21">
        <f t="shared" si="77"/>
        <v>0</v>
      </c>
      <c r="K367" s="21">
        <f t="shared" si="77"/>
        <v>0</v>
      </c>
      <c r="L367" s="21">
        <f t="shared" si="77"/>
        <v>0</v>
      </c>
      <c r="M367" s="21">
        <f t="shared" si="77"/>
        <v>0</v>
      </c>
      <c r="N367" s="21">
        <f t="shared" si="77"/>
        <v>0</v>
      </c>
      <c r="O367" s="21">
        <f t="shared" si="77"/>
        <v>0</v>
      </c>
      <c r="P367" s="21">
        <f t="shared" si="77"/>
        <v>0</v>
      </c>
      <c r="Q367" s="21">
        <f t="shared" si="77"/>
        <v>0</v>
      </c>
      <c r="R367" s="21">
        <f t="shared" si="77"/>
        <v>0</v>
      </c>
      <c r="S367" s="21">
        <f t="shared" si="77"/>
        <v>0</v>
      </c>
      <c r="T367" s="21">
        <f t="shared" si="77"/>
        <v>0</v>
      </c>
      <c r="U367" s="21">
        <f t="shared" si="77"/>
        <v>0</v>
      </c>
      <c r="V367" s="21">
        <f t="shared" si="77"/>
        <v>0</v>
      </c>
      <c r="W367" s="21">
        <f t="shared" si="77"/>
        <v>0</v>
      </c>
      <c r="X367" s="21">
        <f t="shared" si="77"/>
        <v>0</v>
      </c>
      <c r="Y367" s="21">
        <f t="shared" si="77"/>
        <v>0</v>
      </c>
      <c r="Z367" s="21">
        <f t="shared" si="77"/>
        <v>0</v>
      </c>
      <c r="AA367" s="21">
        <f t="shared" si="77"/>
        <v>0</v>
      </c>
      <c r="AB367" s="21">
        <f t="shared" si="77"/>
        <v>0</v>
      </c>
      <c r="AC367" s="21">
        <f t="shared" si="77"/>
        <v>0</v>
      </c>
      <c r="AD367" s="21">
        <f t="shared" si="77"/>
        <v>0</v>
      </c>
      <c r="AE367" s="21">
        <f t="shared" si="77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78">+C369+C370</f>
        <v>0</v>
      </c>
      <c r="D368" s="21">
        <f t="shared" si="78"/>
        <v>0</v>
      </c>
      <c r="E368" s="21">
        <f t="shared" si="78"/>
        <v>0</v>
      </c>
      <c r="F368" s="21">
        <f t="shared" si="78"/>
        <v>0</v>
      </c>
      <c r="G368" s="21">
        <f t="shared" si="78"/>
        <v>0</v>
      </c>
      <c r="H368" s="21">
        <f t="shared" si="78"/>
        <v>0</v>
      </c>
      <c r="I368" s="21">
        <f t="shared" si="78"/>
        <v>0</v>
      </c>
      <c r="J368" s="21">
        <f t="shared" si="78"/>
        <v>0</v>
      </c>
      <c r="K368" s="21">
        <f t="shared" si="78"/>
        <v>0</v>
      </c>
      <c r="L368" s="21">
        <f t="shared" si="78"/>
        <v>0</v>
      </c>
      <c r="M368" s="21">
        <f t="shared" si="78"/>
        <v>0</v>
      </c>
      <c r="N368" s="21">
        <f t="shared" si="78"/>
        <v>0</v>
      </c>
      <c r="O368" s="21">
        <f t="shared" si="78"/>
        <v>0</v>
      </c>
      <c r="P368" s="21">
        <f t="shared" si="78"/>
        <v>0</v>
      </c>
      <c r="Q368" s="21">
        <f t="shared" si="78"/>
        <v>0</v>
      </c>
      <c r="R368" s="21">
        <f t="shared" si="78"/>
        <v>0</v>
      </c>
      <c r="S368" s="21">
        <f t="shared" si="78"/>
        <v>0</v>
      </c>
      <c r="T368" s="21">
        <f t="shared" si="78"/>
        <v>0</v>
      </c>
      <c r="U368" s="21">
        <f t="shared" si="78"/>
        <v>0</v>
      </c>
      <c r="V368" s="21">
        <f t="shared" si="78"/>
        <v>0</v>
      </c>
      <c r="W368" s="21">
        <f t="shared" si="78"/>
        <v>0</v>
      </c>
      <c r="X368" s="21">
        <f t="shared" si="78"/>
        <v>0</v>
      </c>
      <c r="Y368" s="21">
        <f t="shared" si="78"/>
        <v>0</v>
      </c>
      <c r="Z368" s="21">
        <f t="shared" si="78"/>
        <v>0</v>
      </c>
      <c r="AA368" s="21">
        <f t="shared" si="78"/>
        <v>0</v>
      </c>
      <c r="AB368" s="21">
        <f t="shared" si="78"/>
        <v>0</v>
      </c>
      <c r="AC368" s="21">
        <f t="shared" si="78"/>
        <v>0</v>
      </c>
      <c r="AD368" s="21">
        <f t="shared" si="78"/>
        <v>0</v>
      </c>
      <c r="AE368" s="21">
        <f t="shared" si="78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79">+C372+C373</f>
        <v>0</v>
      </c>
      <c r="D371" s="21">
        <f t="shared" si="79"/>
        <v>0</v>
      </c>
      <c r="E371" s="21">
        <f t="shared" si="79"/>
        <v>0</v>
      </c>
      <c r="F371" s="21">
        <f t="shared" si="79"/>
        <v>0</v>
      </c>
      <c r="G371" s="21">
        <f t="shared" si="79"/>
        <v>0</v>
      </c>
      <c r="H371" s="21">
        <f t="shared" si="79"/>
        <v>0</v>
      </c>
      <c r="I371" s="21">
        <f t="shared" si="79"/>
        <v>0</v>
      </c>
      <c r="J371" s="21">
        <f t="shared" si="79"/>
        <v>0</v>
      </c>
      <c r="K371" s="21">
        <f t="shared" si="79"/>
        <v>0</v>
      </c>
      <c r="L371" s="21">
        <f t="shared" si="79"/>
        <v>0</v>
      </c>
      <c r="M371" s="21">
        <f t="shared" si="79"/>
        <v>0</v>
      </c>
      <c r="N371" s="21">
        <f t="shared" si="79"/>
        <v>0</v>
      </c>
      <c r="O371" s="21">
        <f t="shared" si="79"/>
        <v>0</v>
      </c>
      <c r="P371" s="21">
        <f t="shared" si="79"/>
        <v>0</v>
      </c>
      <c r="Q371" s="21">
        <f t="shared" si="79"/>
        <v>0</v>
      </c>
      <c r="R371" s="21">
        <f t="shared" si="79"/>
        <v>0</v>
      </c>
      <c r="S371" s="21">
        <f t="shared" si="79"/>
        <v>0</v>
      </c>
      <c r="T371" s="21">
        <f t="shared" si="79"/>
        <v>0</v>
      </c>
      <c r="U371" s="21">
        <f t="shared" si="79"/>
        <v>0</v>
      </c>
      <c r="V371" s="21">
        <f t="shared" si="79"/>
        <v>0</v>
      </c>
      <c r="W371" s="21">
        <f t="shared" si="79"/>
        <v>0</v>
      </c>
      <c r="X371" s="21">
        <f t="shared" si="79"/>
        <v>0</v>
      </c>
      <c r="Y371" s="21">
        <f t="shared" si="79"/>
        <v>0</v>
      </c>
      <c r="Z371" s="21">
        <f t="shared" si="79"/>
        <v>0</v>
      </c>
      <c r="AA371" s="21">
        <f t="shared" si="79"/>
        <v>0</v>
      </c>
      <c r="AB371" s="21">
        <f t="shared" si="79"/>
        <v>0</v>
      </c>
      <c r="AC371" s="21">
        <f t="shared" si="79"/>
        <v>0</v>
      </c>
      <c r="AD371" s="21">
        <f t="shared" si="79"/>
        <v>0</v>
      </c>
      <c r="AE371" s="21">
        <f t="shared" si="79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0">+C375+C376</f>
        <v>0</v>
      </c>
      <c r="D374" s="21">
        <f t="shared" si="80"/>
        <v>0</v>
      </c>
      <c r="E374" s="21">
        <f t="shared" si="80"/>
        <v>0</v>
      </c>
      <c r="F374" s="21">
        <f t="shared" si="80"/>
        <v>0</v>
      </c>
      <c r="G374" s="21">
        <f t="shared" si="80"/>
        <v>0</v>
      </c>
      <c r="H374" s="21">
        <f t="shared" si="80"/>
        <v>0</v>
      </c>
      <c r="I374" s="21">
        <f t="shared" si="80"/>
        <v>0</v>
      </c>
      <c r="J374" s="21">
        <f t="shared" si="80"/>
        <v>0</v>
      </c>
      <c r="K374" s="21">
        <f t="shared" si="80"/>
        <v>0</v>
      </c>
      <c r="L374" s="21">
        <f t="shared" si="80"/>
        <v>0</v>
      </c>
      <c r="M374" s="21">
        <f t="shared" si="80"/>
        <v>0</v>
      </c>
      <c r="N374" s="21">
        <f t="shared" si="80"/>
        <v>0</v>
      </c>
      <c r="O374" s="21">
        <f t="shared" si="80"/>
        <v>0</v>
      </c>
      <c r="P374" s="21">
        <f t="shared" si="80"/>
        <v>0</v>
      </c>
      <c r="Q374" s="21">
        <f t="shared" si="80"/>
        <v>0</v>
      </c>
      <c r="R374" s="21">
        <f t="shared" si="80"/>
        <v>0</v>
      </c>
      <c r="S374" s="21">
        <f t="shared" si="80"/>
        <v>0</v>
      </c>
      <c r="T374" s="21">
        <f t="shared" si="80"/>
        <v>0</v>
      </c>
      <c r="U374" s="21">
        <f t="shared" si="80"/>
        <v>0</v>
      </c>
      <c r="V374" s="21">
        <f t="shared" si="80"/>
        <v>0</v>
      </c>
      <c r="W374" s="21">
        <f t="shared" si="80"/>
        <v>0</v>
      </c>
      <c r="X374" s="21">
        <f t="shared" si="80"/>
        <v>0</v>
      </c>
      <c r="Y374" s="21">
        <f t="shared" si="80"/>
        <v>0</v>
      </c>
      <c r="Z374" s="21">
        <f t="shared" si="80"/>
        <v>0</v>
      </c>
      <c r="AA374" s="21">
        <f t="shared" si="80"/>
        <v>0</v>
      </c>
      <c r="AB374" s="21">
        <f t="shared" si="80"/>
        <v>0</v>
      </c>
      <c r="AC374" s="21">
        <f t="shared" si="80"/>
        <v>0</v>
      </c>
      <c r="AD374" s="21">
        <f t="shared" si="80"/>
        <v>0</v>
      </c>
      <c r="AE374" s="21">
        <f t="shared" si="80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1">+C378+C379</f>
        <v>0</v>
      </c>
      <c r="D377" s="21">
        <f t="shared" si="81"/>
        <v>0</v>
      </c>
      <c r="E377" s="21">
        <f t="shared" si="81"/>
        <v>0</v>
      </c>
      <c r="F377" s="21">
        <f t="shared" si="81"/>
        <v>0</v>
      </c>
      <c r="G377" s="21">
        <f t="shared" si="81"/>
        <v>0</v>
      </c>
      <c r="H377" s="21">
        <f t="shared" si="81"/>
        <v>0</v>
      </c>
      <c r="I377" s="21">
        <f t="shared" si="81"/>
        <v>0</v>
      </c>
      <c r="J377" s="21">
        <f t="shared" si="81"/>
        <v>0</v>
      </c>
      <c r="K377" s="21">
        <f t="shared" si="81"/>
        <v>0</v>
      </c>
      <c r="L377" s="21">
        <f t="shared" si="81"/>
        <v>0</v>
      </c>
      <c r="M377" s="21">
        <f t="shared" si="81"/>
        <v>0</v>
      </c>
      <c r="N377" s="21">
        <f t="shared" si="81"/>
        <v>0</v>
      </c>
      <c r="O377" s="21">
        <f t="shared" si="81"/>
        <v>0</v>
      </c>
      <c r="P377" s="21">
        <f t="shared" si="81"/>
        <v>0</v>
      </c>
      <c r="Q377" s="21">
        <f t="shared" si="81"/>
        <v>0</v>
      </c>
      <c r="R377" s="21">
        <f t="shared" si="81"/>
        <v>0</v>
      </c>
      <c r="S377" s="21">
        <f t="shared" si="81"/>
        <v>0</v>
      </c>
      <c r="T377" s="21">
        <f t="shared" si="81"/>
        <v>0</v>
      </c>
      <c r="U377" s="21">
        <f t="shared" si="81"/>
        <v>0</v>
      </c>
      <c r="V377" s="21">
        <f t="shared" si="81"/>
        <v>0</v>
      </c>
      <c r="W377" s="21">
        <f t="shared" si="81"/>
        <v>0</v>
      </c>
      <c r="X377" s="21">
        <f t="shared" si="81"/>
        <v>0</v>
      </c>
      <c r="Y377" s="21">
        <f t="shared" si="81"/>
        <v>0</v>
      </c>
      <c r="Z377" s="21">
        <f t="shared" si="81"/>
        <v>0</v>
      </c>
      <c r="AA377" s="21">
        <f t="shared" si="81"/>
        <v>0</v>
      </c>
      <c r="AB377" s="21">
        <f t="shared" si="81"/>
        <v>0</v>
      </c>
      <c r="AC377" s="21">
        <f t="shared" si="81"/>
        <v>0</v>
      </c>
      <c r="AD377" s="21">
        <f t="shared" si="81"/>
        <v>0</v>
      </c>
      <c r="AE377" s="21">
        <f t="shared" si="81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2">+C381+C382</f>
        <v>0</v>
      </c>
      <c r="D380" s="21">
        <f t="shared" si="82"/>
        <v>0</v>
      </c>
      <c r="E380" s="21">
        <f t="shared" si="82"/>
        <v>0</v>
      </c>
      <c r="F380" s="21">
        <f t="shared" si="82"/>
        <v>0</v>
      </c>
      <c r="G380" s="21">
        <f t="shared" si="82"/>
        <v>0</v>
      </c>
      <c r="H380" s="21">
        <f t="shared" si="82"/>
        <v>0</v>
      </c>
      <c r="I380" s="21">
        <f t="shared" si="82"/>
        <v>0</v>
      </c>
      <c r="J380" s="21">
        <f t="shared" si="82"/>
        <v>0</v>
      </c>
      <c r="K380" s="21">
        <f t="shared" si="82"/>
        <v>0</v>
      </c>
      <c r="L380" s="21">
        <f t="shared" si="82"/>
        <v>0</v>
      </c>
      <c r="M380" s="21">
        <f t="shared" si="82"/>
        <v>0</v>
      </c>
      <c r="N380" s="21">
        <f t="shared" si="82"/>
        <v>0</v>
      </c>
      <c r="O380" s="21">
        <f t="shared" si="82"/>
        <v>0</v>
      </c>
      <c r="P380" s="21">
        <f t="shared" si="82"/>
        <v>0</v>
      </c>
      <c r="Q380" s="21">
        <f t="shared" si="82"/>
        <v>0</v>
      </c>
      <c r="R380" s="21">
        <f t="shared" si="82"/>
        <v>0</v>
      </c>
      <c r="S380" s="21">
        <f t="shared" si="82"/>
        <v>0</v>
      </c>
      <c r="T380" s="21">
        <f t="shared" si="82"/>
        <v>0</v>
      </c>
      <c r="U380" s="21">
        <f t="shared" si="82"/>
        <v>0</v>
      </c>
      <c r="V380" s="21">
        <f t="shared" si="82"/>
        <v>0</v>
      </c>
      <c r="W380" s="21">
        <f t="shared" si="82"/>
        <v>0</v>
      </c>
      <c r="X380" s="21">
        <f t="shared" si="82"/>
        <v>0</v>
      </c>
      <c r="Y380" s="21">
        <f t="shared" si="82"/>
        <v>0</v>
      </c>
      <c r="Z380" s="21">
        <f t="shared" si="82"/>
        <v>0</v>
      </c>
      <c r="AA380" s="21">
        <f t="shared" si="82"/>
        <v>0</v>
      </c>
      <c r="AB380" s="21">
        <f t="shared" si="82"/>
        <v>0</v>
      </c>
      <c r="AC380" s="21">
        <f t="shared" si="82"/>
        <v>0</v>
      </c>
      <c r="AD380" s="21">
        <f t="shared" si="82"/>
        <v>0</v>
      </c>
      <c r="AE380" s="21">
        <f t="shared" si="82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3">+C384+C385</f>
        <v>0</v>
      </c>
      <c r="D383" s="21">
        <f t="shared" si="83"/>
        <v>0</v>
      </c>
      <c r="E383" s="21">
        <f t="shared" si="83"/>
        <v>0</v>
      </c>
      <c r="F383" s="21">
        <f t="shared" si="83"/>
        <v>0</v>
      </c>
      <c r="G383" s="21">
        <f t="shared" si="83"/>
        <v>0</v>
      </c>
      <c r="H383" s="21">
        <f t="shared" si="83"/>
        <v>0</v>
      </c>
      <c r="I383" s="21">
        <f t="shared" si="83"/>
        <v>0</v>
      </c>
      <c r="J383" s="21">
        <f t="shared" si="83"/>
        <v>0</v>
      </c>
      <c r="K383" s="21">
        <f t="shared" si="83"/>
        <v>0</v>
      </c>
      <c r="L383" s="21">
        <f t="shared" si="83"/>
        <v>0</v>
      </c>
      <c r="M383" s="21">
        <f t="shared" si="83"/>
        <v>0</v>
      </c>
      <c r="N383" s="21">
        <f t="shared" si="83"/>
        <v>0</v>
      </c>
      <c r="O383" s="21">
        <f t="shared" si="83"/>
        <v>0</v>
      </c>
      <c r="P383" s="21">
        <f t="shared" si="83"/>
        <v>0</v>
      </c>
      <c r="Q383" s="21">
        <f t="shared" si="83"/>
        <v>0</v>
      </c>
      <c r="R383" s="21">
        <f t="shared" si="83"/>
        <v>0</v>
      </c>
      <c r="S383" s="21">
        <f t="shared" si="83"/>
        <v>0</v>
      </c>
      <c r="T383" s="21">
        <f t="shared" si="83"/>
        <v>0</v>
      </c>
      <c r="U383" s="21">
        <f t="shared" si="83"/>
        <v>0</v>
      </c>
      <c r="V383" s="21">
        <f t="shared" si="83"/>
        <v>0</v>
      </c>
      <c r="W383" s="21">
        <f t="shared" si="83"/>
        <v>0</v>
      </c>
      <c r="X383" s="21">
        <f t="shared" si="83"/>
        <v>0</v>
      </c>
      <c r="Y383" s="21">
        <f t="shared" si="83"/>
        <v>0</v>
      </c>
      <c r="Z383" s="21">
        <f t="shared" si="83"/>
        <v>0</v>
      </c>
      <c r="AA383" s="21">
        <f t="shared" si="83"/>
        <v>0</v>
      </c>
      <c r="AB383" s="21">
        <f t="shared" si="83"/>
        <v>0</v>
      </c>
      <c r="AC383" s="21">
        <f t="shared" si="83"/>
        <v>0</v>
      </c>
      <c r="AD383" s="21">
        <f t="shared" si="83"/>
        <v>0</v>
      </c>
      <c r="AE383" s="21">
        <f t="shared" si="83"/>
        <v>0</v>
      </c>
    </row>
    <row r="384" spans="1:31" x14ac:dyDescent="0.2">
      <c r="A384" s="9" t="s">
        <v>669</v>
      </c>
      <c r="B384" s="4" t="s">
        <v>670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4">+C392+C393</f>
        <v>0</v>
      </c>
      <c r="D391" s="21">
        <f t="shared" si="84"/>
        <v>0</v>
      </c>
      <c r="E391" s="21">
        <f t="shared" si="84"/>
        <v>0</v>
      </c>
      <c r="F391" s="21">
        <f t="shared" si="84"/>
        <v>0</v>
      </c>
      <c r="G391" s="21">
        <f t="shared" si="84"/>
        <v>0</v>
      </c>
      <c r="H391" s="21">
        <f t="shared" si="84"/>
        <v>0</v>
      </c>
      <c r="I391" s="21">
        <f t="shared" si="84"/>
        <v>0</v>
      </c>
      <c r="J391" s="21">
        <f t="shared" si="84"/>
        <v>0</v>
      </c>
      <c r="K391" s="21">
        <f t="shared" si="84"/>
        <v>0</v>
      </c>
      <c r="L391" s="21">
        <f t="shared" si="84"/>
        <v>0</v>
      </c>
      <c r="M391" s="21">
        <f t="shared" si="84"/>
        <v>0</v>
      </c>
      <c r="N391" s="21">
        <f t="shared" si="84"/>
        <v>0</v>
      </c>
      <c r="O391" s="21">
        <f t="shared" si="84"/>
        <v>0</v>
      </c>
      <c r="P391" s="21">
        <f t="shared" si="84"/>
        <v>0</v>
      </c>
      <c r="Q391" s="21">
        <f t="shared" si="84"/>
        <v>0</v>
      </c>
      <c r="R391" s="21">
        <f t="shared" si="84"/>
        <v>0</v>
      </c>
      <c r="S391" s="21">
        <f t="shared" si="84"/>
        <v>0</v>
      </c>
      <c r="T391" s="21">
        <f t="shared" si="84"/>
        <v>0</v>
      </c>
      <c r="U391" s="21">
        <f t="shared" si="84"/>
        <v>0</v>
      </c>
      <c r="V391" s="21">
        <f t="shared" si="84"/>
        <v>0</v>
      </c>
      <c r="W391" s="21">
        <f t="shared" si="84"/>
        <v>0</v>
      </c>
      <c r="X391" s="21">
        <f t="shared" si="84"/>
        <v>0</v>
      </c>
      <c r="Y391" s="21">
        <f t="shared" si="84"/>
        <v>0</v>
      </c>
      <c r="Z391" s="21">
        <f t="shared" si="84"/>
        <v>0</v>
      </c>
      <c r="AA391" s="21">
        <f t="shared" si="84"/>
        <v>0</v>
      </c>
      <c r="AB391" s="21">
        <f t="shared" si="84"/>
        <v>0</v>
      </c>
      <c r="AC391" s="21">
        <f t="shared" si="84"/>
        <v>0</v>
      </c>
      <c r="AD391" s="21">
        <f t="shared" si="84"/>
        <v>0</v>
      </c>
      <c r="AE391" s="21">
        <f t="shared" si="84"/>
        <v>0</v>
      </c>
    </row>
    <row r="392" spans="1:31" x14ac:dyDescent="0.2">
      <c r="A392" s="9" t="s">
        <v>679</v>
      </c>
      <c r="B392" s="4" t="s">
        <v>680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x14ac:dyDescent="0.2">
      <c r="A393" s="9" t="s">
        <v>681</v>
      </c>
      <c r="B393" s="4" t="s">
        <v>682</v>
      </c>
      <c r="C393" s="21">
        <f t="shared" ref="C393:AE393" si="85">+C394+C395+C396+C397+C398</f>
        <v>0</v>
      </c>
      <c r="D393" s="21">
        <f t="shared" si="85"/>
        <v>0</v>
      </c>
      <c r="E393" s="21">
        <f t="shared" si="85"/>
        <v>0</v>
      </c>
      <c r="F393" s="21">
        <f t="shared" si="85"/>
        <v>0</v>
      </c>
      <c r="G393" s="21">
        <f t="shared" si="85"/>
        <v>0</v>
      </c>
      <c r="H393" s="21">
        <f t="shared" si="85"/>
        <v>0</v>
      </c>
      <c r="I393" s="21">
        <f t="shared" si="85"/>
        <v>0</v>
      </c>
      <c r="J393" s="21">
        <f t="shared" si="85"/>
        <v>0</v>
      </c>
      <c r="K393" s="21">
        <f t="shared" si="85"/>
        <v>0</v>
      </c>
      <c r="L393" s="21">
        <f t="shared" si="85"/>
        <v>0</v>
      </c>
      <c r="M393" s="21">
        <f t="shared" si="85"/>
        <v>0</v>
      </c>
      <c r="N393" s="21">
        <f t="shared" si="85"/>
        <v>0</v>
      </c>
      <c r="O393" s="21">
        <f t="shared" si="85"/>
        <v>0</v>
      </c>
      <c r="P393" s="21">
        <f t="shared" si="85"/>
        <v>0</v>
      </c>
      <c r="Q393" s="21">
        <f t="shared" si="85"/>
        <v>0</v>
      </c>
      <c r="R393" s="21">
        <f t="shared" si="85"/>
        <v>0</v>
      </c>
      <c r="S393" s="21">
        <f t="shared" si="85"/>
        <v>0</v>
      </c>
      <c r="T393" s="21">
        <f t="shared" si="85"/>
        <v>0</v>
      </c>
      <c r="U393" s="21">
        <f t="shared" si="85"/>
        <v>0</v>
      </c>
      <c r="V393" s="21">
        <f t="shared" si="85"/>
        <v>0</v>
      </c>
      <c r="W393" s="21">
        <f t="shared" si="85"/>
        <v>0</v>
      </c>
      <c r="X393" s="21">
        <f t="shared" si="85"/>
        <v>0</v>
      </c>
      <c r="Y393" s="21">
        <f t="shared" si="85"/>
        <v>0</v>
      </c>
      <c r="Z393" s="21">
        <f t="shared" si="85"/>
        <v>0</v>
      </c>
      <c r="AA393" s="21">
        <f t="shared" si="85"/>
        <v>0</v>
      </c>
      <c r="AB393" s="21">
        <f t="shared" si="85"/>
        <v>0</v>
      </c>
      <c r="AC393" s="21">
        <f t="shared" si="85"/>
        <v>0</v>
      </c>
      <c r="AD393" s="21">
        <f t="shared" si="85"/>
        <v>0</v>
      </c>
      <c r="AE393" s="21">
        <f t="shared" si="85"/>
        <v>0</v>
      </c>
    </row>
    <row r="394" spans="1:31" x14ac:dyDescent="0.2">
      <c r="A394" s="9" t="s">
        <v>683</v>
      </c>
      <c r="B394" s="4" t="s">
        <v>550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6">+C400+C401</f>
        <v>0</v>
      </c>
      <c r="D399" s="21">
        <f t="shared" si="86"/>
        <v>0</v>
      </c>
      <c r="E399" s="21">
        <f t="shared" si="86"/>
        <v>0</v>
      </c>
      <c r="F399" s="21">
        <f t="shared" si="86"/>
        <v>0</v>
      </c>
      <c r="G399" s="21">
        <f t="shared" si="86"/>
        <v>0</v>
      </c>
      <c r="H399" s="21">
        <f t="shared" si="86"/>
        <v>0</v>
      </c>
      <c r="I399" s="21">
        <f t="shared" si="86"/>
        <v>0</v>
      </c>
      <c r="J399" s="21">
        <f t="shared" si="86"/>
        <v>0</v>
      </c>
      <c r="K399" s="21">
        <f t="shared" si="86"/>
        <v>0</v>
      </c>
      <c r="L399" s="21">
        <f t="shared" si="86"/>
        <v>0</v>
      </c>
      <c r="M399" s="21">
        <f t="shared" si="86"/>
        <v>0</v>
      </c>
      <c r="N399" s="21">
        <f t="shared" si="86"/>
        <v>0</v>
      </c>
      <c r="O399" s="21">
        <f t="shared" si="86"/>
        <v>0</v>
      </c>
      <c r="P399" s="21">
        <f t="shared" si="86"/>
        <v>0</v>
      </c>
      <c r="Q399" s="21">
        <f t="shared" si="86"/>
        <v>0</v>
      </c>
      <c r="R399" s="21">
        <f t="shared" si="86"/>
        <v>0</v>
      </c>
      <c r="S399" s="21">
        <f t="shared" si="86"/>
        <v>0</v>
      </c>
      <c r="T399" s="21">
        <f t="shared" si="86"/>
        <v>0</v>
      </c>
      <c r="U399" s="21">
        <f t="shared" si="86"/>
        <v>0</v>
      </c>
      <c r="V399" s="21">
        <f t="shared" si="86"/>
        <v>0</v>
      </c>
      <c r="W399" s="21">
        <f t="shared" si="86"/>
        <v>0</v>
      </c>
      <c r="X399" s="21">
        <f t="shared" si="86"/>
        <v>0</v>
      </c>
      <c r="Y399" s="21">
        <f t="shared" si="86"/>
        <v>0</v>
      </c>
      <c r="Z399" s="21">
        <f t="shared" si="86"/>
        <v>0</v>
      </c>
      <c r="AA399" s="21">
        <f t="shared" si="86"/>
        <v>0</v>
      </c>
      <c r="AB399" s="21">
        <f t="shared" si="86"/>
        <v>0</v>
      </c>
      <c r="AC399" s="21">
        <f t="shared" si="86"/>
        <v>0</v>
      </c>
      <c r="AD399" s="21">
        <f t="shared" si="86"/>
        <v>0</v>
      </c>
      <c r="AE399" s="21">
        <f t="shared" si="86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87">+C408+C409</f>
        <v>0</v>
      </c>
      <c r="D407" s="21">
        <f t="shared" si="87"/>
        <v>0</v>
      </c>
      <c r="E407" s="21">
        <f t="shared" si="87"/>
        <v>0</v>
      </c>
      <c r="F407" s="21">
        <f t="shared" si="87"/>
        <v>0</v>
      </c>
      <c r="G407" s="21">
        <f t="shared" si="87"/>
        <v>0</v>
      </c>
      <c r="H407" s="21">
        <f t="shared" si="87"/>
        <v>0</v>
      </c>
      <c r="I407" s="21">
        <f t="shared" si="87"/>
        <v>0</v>
      </c>
      <c r="J407" s="21">
        <f t="shared" si="87"/>
        <v>0</v>
      </c>
      <c r="K407" s="21">
        <f t="shared" si="87"/>
        <v>0</v>
      </c>
      <c r="L407" s="21">
        <f t="shared" si="87"/>
        <v>0</v>
      </c>
      <c r="M407" s="21">
        <f t="shared" si="87"/>
        <v>0</v>
      </c>
      <c r="N407" s="21">
        <f t="shared" si="87"/>
        <v>0</v>
      </c>
      <c r="O407" s="21">
        <f t="shared" si="87"/>
        <v>0</v>
      </c>
      <c r="P407" s="21">
        <f t="shared" si="87"/>
        <v>0</v>
      </c>
      <c r="Q407" s="21">
        <f t="shared" si="87"/>
        <v>0</v>
      </c>
      <c r="R407" s="21">
        <f t="shared" si="87"/>
        <v>0</v>
      </c>
      <c r="S407" s="21">
        <f t="shared" si="87"/>
        <v>0</v>
      </c>
      <c r="T407" s="21">
        <f t="shared" si="87"/>
        <v>0</v>
      </c>
      <c r="U407" s="21">
        <f t="shared" si="87"/>
        <v>0</v>
      </c>
      <c r="V407" s="21">
        <f t="shared" si="87"/>
        <v>0</v>
      </c>
      <c r="W407" s="21">
        <f t="shared" si="87"/>
        <v>0</v>
      </c>
      <c r="X407" s="21">
        <f t="shared" si="87"/>
        <v>0</v>
      </c>
      <c r="Y407" s="21">
        <f t="shared" si="87"/>
        <v>0</v>
      </c>
      <c r="Z407" s="21">
        <f t="shared" si="87"/>
        <v>0</v>
      </c>
      <c r="AA407" s="21">
        <f t="shared" si="87"/>
        <v>0</v>
      </c>
      <c r="AB407" s="21">
        <f t="shared" si="87"/>
        <v>0</v>
      </c>
      <c r="AC407" s="21">
        <f t="shared" si="87"/>
        <v>0</v>
      </c>
      <c r="AD407" s="21">
        <f t="shared" si="87"/>
        <v>0</v>
      </c>
      <c r="AE407" s="21">
        <f t="shared" si="87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88">+C410+C411+C412+C413+C414</f>
        <v>0</v>
      </c>
      <c r="D409" s="21">
        <f t="shared" si="88"/>
        <v>0</v>
      </c>
      <c r="E409" s="21">
        <f t="shared" si="88"/>
        <v>0</v>
      </c>
      <c r="F409" s="21">
        <f t="shared" si="88"/>
        <v>0</v>
      </c>
      <c r="G409" s="21">
        <f t="shared" si="88"/>
        <v>0</v>
      </c>
      <c r="H409" s="21">
        <f t="shared" si="88"/>
        <v>0</v>
      </c>
      <c r="I409" s="21">
        <f t="shared" si="88"/>
        <v>0</v>
      </c>
      <c r="J409" s="21">
        <f t="shared" si="88"/>
        <v>0</v>
      </c>
      <c r="K409" s="21">
        <f t="shared" si="88"/>
        <v>0</v>
      </c>
      <c r="L409" s="21">
        <f t="shared" si="88"/>
        <v>0</v>
      </c>
      <c r="M409" s="21">
        <f t="shared" si="88"/>
        <v>0</v>
      </c>
      <c r="N409" s="21">
        <f t="shared" si="88"/>
        <v>0</v>
      </c>
      <c r="O409" s="21">
        <f t="shared" si="88"/>
        <v>0</v>
      </c>
      <c r="P409" s="21">
        <f t="shared" si="88"/>
        <v>0</v>
      </c>
      <c r="Q409" s="21">
        <f t="shared" si="88"/>
        <v>0</v>
      </c>
      <c r="R409" s="21">
        <f t="shared" si="88"/>
        <v>0</v>
      </c>
      <c r="S409" s="21">
        <f t="shared" si="88"/>
        <v>0</v>
      </c>
      <c r="T409" s="21">
        <f t="shared" si="88"/>
        <v>0</v>
      </c>
      <c r="U409" s="21">
        <f t="shared" si="88"/>
        <v>0</v>
      </c>
      <c r="V409" s="21">
        <f t="shared" si="88"/>
        <v>0</v>
      </c>
      <c r="W409" s="21">
        <f t="shared" si="88"/>
        <v>0</v>
      </c>
      <c r="X409" s="21">
        <f t="shared" si="88"/>
        <v>0</v>
      </c>
      <c r="Y409" s="21">
        <f t="shared" si="88"/>
        <v>0</v>
      </c>
      <c r="Z409" s="21">
        <f t="shared" si="88"/>
        <v>0</v>
      </c>
      <c r="AA409" s="21">
        <f t="shared" si="88"/>
        <v>0</v>
      </c>
      <c r="AB409" s="21">
        <f t="shared" si="88"/>
        <v>0</v>
      </c>
      <c r="AC409" s="21">
        <f t="shared" si="88"/>
        <v>0</v>
      </c>
      <c r="AD409" s="21">
        <f t="shared" si="88"/>
        <v>0</v>
      </c>
      <c r="AE409" s="21">
        <f t="shared" si="88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89">+C416+C417</f>
        <v>0</v>
      </c>
      <c r="D415" s="21">
        <f t="shared" si="89"/>
        <v>0</v>
      </c>
      <c r="E415" s="21">
        <f t="shared" si="89"/>
        <v>0</v>
      </c>
      <c r="F415" s="21">
        <f t="shared" si="89"/>
        <v>0</v>
      </c>
      <c r="G415" s="21">
        <f t="shared" si="89"/>
        <v>0</v>
      </c>
      <c r="H415" s="21">
        <f t="shared" si="89"/>
        <v>0</v>
      </c>
      <c r="I415" s="21">
        <f t="shared" si="89"/>
        <v>0</v>
      </c>
      <c r="J415" s="21">
        <f t="shared" si="89"/>
        <v>0</v>
      </c>
      <c r="K415" s="21">
        <f t="shared" si="89"/>
        <v>0</v>
      </c>
      <c r="L415" s="21">
        <f t="shared" si="89"/>
        <v>0</v>
      </c>
      <c r="M415" s="21">
        <f t="shared" si="89"/>
        <v>0</v>
      </c>
      <c r="N415" s="21">
        <f t="shared" si="89"/>
        <v>0</v>
      </c>
      <c r="O415" s="21">
        <f t="shared" si="89"/>
        <v>0</v>
      </c>
      <c r="P415" s="21">
        <f t="shared" si="89"/>
        <v>0</v>
      </c>
      <c r="Q415" s="21">
        <f t="shared" si="89"/>
        <v>0</v>
      </c>
      <c r="R415" s="21">
        <f t="shared" si="89"/>
        <v>0</v>
      </c>
      <c r="S415" s="21">
        <f t="shared" si="89"/>
        <v>0</v>
      </c>
      <c r="T415" s="21">
        <f t="shared" si="89"/>
        <v>0</v>
      </c>
      <c r="U415" s="21">
        <f t="shared" si="89"/>
        <v>0</v>
      </c>
      <c r="V415" s="21">
        <f t="shared" si="89"/>
        <v>0</v>
      </c>
      <c r="W415" s="21">
        <f t="shared" si="89"/>
        <v>0</v>
      </c>
      <c r="X415" s="21">
        <f t="shared" si="89"/>
        <v>0</v>
      </c>
      <c r="Y415" s="21">
        <f t="shared" si="89"/>
        <v>0</v>
      </c>
      <c r="Z415" s="21">
        <f t="shared" si="89"/>
        <v>0</v>
      </c>
      <c r="AA415" s="21">
        <f t="shared" si="89"/>
        <v>0</v>
      </c>
      <c r="AB415" s="21">
        <f t="shared" si="89"/>
        <v>0</v>
      </c>
      <c r="AC415" s="21">
        <f t="shared" si="89"/>
        <v>0</v>
      </c>
      <c r="AD415" s="21">
        <f t="shared" si="89"/>
        <v>0</v>
      </c>
      <c r="AE415" s="21">
        <f t="shared" si="89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0">+C418+C419+C420+C421+C422</f>
        <v>0</v>
      </c>
      <c r="D417" s="21">
        <f t="shared" si="90"/>
        <v>0</v>
      </c>
      <c r="E417" s="21">
        <f t="shared" si="90"/>
        <v>0</v>
      </c>
      <c r="F417" s="21">
        <f t="shared" si="90"/>
        <v>0</v>
      </c>
      <c r="G417" s="21">
        <f t="shared" si="90"/>
        <v>0</v>
      </c>
      <c r="H417" s="21">
        <f t="shared" si="90"/>
        <v>0</v>
      </c>
      <c r="I417" s="21">
        <f t="shared" si="90"/>
        <v>0</v>
      </c>
      <c r="J417" s="21">
        <f t="shared" si="90"/>
        <v>0</v>
      </c>
      <c r="K417" s="21">
        <f t="shared" si="90"/>
        <v>0</v>
      </c>
      <c r="L417" s="21">
        <f t="shared" si="90"/>
        <v>0</v>
      </c>
      <c r="M417" s="21">
        <f t="shared" si="90"/>
        <v>0</v>
      </c>
      <c r="N417" s="21">
        <f t="shared" si="90"/>
        <v>0</v>
      </c>
      <c r="O417" s="21">
        <f t="shared" si="90"/>
        <v>0</v>
      </c>
      <c r="P417" s="21">
        <f t="shared" si="90"/>
        <v>0</v>
      </c>
      <c r="Q417" s="21">
        <f t="shared" si="90"/>
        <v>0</v>
      </c>
      <c r="R417" s="21">
        <f t="shared" si="90"/>
        <v>0</v>
      </c>
      <c r="S417" s="21">
        <f t="shared" si="90"/>
        <v>0</v>
      </c>
      <c r="T417" s="21">
        <f t="shared" si="90"/>
        <v>0</v>
      </c>
      <c r="U417" s="21">
        <f t="shared" si="90"/>
        <v>0</v>
      </c>
      <c r="V417" s="21">
        <f t="shared" si="90"/>
        <v>0</v>
      </c>
      <c r="W417" s="21">
        <f t="shared" si="90"/>
        <v>0</v>
      </c>
      <c r="X417" s="21">
        <f t="shared" si="90"/>
        <v>0</v>
      </c>
      <c r="Y417" s="21">
        <f t="shared" si="90"/>
        <v>0</v>
      </c>
      <c r="Z417" s="21">
        <f t="shared" si="90"/>
        <v>0</v>
      </c>
      <c r="AA417" s="21">
        <f t="shared" si="90"/>
        <v>0</v>
      </c>
      <c r="AB417" s="21">
        <f t="shared" si="90"/>
        <v>0</v>
      </c>
      <c r="AC417" s="21">
        <f t="shared" si="90"/>
        <v>0</v>
      </c>
      <c r="AD417" s="21">
        <f t="shared" si="90"/>
        <v>0</v>
      </c>
      <c r="AE417" s="21">
        <f t="shared" si="90"/>
        <v>0</v>
      </c>
    </row>
    <row r="418" spans="1:31" x14ac:dyDescent="0.2">
      <c r="A418" s="9" t="s">
        <v>713</v>
      </c>
      <c r="B418" s="4" t="s">
        <v>550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1">+C426+C430+C431+C434</f>
        <v>0</v>
      </c>
      <c r="D425" s="28">
        <f t="shared" si="91"/>
        <v>0</v>
      </c>
      <c r="E425" s="28">
        <f t="shared" si="91"/>
        <v>0</v>
      </c>
      <c r="F425" s="28">
        <f t="shared" si="91"/>
        <v>0</v>
      </c>
      <c r="G425" s="28">
        <f t="shared" si="91"/>
        <v>0</v>
      </c>
      <c r="H425" s="28">
        <f t="shared" si="91"/>
        <v>0</v>
      </c>
      <c r="I425" s="28">
        <f t="shared" si="91"/>
        <v>0</v>
      </c>
      <c r="J425" s="28">
        <f t="shared" si="91"/>
        <v>0</v>
      </c>
      <c r="K425" s="28">
        <f t="shared" si="91"/>
        <v>0</v>
      </c>
      <c r="L425" s="28">
        <f t="shared" si="91"/>
        <v>0</v>
      </c>
      <c r="M425" s="28">
        <f t="shared" si="91"/>
        <v>0</v>
      </c>
      <c r="N425" s="28">
        <f t="shared" si="91"/>
        <v>0</v>
      </c>
      <c r="O425" s="28">
        <f t="shared" si="91"/>
        <v>0</v>
      </c>
      <c r="P425" s="28">
        <f t="shared" si="91"/>
        <v>0</v>
      </c>
      <c r="Q425" s="28">
        <f t="shared" si="91"/>
        <v>0</v>
      </c>
      <c r="R425" s="28">
        <f t="shared" si="91"/>
        <v>0</v>
      </c>
      <c r="S425" s="28">
        <f t="shared" si="91"/>
        <v>0</v>
      </c>
      <c r="T425" s="28">
        <f t="shared" si="91"/>
        <v>0</v>
      </c>
      <c r="U425" s="28">
        <f t="shared" si="91"/>
        <v>0</v>
      </c>
      <c r="V425" s="28">
        <f t="shared" si="91"/>
        <v>0</v>
      </c>
      <c r="W425" s="28">
        <f t="shared" si="91"/>
        <v>0</v>
      </c>
      <c r="X425" s="28">
        <f t="shared" si="91"/>
        <v>0</v>
      </c>
      <c r="Y425" s="28">
        <f t="shared" si="91"/>
        <v>0</v>
      </c>
      <c r="Z425" s="28">
        <f t="shared" si="91"/>
        <v>0</v>
      </c>
      <c r="AA425" s="28">
        <f t="shared" si="91"/>
        <v>0</v>
      </c>
      <c r="AB425" s="28">
        <f t="shared" si="91"/>
        <v>0</v>
      </c>
      <c r="AC425" s="28">
        <f t="shared" si="91"/>
        <v>0</v>
      </c>
      <c r="AD425" s="28">
        <f t="shared" si="91"/>
        <v>0</v>
      </c>
      <c r="AE425" s="28">
        <f t="shared" si="91"/>
        <v>0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2">
      <c r="A431" s="80" t="s">
        <v>730</v>
      </c>
      <c r="B431" s="4" t="s">
        <v>731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2">+C441+C442</f>
        <v>0</v>
      </c>
      <c r="D440" s="21">
        <f t="shared" si="92"/>
        <v>0</v>
      </c>
      <c r="E440" s="21">
        <f t="shared" si="92"/>
        <v>0</v>
      </c>
      <c r="F440" s="21">
        <f t="shared" si="92"/>
        <v>0</v>
      </c>
      <c r="G440" s="21">
        <f t="shared" si="92"/>
        <v>0</v>
      </c>
      <c r="H440" s="21">
        <f t="shared" si="92"/>
        <v>0</v>
      </c>
      <c r="I440" s="21">
        <f t="shared" si="92"/>
        <v>0</v>
      </c>
      <c r="J440" s="21">
        <f t="shared" si="92"/>
        <v>0</v>
      </c>
      <c r="K440" s="21">
        <f t="shared" si="92"/>
        <v>0</v>
      </c>
      <c r="L440" s="21">
        <f t="shared" si="92"/>
        <v>0</v>
      </c>
      <c r="M440" s="21">
        <f t="shared" si="92"/>
        <v>0</v>
      </c>
      <c r="N440" s="21">
        <f t="shared" si="92"/>
        <v>0</v>
      </c>
      <c r="O440" s="21">
        <f t="shared" si="92"/>
        <v>0</v>
      </c>
      <c r="P440" s="21">
        <f t="shared" si="92"/>
        <v>0</v>
      </c>
      <c r="Q440" s="21">
        <f t="shared" si="92"/>
        <v>0</v>
      </c>
      <c r="R440" s="21">
        <f t="shared" si="92"/>
        <v>0</v>
      </c>
      <c r="S440" s="21">
        <f t="shared" si="92"/>
        <v>0</v>
      </c>
      <c r="T440" s="21">
        <f t="shared" si="92"/>
        <v>0</v>
      </c>
      <c r="U440" s="21">
        <f t="shared" si="92"/>
        <v>0</v>
      </c>
      <c r="V440" s="21">
        <f t="shared" si="92"/>
        <v>0</v>
      </c>
      <c r="W440" s="21">
        <f t="shared" si="92"/>
        <v>0</v>
      </c>
      <c r="X440" s="21">
        <f t="shared" si="92"/>
        <v>0</v>
      </c>
      <c r="Y440" s="21">
        <f t="shared" si="92"/>
        <v>0</v>
      </c>
      <c r="Z440" s="21">
        <f t="shared" si="92"/>
        <v>0</v>
      </c>
      <c r="AA440" s="21">
        <f t="shared" si="92"/>
        <v>0</v>
      </c>
      <c r="AB440" s="21">
        <f t="shared" si="92"/>
        <v>0</v>
      </c>
      <c r="AC440" s="21">
        <f t="shared" si="92"/>
        <v>0</v>
      </c>
      <c r="AD440" s="21">
        <f t="shared" si="92"/>
        <v>0</v>
      </c>
      <c r="AE440" s="21">
        <f t="shared" si="92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93">+C455-C4</f>
        <v>0</v>
      </c>
      <c r="D453" s="71">
        <f t="shared" si="93"/>
        <v>0</v>
      </c>
      <c r="E453" s="71">
        <f t="shared" si="93"/>
        <v>0</v>
      </c>
      <c r="F453" s="71">
        <f t="shared" si="93"/>
        <v>0</v>
      </c>
      <c r="G453" s="71">
        <f t="shared" si="93"/>
        <v>0</v>
      </c>
      <c r="H453" s="71">
        <f t="shared" si="93"/>
        <v>0</v>
      </c>
      <c r="I453" s="71">
        <f t="shared" si="93"/>
        <v>0</v>
      </c>
      <c r="J453" s="71">
        <f t="shared" si="93"/>
        <v>0</v>
      </c>
      <c r="K453" s="71">
        <f t="shared" si="93"/>
        <v>0</v>
      </c>
      <c r="L453" s="71">
        <f t="shared" si="93"/>
        <v>0</v>
      </c>
      <c r="M453" s="71">
        <f t="shared" si="93"/>
        <v>0</v>
      </c>
      <c r="N453" s="71">
        <f t="shared" si="93"/>
        <v>0</v>
      </c>
      <c r="O453" s="71">
        <f t="shared" si="93"/>
        <v>0</v>
      </c>
      <c r="P453" s="71">
        <f t="shared" si="93"/>
        <v>0</v>
      </c>
      <c r="Q453" s="71">
        <f t="shared" si="93"/>
        <v>0</v>
      </c>
      <c r="R453" s="71">
        <f t="shared" si="93"/>
        <v>0</v>
      </c>
      <c r="S453" s="71">
        <f t="shared" si="93"/>
        <v>0</v>
      </c>
      <c r="T453" s="71">
        <f t="shared" si="93"/>
        <v>0</v>
      </c>
      <c r="U453" s="71">
        <f t="shared" si="93"/>
        <v>0</v>
      </c>
      <c r="V453" s="71">
        <f t="shared" si="93"/>
        <v>0</v>
      </c>
      <c r="W453" s="71">
        <f t="shared" si="93"/>
        <v>0</v>
      </c>
      <c r="X453" s="71">
        <f t="shared" si="93"/>
        <v>0</v>
      </c>
      <c r="Y453" s="71">
        <f t="shared" si="93"/>
        <v>0</v>
      </c>
      <c r="Z453" s="71">
        <f t="shared" si="93"/>
        <v>0</v>
      </c>
      <c r="AA453" s="71">
        <f t="shared" si="93"/>
        <v>0</v>
      </c>
      <c r="AB453" s="71">
        <f t="shared" si="93"/>
        <v>0</v>
      </c>
      <c r="AC453" s="71">
        <f t="shared" si="93"/>
        <v>0</v>
      </c>
      <c r="AD453" s="71">
        <f t="shared" si="93"/>
        <v>0</v>
      </c>
      <c r="AE453" s="71">
        <f t="shared" si="93"/>
        <v>0</v>
      </c>
    </row>
    <row r="454" spans="1:31" ht="25.5" x14ac:dyDescent="0.2">
      <c r="A454" s="84" t="s">
        <v>17</v>
      </c>
      <c r="B454" s="84" t="s">
        <v>18</v>
      </c>
      <c r="C454" s="84" t="s">
        <v>788</v>
      </c>
      <c r="D454" s="85" t="s">
        <v>788</v>
      </c>
      <c r="E454" s="85" t="s">
        <v>788</v>
      </c>
      <c r="F454" s="85" t="s">
        <v>788</v>
      </c>
      <c r="G454" s="85" t="s">
        <v>788</v>
      </c>
      <c r="H454" s="85" t="s">
        <v>788</v>
      </c>
      <c r="I454" s="85" t="s">
        <v>788</v>
      </c>
      <c r="J454" s="85" t="s">
        <v>788</v>
      </c>
      <c r="K454" s="85" t="s">
        <v>788</v>
      </c>
      <c r="L454" s="85" t="s">
        <v>788</v>
      </c>
      <c r="M454" s="85" t="s">
        <v>788</v>
      </c>
      <c r="N454" s="85" t="s">
        <v>788</v>
      </c>
      <c r="O454" s="85" t="s">
        <v>788</v>
      </c>
      <c r="P454" s="85" t="s">
        <v>788</v>
      </c>
      <c r="Q454" s="85" t="s">
        <v>788</v>
      </c>
      <c r="R454" s="85" t="s">
        <v>788</v>
      </c>
      <c r="S454" s="85" t="s">
        <v>788</v>
      </c>
      <c r="T454" s="85" t="s">
        <v>788</v>
      </c>
      <c r="U454" s="85" t="s">
        <v>788</v>
      </c>
      <c r="V454" s="85" t="s">
        <v>788</v>
      </c>
      <c r="W454" s="85" t="s">
        <v>788</v>
      </c>
      <c r="X454" s="85" t="s">
        <v>788</v>
      </c>
      <c r="Y454" s="85" t="s">
        <v>788</v>
      </c>
      <c r="Z454" s="85" t="s">
        <v>788</v>
      </c>
      <c r="AA454" s="85" t="s">
        <v>788</v>
      </c>
      <c r="AB454" s="85" t="s">
        <v>788</v>
      </c>
      <c r="AC454" s="85" t="s">
        <v>788</v>
      </c>
      <c r="AD454" s="85" t="s">
        <v>788</v>
      </c>
      <c r="AE454" s="85" t="s">
        <v>788</v>
      </c>
    </row>
    <row r="455" spans="1:31" x14ac:dyDescent="0.2">
      <c r="A455" s="6"/>
      <c r="B455" s="31" t="s">
        <v>247</v>
      </c>
      <c r="C455" s="28">
        <f t="shared" ref="C455:AE455" si="94">+C456+C471+C524+C555+C576</f>
        <v>0</v>
      </c>
      <c r="D455" s="28">
        <f t="shared" si="94"/>
        <v>2.9455449901768169E-2</v>
      </c>
      <c r="E455" s="28">
        <f t="shared" si="94"/>
        <v>3.0943371630648326E-2</v>
      </c>
      <c r="F455" s="28">
        <f t="shared" si="94"/>
        <v>1.4364077242767297</v>
      </c>
      <c r="G455" s="28">
        <f t="shared" si="94"/>
        <v>1.4753148296855343</v>
      </c>
      <c r="H455" s="28">
        <f t="shared" si="94"/>
        <v>1.6208924135463256</v>
      </c>
      <c r="I455" s="28">
        <f t="shared" si="94"/>
        <v>1.6548993402998278</v>
      </c>
      <c r="J455" s="28">
        <f t="shared" si="94"/>
        <v>1.8953876326134715</v>
      </c>
      <c r="K455" s="28">
        <f t="shared" si="94"/>
        <v>1.7043368901637306</v>
      </c>
      <c r="L455" s="28">
        <f t="shared" si="94"/>
        <v>1.8829853096455957</v>
      </c>
      <c r="M455" s="28">
        <f t="shared" si="94"/>
        <v>2.2080474169673097</v>
      </c>
      <c r="N455" s="28">
        <f t="shared" si="94"/>
        <v>1.7727192146427868</v>
      </c>
      <c r="O455" s="28">
        <f t="shared" si="94"/>
        <v>1.9849430110923048</v>
      </c>
      <c r="P455" s="28">
        <f t="shared" si="94"/>
        <v>2.5267364945781781</v>
      </c>
      <c r="Q455" s="28">
        <f t="shared" si="94"/>
        <v>2.3745958270416199</v>
      </c>
      <c r="R455" s="28">
        <f t="shared" si="94"/>
        <v>2.0913723383930103</v>
      </c>
      <c r="S455" s="28">
        <f t="shared" si="94"/>
        <v>2.1867105655988173</v>
      </c>
      <c r="T455" s="28">
        <f t="shared" si="94"/>
        <v>2.2198079539684543</v>
      </c>
      <c r="U455" s="28">
        <f t="shared" si="94"/>
        <v>2.3019632155457415</v>
      </c>
      <c r="V455" s="28">
        <f t="shared" si="94"/>
        <v>2.6913698386372245</v>
      </c>
      <c r="W455" s="28">
        <f t="shared" si="94"/>
        <v>3.8159980302017291</v>
      </c>
      <c r="X455" s="28">
        <f t="shared" si="94"/>
        <v>2.479358967146974</v>
      </c>
      <c r="Y455" s="28">
        <f t="shared" si="94"/>
        <v>2.7162585844289611</v>
      </c>
      <c r="Z455" s="28">
        <f t="shared" si="94"/>
        <v>2.8869352629496721</v>
      </c>
      <c r="AA455" s="28">
        <f t="shared" si="94"/>
        <v>2.8458244382800788</v>
      </c>
      <c r="AB455" s="28">
        <f t="shared" si="94"/>
        <v>2.9974261671560769</v>
      </c>
      <c r="AC455" s="28">
        <f t="shared" si="94"/>
        <v>2.5098234726775832</v>
      </c>
      <c r="AD455" s="28">
        <f t="shared" si="94"/>
        <v>2.7625802945830791</v>
      </c>
      <c r="AE455" s="28">
        <f t="shared" si="94"/>
        <v>5.1883389959326394</v>
      </c>
    </row>
    <row r="456" spans="1:31" x14ac:dyDescent="0.2">
      <c r="A456" s="6" t="s">
        <v>19</v>
      </c>
      <c r="B456" s="7" t="s">
        <v>20</v>
      </c>
      <c r="C456" s="28">
        <f t="shared" ref="C456:AE456" si="95">+C457+C463+C467</f>
        <v>0</v>
      </c>
      <c r="D456" s="28">
        <f t="shared" si="95"/>
        <v>0</v>
      </c>
      <c r="E456" s="28">
        <f t="shared" si="95"/>
        <v>0</v>
      </c>
      <c r="F456" s="28">
        <f t="shared" si="95"/>
        <v>0</v>
      </c>
      <c r="G456" s="28">
        <f t="shared" si="95"/>
        <v>0</v>
      </c>
      <c r="H456" s="28">
        <f t="shared" si="95"/>
        <v>0</v>
      </c>
      <c r="I456" s="28">
        <f t="shared" si="95"/>
        <v>0</v>
      </c>
      <c r="J456" s="28">
        <f t="shared" si="95"/>
        <v>0</v>
      </c>
      <c r="K456" s="28">
        <f t="shared" si="95"/>
        <v>0</v>
      </c>
      <c r="L456" s="28">
        <f t="shared" si="95"/>
        <v>0</v>
      </c>
      <c r="M456" s="28">
        <f t="shared" si="95"/>
        <v>0</v>
      </c>
      <c r="N456" s="28">
        <f t="shared" si="95"/>
        <v>0</v>
      </c>
      <c r="O456" s="28">
        <f t="shared" si="95"/>
        <v>0</v>
      </c>
      <c r="P456" s="28">
        <f t="shared" si="95"/>
        <v>0</v>
      </c>
      <c r="Q456" s="28">
        <f t="shared" si="95"/>
        <v>0</v>
      </c>
      <c r="R456" s="28">
        <f t="shared" si="95"/>
        <v>0</v>
      </c>
      <c r="S456" s="28">
        <f t="shared" si="95"/>
        <v>0</v>
      </c>
      <c r="T456" s="28">
        <f t="shared" si="95"/>
        <v>0</v>
      </c>
      <c r="U456" s="28">
        <f t="shared" si="95"/>
        <v>0</v>
      </c>
      <c r="V456" s="28">
        <f t="shared" si="95"/>
        <v>0</v>
      </c>
      <c r="W456" s="28">
        <f t="shared" si="95"/>
        <v>0</v>
      </c>
      <c r="X456" s="28">
        <f t="shared" si="95"/>
        <v>0</v>
      </c>
      <c r="Y456" s="28">
        <f t="shared" si="95"/>
        <v>0</v>
      </c>
      <c r="Z456" s="28">
        <f t="shared" si="95"/>
        <v>0</v>
      </c>
      <c r="AA456" s="28">
        <f t="shared" si="95"/>
        <v>0</v>
      </c>
      <c r="AB456" s="28">
        <f t="shared" si="95"/>
        <v>0</v>
      </c>
      <c r="AC456" s="28">
        <f t="shared" si="95"/>
        <v>0</v>
      </c>
      <c r="AD456" s="28">
        <f t="shared" si="95"/>
        <v>0</v>
      </c>
      <c r="AE456" s="28">
        <f t="shared" si="95"/>
        <v>0</v>
      </c>
    </row>
    <row r="457" spans="1:31" x14ac:dyDescent="0.2">
      <c r="A457" s="8" t="s">
        <v>23</v>
      </c>
      <c r="B457" s="4" t="s">
        <v>24</v>
      </c>
      <c r="C457" s="21">
        <f t="shared" ref="C457:AE457" si="96">+C458+C459+C460+C461+C462</f>
        <v>0</v>
      </c>
      <c r="D457" s="21">
        <f t="shared" si="96"/>
        <v>0</v>
      </c>
      <c r="E457" s="21">
        <f t="shared" si="96"/>
        <v>0</v>
      </c>
      <c r="F457" s="21">
        <f t="shared" si="96"/>
        <v>0</v>
      </c>
      <c r="G457" s="21">
        <f t="shared" si="96"/>
        <v>0</v>
      </c>
      <c r="H457" s="21">
        <f t="shared" si="96"/>
        <v>0</v>
      </c>
      <c r="I457" s="21">
        <f t="shared" si="96"/>
        <v>0</v>
      </c>
      <c r="J457" s="21">
        <f t="shared" si="96"/>
        <v>0</v>
      </c>
      <c r="K457" s="21">
        <f t="shared" si="96"/>
        <v>0</v>
      </c>
      <c r="L457" s="21">
        <f t="shared" si="96"/>
        <v>0</v>
      </c>
      <c r="M457" s="21">
        <f t="shared" si="96"/>
        <v>0</v>
      </c>
      <c r="N457" s="21">
        <f t="shared" si="96"/>
        <v>0</v>
      </c>
      <c r="O457" s="21">
        <f t="shared" si="96"/>
        <v>0</v>
      </c>
      <c r="P457" s="21">
        <f t="shared" si="96"/>
        <v>0</v>
      </c>
      <c r="Q457" s="21">
        <f t="shared" si="96"/>
        <v>0</v>
      </c>
      <c r="R457" s="21">
        <f t="shared" si="96"/>
        <v>0</v>
      </c>
      <c r="S457" s="21">
        <f t="shared" si="96"/>
        <v>0</v>
      </c>
      <c r="T457" s="21">
        <f t="shared" si="96"/>
        <v>0</v>
      </c>
      <c r="U457" s="21">
        <f t="shared" si="96"/>
        <v>0</v>
      </c>
      <c r="V457" s="21">
        <f t="shared" si="96"/>
        <v>0</v>
      </c>
      <c r="W457" s="21">
        <f t="shared" si="96"/>
        <v>0</v>
      </c>
      <c r="X457" s="21">
        <f t="shared" si="96"/>
        <v>0</v>
      </c>
      <c r="Y457" s="21">
        <f t="shared" si="96"/>
        <v>0</v>
      </c>
      <c r="Z457" s="21">
        <f t="shared" si="96"/>
        <v>0</v>
      </c>
      <c r="AA457" s="21">
        <f t="shared" si="96"/>
        <v>0</v>
      </c>
      <c r="AB457" s="21">
        <f t="shared" si="96"/>
        <v>0</v>
      </c>
      <c r="AC457" s="21">
        <f t="shared" si="96"/>
        <v>0</v>
      </c>
      <c r="AD457" s="21">
        <f t="shared" si="96"/>
        <v>0</v>
      </c>
      <c r="AE457" s="21">
        <f t="shared" si="96"/>
        <v>0</v>
      </c>
    </row>
    <row r="458" spans="1:31" x14ac:dyDescent="0.2">
      <c r="A458" s="8" t="s">
        <v>25</v>
      </c>
      <c r="B458" s="4" t="s">
        <v>26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2">
      <c r="A459" s="8" t="s">
        <v>43</v>
      </c>
      <c r="B459" s="4" t="s">
        <v>44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2">
      <c r="A460" s="9" t="s">
        <v>71</v>
      </c>
      <c r="B460" s="4" t="s">
        <v>72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2">
      <c r="A461" s="8" t="s">
        <v>115</v>
      </c>
      <c r="B461" s="4" t="s">
        <v>116</v>
      </c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2">
      <c r="A462" s="8" t="s">
        <v>129</v>
      </c>
      <c r="B462" s="4" t="s">
        <v>130</v>
      </c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2">
      <c r="A463" s="9" t="s">
        <v>142</v>
      </c>
      <c r="B463" s="4" t="s">
        <v>143</v>
      </c>
      <c r="C463" s="21">
        <f t="shared" ref="C463:AE463" si="97">+C464+C465+C466</f>
        <v>0</v>
      </c>
      <c r="D463" s="21">
        <f t="shared" si="97"/>
        <v>0</v>
      </c>
      <c r="E463" s="21">
        <f t="shared" si="97"/>
        <v>0</v>
      </c>
      <c r="F463" s="21">
        <f t="shared" si="97"/>
        <v>0</v>
      </c>
      <c r="G463" s="21">
        <f t="shared" si="97"/>
        <v>0</v>
      </c>
      <c r="H463" s="21">
        <f t="shared" si="97"/>
        <v>0</v>
      </c>
      <c r="I463" s="21">
        <f t="shared" si="97"/>
        <v>0</v>
      </c>
      <c r="J463" s="21">
        <f t="shared" si="97"/>
        <v>0</v>
      </c>
      <c r="K463" s="21">
        <f t="shared" si="97"/>
        <v>0</v>
      </c>
      <c r="L463" s="21">
        <f t="shared" si="97"/>
        <v>0</v>
      </c>
      <c r="M463" s="21">
        <f t="shared" si="97"/>
        <v>0</v>
      </c>
      <c r="N463" s="21">
        <f t="shared" si="97"/>
        <v>0</v>
      </c>
      <c r="O463" s="21">
        <f t="shared" si="97"/>
        <v>0</v>
      </c>
      <c r="P463" s="21">
        <f t="shared" si="97"/>
        <v>0</v>
      </c>
      <c r="Q463" s="21">
        <f t="shared" si="97"/>
        <v>0</v>
      </c>
      <c r="R463" s="21">
        <f t="shared" si="97"/>
        <v>0</v>
      </c>
      <c r="S463" s="21">
        <f t="shared" si="97"/>
        <v>0</v>
      </c>
      <c r="T463" s="21">
        <f t="shared" si="97"/>
        <v>0</v>
      </c>
      <c r="U463" s="21">
        <f t="shared" si="97"/>
        <v>0</v>
      </c>
      <c r="V463" s="21">
        <f t="shared" si="97"/>
        <v>0</v>
      </c>
      <c r="W463" s="21">
        <f t="shared" si="97"/>
        <v>0</v>
      </c>
      <c r="X463" s="21">
        <f t="shared" si="97"/>
        <v>0</v>
      </c>
      <c r="Y463" s="21">
        <f t="shared" si="97"/>
        <v>0</v>
      </c>
      <c r="Z463" s="21">
        <f t="shared" si="97"/>
        <v>0</v>
      </c>
      <c r="AA463" s="21">
        <f t="shared" si="97"/>
        <v>0</v>
      </c>
      <c r="AB463" s="21">
        <f t="shared" si="97"/>
        <v>0</v>
      </c>
      <c r="AC463" s="21">
        <f t="shared" si="97"/>
        <v>0</v>
      </c>
      <c r="AD463" s="21">
        <f t="shared" si="97"/>
        <v>0</v>
      </c>
      <c r="AE463" s="21">
        <f t="shared" si="97"/>
        <v>0</v>
      </c>
    </row>
    <row r="464" spans="1:31" x14ac:dyDescent="0.2">
      <c r="A464" s="9" t="s">
        <v>144</v>
      </c>
      <c r="B464" s="4" t="s">
        <v>145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2">
      <c r="A465" s="8" t="s">
        <v>164</v>
      </c>
      <c r="B465" s="4" t="s">
        <v>165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2">
      <c r="A466" s="8" t="s">
        <v>199</v>
      </c>
      <c r="B466" s="4" t="s">
        <v>200</v>
      </c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2">
      <c r="A467" s="9" t="s">
        <v>201</v>
      </c>
      <c r="B467" s="4" t="s">
        <v>202</v>
      </c>
      <c r="C467" s="21">
        <f t="shared" ref="C467:AE467" si="98">+C468+C469+C470</f>
        <v>0</v>
      </c>
      <c r="D467" s="21">
        <f t="shared" si="98"/>
        <v>0</v>
      </c>
      <c r="E467" s="21">
        <f t="shared" si="98"/>
        <v>0</v>
      </c>
      <c r="F467" s="21">
        <f t="shared" si="98"/>
        <v>0</v>
      </c>
      <c r="G467" s="21">
        <f t="shared" si="98"/>
        <v>0</v>
      </c>
      <c r="H467" s="21">
        <f t="shared" si="98"/>
        <v>0</v>
      </c>
      <c r="I467" s="21">
        <f t="shared" si="98"/>
        <v>0</v>
      </c>
      <c r="J467" s="21">
        <f t="shared" si="98"/>
        <v>0</v>
      </c>
      <c r="K467" s="21">
        <f t="shared" si="98"/>
        <v>0</v>
      </c>
      <c r="L467" s="21">
        <f t="shared" si="98"/>
        <v>0</v>
      </c>
      <c r="M467" s="21">
        <f t="shared" si="98"/>
        <v>0</v>
      </c>
      <c r="N467" s="21">
        <f t="shared" si="98"/>
        <v>0</v>
      </c>
      <c r="O467" s="21">
        <f t="shared" si="98"/>
        <v>0</v>
      </c>
      <c r="P467" s="21">
        <f t="shared" si="98"/>
        <v>0</v>
      </c>
      <c r="Q467" s="21">
        <f t="shared" si="98"/>
        <v>0</v>
      </c>
      <c r="R467" s="21">
        <f t="shared" si="98"/>
        <v>0</v>
      </c>
      <c r="S467" s="21">
        <f t="shared" si="98"/>
        <v>0</v>
      </c>
      <c r="T467" s="21">
        <f t="shared" si="98"/>
        <v>0</v>
      </c>
      <c r="U467" s="21">
        <f t="shared" si="98"/>
        <v>0</v>
      </c>
      <c r="V467" s="21">
        <f t="shared" si="98"/>
        <v>0</v>
      </c>
      <c r="W467" s="21">
        <f t="shared" si="98"/>
        <v>0</v>
      </c>
      <c r="X467" s="21">
        <f t="shared" si="98"/>
        <v>0</v>
      </c>
      <c r="Y467" s="21">
        <f t="shared" si="98"/>
        <v>0</v>
      </c>
      <c r="Z467" s="21">
        <f t="shared" si="98"/>
        <v>0</v>
      </c>
      <c r="AA467" s="21">
        <f t="shared" si="98"/>
        <v>0</v>
      </c>
      <c r="AB467" s="21">
        <f t="shared" si="98"/>
        <v>0</v>
      </c>
      <c r="AC467" s="21">
        <f t="shared" si="98"/>
        <v>0</v>
      </c>
      <c r="AD467" s="21">
        <f t="shared" si="98"/>
        <v>0</v>
      </c>
      <c r="AE467" s="21">
        <f t="shared" si="98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99">+C472+C478+C489+C497+C502+C508+C515+C520</f>
        <v>0</v>
      </c>
      <c r="D471" s="28">
        <f t="shared" si="99"/>
        <v>2.9455449901768169E-2</v>
      </c>
      <c r="E471" s="28">
        <f t="shared" si="99"/>
        <v>3.0943371630648326E-2</v>
      </c>
      <c r="F471" s="28">
        <f t="shared" si="99"/>
        <v>1.4364077242767297</v>
      </c>
      <c r="G471" s="28">
        <f t="shared" si="99"/>
        <v>1.4753148296855343</v>
      </c>
      <c r="H471" s="28">
        <f t="shared" si="99"/>
        <v>1.6208924135463256</v>
      </c>
      <c r="I471" s="28">
        <f t="shared" si="99"/>
        <v>1.6548993402998278</v>
      </c>
      <c r="J471" s="28">
        <f t="shared" si="99"/>
        <v>1.8953876326134715</v>
      </c>
      <c r="K471" s="28">
        <f t="shared" si="99"/>
        <v>1.7043368901637306</v>
      </c>
      <c r="L471" s="28">
        <f t="shared" si="99"/>
        <v>1.8829853096455957</v>
      </c>
      <c r="M471" s="28">
        <f t="shared" si="99"/>
        <v>2.2080474169673097</v>
      </c>
      <c r="N471" s="28">
        <f t="shared" si="99"/>
        <v>1.7727192146427868</v>
      </c>
      <c r="O471" s="28">
        <f t="shared" si="99"/>
        <v>1.9849430110923048</v>
      </c>
      <c r="P471" s="28">
        <f t="shared" si="99"/>
        <v>2.5267364945781781</v>
      </c>
      <c r="Q471" s="28">
        <f t="shared" si="99"/>
        <v>2.3745958270416199</v>
      </c>
      <c r="R471" s="28">
        <f t="shared" si="99"/>
        <v>2.0913723383930103</v>
      </c>
      <c r="S471" s="28">
        <f t="shared" si="99"/>
        <v>2.1867105655988173</v>
      </c>
      <c r="T471" s="28">
        <f t="shared" si="99"/>
        <v>2.2198079539684543</v>
      </c>
      <c r="U471" s="28">
        <f t="shared" si="99"/>
        <v>2.3019632155457415</v>
      </c>
      <c r="V471" s="28">
        <f t="shared" si="99"/>
        <v>2.6913698386372245</v>
      </c>
      <c r="W471" s="28">
        <f t="shared" si="99"/>
        <v>3.8159980302017291</v>
      </c>
      <c r="X471" s="28">
        <f t="shared" si="99"/>
        <v>2.479358967146974</v>
      </c>
      <c r="Y471" s="28">
        <f t="shared" si="99"/>
        <v>2.7162585844289611</v>
      </c>
      <c r="Z471" s="28">
        <f t="shared" si="99"/>
        <v>2.8869352629496721</v>
      </c>
      <c r="AA471" s="28">
        <f t="shared" si="99"/>
        <v>2.8458244382800788</v>
      </c>
      <c r="AB471" s="28">
        <f t="shared" si="99"/>
        <v>2.9974261671560769</v>
      </c>
      <c r="AC471" s="28">
        <f t="shared" si="99"/>
        <v>2.5098234726775832</v>
      </c>
      <c r="AD471" s="28">
        <f t="shared" si="99"/>
        <v>2.7625802945830791</v>
      </c>
      <c r="AE471" s="28">
        <f t="shared" si="99"/>
        <v>5.1883389959326394</v>
      </c>
    </row>
    <row r="472" spans="1:31" x14ac:dyDescent="0.2">
      <c r="A472" s="9" t="s">
        <v>250</v>
      </c>
      <c r="B472" s="4" t="s">
        <v>251</v>
      </c>
      <c r="C472" s="21">
        <f t="shared" ref="C472:AE472" si="100">+C473+C474+C475+C476+C477</f>
        <v>0</v>
      </c>
      <c r="D472" s="21">
        <f t="shared" si="100"/>
        <v>0</v>
      </c>
      <c r="E472" s="21">
        <f t="shared" si="100"/>
        <v>0</v>
      </c>
      <c r="F472" s="21">
        <f t="shared" si="100"/>
        <v>0</v>
      </c>
      <c r="G472" s="21">
        <f t="shared" si="100"/>
        <v>0</v>
      </c>
      <c r="H472" s="21">
        <f t="shared" si="100"/>
        <v>0</v>
      </c>
      <c r="I472" s="21">
        <f t="shared" si="100"/>
        <v>0</v>
      </c>
      <c r="J472" s="21">
        <f t="shared" si="100"/>
        <v>0</v>
      </c>
      <c r="K472" s="21">
        <f t="shared" si="100"/>
        <v>0</v>
      </c>
      <c r="L472" s="21">
        <f t="shared" si="100"/>
        <v>0</v>
      </c>
      <c r="M472" s="21">
        <f t="shared" si="100"/>
        <v>0</v>
      </c>
      <c r="N472" s="21">
        <f t="shared" si="100"/>
        <v>0</v>
      </c>
      <c r="O472" s="21">
        <f t="shared" si="100"/>
        <v>0</v>
      </c>
      <c r="P472" s="21">
        <f t="shared" si="100"/>
        <v>0</v>
      </c>
      <c r="Q472" s="21">
        <f t="shared" si="100"/>
        <v>0</v>
      </c>
      <c r="R472" s="21">
        <f t="shared" si="100"/>
        <v>0</v>
      </c>
      <c r="S472" s="21">
        <f t="shared" si="100"/>
        <v>0</v>
      </c>
      <c r="T472" s="21">
        <f t="shared" si="100"/>
        <v>0</v>
      </c>
      <c r="U472" s="21">
        <f t="shared" si="100"/>
        <v>0</v>
      </c>
      <c r="V472" s="21">
        <f t="shared" si="100"/>
        <v>0</v>
      </c>
      <c r="W472" s="21">
        <f t="shared" si="100"/>
        <v>0</v>
      </c>
      <c r="X472" s="21">
        <f t="shared" si="100"/>
        <v>0</v>
      </c>
      <c r="Y472" s="21">
        <f t="shared" si="100"/>
        <v>0</v>
      </c>
      <c r="Z472" s="21">
        <f t="shared" si="100"/>
        <v>0</v>
      </c>
      <c r="AA472" s="21">
        <f t="shared" si="100"/>
        <v>0</v>
      </c>
      <c r="AB472" s="21">
        <f t="shared" si="100"/>
        <v>0</v>
      </c>
      <c r="AC472" s="21">
        <f t="shared" si="100"/>
        <v>0</v>
      </c>
      <c r="AD472" s="21">
        <f t="shared" si="100"/>
        <v>0</v>
      </c>
      <c r="AE472" s="21">
        <f t="shared" si="100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01">+C140</f>
        <v>0</v>
      </c>
      <c r="D488" s="37">
        <f t="shared" si="101"/>
        <v>0</v>
      </c>
      <c r="E488" s="37">
        <f t="shared" si="101"/>
        <v>0</v>
      </c>
      <c r="F488" s="37">
        <f t="shared" si="101"/>
        <v>0</v>
      </c>
      <c r="G488" s="37">
        <f t="shared" si="101"/>
        <v>0</v>
      </c>
      <c r="H488" s="37">
        <f t="shared" si="101"/>
        <v>0</v>
      </c>
      <c r="I488" s="37">
        <f t="shared" si="101"/>
        <v>0</v>
      </c>
      <c r="J488" s="37">
        <f t="shared" si="101"/>
        <v>0</v>
      </c>
      <c r="K488" s="37">
        <f t="shared" si="101"/>
        <v>0</v>
      </c>
      <c r="L488" s="37">
        <f t="shared" si="101"/>
        <v>0</v>
      </c>
      <c r="M488" s="37">
        <f t="shared" si="101"/>
        <v>0</v>
      </c>
      <c r="N488" s="37">
        <f t="shared" si="101"/>
        <v>0</v>
      </c>
      <c r="O488" s="37">
        <f t="shared" si="101"/>
        <v>0</v>
      </c>
      <c r="P488" s="37">
        <f t="shared" si="101"/>
        <v>0</v>
      </c>
      <c r="Q488" s="37">
        <f t="shared" si="101"/>
        <v>0</v>
      </c>
      <c r="R488" s="37">
        <f t="shared" si="101"/>
        <v>0</v>
      </c>
      <c r="S488" s="37">
        <f t="shared" si="101"/>
        <v>0</v>
      </c>
      <c r="T488" s="37">
        <f t="shared" si="101"/>
        <v>0</v>
      </c>
      <c r="U488" s="37">
        <f t="shared" si="101"/>
        <v>0</v>
      </c>
      <c r="V488" s="37">
        <f t="shared" si="101"/>
        <v>0</v>
      </c>
      <c r="W488" s="37">
        <f t="shared" si="101"/>
        <v>0</v>
      </c>
      <c r="X488" s="37">
        <f t="shared" si="101"/>
        <v>0</v>
      </c>
      <c r="Y488" s="37">
        <f t="shared" si="101"/>
        <v>0</v>
      </c>
      <c r="Z488" s="37">
        <f t="shared" si="101"/>
        <v>0</v>
      </c>
      <c r="AA488" s="37">
        <f t="shared" si="101"/>
        <v>0</v>
      </c>
      <c r="AB488" s="37">
        <f t="shared" si="101"/>
        <v>0</v>
      </c>
      <c r="AC488" s="37">
        <f t="shared" si="101"/>
        <v>0</v>
      </c>
      <c r="AD488" s="37">
        <f t="shared" si="101"/>
        <v>0</v>
      </c>
      <c r="AE488" s="37">
        <f t="shared" si="101"/>
        <v>0</v>
      </c>
    </row>
    <row r="489" spans="1:31" x14ac:dyDescent="0.2">
      <c r="A489" s="9" t="s">
        <v>306</v>
      </c>
      <c r="B489" s="4" t="s">
        <v>307</v>
      </c>
      <c r="C489" s="21">
        <f>+C493</f>
        <v>0</v>
      </c>
      <c r="D489" s="21">
        <f t="shared" ref="D489:AE489" si="102">+D493</f>
        <v>0</v>
      </c>
      <c r="E489" s="21">
        <f t="shared" si="102"/>
        <v>0</v>
      </c>
      <c r="F489" s="21">
        <f t="shared" si="102"/>
        <v>0</v>
      </c>
      <c r="G489" s="21">
        <f t="shared" si="102"/>
        <v>0</v>
      </c>
      <c r="H489" s="21">
        <f t="shared" si="102"/>
        <v>0</v>
      </c>
      <c r="I489" s="21">
        <f t="shared" si="102"/>
        <v>0</v>
      </c>
      <c r="J489" s="21">
        <f t="shared" si="102"/>
        <v>0</v>
      </c>
      <c r="K489" s="21">
        <f t="shared" si="102"/>
        <v>0</v>
      </c>
      <c r="L489" s="21">
        <f t="shared" si="102"/>
        <v>0</v>
      </c>
      <c r="M489" s="21">
        <f t="shared" si="102"/>
        <v>0</v>
      </c>
      <c r="N489" s="21">
        <f t="shared" si="102"/>
        <v>0</v>
      </c>
      <c r="O489" s="21">
        <f t="shared" si="102"/>
        <v>0</v>
      </c>
      <c r="P489" s="21">
        <f t="shared" si="102"/>
        <v>0</v>
      </c>
      <c r="Q489" s="21">
        <f t="shared" si="102"/>
        <v>0</v>
      </c>
      <c r="R489" s="21">
        <f t="shared" si="102"/>
        <v>0</v>
      </c>
      <c r="S489" s="21">
        <f t="shared" si="102"/>
        <v>0</v>
      </c>
      <c r="T489" s="21">
        <f t="shared" si="102"/>
        <v>0</v>
      </c>
      <c r="U489" s="21">
        <f t="shared" si="102"/>
        <v>0</v>
      </c>
      <c r="V489" s="21">
        <f t="shared" si="102"/>
        <v>0</v>
      </c>
      <c r="W489" s="21">
        <f t="shared" si="102"/>
        <v>0</v>
      </c>
      <c r="X489" s="21">
        <f t="shared" si="102"/>
        <v>0</v>
      </c>
      <c r="Y489" s="21">
        <f t="shared" si="102"/>
        <v>0</v>
      </c>
      <c r="Z489" s="21">
        <f t="shared" si="102"/>
        <v>0</v>
      </c>
      <c r="AA489" s="21">
        <f t="shared" si="102"/>
        <v>0</v>
      </c>
      <c r="AB489" s="21">
        <f t="shared" si="102"/>
        <v>0</v>
      </c>
      <c r="AC489" s="21">
        <f t="shared" si="102"/>
        <v>0</v>
      </c>
      <c r="AD489" s="21">
        <f t="shared" si="102"/>
        <v>0</v>
      </c>
      <c r="AE489" s="21">
        <f t="shared" si="102"/>
        <v>0</v>
      </c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37">
        <f>+C145</f>
        <v>0</v>
      </c>
      <c r="D493" s="37">
        <f t="shared" ref="D493:AE493" si="103">+D145</f>
        <v>0</v>
      </c>
      <c r="E493" s="37">
        <f t="shared" si="103"/>
        <v>0</v>
      </c>
      <c r="F493" s="37">
        <f t="shared" si="103"/>
        <v>0</v>
      </c>
      <c r="G493" s="37">
        <f t="shared" si="103"/>
        <v>0</v>
      </c>
      <c r="H493" s="37">
        <f t="shared" si="103"/>
        <v>0</v>
      </c>
      <c r="I493" s="37">
        <f t="shared" si="103"/>
        <v>0</v>
      </c>
      <c r="J493" s="37">
        <f t="shared" si="103"/>
        <v>0</v>
      </c>
      <c r="K493" s="37">
        <f t="shared" si="103"/>
        <v>0</v>
      </c>
      <c r="L493" s="37">
        <f t="shared" si="103"/>
        <v>0</v>
      </c>
      <c r="M493" s="37">
        <f t="shared" si="103"/>
        <v>0</v>
      </c>
      <c r="N493" s="37">
        <f t="shared" si="103"/>
        <v>0</v>
      </c>
      <c r="O493" s="37">
        <f t="shared" si="103"/>
        <v>0</v>
      </c>
      <c r="P493" s="37">
        <f t="shared" si="103"/>
        <v>0</v>
      </c>
      <c r="Q493" s="37">
        <f t="shared" si="103"/>
        <v>0</v>
      </c>
      <c r="R493" s="37">
        <f t="shared" si="103"/>
        <v>0</v>
      </c>
      <c r="S493" s="37">
        <f t="shared" si="103"/>
        <v>0</v>
      </c>
      <c r="T493" s="37">
        <f t="shared" si="103"/>
        <v>0</v>
      </c>
      <c r="U493" s="37">
        <f t="shared" si="103"/>
        <v>0</v>
      </c>
      <c r="V493" s="37">
        <f t="shared" si="103"/>
        <v>0</v>
      </c>
      <c r="W493" s="37">
        <f t="shared" si="103"/>
        <v>0</v>
      </c>
      <c r="X493" s="37">
        <f t="shared" si="103"/>
        <v>0</v>
      </c>
      <c r="Y493" s="37">
        <f t="shared" si="103"/>
        <v>0</v>
      </c>
      <c r="Z493" s="37">
        <f t="shared" si="103"/>
        <v>0</v>
      </c>
      <c r="AA493" s="37">
        <f t="shared" si="103"/>
        <v>0</v>
      </c>
      <c r="AB493" s="37">
        <f t="shared" si="103"/>
        <v>0</v>
      </c>
      <c r="AC493" s="37">
        <f t="shared" si="103"/>
        <v>0</v>
      </c>
      <c r="AD493" s="37">
        <f t="shared" si="103"/>
        <v>0</v>
      </c>
      <c r="AE493" s="37">
        <f t="shared" si="103"/>
        <v>0</v>
      </c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>
        <f>+C503+C504+C507</f>
        <v>0</v>
      </c>
      <c r="D502" s="21">
        <f t="shared" ref="D502:AE502" si="104">+D503+D504+D507</f>
        <v>0</v>
      </c>
      <c r="E502" s="21">
        <f t="shared" si="104"/>
        <v>0</v>
      </c>
      <c r="F502" s="21">
        <f t="shared" si="104"/>
        <v>0</v>
      </c>
      <c r="G502" s="21">
        <f t="shared" si="104"/>
        <v>0</v>
      </c>
      <c r="H502" s="21">
        <f t="shared" si="104"/>
        <v>0</v>
      </c>
      <c r="I502" s="21">
        <f t="shared" si="104"/>
        <v>0</v>
      </c>
      <c r="J502" s="21">
        <f t="shared" si="104"/>
        <v>0</v>
      </c>
      <c r="K502" s="21">
        <f t="shared" si="104"/>
        <v>0</v>
      </c>
      <c r="L502" s="21">
        <f t="shared" si="104"/>
        <v>0</v>
      </c>
      <c r="M502" s="21">
        <f t="shared" si="104"/>
        <v>0</v>
      </c>
      <c r="N502" s="21">
        <f t="shared" si="104"/>
        <v>0</v>
      </c>
      <c r="O502" s="21">
        <f t="shared" si="104"/>
        <v>0</v>
      </c>
      <c r="P502" s="21">
        <f t="shared" si="104"/>
        <v>0</v>
      </c>
      <c r="Q502" s="21">
        <f t="shared" si="104"/>
        <v>0</v>
      </c>
      <c r="R502" s="21">
        <f t="shared" si="104"/>
        <v>0</v>
      </c>
      <c r="S502" s="21">
        <f t="shared" si="104"/>
        <v>0</v>
      </c>
      <c r="T502" s="21">
        <f t="shared" si="104"/>
        <v>0</v>
      </c>
      <c r="U502" s="21">
        <f t="shared" si="104"/>
        <v>0</v>
      </c>
      <c r="V502" s="21">
        <f t="shared" si="104"/>
        <v>0</v>
      </c>
      <c r="W502" s="21">
        <f t="shared" si="104"/>
        <v>0</v>
      </c>
      <c r="X502" s="21">
        <f t="shared" si="104"/>
        <v>0</v>
      </c>
      <c r="Y502" s="21">
        <f t="shared" si="104"/>
        <v>0</v>
      </c>
      <c r="Z502" s="21">
        <f t="shared" si="104"/>
        <v>0</v>
      </c>
      <c r="AA502" s="21">
        <f t="shared" si="104"/>
        <v>0</v>
      </c>
      <c r="AB502" s="21">
        <f t="shared" si="104"/>
        <v>0</v>
      </c>
      <c r="AC502" s="21">
        <f t="shared" si="104"/>
        <v>0</v>
      </c>
      <c r="AD502" s="21">
        <f t="shared" si="104"/>
        <v>0</v>
      </c>
      <c r="AE502" s="21">
        <f t="shared" si="104"/>
        <v>0</v>
      </c>
    </row>
    <row r="503" spans="1:31" x14ac:dyDescent="0.2">
      <c r="A503" s="9" t="s">
        <v>332</v>
      </c>
      <c r="B503" s="4" t="s">
        <v>333</v>
      </c>
      <c r="C503" s="37">
        <f>+C155</f>
        <v>0</v>
      </c>
      <c r="D503" s="37">
        <f t="shared" ref="D503:AE503" si="105">+D155</f>
        <v>0</v>
      </c>
      <c r="E503" s="37">
        <f t="shared" si="105"/>
        <v>0</v>
      </c>
      <c r="F503" s="37">
        <f t="shared" si="105"/>
        <v>0</v>
      </c>
      <c r="G503" s="37">
        <f t="shared" si="105"/>
        <v>0</v>
      </c>
      <c r="H503" s="37">
        <f t="shared" si="105"/>
        <v>0</v>
      </c>
      <c r="I503" s="37">
        <f t="shared" si="105"/>
        <v>0</v>
      </c>
      <c r="J503" s="37">
        <f t="shared" si="105"/>
        <v>0</v>
      </c>
      <c r="K503" s="37">
        <f t="shared" si="105"/>
        <v>0</v>
      </c>
      <c r="L503" s="37">
        <f t="shared" si="105"/>
        <v>0</v>
      </c>
      <c r="M503" s="37">
        <f t="shared" si="105"/>
        <v>0</v>
      </c>
      <c r="N503" s="37">
        <f t="shared" si="105"/>
        <v>0</v>
      </c>
      <c r="O503" s="37">
        <f t="shared" si="105"/>
        <v>0</v>
      </c>
      <c r="P503" s="37">
        <f t="shared" si="105"/>
        <v>0</v>
      </c>
      <c r="Q503" s="37">
        <f t="shared" si="105"/>
        <v>0</v>
      </c>
      <c r="R503" s="37">
        <f t="shared" si="105"/>
        <v>0</v>
      </c>
      <c r="S503" s="37">
        <f t="shared" si="105"/>
        <v>0</v>
      </c>
      <c r="T503" s="37">
        <f t="shared" si="105"/>
        <v>0</v>
      </c>
      <c r="U503" s="37">
        <f t="shared" si="105"/>
        <v>0</v>
      </c>
      <c r="V503" s="37">
        <f t="shared" si="105"/>
        <v>0</v>
      </c>
      <c r="W503" s="37">
        <f t="shared" si="105"/>
        <v>0</v>
      </c>
      <c r="X503" s="37">
        <f t="shared" si="105"/>
        <v>0</v>
      </c>
      <c r="Y503" s="37">
        <f t="shared" si="105"/>
        <v>0</v>
      </c>
      <c r="Z503" s="37">
        <f t="shared" si="105"/>
        <v>0</v>
      </c>
      <c r="AA503" s="37">
        <f t="shared" si="105"/>
        <v>0</v>
      </c>
      <c r="AB503" s="37">
        <f t="shared" si="105"/>
        <v>0</v>
      </c>
      <c r="AC503" s="37">
        <f t="shared" si="105"/>
        <v>0</v>
      </c>
      <c r="AD503" s="37">
        <f t="shared" si="105"/>
        <v>0</v>
      </c>
      <c r="AE503" s="37">
        <f t="shared" si="105"/>
        <v>0</v>
      </c>
    </row>
    <row r="504" spans="1:31" x14ac:dyDescent="0.2">
      <c r="A504" s="9" t="s">
        <v>334</v>
      </c>
      <c r="B504" s="4" t="s">
        <v>335</v>
      </c>
      <c r="C504" s="37">
        <f>+C156</f>
        <v>0</v>
      </c>
      <c r="D504" s="37">
        <f t="shared" ref="D504:AE504" si="106">+D156</f>
        <v>0</v>
      </c>
      <c r="E504" s="37">
        <f t="shared" si="106"/>
        <v>0</v>
      </c>
      <c r="F504" s="37">
        <f t="shared" si="106"/>
        <v>0</v>
      </c>
      <c r="G504" s="37">
        <f t="shared" si="106"/>
        <v>0</v>
      </c>
      <c r="H504" s="37">
        <f t="shared" si="106"/>
        <v>0</v>
      </c>
      <c r="I504" s="37">
        <f t="shared" si="106"/>
        <v>0</v>
      </c>
      <c r="J504" s="37">
        <f t="shared" si="106"/>
        <v>0</v>
      </c>
      <c r="K504" s="37">
        <f t="shared" si="106"/>
        <v>0</v>
      </c>
      <c r="L504" s="37">
        <f t="shared" si="106"/>
        <v>0</v>
      </c>
      <c r="M504" s="37">
        <f t="shared" si="106"/>
        <v>0</v>
      </c>
      <c r="N504" s="37">
        <f t="shared" si="106"/>
        <v>0</v>
      </c>
      <c r="O504" s="37">
        <f t="shared" si="106"/>
        <v>0</v>
      </c>
      <c r="P504" s="37">
        <f t="shared" si="106"/>
        <v>0</v>
      </c>
      <c r="Q504" s="37">
        <f t="shared" si="106"/>
        <v>0</v>
      </c>
      <c r="R504" s="37">
        <f t="shared" si="106"/>
        <v>0</v>
      </c>
      <c r="S504" s="37">
        <f t="shared" si="106"/>
        <v>0</v>
      </c>
      <c r="T504" s="37">
        <f t="shared" si="106"/>
        <v>0</v>
      </c>
      <c r="U504" s="37">
        <f t="shared" si="106"/>
        <v>0</v>
      </c>
      <c r="V504" s="37">
        <f t="shared" si="106"/>
        <v>0</v>
      </c>
      <c r="W504" s="37">
        <f t="shared" si="106"/>
        <v>0</v>
      </c>
      <c r="X504" s="37">
        <f t="shared" si="106"/>
        <v>0</v>
      </c>
      <c r="Y504" s="37">
        <f t="shared" si="106"/>
        <v>0</v>
      </c>
      <c r="Z504" s="37">
        <f t="shared" si="106"/>
        <v>0</v>
      </c>
      <c r="AA504" s="37">
        <f t="shared" si="106"/>
        <v>0</v>
      </c>
      <c r="AB504" s="37">
        <f t="shared" si="106"/>
        <v>0</v>
      </c>
      <c r="AC504" s="37">
        <f t="shared" si="106"/>
        <v>0</v>
      </c>
      <c r="AD504" s="37">
        <f t="shared" si="106"/>
        <v>0</v>
      </c>
      <c r="AE504" s="37">
        <f t="shared" si="106"/>
        <v>0</v>
      </c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>
        <f>+C516+C517</f>
        <v>0</v>
      </c>
      <c r="D515" s="21">
        <f t="shared" ref="D515:AE515" si="107">+D516+D517</f>
        <v>2.9455449901768169E-2</v>
      </c>
      <c r="E515" s="21">
        <f t="shared" si="107"/>
        <v>3.0943371630648326E-2</v>
      </c>
      <c r="F515" s="21">
        <f t="shared" si="107"/>
        <v>1.4364077242767297</v>
      </c>
      <c r="G515" s="21">
        <f t="shared" si="107"/>
        <v>1.4753148296855343</v>
      </c>
      <c r="H515" s="21">
        <f t="shared" si="107"/>
        <v>1.6208924135463256</v>
      </c>
      <c r="I515" s="21">
        <f t="shared" si="107"/>
        <v>1.6548993402998278</v>
      </c>
      <c r="J515" s="21">
        <f t="shared" si="107"/>
        <v>1.8953876326134715</v>
      </c>
      <c r="K515" s="21">
        <f t="shared" si="107"/>
        <v>1.7043368901637306</v>
      </c>
      <c r="L515" s="21">
        <f t="shared" si="107"/>
        <v>1.8829853096455957</v>
      </c>
      <c r="M515" s="21">
        <f t="shared" si="107"/>
        <v>2.2080474169673097</v>
      </c>
      <c r="N515" s="21">
        <f t="shared" si="107"/>
        <v>1.7727192146427868</v>
      </c>
      <c r="O515" s="21">
        <f t="shared" si="107"/>
        <v>1.9849430110923048</v>
      </c>
      <c r="P515" s="21">
        <f t="shared" si="107"/>
        <v>2.5267364945781781</v>
      </c>
      <c r="Q515" s="21">
        <f t="shared" si="107"/>
        <v>2.3745958270416199</v>
      </c>
      <c r="R515" s="21">
        <f t="shared" si="107"/>
        <v>2.0913723383930103</v>
      </c>
      <c r="S515" s="21">
        <f t="shared" si="107"/>
        <v>2.1867105655988173</v>
      </c>
      <c r="T515" s="21">
        <f t="shared" si="107"/>
        <v>2.2198079539684543</v>
      </c>
      <c r="U515" s="21">
        <f t="shared" si="107"/>
        <v>2.3019632155457415</v>
      </c>
      <c r="V515" s="21">
        <f t="shared" si="107"/>
        <v>2.6913698386372245</v>
      </c>
      <c r="W515" s="21">
        <f t="shared" si="107"/>
        <v>3.8159980302017291</v>
      </c>
      <c r="X515" s="21">
        <f t="shared" si="107"/>
        <v>2.479358967146974</v>
      </c>
      <c r="Y515" s="21">
        <f t="shared" si="107"/>
        <v>2.7162585844289611</v>
      </c>
      <c r="Z515" s="21">
        <f t="shared" si="107"/>
        <v>2.8869352629496721</v>
      </c>
      <c r="AA515" s="21">
        <f t="shared" si="107"/>
        <v>2.8458244382800788</v>
      </c>
      <c r="AB515" s="21">
        <f t="shared" si="107"/>
        <v>2.9974261671560769</v>
      </c>
      <c r="AC515" s="21">
        <f t="shared" si="107"/>
        <v>2.5098234726775832</v>
      </c>
      <c r="AD515" s="21">
        <f t="shared" si="107"/>
        <v>2.7625802945830791</v>
      </c>
      <c r="AE515" s="21">
        <f t="shared" si="107"/>
        <v>5.1883389959326394</v>
      </c>
    </row>
    <row r="516" spans="1:31" x14ac:dyDescent="0.2">
      <c r="A516" s="9" t="s">
        <v>360</v>
      </c>
      <c r="B516" s="4" t="s">
        <v>361</v>
      </c>
      <c r="C516" s="37">
        <f t="shared" ref="C516:AE516" si="108">+C170</f>
        <v>0</v>
      </c>
      <c r="D516" s="37">
        <f t="shared" si="108"/>
        <v>0</v>
      </c>
      <c r="E516" s="37">
        <f t="shared" si="108"/>
        <v>0</v>
      </c>
      <c r="F516" s="37">
        <f t="shared" si="108"/>
        <v>0</v>
      </c>
      <c r="G516" s="37">
        <f t="shared" si="108"/>
        <v>0</v>
      </c>
      <c r="H516" s="37">
        <f t="shared" si="108"/>
        <v>0</v>
      </c>
      <c r="I516" s="37">
        <f t="shared" si="108"/>
        <v>0</v>
      </c>
      <c r="J516" s="37">
        <f t="shared" si="108"/>
        <v>0</v>
      </c>
      <c r="K516" s="37">
        <f t="shared" si="108"/>
        <v>0</v>
      </c>
      <c r="L516" s="37">
        <f t="shared" si="108"/>
        <v>0</v>
      </c>
      <c r="M516" s="37">
        <f t="shared" si="108"/>
        <v>0</v>
      </c>
      <c r="N516" s="37">
        <f t="shared" si="108"/>
        <v>0</v>
      </c>
      <c r="O516" s="37">
        <f t="shared" si="108"/>
        <v>0</v>
      </c>
      <c r="P516" s="37">
        <f t="shared" si="108"/>
        <v>0</v>
      </c>
      <c r="Q516" s="37">
        <f t="shared" si="108"/>
        <v>0</v>
      </c>
      <c r="R516" s="37">
        <f t="shared" si="108"/>
        <v>0</v>
      </c>
      <c r="S516" s="37">
        <f t="shared" si="108"/>
        <v>0</v>
      </c>
      <c r="T516" s="37">
        <f t="shared" si="108"/>
        <v>0</v>
      </c>
      <c r="U516" s="37">
        <f t="shared" si="108"/>
        <v>0</v>
      </c>
      <c r="V516" s="37">
        <f t="shared" si="108"/>
        <v>0</v>
      </c>
      <c r="W516" s="37">
        <f t="shared" si="108"/>
        <v>0</v>
      </c>
      <c r="X516" s="37">
        <f t="shared" si="108"/>
        <v>0</v>
      </c>
      <c r="Y516" s="37">
        <f t="shared" si="108"/>
        <v>0</v>
      </c>
      <c r="Z516" s="37">
        <f t="shared" si="108"/>
        <v>0</v>
      </c>
      <c r="AA516" s="37">
        <f t="shared" si="108"/>
        <v>0</v>
      </c>
      <c r="AB516" s="37">
        <f t="shared" si="108"/>
        <v>0</v>
      </c>
      <c r="AC516" s="37">
        <f t="shared" si="108"/>
        <v>0</v>
      </c>
      <c r="AD516" s="37">
        <f t="shared" si="108"/>
        <v>0</v>
      </c>
      <c r="AE516" s="37">
        <f t="shared" si="108"/>
        <v>0</v>
      </c>
    </row>
    <row r="517" spans="1:31" x14ac:dyDescent="0.2">
      <c r="A517" s="9" t="s">
        <v>368</v>
      </c>
      <c r="B517" s="4" t="s">
        <v>369</v>
      </c>
      <c r="C517" s="37">
        <f t="shared" ref="C517:AE517" si="109">+C174</f>
        <v>0</v>
      </c>
      <c r="D517" s="37">
        <f t="shared" si="109"/>
        <v>2.9455449901768169E-2</v>
      </c>
      <c r="E517" s="37">
        <f t="shared" si="109"/>
        <v>3.0943371630648326E-2</v>
      </c>
      <c r="F517" s="37">
        <f t="shared" si="109"/>
        <v>1.4364077242767297</v>
      </c>
      <c r="G517" s="37">
        <f t="shared" si="109"/>
        <v>1.4753148296855343</v>
      </c>
      <c r="H517" s="37">
        <f t="shared" si="109"/>
        <v>1.6208924135463256</v>
      </c>
      <c r="I517" s="37">
        <f t="shared" si="109"/>
        <v>1.6548993402998278</v>
      </c>
      <c r="J517" s="37">
        <f t="shared" si="109"/>
        <v>1.8953876326134715</v>
      </c>
      <c r="K517" s="37">
        <f t="shared" si="109"/>
        <v>1.7043368901637306</v>
      </c>
      <c r="L517" s="37">
        <f t="shared" si="109"/>
        <v>1.8829853096455957</v>
      </c>
      <c r="M517" s="37">
        <f t="shared" si="109"/>
        <v>2.2080474169673097</v>
      </c>
      <c r="N517" s="37">
        <f t="shared" si="109"/>
        <v>1.7727192146427868</v>
      </c>
      <c r="O517" s="37">
        <f t="shared" si="109"/>
        <v>1.9849430110923048</v>
      </c>
      <c r="P517" s="37">
        <f t="shared" si="109"/>
        <v>2.5267364945781781</v>
      </c>
      <c r="Q517" s="37">
        <f t="shared" si="109"/>
        <v>2.3745958270416199</v>
      </c>
      <c r="R517" s="37">
        <f t="shared" si="109"/>
        <v>2.0913723383930103</v>
      </c>
      <c r="S517" s="37">
        <f t="shared" si="109"/>
        <v>2.1867105655988173</v>
      </c>
      <c r="T517" s="37">
        <f t="shared" si="109"/>
        <v>2.2198079539684543</v>
      </c>
      <c r="U517" s="37">
        <f t="shared" si="109"/>
        <v>2.3019632155457415</v>
      </c>
      <c r="V517" s="37">
        <f t="shared" si="109"/>
        <v>2.6913698386372245</v>
      </c>
      <c r="W517" s="37">
        <f t="shared" si="109"/>
        <v>3.8159980302017291</v>
      </c>
      <c r="X517" s="37">
        <f t="shared" si="109"/>
        <v>2.479358967146974</v>
      </c>
      <c r="Y517" s="37">
        <f t="shared" si="109"/>
        <v>2.7162585844289611</v>
      </c>
      <c r="Z517" s="37">
        <f t="shared" si="109"/>
        <v>2.8869352629496721</v>
      </c>
      <c r="AA517" s="37">
        <f t="shared" si="109"/>
        <v>2.8458244382800788</v>
      </c>
      <c r="AB517" s="37">
        <f t="shared" si="109"/>
        <v>2.9974261671560769</v>
      </c>
      <c r="AC517" s="37">
        <f t="shared" si="109"/>
        <v>2.5098234726775832</v>
      </c>
      <c r="AD517" s="37">
        <f t="shared" si="109"/>
        <v>2.7625802945830791</v>
      </c>
      <c r="AE517" s="37">
        <f t="shared" si="109"/>
        <v>5.1883389959326394</v>
      </c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10">+C525+C530+C536+C541+C544+C545+C549+C552++C553+C554</f>
        <v>0</v>
      </c>
      <c r="D524" s="28">
        <f t="shared" si="110"/>
        <v>0</v>
      </c>
      <c r="E524" s="28">
        <f t="shared" si="110"/>
        <v>0</v>
      </c>
      <c r="F524" s="28">
        <f t="shared" si="110"/>
        <v>0</v>
      </c>
      <c r="G524" s="28">
        <f t="shared" si="110"/>
        <v>0</v>
      </c>
      <c r="H524" s="28">
        <f t="shared" si="110"/>
        <v>0</v>
      </c>
      <c r="I524" s="28">
        <f t="shared" si="110"/>
        <v>0</v>
      </c>
      <c r="J524" s="28">
        <f t="shared" si="110"/>
        <v>0</v>
      </c>
      <c r="K524" s="28">
        <f t="shared" si="110"/>
        <v>0</v>
      </c>
      <c r="L524" s="28">
        <f t="shared" si="110"/>
        <v>0</v>
      </c>
      <c r="M524" s="28">
        <f t="shared" si="110"/>
        <v>0</v>
      </c>
      <c r="N524" s="28">
        <f t="shared" si="110"/>
        <v>0</v>
      </c>
      <c r="O524" s="28">
        <f t="shared" si="110"/>
        <v>0</v>
      </c>
      <c r="P524" s="28">
        <f t="shared" si="110"/>
        <v>0</v>
      </c>
      <c r="Q524" s="28">
        <f t="shared" si="110"/>
        <v>0</v>
      </c>
      <c r="R524" s="28">
        <f t="shared" si="110"/>
        <v>0</v>
      </c>
      <c r="S524" s="28">
        <f t="shared" si="110"/>
        <v>0</v>
      </c>
      <c r="T524" s="28">
        <f t="shared" si="110"/>
        <v>0</v>
      </c>
      <c r="U524" s="28">
        <f t="shared" si="110"/>
        <v>0</v>
      </c>
      <c r="V524" s="28">
        <f t="shared" si="110"/>
        <v>0</v>
      </c>
      <c r="W524" s="28">
        <f t="shared" si="110"/>
        <v>0</v>
      </c>
      <c r="X524" s="28">
        <f t="shared" si="110"/>
        <v>0</v>
      </c>
      <c r="Y524" s="28">
        <f t="shared" si="110"/>
        <v>0</v>
      </c>
      <c r="Z524" s="28">
        <f t="shared" si="110"/>
        <v>0</v>
      </c>
      <c r="AA524" s="28">
        <f t="shared" si="110"/>
        <v>0</v>
      </c>
      <c r="AB524" s="28">
        <f t="shared" si="110"/>
        <v>0</v>
      </c>
      <c r="AC524" s="28">
        <f t="shared" si="110"/>
        <v>0</v>
      </c>
      <c r="AD524" s="28">
        <f t="shared" si="110"/>
        <v>0</v>
      </c>
      <c r="AE524" s="28">
        <f t="shared" si="110"/>
        <v>0</v>
      </c>
    </row>
    <row r="525" spans="1:31" x14ac:dyDescent="0.2">
      <c r="A525" s="9" t="s">
        <v>392</v>
      </c>
      <c r="B525" s="4" t="s">
        <v>393</v>
      </c>
      <c r="C525" s="21">
        <f t="shared" ref="C525:AE525" si="111">+C526+C527+C528+C529</f>
        <v>0</v>
      </c>
      <c r="D525" s="21">
        <f t="shared" si="111"/>
        <v>0</v>
      </c>
      <c r="E525" s="21">
        <f t="shared" si="111"/>
        <v>0</v>
      </c>
      <c r="F525" s="21">
        <f t="shared" si="111"/>
        <v>0</v>
      </c>
      <c r="G525" s="21">
        <f t="shared" si="111"/>
        <v>0</v>
      </c>
      <c r="H525" s="21">
        <f t="shared" si="111"/>
        <v>0</v>
      </c>
      <c r="I525" s="21">
        <f t="shared" si="111"/>
        <v>0</v>
      </c>
      <c r="J525" s="21">
        <f t="shared" si="111"/>
        <v>0</v>
      </c>
      <c r="K525" s="21">
        <f t="shared" si="111"/>
        <v>0</v>
      </c>
      <c r="L525" s="21">
        <f t="shared" si="111"/>
        <v>0</v>
      </c>
      <c r="M525" s="21">
        <f t="shared" si="111"/>
        <v>0</v>
      </c>
      <c r="N525" s="21">
        <f t="shared" si="111"/>
        <v>0</v>
      </c>
      <c r="O525" s="21">
        <f t="shared" si="111"/>
        <v>0</v>
      </c>
      <c r="P525" s="21">
        <f t="shared" si="111"/>
        <v>0</v>
      </c>
      <c r="Q525" s="21">
        <f t="shared" si="111"/>
        <v>0</v>
      </c>
      <c r="R525" s="21">
        <f t="shared" si="111"/>
        <v>0</v>
      </c>
      <c r="S525" s="21">
        <f t="shared" si="111"/>
        <v>0</v>
      </c>
      <c r="T525" s="21">
        <f t="shared" si="111"/>
        <v>0</v>
      </c>
      <c r="U525" s="21">
        <f t="shared" si="111"/>
        <v>0</v>
      </c>
      <c r="V525" s="21">
        <f t="shared" si="111"/>
        <v>0</v>
      </c>
      <c r="W525" s="21">
        <f t="shared" si="111"/>
        <v>0</v>
      </c>
      <c r="X525" s="21">
        <f t="shared" si="111"/>
        <v>0</v>
      </c>
      <c r="Y525" s="21">
        <f t="shared" si="111"/>
        <v>0</v>
      </c>
      <c r="Z525" s="21">
        <f t="shared" si="111"/>
        <v>0</v>
      </c>
      <c r="AA525" s="21">
        <f t="shared" si="111"/>
        <v>0</v>
      </c>
      <c r="AB525" s="21">
        <f t="shared" si="111"/>
        <v>0</v>
      </c>
      <c r="AC525" s="21">
        <f t="shared" si="111"/>
        <v>0</v>
      </c>
      <c r="AD525" s="21">
        <f t="shared" si="111"/>
        <v>0</v>
      </c>
      <c r="AE525" s="21">
        <f t="shared" si="111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12">+C531+C532+C533+C534+C535</f>
        <v>0</v>
      </c>
      <c r="D530" s="21">
        <f t="shared" si="112"/>
        <v>0</v>
      </c>
      <c r="E530" s="21">
        <f t="shared" si="112"/>
        <v>0</v>
      </c>
      <c r="F530" s="21">
        <f t="shared" si="112"/>
        <v>0</v>
      </c>
      <c r="G530" s="21">
        <f t="shared" si="112"/>
        <v>0</v>
      </c>
      <c r="H530" s="21">
        <f t="shared" si="112"/>
        <v>0</v>
      </c>
      <c r="I530" s="21">
        <f t="shared" si="112"/>
        <v>0</v>
      </c>
      <c r="J530" s="21">
        <f t="shared" si="112"/>
        <v>0</v>
      </c>
      <c r="K530" s="21">
        <f t="shared" si="112"/>
        <v>0</v>
      </c>
      <c r="L530" s="21">
        <f t="shared" si="112"/>
        <v>0</v>
      </c>
      <c r="M530" s="21">
        <f t="shared" si="112"/>
        <v>0</v>
      </c>
      <c r="N530" s="21">
        <f t="shared" si="112"/>
        <v>0</v>
      </c>
      <c r="O530" s="21">
        <f t="shared" si="112"/>
        <v>0</v>
      </c>
      <c r="P530" s="21">
        <f t="shared" si="112"/>
        <v>0</v>
      </c>
      <c r="Q530" s="21">
        <f t="shared" si="112"/>
        <v>0</v>
      </c>
      <c r="R530" s="21">
        <f t="shared" si="112"/>
        <v>0</v>
      </c>
      <c r="S530" s="21">
        <f t="shared" si="112"/>
        <v>0</v>
      </c>
      <c r="T530" s="21">
        <f t="shared" si="112"/>
        <v>0</v>
      </c>
      <c r="U530" s="21">
        <f t="shared" si="112"/>
        <v>0</v>
      </c>
      <c r="V530" s="21">
        <f t="shared" si="112"/>
        <v>0</v>
      </c>
      <c r="W530" s="21">
        <f t="shared" si="112"/>
        <v>0</v>
      </c>
      <c r="X530" s="21">
        <f t="shared" si="112"/>
        <v>0</v>
      </c>
      <c r="Y530" s="21">
        <f t="shared" si="112"/>
        <v>0</v>
      </c>
      <c r="Z530" s="21">
        <f t="shared" si="112"/>
        <v>0</v>
      </c>
      <c r="AA530" s="21">
        <f t="shared" si="112"/>
        <v>0</v>
      </c>
      <c r="AB530" s="21">
        <f t="shared" si="112"/>
        <v>0</v>
      </c>
      <c r="AC530" s="21">
        <f t="shared" si="112"/>
        <v>0</v>
      </c>
      <c r="AD530" s="21">
        <f t="shared" si="112"/>
        <v>0</v>
      </c>
      <c r="AE530" s="21">
        <f t="shared" si="112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113">+C537+C538+C539+C540</f>
        <v>0</v>
      </c>
      <c r="D536" s="21">
        <f t="shared" si="113"/>
        <v>0</v>
      </c>
      <c r="E536" s="21">
        <f t="shared" si="113"/>
        <v>0</v>
      </c>
      <c r="F536" s="21">
        <f t="shared" si="113"/>
        <v>0</v>
      </c>
      <c r="G536" s="21">
        <f t="shared" si="113"/>
        <v>0</v>
      </c>
      <c r="H536" s="21">
        <f t="shared" si="113"/>
        <v>0</v>
      </c>
      <c r="I536" s="21">
        <f t="shared" si="113"/>
        <v>0</v>
      </c>
      <c r="J536" s="21">
        <f t="shared" si="113"/>
        <v>0</v>
      </c>
      <c r="K536" s="21">
        <f t="shared" si="113"/>
        <v>0</v>
      </c>
      <c r="L536" s="21">
        <f t="shared" si="113"/>
        <v>0</v>
      </c>
      <c r="M536" s="21">
        <f t="shared" si="113"/>
        <v>0</v>
      </c>
      <c r="N536" s="21">
        <f t="shared" si="113"/>
        <v>0</v>
      </c>
      <c r="O536" s="21">
        <f t="shared" si="113"/>
        <v>0</v>
      </c>
      <c r="P536" s="21">
        <f t="shared" si="113"/>
        <v>0</v>
      </c>
      <c r="Q536" s="21">
        <f t="shared" si="113"/>
        <v>0</v>
      </c>
      <c r="R536" s="21">
        <f t="shared" si="113"/>
        <v>0</v>
      </c>
      <c r="S536" s="21">
        <f t="shared" si="113"/>
        <v>0</v>
      </c>
      <c r="T536" s="21">
        <f t="shared" si="113"/>
        <v>0</v>
      </c>
      <c r="U536" s="21">
        <f t="shared" si="113"/>
        <v>0</v>
      </c>
      <c r="V536" s="21">
        <f t="shared" si="113"/>
        <v>0</v>
      </c>
      <c r="W536" s="21">
        <f t="shared" si="113"/>
        <v>0</v>
      </c>
      <c r="X536" s="21">
        <f t="shared" si="113"/>
        <v>0</v>
      </c>
      <c r="Y536" s="21">
        <f t="shared" si="113"/>
        <v>0</v>
      </c>
      <c r="Z536" s="21">
        <f t="shared" si="113"/>
        <v>0</v>
      </c>
      <c r="AA536" s="21">
        <f t="shared" si="113"/>
        <v>0</v>
      </c>
      <c r="AB536" s="21">
        <f t="shared" si="113"/>
        <v>0</v>
      </c>
      <c r="AC536" s="21">
        <f t="shared" si="113"/>
        <v>0</v>
      </c>
      <c r="AD536" s="21">
        <f t="shared" si="113"/>
        <v>0</v>
      </c>
      <c r="AE536" s="21">
        <f t="shared" si="113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14">+C542+C543</f>
        <v>0</v>
      </c>
      <c r="D541" s="21">
        <f t="shared" si="114"/>
        <v>0</v>
      </c>
      <c r="E541" s="21">
        <f t="shared" si="114"/>
        <v>0</v>
      </c>
      <c r="F541" s="21">
        <f t="shared" si="114"/>
        <v>0</v>
      </c>
      <c r="G541" s="21">
        <f t="shared" si="114"/>
        <v>0</v>
      </c>
      <c r="H541" s="21">
        <f t="shared" si="114"/>
        <v>0</v>
      </c>
      <c r="I541" s="21">
        <f t="shared" si="114"/>
        <v>0</v>
      </c>
      <c r="J541" s="21">
        <f t="shared" si="114"/>
        <v>0</v>
      </c>
      <c r="K541" s="21">
        <f t="shared" si="114"/>
        <v>0</v>
      </c>
      <c r="L541" s="21">
        <f t="shared" si="114"/>
        <v>0</v>
      </c>
      <c r="M541" s="21">
        <f t="shared" si="114"/>
        <v>0</v>
      </c>
      <c r="N541" s="21">
        <f t="shared" si="114"/>
        <v>0</v>
      </c>
      <c r="O541" s="21">
        <f t="shared" si="114"/>
        <v>0</v>
      </c>
      <c r="P541" s="21">
        <f t="shared" si="114"/>
        <v>0</v>
      </c>
      <c r="Q541" s="21">
        <f t="shared" si="114"/>
        <v>0</v>
      </c>
      <c r="R541" s="21">
        <f t="shared" si="114"/>
        <v>0</v>
      </c>
      <c r="S541" s="21">
        <f t="shared" si="114"/>
        <v>0</v>
      </c>
      <c r="T541" s="21">
        <f t="shared" si="114"/>
        <v>0</v>
      </c>
      <c r="U541" s="21">
        <f t="shared" si="114"/>
        <v>0</v>
      </c>
      <c r="V541" s="21">
        <f t="shared" si="114"/>
        <v>0</v>
      </c>
      <c r="W541" s="21">
        <f t="shared" si="114"/>
        <v>0</v>
      </c>
      <c r="X541" s="21">
        <f t="shared" si="114"/>
        <v>0</v>
      </c>
      <c r="Y541" s="21">
        <f t="shared" si="114"/>
        <v>0</v>
      </c>
      <c r="Z541" s="21">
        <f t="shared" si="114"/>
        <v>0</v>
      </c>
      <c r="AA541" s="21">
        <f t="shared" si="114"/>
        <v>0</v>
      </c>
      <c r="AB541" s="21">
        <f t="shared" si="114"/>
        <v>0</v>
      </c>
      <c r="AC541" s="21">
        <f t="shared" si="114"/>
        <v>0</v>
      </c>
      <c r="AD541" s="21">
        <f t="shared" si="114"/>
        <v>0</v>
      </c>
      <c r="AE541" s="21">
        <f t="shared" si="114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15">+C546+C547+C548</f>
        <v>0</v>
      </c>
      <c r="D545" s="21">
        <f t="shared" si="115"/>
        <v>0</v>
      </c>
      <c r="E545" s="21">
        <f t="shared" si="115"/>
        <v>0</v>
      </c>
      <c r="F545" s="21">
        <f t="shared" si="115"/>
        <v>0</v>
      </c>
      <c r="G545" s="21">
        <f t="shared" si="115"/>
        <v>0</v>
      </c>
      <c r="H545" s="21">
        <f t="shared" si="115"/>
        <v>0</v>
      </c>
      <c r="I545" s="21">
        <f t="shared" si="115"/>
        <v>0</v>
      </c>
      <c r="J545" s="21">
        <f t="shared" si="115"/>
        <v>0</v>
      </c>
      <c r="K545" s="21">
        <f t="shared" si="115"/>
        <v>0</v>
      </c>
      <c r="L545" s="21">
        <f t="shared" si="115"/>
        <v>0</v>
      </c>
      <c r="M545" s="21">
        <f t="shared" si="115"/>
        <v>0</v>
      </c>
      <c r="N545" s="21">
        <f t="shared" si="115"/>
        <v>0</v>
      </c>
      <c r="O545" s="21">
        <f t="shared" si="115"/>
        <v>0</v>
      </c>
      <c r="P545" s="21">
        <f t="shared" si="115"/>
        <v>0</v>
      </c>
      <c r="Q545" s="21">
        <f t="shared" si="115"/>
        <v>0</v>
      </c>
      <c r="R545" s="21">
        <f t="shared" si="115"/>
        <v>0</v>
      </c>
      <c r="S545" s="21">
        <f t="shared" si="115"/>
        <v>0</v>
      </c>
      <c r="T545" s="21">
        <f t="shared" si="115"/>
        <v>0</v>
      </c>
      <c r="U545" s="21">
        <f t="shared" si="115"/>
        <v>0</v>
      </c>
      <c r="V545" s="21">
        <f t="shared" si="115"/>
        <v>0</v>
      </c>
      <c r="W545" s="21">
        <f t="shared" si="115"/>
        <v>0</v>
      </c>
      <c r="X545" s="21">
        <f t="shared" si="115"/>
        <v>0</v>
      </c>
      <c r="Y545" s="21">
        <f t="shared" si="115"/>
        <v>0</v>
      </c>
      <c r="Z545" s="21">
        <f t="shared" si="115"/>
        <v>0</v>
      </c>
      <c r="AA545" s="21">
        <f t="shared" si="115"/>
        <v>0</v>
      </c>
      <c r="AB545" s="21">
        <f t="shared" si="115"/>
        <v>0</v>
      </c>
      <c r="AC545" s="21">
        <f t="shared" si="115"/>
        <v>0</v>
      </c>
      <c r="AD545" s="21">
        <f t="shared" si="115"/>
        <v>0</v>
      </c>
      <c r="AE545" s="21">
        <f t="shared" si="115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16">+C550+C551</f>
        <v>0</v>
      </c>
      <c r="D549" s="21">
        <f t="shared" si="116"/>
        <v>0</v>
      </c>
      <c r="E549" s="21">
        <f t="shared" si="116"/>
        <v>0</v>
      </c>
      <c r="F549" s="21">
        <f t="shared" si="116"/>
        <v>0</v>
      </c>
      <c r="G549" s="21">
        <f t="shared" si="116"/>
        <v>0</v>
      </c>
      <c r="H549" s="21">
        <f t="shared" si="116"/>
        <v>0</v>
      </c>
      <c r="I549" s="21">
        <f t="shared" si="116"/>
        <v>0</v>
      </c>
      <c r="J549" s="21">
        <f t="shared" si="116"/>
        <v>0</v>
      </c>
      <c r="K549" s="21">
        <f t="shared" si="116"/>
        <v>0</v>
      </c>
      <c r="L549" s="21">
        <f t="shared" si="116"/>
        <v>0</v>
      </c>
      <c r="M549" s="21">
        <f t="shared" si="116"/>
        <v>0</v>
      </c>
      <c r="N549" s="21">
        <f t="shared" si="116"/>
        <v>0</v>
      </c>
      <c r="O549" s="21">
        <f t="shared" si="116"/>
        <v>0</v>
      </c>
      <c r="P549" s="21">
        <f t="shared" si="116"/>
        <v>0</v>
      </c>
      <c r="Q549" s="21">
        <f t="shared" si="116"/>
        <v>0</v>
      </c>
      <c r="R549" s="21">
        <f t="shared" si="116"/>
        <v>0</v>
      </c>
      <c r="S549" s="21">
        <f t="shared" si="116"/>
        <v>0</v>
      </c>
      <c r="T549" s="21">
        <f t="shared" si="116"/>
        <v>0</v>
      </c>
      <c r="U549" s="21">
        <f t="shared" si="116"/>
        <v>0</v>
      </c>
      <c r="V549" s="21">
        <f t="shared" si="116"/>
        <v>0</v>
      </c>
      <c r="W549" s="21">
        <f t="shared" si="116"/>
        <v>0</v>
      </c>
      <c r="X549" s="21">
        <f t="shared" si="116"/>
        <v>0</v>
      </c>
      <c r="Y549" s="21">
        <f t="shared" si="116"/>
        <v>0</v>
      </c>
      <c r="Z549" s="21">
        <f t="shared" si="116"/>
        <v>0</v>
      </c>
      <c r="AA549" s="21">
        <f t="shared" si="116"/>
        <v>0</v>
      </c>
      <c r="AB549" s="21">
        <f t="shared" si="116"/>
        <v>0</v>
      </c>
      <c r="AC549" s="21">
        <f t="shared" si="116"/>
        <v>0</v>
      </c>
      <c r="AD549" s="21">
        <f t="shared" si="116"/>
        <v>0</v>
      </c>
      <c r="AE549" s="21">
        <f t="shared" si="116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x14ac:dyDescent="0.2">
      <c r="A555" s="12" t="s">
        <v>548</v>
      </c>
      <c r="B555" s="7" t="s">
        <v>804</v>
      </c>
      <c r="C555" s="28">
        <f t="shared" ref="C555:AE555" si="117">+C556+C559+C562+C565+C568++C571+C574+C575</f>
        <v>0</v>
      </c>
      <c r="D555" s="28">
        <f t="shared" si="117"/>
        <v>0</v>
      </c>
      <c r="E555" s="28">
        <f t="shared" si="117"/>
        <v>0</v>
      </c>
      <c r="F555" s="28">
        <f t="shared" si="117"/>
        <v>0</v>
      </c>
      <c r="G555" s="28">
        <f t="shared" si="117"/>
        <v>0</v>
      </c>
      <c r="H555" s="28">
        <f t="shared" si="117"/>
        <v>0</v>
      </c>
      <c r="I555" s="28">
        <f t="shared" si="117"/>
        <v>0</v>
      </c>
      <c r="J555" s="28">
        <f t="shared" si="117"/>
        <v>0</v>
      </c>
      <c r="K555" s="28">
        <f t="shared" si="117"/>
        <v>0</v>
      </c>
      <c r="L555" s="28">
        <f t="shared" si="117"/>
        <v>0</v>
      </c>
      <c r="M555" s="28">
        <f t="shared" si="117"/>
        <v>0</v>
      </c>
      <c r="N555" s="28">
        <f t="shared" si="117"/>
        <v>0</v>
      </c>
      <c r="O555" s="28">
        <f t="shared" si="117"/>
        <v>0</v>
      </c>
      <c r="P555" s="28">
        <f t="shared" si="117"/>
        <v>0</v>
      </c>
      <c r="Q555" s="28">
        <f t="shared" si="117"/>
        <v>0</v>
      </c>
      <c r="R555" s="28">
        <f t="shared" si="117"/>
        <v>0</v>
      </c>
      <c r="S555" s="28">
        <f t="shared" si="117"/>
        <v>0</v>
      </c>
      <c r="T555" s="28">
        <f t="shared" si="117"/>
        <v>0</v>
      </c>
      <c r="U555" s="28">
        <f t="shared" si="117"/>
        <v>0</v>
      </c>
      <c r="V555" s="28">
        <f t="shared" si="117"/>
        <v>0</v>
      </c>
      <c r="W555" s="28">
        <f t="shared" si="117"/>
        <v>0</v>
      </c>
      <c r="X555" s="28">
        <f t="shared" si="117"/>
        <v>0</v>
      </c>
      <c r="Y555" s="28">
        <f t="shared" si="117"/>
        <v>0</v>
      </c>
      <c r="Z555" s="28">
        <f t="shared" si="117"/>
        <v>0</v>
      </c>
      <c r="AA555" s="28">
        <f t="shared" si="117"/>
        <v>0</v>
      </c>
      <c r="AB555" s="28">
        <f t="shared" si="117"/>
        <v>0</v>
      </c>
      <c r="AC555" s="28">
        <f t="shared" si="117"/>
        <v>0</v>
      </c>
      <c r="AD555" s="28">
        <f t="shared" si="117"/>
        <v>0</v>
      </c>
      <c r="AE555" s="28">
        <f t="shared" si="117"/>
        <v>0</v>
      </c>
    </row>
    <row r="556" spans="1:31" x14ac:dyDescent="0.2">
      <c r="A556" s="9" t="s">
        <v>549</v>
      </c>
      <c r="B556" s="4" t="s">
        <v>550</v>
      </c>
      <c r="C556" s="21">
        <f t="shared" ref="C556:AE556" si="118">+C557+C558</f>
        <v>0</v>
      </c>
      <c r="D556" s="21">
        <f t="shared" si="118"/>
        <v>0</v>
      </c>
      <c r="E556" s="21">
        <f t="shared" si="118"/>
        <v>0</v>
      </c>
      <c r="F556" s="21">
        <f t="shared" si="118"/>
        <v>0</v>
      </c>
      <c r="G556" s="21">
        <f t="shared" si="118"/>
        <v>0</v>
      </c>
      <c r="H556" s="21">
        <f t="shared" si="118"/>
        <v>0</v>
      </c>
      <c r="I556" s="21">
        <f t="shared" si="118"/>
        <v>0</v>
      </c>
      <c r="J556" s="21">
        <f t="shared" si="118"/>
        <v>0</v>
      </c>
      <c r="K556" s="21">
        <f t="shared" si="118"/>
        <v>0</v>
      </c>
      <c r="L556" s="21">
        <f t="shared" si="118"/>
        <v>0</v>
      </c>
      <c r="M556" s="21">
        <f t="shared" si="118"/>
        <v>0</v>
      </c>
      <c r="N556" s="21">
        <f t="shared" si="118"/>
        <v>0</v>
      </c>
      <c r="O556" s="21">
        <f t="shared" si="118"/>
        <v>0</v>
      </c>
      <c r="P556" s="21">
        <f t="shared" si="118"/>
        <v>0</v>
      </c>
      <c r="Q556" s="21">
        <f t="shared" si="118"/>
        <v>0</v>
      </c>
      <c r="R556" s="21">
        <f t="shared" si="118"/>
        <v>0</v>
      </c>
      <c r="S556" s="21">
        <f t="shared" si="118"/>
        <v>0</v>
      </c>
      <c r="T556" s="21">
        <f t="shared" si="118"/>
        <v>0</v>
      </c>
      <c r="U556" s="21">
        <f t="shared" si="118"/>
        <v>0</v>
      </c>
      <c r="V556" s="21">
        <f t="shared" si="118"/>
        <v>0</v>
      </c>
      <c r="W556" s="21">
        <f t="shared" si="118"/>
        <v>0</v>
      </c>
      <c r="X556" s="21">
        <f t="shared" si="118"/>
        <v>0</v>
      </c>
      <c r="Y556" s="21">
        <f t="shared" si="118"/>
        <v>0</v>
      </c>
      <c r="Z556" s="21">
        <f t="shared" si="118"/>
        <v>0</v>
      </c>
      <c r="AA556" s="21">
        <f t="shared" si="118"/>
        <v>0</v>
      </c>
      <c r="AB556" s="21">
        <f t="shared" si="118"/>
        <v>0</v>
      </c>
      <c r="AC556" s="21">
        <f t="shared" si="118"/>
        <v>0</v>
      </c>
      <c r="AD556" s="21">
        <f t="shared" si="118"/>
        <v>0</v>
      </c>
      <c r="AE556" s="21">
        <f t="shared" si="118"/>
        <v>0</v>
      </c>
    </row>
    <row r="557" spans="1:31" x14ac:dyDescent="0.2">
      <c r="A557" s="9" t="s">
        <v>551</v>
      </c>
      <c r="B557" s="4" t="s">
        <v>552</v>
      </c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19">+C560+C561</f>
        <v>0</v>
      </c>
      <c r="D559" s="21">
        <f t="shared" si="119"/>
        <v>0</v>
      </c>
      <c r="E559" s="21">
        <f t="shared" si="119"/>
        <v>0</v>
      </c>
      <c r="F559" s="21">
        <f t="shared" si="119"/>
        <v>0</v>
      </c>
      <c r="G559" s="21">
        <f t="shared" si="119"/>
        <v>0</v>
      </c>
      <c r="H559" s="21">
        <f t="shared" si="119"/>
        <v>0</v>
      </c>
      <c r="I559" s="21">
        <f t="shared" si="119"/>
        <v>0</v>
      </c>
      <c r="J559" s="21">
        <f t="shared" si="119"/>
        <v>0</v>
      </c>
      <c r="K559" s="21">
        <f t="shared" si="119"/>
        <v>0</v>
      </c>
      <c r="L559" s="21">
        <f t="shared" si="119"/>
        <v>0</v>
      </c>
      <c r="M559" s="21">
        <f t="shared" si="119"/>
        <v>0</v>
      </c>
      <c r="N559" s="21">
        <f t="shared" si="119"/>
        <v>0</v>
      </c>
      <c r="O559" s="21">
        <f t="shared" si="119"/>
        <v>0</v>
      </c>
      <c r="P559" s="21">
        <f t="shared" si="119"/>
        <v>0</v>
      </c>
      <c r="Q559" s="21">
        <f t="shared" si="119"/>
        <v>0</v>
      </c>
      <c r="R559" s="21">
        <f t="shared" si="119"/>
        <v>0</v>
      </c>
      <c r="S559" s="21">
        <f t="shared" si="119"/>
        <v>0</v>
      </c>
      <c r="T559" s="21">
        <f t="shared" si="119"/>
        <v>0</v>
      </c>
      <c r="U559" s="21">
        <f t="shared" si="119"/>
        <v>0</v>
      </c>
      <c r="V559" s="21">
        <f t="shared" si="119"/>
        <v>0</v>
      </c>
      <c r="W559" s="21">
        <f t="shared" si="119"/>
        <v>0</v>
      </c>
      <c r="X559" s="21">
        <f t="shared" si="119"/>
        <v>0</v>
      </c>
      <c r="Y559" s="21">
        <f t="shared" si="119"/>
        <v>0</v>
      </c>
      <c r="Z559" s="21">
        <f t="shared" si="119"/>
        <v>0</v>
      </c>
      <c r="AA559" s="21">
        <f t="shared" si="119"/>
        <v>0</v>
      </c>
      <c r="AB559" s="21">
        <f t="shared" si="119"/>
        <v>0</v>
      </c>
      <c r="AC559" s="21">
        <f t="shared" si="119"/>
        <v>0</v>
      </c>
      <c r="AD559" s="21">
        <f t="shared" si="119"/>
        <v>0</v>
      </c>
      <c r="AE559" s="21">
        <f t="shared" si="119"/>
        <v>0</v>
      </c>
    </row>
    <row r="560" spans="1:31" x14ac:dyDescent="0.2">
      <c r="A560" s="9" t="s">
        <v>669</v>
      </c>
      <c r="B560" s="4" t="s">
        <v>670</v>
      </c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20">+C563+C564</f>
        <v>0</v>
      </c>
      <c r="D562" s="21">
        <f t="shared" si="120"/>
        <v>0</v>
      </c>
      <c r="E562" s="21">
        <f t="shared" si="120"/>
        <v>0</v>
      </c>
      <c r="F562" s="21">
        <f t="shared" si="120"/>
        <v>0</v>
      </c>
      <c r="G562" s="21">
        <f t="shared" si="120"/>
        <v>0</v>
      </c>
      <c r="H562" s="21">
        <f t="shared" si="120"/>
        <v>0</v>
      </c>
      <c r="I562" s="21">
        <f t="shared" si="120"/>
        <v>0</v>
      </c>
      <c r="J562" s="21">
        <f t="shared" si="120"/>
        <v>0</v>
      </c>
      <c r="K562" s="21">
        <f t="shared" si="120"/>
        <v>0</v>
      </c>
      <c r="L562" s="21">
        <f t="shared" si="120"/>
        <v>0</v>
      </c>
      <c r="M562" s="21">
        <f t="shared" si="120"/>
        <v>0</v>
      </c>
      <c r="N562" s="21">
        <f t="shared" si="120"/>
        <v>0</v>
      </c>
      <c r="O562" s="21">
        <f t="shared" si="120"/>
        <v>0</v>
      </c>
      <c r="P562" s="21">
        <f t="shared" si="120"/>
        <v>0</v>
      </c>
      <c r="Q562" s="21">
        <f t="shared" si="120"/>
        <v>0</v>
      </c>
      <c r="R562" s="21">
        <f t="shared" si="120"/>
        <v>0</v>
      </c>
      <c r="S562" s="21">
        <f t="shared" si="120"/>
        <v>0</v>
      </c>
      <c r="T562" s="21">
        <f t="shared" si="120"/>
        <v>0</v>
      </c>
      <c r="U562" s="21">
        <f t="shared" si="120"/>
        <v>0</v>
      </c>
      <c r="V562" s="21">
        <f t="shared" si="120"/>
        <v>0</v>
      </c>
      <c r="W562" s="21">
        <f t="shared" si="120"/>
        <v>0</v>
      </c>
      <c r="X562" s="21">
        <f t="shared" si="120"/>
        <v>0</v>
      </c>
      <c r="Y562" s="21">
        <f t="shared" si="120"/>
        <v>0</v>
      </c>
      <c r="Z562" s="21">
        <f t="shared" si="120"/>
        <v>0</v>
      </c>
      <c r="AA562" s="21">
        <f t="shared" si="120"/>
        <v>0</v>
      </c>
      <c r="AB562" s="21">
        <f t="shared" si="120"/>
        <v>0</v>
      </c>
      <c r="AC562" s="21">
        <f t="shared" si="120"/>
        <v>0</v>
      </c>
      <c r="AD562" s="21">
        <f t="shared" si="120"/>
        <v>0</v>
      </c>
      <c r="AE562" s="21">
        <f t="shared" si="120"/>
        <v>0</v>
      </c>
    </row>
    <row r="563" spans="1:31" x14ac:dyDescent="0.2">
      <c r="A563" s="9" t="s">
        <v>679</v>
      </c>
      <c r="B563" s="4" t="s">
        <v>680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x14ac:dyDescent="0.2">
      <c r="A564" s="9" t="s">
        <v>681</v>
      </c>
      <c r="B564" s="4" t="s">
        <v>682</v>
      </c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x14ac:dyDescent="0.2">
      <c r="A565" s="9" t="s">
        <v>688</v>
      </c>
      <c r="B565" s="4" t="s">
        <v>651</v>
      </c>
      <c r="C565" s="21">
        <f t="shared" ref="C565:AE565" si="121">+C566+C567</f>
        <v>0</v>
      </c>
      <c r="D565" s="21">
        <f t="shared" si="121"/>
        <v>0</v>
      </c>
      <c r="E565" s="21">
        <f t="shared" si="121"/>
        <v>0</v>
      </c>
      <c r="F565" s="21">
        <f t="shared" si="121"/>
        <v>0</v>
      </c>
      <c r="G565" s="21">
        <f t="shared" si="121"/>
        <v>0</v>
      </c>
      <c r="H565" s="21">
        <f t="shared" si="121"/>
        <v>0</v>
      </c>
      <c r="I565" s="21">
        <f t="shared" si="121"/>
        <v>0</v>
      </c>
      <c r="J565" s="21">
        <f t="shared" si="121"/>
        <v>0</v>
      </c>
      <c r="K565" s="21">
        <f t="shared" si="121"/>
        <v>0</v>
      </c>
      <c r="L565" s="21">
        <f t="shared" si="121"/>
        <v>0</v>
      </c>
      <c r="M565" s="21">
        <f t="shared" si="121"/>
        <v>0</v>
      </c>
      <c r="N565" s="21">
        <f t="shared" si="121"/>
        <v>0</v>
      </c>
      <c r="O565" s="21">
        <f t="shared" si="121"/>
        <v>0</v>
      </c>
      <c r="P565" s="21">
        <f t="shared" si="121"/>
        <v>0</v>
      </c>
      <c r="Q565" s="21">
        <f t="shared" si="121"/>
        <v>0</v>
      </c>
      <c r="R565" s="21">
        <f t="shared" si="121"/>
        <v>0</v>
      </c>
      <c r="S565" s="21">
        <f t="shared" si="121"/>
        <v>0</v>
      </c>
      <c r="T565" s="21">
        <f t="shared" si="121"/>
        <v>0</v>
      </c>
      <c r="U565" s="21">
        <f t="shared" si="121"/>
        <v>0</v>
      </c>
      <c r="V565" s="21">
        <f t="shared" si="121"/>
        <v>0</v>
      </c>
      <c r="W565" s="21">
        <f t="shared" si="121"/>
        <v>0</v>
      </c>
      <c r="X565" s="21">
        <f t="shared" si="121"/>
        <v>0</v>
      </c>
      <c r="Y565" s="21">
        <f t="shared" si="121"/>
        <v>0</v>
      </c>
      <c r="Z565" s="21">
        <f t="shared" si="121"/>
        <v>0</v>
      </c>
      <c r="AA565" s="21">
        <f t="shared" si="121"/>
        <v>0</v>
      </c>
      <c r="AB565" s="21">
        <f t="shared" si="121"/>
        <v>0</v>
      </c>
      <c r="AC565" s="21">
        <f t="shared" si="121"/>
        <v>0</v>
      </c>
      <c r="AD565" s="21">
        <f t="shared" si="121"/>
        <v>0</v>
      </c>
      <c r="AE565" s="21">
        <f t="shared" si="121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22">+C569+C570</f>
        <v>0</v>
      </c>
      <c r="D568" s="21">
        <f t="shared" si="122"/>
        <v>0</v>
      </c>
      <c r="E568" s="21">
        <f t="shared" si="122"/>
        <v>0</v>
      </c>
      <c r="F568" s="21">
        <f t="shared" si="122"/>
        <v>0</v>
      </c>
      <c r="G568" s="21">
        <f t="shared" si="122"/>
        <v>0</v>
      </c>
      <c r="H568" s="21">
        <f t="shared" si="122"/>
        <v>0</v>
      </c>
      <c r="I568" s="21">
        <f t="shared" si="122"/>
        <v>0</v>
      </c>
      <c r="J568" s="21">
        <f t="shared" si="122"/>
        <v>0</v>
      </c>
      <c r="K568" s="21">
        <f t="shared" si="122"/>
        <v>0</v>
      </c>
      <c r="L568" s="21">
        <f t="shared" si="122"/>
        <v>0</v>
      </c>
      <c r="M568" s="21">
        <f t="shared" si="122"/>
        <v>0</v>
      </c>
      <c r="N568" s="21">
        <f t="shared" si="122"/>
        <v>0</v>
      </c>
      <c r="O568" s="21">
        <f t="shared" si="122"/>
        <v>0</v>
      </c>
      <c r="P568" s="21">
        <f t="shared" si="122"/>
        <v>0</v>
      </c>
      <c r="Q568" s="21">
        <f t="shared" si="122"/>
        <v>0</v>
      </c>
      <c r="R568" s="21">
        <f t="shared" si="122"/>
        <v>0</v>
      </c>
      <c r="S568" s="21">
        <f t="shared" si="122"/>
        <v>0</v>
      </c>
      <c r="T568" s="21">
        <f t="shared" si="122"/>
        <v>0</v>
      </c>
      <c r="U568" s="21">
        <f t="shared" si="122"/>
        <v>0</v>
      </c>
      <c r="V568" s="21">
        <f t="shared" si="122"/>
        <v>0</v>
      </c>
      <c r="W568" s="21">
        <f t="shared" si="122"/>
        <v>0</v>
      </c>
      <c r="X568" s="21">
        <f t="shared" si="122"/>
        <v>0</v>
      </c>
      <c r="Y568" s="21">
        <f t="shared" si="122"/>
        <v>0</v>
      </c>
      <c r="Z568" s="21">
        <f t="shared" si="122"/>
        <v>0</v>
      </c>
      <c r="AA568" s="21">
        <f t="shared" si="122"/>
        <v>0</v>
      </c>
      <c r="AB568" s="21">
        <f t="shared" si="122"/>
        <v>0</v>
      </c>
      <c r="AC568" s="21">
        <f t="shared" si="122"/>
        <v>0</v>
      </c>
      <c r="AD568" s="21">
        <f t="shared" si="122"/>
        <v>0</v>
      </c>
      <c r="AE568" s="21">
        <f t="shared" si="122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23">+C572+C573</f>
        <v>0</v>
      </c>
      <c r="D571" s="21">
        <f t="shared" si="123"/>
        <v>0</v>
      </c>
      <c r="E571" s="21">
        <f t="shared" si="123"/>
        <v>0</v>
      </c>
      <c r="F571" s="21">
        <f t="shared" si="123"/>
        <v>0</v>
      </c>
      <c r="G571" s="21">
        <f t="shared" si="123"/>
        <v>0</v>
      </c>
      <c r="H571" s="21">
        <f t="shared" si="123"/>
        <v>0</v>
      </c>
      <c r="I571" s="21">
        <f t="shared" si="123"/>
        <v>0</v>
      </c>
      <c r="J571" s="21">
        <f t="shared" si="123"/>
        <v>0</v>
      </c>
      <c r="K571" s="21">
        <f t="shared" si="123"/>
        <v>0</v>
      </c>
      <c r="L571" s="21">
        <f t="shared" si="123"/>
        <v>0</v>
      </c>
      <c r="M571" s="21">
        <f t="shared" si="123"/>
        <v>0</v>
      </c>
      <c r="N571" s="21">
        <f t="shared" si="123"/>
        <v>0</v>
      </c>
      <c r="O571" s="21">
        <f t="shared" si="123"/>
        <v>0</v>
      </c>
      <c r="P571" s="21">
        <f t="shared" si="123"/>
        <v>0</v>
      </c>
      <c r="Q571" s="21">
        <f t="shared" si="123"/>
        <v>0</v>
      </c>
      <c r="R571" s="21">
        <f t="shared" si="123"/>
        <v>0</v>
      </c>
      <c r="S571" s="21">
        <f t="shared" si="123"/>
        <v>0</v>
      </c>
      <c r="T571" s="21">
        <f t="shared" si="123"/>
        <v>0</v>
      </c>
      <c r="U571" s="21">
        <f t="shared" si="123"/>
        <v>0</v>
      </c>
      <c r="V571" s="21">
        <f t="shared" si="123"/>
        <v>0</v>
      </c>
      <c r="W571" s="21">
        <f t="shared" si="123"/>
        <v>0</v>
      </c>
      <c r="X571" s="21">
        <f t="shared" si="123"/>
        <v>0</v>
      </c>
      <c r="Y571" s="21">
        <f t="shared" si="123"/>
        <v>0</v>
      </c>
      <c r="Z571" s="21">
        <f t="shared" si="123"/>
        <v>0</v>
      </c>
      <c r="AA571" s="21">
        <f t="shared" si="123"/>
        <v>0</v>
      </c>
      <c r="AB571" s="21">
        <f t="shared" si="123"/>
        <v>0</v>
      </c>
      <c r="AC571" s="21">
        <f t="shared" si="123"/>
        <v>0</v>
      </c>
      <c r="AD571" s="21">
        <f t="shared" si="123"/>
        <v>0</v>
      </c>
      <c r="AE571" s="21">
        <f t="shared" si="123"/>
        <v>0</v>
      </c>
    </row>
    <row r="572" spans="1:31" x14ac:dyDescent="0.2">
      <c r="A572" s="9" t="s">
        <v>709</v>
      </c>
      <c r="B572" s="4" t="s">
        <v>710</v>
      </c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x14ac:dyDescent="0.2">
      <c r="A573" s="9" t="s">
        <v>711</v>
      </c>
      <c r="B573" s="4" t="s">
        <v>712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2">
      <c r="A579" s="9" t="s">
        <v>730</v>
      </c>
      <c r="B579" s="4" t="s">
        <v>731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24">+C585+C586</f>
        <v>0</v>
      </c>
      <c r="D584" s="21">
        <f t="shared" si="124"/>
        <v>0</v>
      </c>
      <c r="E584" s="21">
        <f t="shared" si="124"/>
        <v>0</v>
      </c>
      <c r="F584" s="21">
        <f t="shared" si="124"/>
        <v>0</v>
      </c>
      <c r="G584" s="21">
        <f t="shared" si="124"/>
        <v>0</v>
      </c>
      <c r="H584" s="21">
        <f t="shared" si="124"/>
        <v>0</v>
      </c>
      <c r="I584" s="21">
        <f t="shared" si="124"/>
        <v>0</v>
      </c>
      <c r="J584" s="21">
        <f t="shared" si="124"/>
        <v>0</v>
      </c>
      <c r="K584" s="21">
        <f t="shared" si="124"/>
        <v>0</v>
      </c>
      <c r="L584" s="21">
        <f t="shared" si="124"/>
        <v>0</v>
      </c>
      <c r="M584" s="21">
        <f t="shared" si="124"/>
        <v>0</v>
      </c>
      <c r="N584" s="21">
        <f t="shared" si="124"/>
        <v>0</v>
      </c>
      <c r="O584" s="21">
        <f t="shared" si="124"/>
        <v>0</v>
      </c>
      <c r="P584" s="21">
        <f t="shared" si="124"/>
        <v>0</v>
      </c>
      <c r="Q584" s="21">
        <f t="shared" si="124"/>
        <v>0</v>
      </c>
      <c r="R584" s="21">
        <f t="shared" si="124"/>
        <v>0</v>
      </c>
      <c r="S584" s="21">
        <f t="shared" si="124"/>
        <v>0</v>
      </c>
      <c r="T584" s="21">
        <f t="shared" si="124"/>
        <v>0</v>
      </c>
      <c r="U584" s="21">
        <f t="shared" si="124"/>
        <v>0</v>
      </c>
      <c r="V584" s="21">
        <f t="shared" si="124"/>
        <v>0</v>
      </c>
      <c r="W584" s="21">
        <f t="shared" si="124"/>
        <v>0</v>
      </c>
      <c r="X584" s="21">
        <f t="shared" si="124"/>
        <v>0</v>
      </c>
      <c r="Y584" s="21">
        <f t="shared" si="124"/>
        <v>0</v>
      </c>
      <c r="Z584" s="21">
        <f t="shared" si="124"/>
        <v>0</v>
      </c>
      <c r="AA584" s="21">
        <f t="shared" si="124"/>
        <v>0</v>
      </c>
      <c r="AB584" s="21">
        <f t="shared" si="124"/>
        <v>0</v>
      </c>
      <c r="AC584" s="21">
        <f t="shared" si="124"/>
        <v>0</v>
      </c>
      <c r="AD584" s="21">
        <f t="shared" si="124"/>
        <v>0</v>
      </c>
      <c r="AE584" s="21">
        <f t="shared" si="124"/>
        <v>0</v>
      </c>
    </row>
    <row r="585" spans="1:31" x14ac:dyDescent="0.2">
      <c r="A585" s="9" t="s">
        <v>222</v>
      </c>
      <c r="B585" s="4" t="s">
        <v>223</v>
      </c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2">
      <c r="A586" s="9" t="s">
        <v>224</v>
      </c>
      <c r="B586" s="4" t="s">
        <v>225</v>
      </c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2">
      <c r="A587" s="9" t="s">
        <v>226</v>
      </c>
      <c r="B587" s="4" t="s">
        <v>141</v>
      </c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25">+C599-C4</f>
        <v>0</v>
      </c>
      <c r="D597" s="72">
        <f t="shared" si="125"/>
        <v>0</v>
      </c>
      <c r="E597" s="72">
        <f t="shared" si="125"/>
        <v>0</v>
      </c>
      <c r="F597" s="72">
        <f t="shared" si="125"/>
        <v>0</v>
      </c>
      <c r="G597" s="72">
        <f t="shared" si="125"/>
        <v>0</v>
      </c>
      <c r="H597" s="72">
        <f t="shared" si="125"/>
        <v>0</v>
      </c>
      <c r="I597" s="72">
        <f t="shared" si="125"/>
        <v>0</v>
      </c>
      <c r="J597" s="72">
        <f t="shared" si="125"/>
        <v>0</v>
      </c>
      <c r="K597" s="72">
        <f t="shared" si="125"/>
        <v>0</v>
      </c>
      <c r="L597" s="72">
        <f t="shared" si="125"/>
        <v>0</v>
      </c>
      <c r="M597" s="72">
        <f t="shared" si="125"/>
        <v>0</v>
      </c>
      <c r="N597" s="72">
        <f t="shared" si="125"/>
        <v>0</v>
      </c>
      <c r="O597" s="72">
        <f t="shared" si="125"/>
        <v>0</v>
      </c>
      <c r="P597" s="72">
        <f t="shared" si="125"/>
        <v>0</v>
      </c>
      <c r="Q597" s="72">
        <f t="shared" si="125"/>
        <v>0</v>
      </c>
      <c r="R597" s="72">
        <f t="shared" si="125"/>
        <v>0</v>
      </c>
      <c r="S597" s="72">
        <f t="shared" si="125"/>
        <v>0</v>
      </c>
      <c r="T597" s="72">
        <f t="shared" si="125"/>
        <v>0</v>
      </c>
      <c r="U597" s="72">
        <f t="shared" si="125"/>
        <v>0</v>
      </c>
      <c r="V597" s="72">
        <f t="shared" si="125"/>
        <v>0</v>
      </c>
      <c r="W597" s="72">
        <f t="shared" si="125"/>
        <v>0</v>
      </c>
      <c r="X597" s="72">
        <f t="shared" si="125"/>
        <v>0</v>
      </c>
      <c r="Y597" s="72">
        <f t="shared" si="125"/>
        <v>0</v>
      </c>
      <c r="Z597" s="72">
        <f t="shared" si="125"/>
        <v>0</v>
      </c>
      <c r="AA597" s="72">
        <f t="shared" si="125"/>
        <v>0</v>
      </c>
      <c r="AB597" s="72">
        <f t="shared" si="125"/>
        <v>0</v>
      </c>
      <c r="AC597" s="72">
        <f t="shared" si="125"/>
        <v>0</v>
      </c>
      <c r="AD597" s="72">
        <f t="shared" si="125"/>
        <v>0</v>
      </c>
      <c r="AE597" s="72">
        <f t="shared" si="125"/>
        <v>0</v>
      </c>
    </row>
    <row r="598" spans="1:31" x14ac:dyDescent="0.2">
      <c r="A598" s="84" t="s">
        <v>17</v>
      </c>
      <c r="B598" s="84" t="s">
        <v>18</v>
      </c>
      <c r="C598" s="85">
        <v>1990</v>
      </c>
      <c r="D598" s="85">
        <v>1991</v>
      </c>
      <c r="E598" s="85">
        <v>1992</v>
      </c>
      <c r="F598" s="85">
        <v>1993</v>
      </c>
      <c r="G598" s="85">
        <v>1994</v>
      </c>
      <c r="H598" s="85">
        <v>1995</v>
      </c>
      <c r="I598" s="85">
        <v>1996</v>
      </c>
      <c r="J598" s="85">
        <v>1997</v>
      </c>
      <c r="K598" s="85">
        <v>1998</v>
      </c>
      <c r="L598" s="85">
        <v>1999</v>
      </c>
      <c r="M598" s="85">
        <v>2000</v>
      </c>
      <c r="N598" s="85">
        <v>2001</v>
      </c>
      <c r="O598" s="85">
        <v>2002</v>
      </c>
      <c r="P598" s="85">
        <v>2003</v>
      </c>
      <c r="Q598" s="85">
        <v>2004</v>
      </c>
      <c r="R598" s="85">
        <v>2005</v>
      </c>
      <c r="S598" s="85">
        <v>2006</v>
      </c>
      <c r="T598" s="85">
        <v>2007</v>
      </c>
      <c r="U598" s="85">
        <v>2008</v>
      </c>
      <c r="V598" s="85">
        <v>2009</v>
      </c>
      <c r="W598" s="85">
        <v>2010</v>
      </c>
      <c r="X598" s="85">
        <v>2011</v>
      </c>
      <c r="Y598" s="85">
        <v>2012</v>
      </c>
      <c r="Z598" s="85">
        <v>2013</v>
      </c>
      <c r="AA598" s="85">
        <v>2014</v>
      </c>
      <c r="AB598" s="85">
        <v>2015</v>
      </c>
      <c r="AC598" s="85">
        <v>2016</v>
      </c>
      <c r="AD598" s="85">
        <v>2017</v>
      </c>
      <c r="AE598" s="85">
        <v>2018</v>
      </c>
    </row>
    <row r="599" spans="1:31" x14ac:dyDescent="0.2">
      <c r="A599" s="6"/>
      <c r="B599" s="31" t="s">
        <v>247</v>
      </c>
      <c r="C599" s="28">
        <f t="shared" ref="C599:AE599" si="126">+C600+C604+C613+C624+C633</f>
        <v>0</v>
      </c>
      <c r="D599" s="28">
        <f t="shared" si="126"/>
        <v>2.9455449901768169E-2</v>
      </c>
      <c r="E599" s="28">
        <f t="shared" si="126"/>
        <v>3.0943371630648326E-2</v>
      </c>
      <c r="F599" s="28">
        <f t="shared" si="126"/>
        <v>1.4364077242767297</v>
      </c>
      <c r="G599" s="28">
        <f t="shared" si="126"/>
        <v>1.4753148296855343</v>
      </c>
      <c r="H599" s="28">
        <f t="shared" si="126"/>
        <v>1.6208924135463256</v>
      </c>
      <c r="I599" s="28">
        <f t="shared" si="126"/>
        <v>1.6548993402998278</v>
      </c>
      <c r="J599" s="28">
        <f t="shared" si="126"/>
        <v>1.8953876326134715</v>
      </c>
      <c r="K599" s="28">
        <f t="shared" si="126"/>
        <v>1.7043368901637306</v>
      </c>
      <c r="L599" s="28">
        <f t="shared" si="126"/>
        <v>1.8829853096455957</v>
      </c>
      <c r="M599" s="28">
        <f t="shared" si="126"/>
        <v>2.2080474169673097</v>
      </c>
      <c r="N599" s="28">
        <f t="shared" si="126"/>
        <v>1.7727192146427868</v>
      </c>
      <c r="O599" s="28">
        <f t="shared" si="126"/>
        <v>1.9849430110923048</v>
      </c>
      <c r="P599" s="28">
        <f t="shared" si="126"/>
        <v>2.5267364945781781</v>
      </c>
      <c r="Q599" s="28">
        <f t="shared" si="126"/>
        <v>2.3745958270416199</v>
      </c>
      <c r="R599" s="28">
        <f t="shared" si="126"/>
        <v>2.0913723383930103</v>
      </c>
      <c r="S599" s="28">
        <f t="shared" si="126"/>
        <v>2.1867105655988173</v>
      </c>
      <c r="T599" s="28">
        <f t="shared" si="126"/>
        <v>2.2198079539684543</v>
      </c>
      <c r="U599" s="28">
        <f t="shared" si="126"/>
        <v>2.3019632155457415</v>
      </c>
      <c r="V599" s="28">
        <f t="shared" si="126"/>
        <v>2.6913698386372245</v>
      </c>
      <c r="W599" s="28">
        <f t="shared" si="126"/>
        <v>3.8159980302017291</v>
      </c>
      <c r="X599" s="28">
        <f t="shared" si="126"/>
        <v>2.479358967146974</v>
      </c>
      <c r="Y599" s="28">
        <f t="shared" si="126"/>
        <v>2.7162585844289611</v>
      </c>
      <c r="Z599" s="28">
        <f t="shared" si="126"/>
        <v>2.8869352629496721</v>
      </c>
      <c r="AA599" s="28">
        <f t="shared" si="126"/>
        <v>2.8458244382800788</v>
      </c>
      <c r="AB599" s="28">
        <f t="shared" si="126"/>
        <v>2.9974261671560769</v>
      </c>
      <c r="AC599" s="28">
        <f t="shared" si="126"/>
        <v>2.5098234726775832</v>
      </c>
      <c r="AD599" s="28">
        <f t="shared" si="126"/>
        <v>2.7625802945830791</v>
      </c>
      <c r="AE599" s="28">
        <f t="shared" si="126"/>
        <v>5.1883389959326394</v>
      </c>
    </row>
    <row r="600" spans="1:31" x14ac:dyDescent="0.2">
      <c r="A600" s="6" t="s">
        <v>19</v>
      </c>
      <c r="B600" s="7" t="s">
        <v>20</v>
      </c>
      <c r="C600" s="28">
        <f t="shared" ref="C600:AE600" si="127">+C601+C602+C603</f>
        <v>0</v>
      </c>
      <c r="D600" s="28">
        <f t="shared" si="127"/>
        <v>0</v>
      </c>
      <c r="E600" s="28">
        <f t="shared" si="127"/>
        <v>0</v>
      </c>
      <c r="F600" s="28">
        <f t="shared" si="127"/>
        <v>0</v>
      </c>
      <c r="G600" s="28">
        <f t="shared" si="127"/>
        <v>0</v>
      </c>
      <c r="H600" s="28">
        <f t="shared" si="127"/>
        <v>0</v>
      </c>
      <c r="I600" s="28">
        <f t="shared" si="127"/>
        <v>0</v>
      </c>
      <c r="J600" s="28">
        <f t="shared" si="127"/>
        <v>0</v>
      </c>
      <c r="K600" s="28">
        <f t="shared" si="127"/>
        <v>0</v>
      </c>
      <c r="L600" s="28">
        <f t="shared" si="127"/>
        <v>0</v>
      </c>
      <c r="M600" s="28">
        <f t="shared" si="127"/>
        <v>0</v>
      </c>
      <c r="N600" s="28">
        <f t="shared" si="127"/>
        <v>0</v>
      </c>
      <c r="O600" s="28">
        <f t="shared" si="127"/>
        <v>0</v>
      </c>
      <c r="P600" s="28">
        <f t="shared" si="127"/>
        <v>0</v>
      </c>
      <c r="Q600" s="28">
        <f t="shared" si="127"/>
        <v>0</v>
      </c>
      <c r="R600" s="28">
        <f t="shared" si="127"/>
        <v>0</v>
      </c>
      <c r="S600" s="28">
        <f t="shared" si="127"/>
        <v>0</v>
      </c>
      <c r="T600" s="28">
        <f t="shared" si="127"/>
        <v>0</v>
      </c>
      <c r="U600" s="28">
        <f t="shared" si="127"/>
        <v>0</v>
      </c>
      <c r="V600" s="28">
        <f t="shared" si="127"/>
        <v>0</v>
      </c>
      <c r="W600" s="28">
        <f t="shared" si="127"/>
        <v>0</v>
      </c>
      <c r="X600" s="28">
        <f t="shared" si="127"/>
        <v>0</v>
      </c>
      <c r="Y600" s="28">
        <f t="shared" si="127"/>
        <v>0</v>
      </c>
      <c r="Z600" s="28">
        <f t="shared" si="127"/>
        <v>0</v>
      </c>
      <c r="AA600" s="28">
        <f t="shared" si="127"/>
        <v>0</v>
      </c>
      <c r="AB600" s="28">
        <f t="shared" si="127"/>
        <v>0</v>
      </c>
      <c r="AC600" s="28">
        <f t="shared" si="127"/>
        <v>0</v>
      </c>
      <c r="AD600" s="28">
        <f t="shared" si="127"/>
        <v>0</v>
      </c>
      <c r="AE600" s="28">
        <f t="shared" si="127"/>
        <v>0</v>
      </c>
    </row>
    <row r="601" spans="1:31" x14ac:dyDescent="0.2">
      <c r="A601" s="8" t="s">
        <v>23</v>
      </c>
      <c r="B601" s="4" t="s">
        <v>24</v>
      </c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2">
      <c r="A602" s="9" t="s">
        <v>142</v>
      </c>
      <c r="B602" s="4" t="s">
        <v>143</v>
      </c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>+C606+C607+C609+C611</f>
        <v>0</v>
      </c>
      <c r="D604" s="28">
        <f t="shared" ref="D604:AE604" si="128">+D606+D607+D609+D611</f>
        <v>2.9455449901768169E-2</v>
      </c>
      <c r="E604" s="28">
        <f t="shared" si="128"/>
        <v>3.0943371630648326E-2</v>
      </c>
      <c r="F604" s="28">
        <f t="shared" si="128"/>
        <v>1.4364077242767297</v>
      </c>
      <c r="G604" s="28">
        <f t="shared" si="128"/>
        <v>1.4753148296855343</v>
      </c>
      <c r="H604" s="28">
        <f t="shared" si="128"/>
        <v>1.6208924135463256</v>
      </c>
      <c r="I604" s="28">
        <f t="shared" si="128"/>
        <v>1.6548993402998278</v>
      </c>
      <c r="J604" s="28">
        <f t="shared" si="128"/>
        <v>1.8953876326134715</v>
      </c>
      <c r="K604" s="28">
        <f t="shared" si="128"/>
        <v>1.7043368901637306</v>
      </c>
      <c r="L604" s="28">
        <f t="shared" si="128"/>
        <v>1.8829853096455957</v>
      </c>
      <c r="M604" s="28">
        <f t="shared" si="128"/>
        <v>2.2080474169673097</v>
      </c>
      <c r="N604" s="28">
        <f t="shared" si="128"/>
        <v>1.7727192146427868</v>
      </c>
      <c r="O604" s="28">
        <f t="shared" si="128"/>
        <v>1.9849430110923048</v>
      </c>
      <c r="P604" s="28">
        <f t="shared" si="128"/>
        <v>2.5267364945781781</v>
      </c>
      <c r="Q604" s="28">
        <f t="shared" si="128"/>
        <v>2.3745958270416199</v>
      </c>
      <c r="R604" s="28">
        <f t="shared" si="128"/>
        <v>2.0913723383930103</v>
      </c>
      <c r="S604" s="28">
        <f t="shared" si="128"/>
        <v>2.1867105655988173</v>
      </c>
      <c r="T604" s="28">
        <f t="shared" si="128"/>
        <v>2.2198079539684543</v>
      </c>
      <c r="U604" s="28">
        <f t="shared" si="128"/>
        <v>2.3019632155457415</v>
      </c>
      <c r="V604" s="28">
        <f t="shared" si="128"/>
        <v>2.6913698386372245</v>
      </c>
      <c r="W604" s="28">
        <f t="shared" si="128"/>
        <v>3.8159980302017291</v>
      </c>
      <c r="X604" s="28">
        <f t="shared" si="128"/>
        <v>2.479358967146974</v>
      </c>
      <c r="Y604" s="28">
        <f t="shared" si="128"/>
        <v>2.7162585844289611</v>
      </c>
      <c r="Z604" s="28">
        <f t="shared" si="128"/>
        <v>2.8869352629496721</v>
      </c>
      <c r="AA604" s="28">
        <f t="shared" si="128"/>
        <v>2.8458244382800788</v>
      </c>
      <c r="AB604" s="28">
        <f t="shared" si="128"/>
        <v>2.9974261671560769</v>
      </c>
      <c r="AC604" s="28">
        <f t="shared" si="128"/>
        <v>2.5098234726775832</v>
      </c>
      <c r="AD604" s="28">
        <f t="shared" si="128"/>
        <v>2.7625802945830791</v>
      </c>
      <c r="AE604" s="28">
        <f t="shared" si="128"/>
        <v>5.1883389959326394</v>
      </c>
    </row>
    <row r="605" spans="1:31" x14ac:dyDescent="0.2">
      <c r="A605" s="9" t="s">
        <v>250</v>
      </c>
      <c r="B605" s="4" t="s">
        <v>251</v>
      </c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2">
      <c r="A606" s="9" t="s">
        <v>269</v>
      </c>
      <c r="B606" s="4" t="s">
        <v>270</v>
      </c>
      <c r="C606" s="37">
        <f t="shared" ref="C606:AE606" si="129">+C478</f>
        <v>0</v>
      </c>
      <c r="D606" s="37">
        <f t="shared" si="129"/>
        <v>0</v>
      </c>
      <c r="E606" s="37">
        <f t="shared" si="129"/>
        <v>0</v>
      </c>
      <c r="F606" s="37">
        <f t="shared" si="129"/>
        <v>0</v>
      </c>
      <c r="G606" s="37">
        <f t="shared" si="129"/>
        <v>0</v>
      </c>
      <c r="H606" s="37">
        <f t="shared" si="129"/>
        <v>0</v>
      </c>
      <c r="I606" s="37">
        <f t="shared" si="129"/>
        <v>0</v>
      </c>
      <c r="J606" s="37">
        <f t="shared" si="129"/>
        <v>0</v>
      </c>
      <c r="K606" s="37">
        <f t="shared" si="129"/>
        <v>0</v>
      </c>
      <c r="L606" s="37">
        <f t="shared" si="129"/>
        <v>0</v>
      </c>
      <c r="M606" s="37">
        <f t="shared" si="129"/>
        <v>0</v>
      </c>
      <c r="N606" s="37">
        <f t="shared" si="129"/>
        <v>0</v>
      </c>
      <c r="O606" s="37">
        <f t="shared" si="129"/>
        <v>0</v>
      </c>
      <c r="P606" s="37">
        <f t="shared" si="129"/>
        <v>0</v>
      </c>
      <c r="Q606" s="37">
        <f t="shared" si="129"/>
        <v>0</v>
      </c>
      <c r="R606" s="37">
        <f t="shared" si="129"/>
        <v>0</v>
      </c>
      <c r="S606" s="37">
        <f t="shared" si="129"/>
        <v>0</v>
      </c>
      <c r="T606" s="37">
        <f t="shared" si="129"/>
        <v>0</v>
      </c>
      <c r="U606" s="37">
        <f t="shared" si="129"/>
        <v>0</v>
      </c>
      <c r="V606" s="37">
        <f t="shared" si="129"/>
        <v>0</v>
      </c>
      <c r="W606" s="37">
        <f t="shared" si="129"/>
        <v>0</v>
      </c>
      <c r="X606" s="37">
        <f t="shared" si="129"/>
        <v>0</v>
      </c>
      <c r="Y606" s="37">
        <f t="shared" si="129"/>
        <v>0</v>
      </c>
      <c r="Z606" s="37">
        <f t="shared" si="129"/>
        <v>0</v>
      </c>
      <c r="AA606" s="37">
        <f t="shared" si="129"/>
        <v>0</v>
      </c>
      <c r="AB606" s="37">
        <f t="shared" si="129"/>
        <v>0</v>
      </c>
      <c r="AC606" s="37">
        <f t="shared" si="129"/>
        <v>0</v>
      </c>
      <c r="AD606" s="37">
        <f t="shared" si="129"/>
        <v>0</v>
      </c>
      <c r="AE606" s="37">
        <f t="shared" si="129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30">+C489</f>
        <v>0</v>
      </c>
      <c r="D607" s="37">
        <f t="shared" si="130"/>
        <v>0</v>
      </c>
      <c r="E607" s="37">
        <f t="shared" si="130"/>
        <v>0</v>
      </c>
      <c r="F607" s="37">
        <f t="shared" si="130"/>
        <v>0</v>
      </c>
      <c r="G607" s="37">
        <f t="shared" si="130"/>
        <v>0</v>
      </c>
      <c r="H607" s="37">
        <f t="shared" si="130"/>
        <v>0</v>
      </c>
      <c r="I607" s="37">
        <f t="shared" si="130"/>
        <v>0</v>
      </c>
      <c r="J607" s="37">
        <f t="shared" si="130"/>
        <v>0</v>
      </c>
      <c r="K607" s="37">
        <f t="shared" si="130"/>
        <v>0</v>
      </c>
      <c r="L607" s="37">
        <f t="shared" si="130"/>
        <v>0</v>
      </c>
      <c r="M607" s="37">
        <f t="shared" si="130"/>
        <v>0</v>
      </c>
      <c r="N607" s="37">
        <f t="shared" si="130"/>
        <v>0</v>
      </c>
      <c r="O607" s="37">
        <f t="shared" si="130"/>
        <v>0</v>
      </c>
      <c r="P607" s="37">
        <f t="shared" si="130"/>
        <v>0</v>
      </c>
      <c r="Q607" s="37">
        <f t="shared" si="130"/>
        <v>0</v>
      </c>
      <c r="R607" s="37">
        <f t="shared" si="130"/>
        <v>0</v>
      </c>
      <c r="S607" s="37">
        <f t="shared" si="130"/>
        <v>0</v>
      </c>
      <c r="T607" s="37">
        <f t="shared" si="130"/>
        <v>0</v>
      </c>
      <c r="U607" s="37">
        <f t="shared" si="130"/>
        <v>0</v>
      </c>
      <c r="V607" s="37">
        <f t="shared" si="130"/>
        <v>0</v>
      </c>
      <c r="W607" s="37">
        <f t="shared" si="130"/>
        <v>0</v>
      </c>
      <c r="X607" s="37">
        <f t="shared" si="130"/>
        <v>0</v>
      </c>
      <c r="Y607" s="37">
        <f t="shared" si="130"/>
        <v>0</v>
      </c>
      <c r="Z607" s="37">
        <f t="shared" si="130"/>
        <v>0</v>
      </c>
      <c r="AA607" s="37">
        <f t="shared" si="130"/>
        <v>0</v>
      </c>
      <c r="AB607" s="37">
        <f t="shared" si="130"/>
        <v>0</v>
      </c>
      <c r="AC607" s="37">
        <f t="shared" si="130"/>
        <v>0</v>
      </c>
      <c r="AD607" s="37">
        <f t="shared" si="130"/>
        <v>0</v>
      </c>
      <c r="AE607" s="37">
        <f t="shared" si="130"/>
        <v>0</v>
      </c>
    </row>
    <row r="608" spans="1:31" x14ac:dyDescent="0.2">
      <c r="A608" s="9" t="s">
        <v>321</v>
      </c>
      <c r="B608" s="4" t="s">
        <v>322</v>
      </c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2">
      <c r="A609" s="9" t="s">
        <v>330</v>
      </c>
      <c r="B609" s="4" t="s">
        <v>331</v>
      </c>
      <c r="C609" s="37">
        <f t="shared" ref="C609:AE609" si="131">+C502</f>
        <v>0</v>
      </c>
      <c r="D609" s="37">
        <f t="shared" si="131"/>
        <v>0</v>
      </c>
      <c r="E609" s="37">
        <f t="shared" si="131"/>
        <v>0</v>
      </c>
      <c r="F609" s="37">
        <f t="shared" si="131"/>
        <v>0</v>
      </c>
      <c r="G609" s="37">
        <f t="shared" si="131"/>
        <v>0</v>
      </c>
      <c r="H609" s="37">
        <f t="shared" si="131"/>
        <v>0</v>
      </c>
      <c r="I609" s="37">
        <f t="shared" si="131"/>
        <v>0</v>
      </c>
      <c r="J609" s="37">
        <f t="shared" si="131"/>
        <v>0</v>
      </c>
      <c r="K609" s="37">
        <f t="shared" si="131"/>
        <v>0</v>
      </c>
      <c r="L609" s="37">
        <f t="shared" si="131"/>
        <v>0</v>
      </c>
      <c r="M609" s="37">
        <f t="shared" si="131"/>
        <v>0</v>
      </c>
      <c r="N609" s="37">
        <f t="shared" si="131"/>
        <v>0</v>
      </c>
      <c r="O609" s="37">
        <f t="shared" si="131"/>
        <v>0</v>
      </c>
      <c r="P609" s="37">
        <f t="shared" si="131"/>
        <v>0</v>
      </c>
      <c r="Q609" s="37">
        <f t="shared" si="131"/>
        <v>0</v>
      </c>
      <c r="R609" s="37">
        <f t="shared" si="131"/>
        <v>0</v>
      </c>
      <c r="S609" s="37">
        <f t="shared" si="131"/>
        <v>0</v>
      </c>
      <c r="T609" s="37">
        <f t="shared" si="131"/>
        <v>0</v>
      </c>
      <c r="U609" s="37">
        <f t="shared" si="131"/>
        <v>0</v>
      </c>
      <c r="V609" s="37">
        <f t="shared" si="131"/>
        <v>0</v>
      </c>
      <c r="W609" s="37">
        <f t="shared" si="131"/>
        <v>0</v>
      </c>
      <c r="X609" s="37">
        <f t="shared" si="131"/>
        <v>0</v>
      </c>
      <c r="Y609" s="37">
        <f t="shared" si="131"/>
        <v>0</v>
      </c>
      <c r="Z609" s="37">
        <f t="shared" si="131"/>
        <v>0</v>
      </c>
      <c r="AA609" s="37">
        <f t="shared" si="131"/>
        <v>0</v>
      </c>
      <c r="AB609" s="37">
        <f t="shared" si="131"/>
        <v>0</v>
      </c>
      <c r="AC609" s="37">
        <f t="shared" si="131"/>
        <v>0</v>
      </c>
      <c r="AD609" s="37">
        <f t="shared" si="131"/>
        <v>0</v>
      </c>
      <c r="AE609" s="37">
        <f t="shared" si="131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132">+C515</f>
        <v>0</v>
      </c>
      <c r="D611" s="37">
        <f t="shared" si="132"/>
        <v>2.9455449901768169E-2</v>
      </c>
      <c r="E611" s="37">
        <f t="shared" si="132"/>
        <v>3.0943371630648326E-2</v>
      </c>
      <c r="F611" s="37">
        <f t="shared" si="132"/>
        <v>1.4364077242767297</v>
      </c>
      <c r="G611" s="37">
        <f t="shared" si="132"/>
        <v>1.4753148296855343</v>
      </c>
      <c r="H611" s="37">
        <f t="shared" si="132"/>
        <v>1.6208924135463256</v>
      </c>
      <c r="I611" s="37">
        <f t="shared" si="132"/>
        <v>1.6548993402998278</v>
      </c>
      <c r="J611" s="37">
        <f t="shared" si="132"/>
        <v>1.8953876326134715</v>
      </c>
      <c r="K611" s="37">
        <f t="shared" si="132"/>
        <v>1.7043368901637306</v>
      </c>
      <c r="L611" s="37">
        <f t="shared" si="132"/>
        <v>1.8829853096455957</v>
      </c>
      <c r="M611" s="37">
        <f t="shared" si="132"/>
        <v>2.2080474169673097</v>
      </c>
      <c r="N611" s="37">
        <f t="shared" si="132"/>
        <v>1.7727192146427868</v>
      </c>
      <c r="O611" s="37">
        <f t="shared" si="132"/>
        <v>1.9849430110923048</v>
      </c>
      <c r="P611" s="37">
        <f t="shared" si="132"/>
        <v>2.5267364945781781</v>
      </c>
      <c r="Q611" s="37">
        <f t="shared" si="132"/>
        <v>2.3745958270416199</v>
      </c>
      <c r="R611" s="37">
        <f t="shared" si="132"/>
        <v>2.0913723383930103</v>
      </c>
      <c r="S611" s="37">
        <f t="shared" si="132"/>
        <v>2.1867105655988173</v>
      </c>
      <c r="T611" s="37">
        <f t="shared" si="132"/>
        <v>2.2198079539684543</v>
      </c>
      <c r="U611" s="37">
        <f t="shared" si="132"/>
        <v>2.3019632155457415</v>
      </c>
      <c r="V611" s="37">
        <f t="shared" si="132"/>
        <v>2.6913698386372245</v>
      </c>
      <c r="W611" s="37">
        <f t="shared" si="132"/>
        <v>3.8159980302017291</v>
      </c>
      <c r="X611" s="37">
        <f t="shared" si="132"/>
        <v>2.479358967146974</v>
      </c>
      <c r="Y611" s="37">
        <f t="shared" si="132"/>
        <v>2.7162585844289611</v>
      </c>
      <c r="Z611" s="37">
        <f t="shared" si="132"/>
        <v>2.8869352629496721</v>
      </c>
      <c r="AA611" s="37">
        <f t="shared" si="132"/>
        <v>2.8458244382800788</v>
      </c>
      <c r="AB611" s="37">
        <f t="shared" si="132"/>
        <v>2.9974261671560769</v>
      </c>
      <c r="AC611" s="37">
        <f t="shared" si="132"/>
        <v>2.5098234726775832</v>
      </c>
      <c r="AD611" s="37">
        <f t="shared" si="132"/>
        <v>2.7625802945830791</v>
      </c>
      <c r="AE611" s="37">
        <f t="shared" si="132"/>
        <v>5.1883389959326394</v>
      </c>
    </row>
    <row r="612" spans="1:31" x14ac:dyDescent="0.2">
      <c r="A612" s="8" t="s">
        <v>383</v>
      </c>
      <c r="B612" s="4" t="s">
        <v>184</v>
      </c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2">
      <c r="A613" s="12" t="s">
        <v>390</v>
      </c>
      <c r="B613" s="7" t="s">
        <v>391</v>
      </c>
      <c r="C613" s="28">
        <f t="shared" ref="C613:AE613" si="133">+C614+C615+C616+C617+C618+C619+C620+C621+C622+C623</f>
        <v>0</v>
      </c>
      <c r="D613" s="28">
        <f t="shared" si="133"/>
        <v>0</v>
      </c>
      <c r="E613" s="28">
        <f t="shared" si="133"/>
        <v>0</v>
      </c>
      <c r="F613" s="28">
        <f t="shared" si="133"/>
        <v>0</v>
      </c>
      <c r="G613" s="28">
        <f t="shared" si="133"/>
        <v>0</v>
      </c>
      <c r="H613" s="28">
        <f t="shared" si="133"/>
        <v>0</v>
      </c>
      <c r="I613" s="28">
        <f t="shared" si="133"/>
        <v>0</v>
      </c>
      <c r="J613" s="28">
        <f t="shared" si="133"/>
        <v>0</v>
      </c>
      <c r="K613" s="28">
        <f t="shared" si="133"/>
        <v>0</v>
      </c>
      <c r="L613" s="28">
        <f t="shared" si="133"/>
        <v>0</v>
      </c>
      <c r="M613" s="28">
        <f t="shared" si="133"/>
        <v>0</v>
      </c>
      <c r="N613" s="28">
        <f t="shared" si="133"/>
        <v>0</v>
      </c>
      <c r="O613" s="28">
        <f t="shared" si="133"/>
        <v>0</v>
      </c>
      <c r="P613" s="28">
        <f t="shared" si="133"/>
        <v>0</v>
      </c>
      <c r="Q613" s="28">
        <f t="shared" si="133"/>
        <v>0</v>
      </c>
      <c r="R613" s="28">
        <f t="shared" si="133"/>
        <v>0</v>
      </c>
      <c r="S613" s="28">
        <f t="shared" si="133"/>
        <v>0</v>
      </c>
      <c r="T613" s="28">
        <f t="shared" si="133"/>
        <v>0</v>
      </c>
      <c r="U613" s="28">
        <f t="shared" si="133"/>
        <v>0</v>
      </c>
      <c r="V613" s="28">
        <f t="shared" si="133"/>
        <v>0</v>
      </c>
      <c r="W613" s="28">
        <f t="shared" si="133"/>
        <v>0</v>
      </c>
      <c r="X613" s="28">
        <f t="shared" si="133"/>
        <v>0</v>
      </c>
      <c r="Y613" s="28">
        <f t="shared" si="133"/>
        <v>0</v>
      </c>
      <c r="Z613" s="28">
        <f t="shared" si="133"/>
        <v>0</v>
      </c>
      <c r="AA613" s="28">
        <f t="shared" si="133"/>
        <v>0</v>
      </c>
      <c r="AB613" s="28">
        <f t="shared" si="133"/>
        <v>0</v>
      </c>
      <c r="AC613" s="28">
        <f t="shared" si="133"/>
        <v>0</v>
      </c>
      <c r="AD613" s="28">
        <f t="shared" si="133"/>
        <v>0</v>
      </c>
      <c r="AE613" s="28">
        <f t="shared" si="133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x14ac:dyDescent="0.2">
      <c r="A624" s="12" t="s">
        <v>548</v>
      </c>
      <c r="B624" s="7" t="s">
        <v>804</v>
      </c>
      <c r="C624" s="28">
        <f t="shared" ref="C624:AE624" si="134">+C625+C626+C627+C628+C629+C630+C631+C632</f>
        <v>0</v>
      </c>
      <c r="D624" s="28">
        <f t="shared" si="134"/>
        <v>0</v>
      </c>
      <c r="E624" s="28">
        <f t="shared" si="134"/>
        <v>0</v>
      </c>
      <c r="F624" s="28">
        <f t="shared" si="134"/>
        <v>0</v>
      </c>
      <c r="G624" s="28">
        <f t="shared" si="134"/>
        <v>0</v>
      </c>
      <c r="H624" s="28">
        <f t="shared" si="134"/>
        <v>0</v>
      </c>
      <c r="I624" s="28">
        <f t="shared" si="134"/>
        <v>0</v>
      </c>
      <c r="J624" s="28">
        <f t="shared" si="134"/>
        <v>0</v>
      </c>
      <c r="K624" s="28">
        <f t="shared" si="134"/>
        <v>0</v>
      </c>
      <c r="L624" s="28">
        <f t="shared" si="134"/>
        <v>0</v>
      </c>
      <c r="M624" s="28">
        <f t="shared" si="134"/>
        <v>0</v>
      </c>
      <c r="N624" s="28">
        <f t="shared" si="134"/>
        <v>0</v>
      </c>
      <c r="O624" s="28">
        <f t="shared" si="134"/>
        <v>0</v>
      </c>
      <c r="P624" s="28">
        <f t="shared" si="134"/>
        <v>0</v>
      </c>
      <c r="Q624" s="28">
        <f t="shared" si="134"/>
        <v>0</v>
      </c>
      <c r="R624" s="28">
        <f t="shared" si="134"/>
        <v>0</v>
      </c>
      <c r="S624" s="28">
        <f t="shared" si="134"/>
        <v>0</v>
      </c>
      <c r="T624" s="28">
        <f t="shared" si="134"/>
        <v>0</v>
      </c>
      <c r="U624" s="28">
        <f t="shared" si="134"/>
        <v>0</v>
      </c>
      <c r="V624" s="28">
        <f t="shared" si="134"/>
        <v>0</v>
      </c>
      <c r="W624" s="28">
        <f t="shared" si="134"/>
        <v>0</v>
      </c>
      <c r="X624" s="28">
        <f t="shared" si="134"/>
        <v>0</v>
      </c>
      <c r="Y624" s="28">
        <f t="shared" si="134"/>
        <v>0</v>
      </c>
      <c r="Z624" s="28">
        <f t="shared" si="134"/>
        <v>0</v>
      </c>
      <c r="AA624" s="28">
        <f t="shared" si="134"/>
        <v>0</v>
      </c>
      <c r="AB624" s="28">
        <f t="shared" si="134"/>
        <v>0</v>
      </c>
      <c r="AC624" s="28">
        <f t="shared" si="134"/>
        <v>0</v>
      </c>
      <c r="AD624" s="28">
        <f t="shared" si="134"/>
        <v>0</v>
      </c>
      <c r="AE624" s="28">
        <f t="shared" si="134"/>
        <v>0</v>
      </c>
    </row>
    <row r="625" spans="1:31" x14ac:dyDescent="0.2">
      <c r="A625" s="9" t="s">
        <v>549</v>
      </c>
      <c r="B625" s="4" t="s">
        <v>550</v>
      </c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x14ac:dyDescent="0.2">
      <c r="A626" s="9" t="s">
        <v>668</v>
      </c>
      <c r="B626" s="4" t="s">
        <v>639</v>
      </c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x14ac:dyDescent="0.2">
      <c r="A627" s="9" t="s">
        <v>678</v>
      </c>
      <c r="B627" s="4" t="s">
        <v>645</v>
      </c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x14ac:dyDescent="0.2">
      <c r="A628" s="9" t="s">
        <v>688</v>
      </c>
      <c r="B628" s="4" t="s">
        <v>651</v>
      </c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x14ac:dyDescent="0.2">
      <c r="A629" s="9" t="s">
        <v>698</v>
      </c>
      <c r="B629" s="4" t="s">
        <v>657</v>
      </c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x14ac:dyDescent="0.2">
      <c r="A630" s="9" t="s">
        <v>708</v>
      </c>
      <c r="B630" s="4" t="s">
        <v>663</v>
      </c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2">
      <c r="A636" s="9" t="s">
        <v>730</v>
      </c>
      <c r="B636" s="4" t="s">
        <v>731</v>
      </c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35">+C642+C643</f>
        <v>0</v>
      </c>
      <c r="D641" s="21">
        <f t="shared" si="135"/>
        <v>0</v>
      </c>
      <c r="E641" s="21">
        <f t="shared" si="135"/>
        <v>0</v>
      </c>
      <c r="F641" s="21">
        <f t="shared" si="135"/>
        <v>0</v>
      </c>
      <c r="G641" s="21">
        <f t="shared" si="135"/>
        <v>0</v>
      </c>
      <c r="H641" s="21">
        <f t="shared" si="135"/>
        <v>0</v>
      </c>
      <c r="I641" s="21">
        <f t="shared" si="135"/>
        <v>0</v>
      </c>
      <c r="J641" s="21">
        <f t="shared" si="135"/>
        <v>0</v>
      </c>
      <c r="K641" s="21">
        <f t="shared" si="135"/>
        <v>0</v>
      </c>
      <c r="L641" s="21">
        <f t="shared" si="135"/>
        <v>0</v>
      </c>
      <c r="M641" s="21">
        <f t="shared" si="135"/>
        <v>0</v>
      </c>
      <c r="N641" s="21">
        <f t="shared" si="135"/>
        <v>0</v>
      </c>
      <c r="O641" s="21">
        <f t="shared" si="135"/>
        <v>0</v>
      </c>
      <c r="P641" s="21">
        <f t="shared" si="135"/>
        <v>0</v>
      </c>
      <c r="Q641" s="21">
        <f t="shared" si="135"/>
        <v>0</v>
      </c>
      <c r="R641" s="21">
        <f t="shared" si="135"/>
        <v>0</v>
      </c>
      <c r="S641" s="21">
        <f t="shared" si="135"/>
        <v>0</v>
      </c>
      <c r="T641" s="21">
        <f t="shared" si="135"/>
        <v>0</v>
      </c>
      <c r="U641" s="21">
        <f t="shared" si="135"/>
        <v>0</v>
      </c>
      <c r="V641" s="21">
        <f t="shared" si="135"/>
        <v>0</v>
      </c>
      <c r="W641" s="21">
        <f t="shared" si="135"/>
        <v>0</v>
      </c>
      <c r="X641" s="21">
        <f t="shared" si="135"/>
        <v>0</v>
      </c>
      <c r="Y641" s="21">
        <f t="shared" si="135"/>
        <v>0</v>
      </c>
      <c r="Z641" s="21">
        <f t="shared" si="135"/>
        <v>0</v>
      </c>
      <c r="AA641" s="21">
        <f t="shared" si="135"/>
        <v>0</v>
      </c>
      <c r="AB641" s="21">
        <f t="shared" si="135"/>
        <v>0</v>
      </c>
      <c r="AC641" s="21">
        <f t="shared" si="135"/>
        <v>0</v>
      </c>
      <c r="AD641" s="21">
        <f t="shared" si="135"/>
        <v>0</v>
      </c>
      <c r="AE641" s="21">
        <f t="shared" si="135"/>
        <v>0</v>
      </c>
    </row>
    <row r="642" spans="1:31" x14ac:dyDescent="0.2">
      <c r="A642" s="9" t="s">
        <v>222</v>
      </c>
      <c r="B642" s="4" t="s">
        <v>223</v>
      </c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2">
      <c r="A643" s="9" t="s">
        <v>224</v>
      </c>
      <c r="B643" s="4" t="s">
        <v>225</v>
      </c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2">
      <c r="A644" s="9" t="s">
        <v>226</v>
      </c>
      <c r="B644" s="4" t="s">
        <v>141</v>
      </c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36">+C656-C4</f>
        <v>0</v>
      </c>
      <c r="D654" s="70">
        <f t="shared" si="136"/>
        <v>0</v>
      </c>
      <c r="E654" s="70">
        <f t="shared" si="136"/>
        <v>0</v>
      </c>
      <c r="F654" s="70">
        <f t="shared" si="136"/>
        <v>0</v>
      </c>
      <c r="G654" s="70">
        <f t="shared" si="136"/>
        <v>0</v>
      </c>
      <c r="H654" s="70">
        <f t="shared" si="136"/>
        <v>0</v>
      </c>
      <c r="I654" s="70">
        <f t="shared" si="136"/>
        <v>0</v>
      </c>
      <c r="J654" s="70">
        <f t="shared" si="136"/>
        <v>0</v>
      </c>
      <c r="K654" s="70">
        <f t="shared" si="136"/>
        <v>0</v>
      </c>
      <c r="L654" s="70">
        <f t="shared" si="136"/>
        <v>0</v>
      </c>
      <c r="M654" s="70">
        <f t="shared" si="136"/>
        <v>0</v>
      </c>
      <c r="N654" s="70">
        <f t="shared" si="136"/>
        <v>0</v>
      </c>
      <c r="O654" s="70">
        <f t="shared" si="136"/>
        <v>0</v>
      </c>
      <c r="P654" s="70">
        <f t="shared" si="136"/>
        <v>0</v>
      </c>
      <c r="Q654" s="70">
        <f t="shared" si="136"/>
        <v>0</v>
      </c>
      <c r="R654" s="70">
        <f t="shared" si="136"/>
        <v>0</v>
      </c>
      <c r="S654" s="70">
        <f t="shared" si="136"/>
        <v>0</v>
      </c>
      <c r="T654" s="70">
        <f t="shared" si="136"/>
        <v>0</v>
      </c>
      <c r="U654" s="70">
        <f t="shared" si="136"/>
        <v>0</v>
      </c>
      <c r="V654" s="70">
        <f t="shared" si="136"/>
        <v>0</v>
      </c>
      <c r="W654" s="70">
        <f t="shared" si="136"/>
        <v>0</v>
      </c>
      <c r="X654" s="70">
        <f t="shared" si="136"/>
        <v>0</v>
      </c>
      <c r="Y654" s="70">
        <f t="shared" si="136"/>
        <v>0</v>
      </c>
      <c r="Z654" s="70">
        <f t="shared" si="136"/>
        <v>0</v>
      </c>
      <c r="AA654" s="70">
        <f t="shared" si="136"/>
        <v>0</v>
      </c>
      <c r="AB654" s="70">
        <f t="shared" si="136"/>
        <v>0</v>
      </c>
      <c r="AC654" s="70">
        <f t="shared" si="136"/>
        <v>0</v>
      </c>
      <c r="AD654" s="70">
        <f t="shared" si="136"/>
        <v>0</v>
      </c>
      <c r="AE654" s="70">
        <f t="shared" si="136"/>
        <v>0</v>
      </c>
    </row>
    <row r="655" spans="1:31" x14ac:dyDescent="0.2">
      <c r="A655" s="84" t="s">
        <v>17</v>
      </c>
      <c r="B655" s="84" t="s">
        <v>18</v>
      </c>
      <c r="C655" s="85">
        <v>1990</v>
      </c>
      <c r="D655" s="85">
        <v>1991</v>
      </c>
      <c r="E655" s="85">
        <v>1992</v>
      </c>
      <c r="F655" s="85">
        <v>1993</v>
      </c>
      <c r="G655" s="85">
        <v>1994</v>
      </c>
      <c r="H655" s="85">
        <v>1995</v>
      </c>
      <c r="I655" s="85">
        <v>1996</v>
      </c>
      <c r="J655" s="85">
        <v>1997</v>
      </c>
      <c r="K655" s="85">
        <v>1998</v>
      </c>
      <c r="L655" s="85">
        <v>1999</v>
      </c>
      <c r="M655" s="85">
        <v>2000</v>
      </c>
      <c r="N655" s="85">
        <v>2001</v>
      </c>
      <c r="O655" s="85">
        <v>2002</v>
      </c>
      <c r="P655" s="85">
        <v>2003</v>
      </c>
      <c r="Q655" s="85">
        <v>2004</v>
      </c>
      <c r="R655" s="85">
        <v>2005</v>
      </c>
      <c r="S655" s="85">
        <v>2006</v>
      </c>
      <c r="T655" s="85">
        <v>2007</v>
      </c>
      <c r="U655" s="85">
        <v>2008</v>
      </c>
      <c r="V655" s="85">
        <v>2009</v>
      </c>
      <c r="W655" s="85">
        <v>2010</v>
      </c>
      <c r="X655" s="85">
        <v>2011</v>
      </c>
      <c r="Y655" s="85">
        <v>2012</v>
      </c>
      <c r="Z655" s="85">
        <v>2013</v>
      </c>
      <c r="AA655" s="85">
        <v>2014</v>
      </c>
      <c r="AB655" s="85">
        <v>2015</v>
      </c>
      <c r="AC655" s="85">
        <v>2016</v>
      </c>
      <c r="AD655" s="85">
        <v>2017</v>
      </c>
      <c r="AE655" s="85">
        <v>2018</v>
      </c>
    </row>
    <row r="656" spans="1:31" x14ac:dyDescent="0.2">
      <c r="A656" s="6"/>
      <c r="B656" s="31" t="s">
        <v>247</v>
      </c>
      <c r="C656" s="28">
        <f t="shared" ref="C656:AE656" si="137">+C657+C658+C659+C660+C661</f>
        <v>0</v>
      </c>
      <c r="D656" s="28">
        <f t="shared" si="137"/>
        <v>2.9455449901768169E-2</v>
      </c>
      <c r="E656" s="28">
        <f t="shared" si="137"/>
        <v>3.0943371630648326E-2</v>
      </c>
      <c r="F656" s="28">
        <f t="shared" si="137"/>
        <v>1.4364077242767297</v>
      </c>
      <c r="G656" s="28">
        <f t="shared" si="137"/>
        <v>1.4753148296855343</v>
      </c>
      <c r="H656" s="28">
        <f t="shared" si="137"/>
        <v>1.6208924135463256</v>
      </c>
      <c r="I656" s="28">
        <f t="shared" si="137"/>
        <v>1.6548993402998278</v>
      </c>
      <c r="J656" s="28">
        <f t="shared" si="137"/>
        <v>1.8953876326134715</v>
      </c>
      <c r="K656" s="28">
        <f t="shared" si="137"/>
        <v>1.7043368901637306</v>
      </c>
      <c r="L656" s="28">
        <f t="shared" si="137"/>
        <v>1.8829853096455957</v>
      </c>
      <c r="M656" s="28">
        <f t="shared" si="137"/>
        <v>2.2080474169673097</v>
      </c>
      <c r="N656" s="28">
        <f t="shared" si="137"/>
        <v>1.7727192146427868</v>
      </c>
      <c r="O656" s="28">
        <f t="shared" si="137"/>
        <v>1.9849430110923048</v>
      </c>
      <c r="P656" s="28">
        <f t="shared" si="137"/>
        <v>2.5267364945781781</v>
      </c>
      <c r="Q656" s="28">
        <f t="shared" si="137"/>
        <v>2.3745958270416199</v>
      </c>
      <c r="R656" s="28">
        <f t="shared" si="137"/>
        <v>2.0913723383930103</v>
      </c>
      <c r="S656" s="28">
        <f t="shared" si="137"/>
        <v>2.1867105655988173</v>
      </c>
      <c r="T656" s="28">
        <f t="shared" si="137"/>
        <v>2.2198079539684543</v>
      </c>
      <c r="U656" s="28">
        <f t="shared" si="137"/>
        <v>2.3019632155457415</v>
      </c>
      <c r="V656" s="28">
        <f t="shared" si="137"/>
        <v>2.6913698386372245</v>
      </c>
      <c r="W656" s="28">
        <f t="shared" si="137"/>
        <v>3.8159980302017291</v>
      </c>
      <c r="X656" s="28">
        <f t="shared" si="137"/>
        <v>2.479358967146974</v>
      </c>
      <c r="Y656" s="28">
        <f t="shared" si="137"/>
        <v>2.7162585844289611</v>
      </c>
      <c r="Z656" s="28">
        <f t="shared" si="137"/>
        <v>2.8869352629496721</v>
      </c>
      <c r="AA656" s="28">
        <f t="shared" si="137"/>
        <v>2.8458244382800788</v>
      </c>
      <c r="AB656" s="28">
        <f t="shared" si="137"/>
        <v>2.9974261671560769</v>
      </c>
      <c r="AC656" s="28">
        <f t="shared" si="137"/>
        <v>2.5098234726775832</v>
      </c>
      <c r="AD656" s="28">
        <f t="shared" si="137"/>
        <v>2.7625802945830791</v>
      </c>
      <c r="AE656" s="28">
        <f t="shared" si="137"/>
        <v>5.1883389959326394</v>
      </c>
    </row>
    <row r="657" spans="1:31" x14ac:dyDescent="0.2">
      <c r="A657" s="6" t="s">
        <v>19</v>
      </c>
      <c r="B657" s="7" t="s">
        <v>20</v>
      </c>
      <c r="C657" s="28">
        <f t="shared" ref="C657:AE657" si="138">+C600</f>
        <v>0</v>
      </c>
      <c r="D657" s="28">
        <f t="shared" si="138"/>
        <v>0</v>
      </c>
      <c r="E657" s="28">
        <f t="shared" si="138"/>
        <v>0</v>
      </c>
      <c r="F657" s="28">
        <f t="shared" si="138"/>
        <v>0</v>
      </c>
      <c r="G657" s="28">
        <f t="shared" si="138"/>
        <v>0</v>
      </c>
      <c r="H657" s="28">
        <f t="shared" si="138"/>
        <v>0</v>
      </c>
      <c r="I657" s="28">
        <f t="shared" si="138"/>
        <v>0</v>
      </c>
      <c r="J657" s="28">
        <f t="shared" si="138"/>
        <v>0</v>
      </c>
      <c r="K657" s="28">
        <f t="shared" si="138"/>
        <v>0</v>
      </c>
      <c r="L657" s="28">
        <f t="shared" si="138"/>
        <v>0</v>
      </c>
      <c r="M657" s="28">
        <f t="shared" si="138"/>
        <v>0</v>
      </c>
      <c r="N657" s="28">
        <f t="shared" si="138"/>
        <v>0</v>
      </c>
      <c r="O657" s="28">
        <f t="shared" si="138"/>
        <v>0</v>
      </c>
      <c r="P657" s="28">
        <f t="shared" si="138"/>
        <v>0</v>
      </c>
      <c r="Q657" s="28">
        <f t="shared" si="138"/>
        <v>0</v>
      </c>
      <c r="R657" s="28">
        <f t="shared" si="138"/>
        <v>0</v>
      </c>
      <c r="S657" s="28">
        <f t="shared" si="138"/>
        <v>0</v>
      </c>
      <c r="T657" s="28">
        <f t="shared" si="138"/>
        <v>0</v>
      </c>
      <c r="U657" s="28">
        <f t="shared" si="138"/>
        <v>0</v>
      </c>
      <c r="V657" s="28">
        <f t="shared" si="138"/>
        <v>0</v>
      </c>
      <c r="W657" s="28">
        <f t="shared" si="138"/>
        <v>0</v>
      </c>
      <c r="X657" s="28">
        <f t="shared" si="138"/>
        <v>0</v>
      </c>
      <c r="Y657" s="28">
        <f t="shared" si="138"/>
        <v>0</v>
      </c>
      <c r="Z657" s="28">
        <f t="shared" si="138"/>
        <v>0</v>
      </c>
      <c r="AA657" s="28">
        <f t="shared" si="138"/>
        <v>0</v>
      </c>
      <c r="AB657" s="28">
        <f t="shared" si="138"/>
        <v>0</v>
      </c>
      <c r="AC657" s="28">
        <f t="shared" si="138"/>
        <v>0</v>
      </c>
      <c r="AD657" s="28">
        <f t="shared" si="138"/>
        <v>0</v>
      </c>
      <c r="AE657" s="28">
        <f t="shared" si="138"/>
        <v>0</v>
      </c>
    </row>
    <row r="658" spans="1:31" x14ac:dyDescent="0.2">
      <c r="A658" s="12" t="s">
        <v>248</v>
      </c>
      <c r="B658" s="7" t="s">
        <v>249</v>
      </c>
      <c r="C658" s="28">
        <f t="shared" ref="C658:AE658" si="139">+C604</f>
        <v>0</v>
      </c>
      <c r="D658" s="28">
        <f t="shared" si="139"/>
        <v>2.9455449901768169E-2</v>
      </c>
      <c r="E658" s="28">
        <f t="shared" si="139"/>
        <v>3.0943371630648326E-2</v>
      </c>
      <c r="F658" s="28">
        <f t="shared" si="139"/>
        <v>1.4364077242767297</v>
      </c>
      <c r="G658" s="28">
        <f t="shared" si="139"/>
        <v>1.4753148296855343</v>
      </c>
      <c r="H658" s="28">
        <f t="shared" si="139"/>
        <v>1.6208924135463256</v>
      </c>
      <c r="I658" s="28">
        <f t="shared" si="139"/>
        <v>1.6548993402998278</v>
      </c>
      <c r="J658" s="28">
        <f t="shared" si="139"/>
        <v>1.8953876326134715</v>
      </c>
      <c r="K658" s="28">
        <f t="shared" si="139"/>
        <v>1.7043368901637306</v>
      </c>
      <c r="L658" s="28">
        <f t="shared" si="139"/>
        <v>1.8829853096455957</v>
      </c>
      <c r="M658" s="28">
        <f t="shared" si="139"/>
        <v>2.2080474169673097</v>
      </c>
      <c r="N658" s="28">
        <f t="shared" si="139"/>
        <v>1.7727192146427868</v>
      </c>
      <c r="O658" s="28">
        <f t="shared" si="139"/>
        <v>1.9849430110923048</v>
      </c>
      <c r="P658" s="28">
        <f t="shared" si="139"/>
        <v>2.5267364945781781</v>
      </c>
      <c r="Q658" s="28">
        <f t="shared" si="139"/>
        <v>2.3745958270416199</v>
      </c>
      <c r="R658" s="28">
        <f t="shared" si="139"/>
        <v>2.0913723383930103</v>
      </c>
      <c r="S658" s="28">
        <f t="shared" si="139"/>
        <v>2.1867105655988173</v>
      </c>
      <c r="T658" s="28">
        <f t="shared" si="139"/>
        <v>2.2198079539684543</v>
      </c>
      <c r="U658" s="28">
        <f t="shared" si="139"/>
        <v>2.3019632155457415</v>
      </c>
      <c r="V658" s="28">
        <f t="shared" si="139"/>
        <v>2.6913698386372245</v>
      </c>
      <c r="W658" s="28">
        <f t="shared" si="139"/>
        <v>3.8159980302017291</v>
      </c>
      <c r="X658" s="28">
        <f t="shared" si="139"/>
        <v>2.479358967146974</v>
      </c>
      <c r="Y658" s="28">
        <f t="shared" si="139"/>
        <v>2.7162585844289611</v>
      </c>
      <c r="Z658" s="28">
        <f t="shared" si="139"/>
        <v>2.8869352629496721</v>
      </c>
      <c r="AA658" s="28">
        <f t="shared" si="139"/>
        <v>2.8458244382800788</v>
      </c>
      <c r="AB658" s="28">
        <f t="shared" si="139"/>
        <v>2.9974261671560769</v>
      </c>
      <c r="AC658" s="28">
        <f t="shared" si="139"/>
        <v>2.5098234726775832</v>
      </c>
      <c r="AD658" s="28">
        <f t="shared" si="139"/>
        <v>2.7625802945830791</v>
      </c>
      <c r="AE658" s="28">
        <f t="shared" si="139"/>
        <v>5.1883389959326394</v>
      </c>
    </row>
    <row r="659" spans="1:31" x14ac:dyDescent="0.2">
      <c r="A659" s="12" t="s">
        <v>390</v>
      </c>
      <c r="B659" s="7" t="s">
        <v>391</v>
      </c>
      <c r="C659" s="28">
        <f t="shared" ref="C659:AE659" si="140">+C613</f>
        <v>0</v>
      </c>
      <c r="D659" s="28">
        <f t="shared" si="140"/>
        <v>0</v>
      </c>
      <c r="E659" s="28">
        <f t="shared" si="140"/>
        <v>0</v>
      </c>
      <c r="F659" s="28">
        <f t="shared" si="140"/>
        <v>0</v>
      </c>
      <c r="G659" s="28">
        <f t="shared" si="140"/>
        <v>0</v>
      </c>
      <c r="H659" s="28">
        <f t="shared" si="140"/>
        <v>0</v>
      </c>
      <c r="I659" s="28">
        <f t="shared" si="140"/>
        <v>0</v>
      </c>
      <c r="J659" s="28">
        <f t="shared" si="140"/>
        <v>0</v>
      </c>
      <c r="K659" s="28">
        <f t="shared" si="140"/>
        <v>0</v>
      </c>
      <c r="L659" s="28">
        <f t="shared" si="140"/>
        <v>0</v>
      </c>
      <c r="M659" s="28">
        <f t="shared" si="140"/>
        <v>0</v>
      </c>
      <c r="N659" s="28">
        <f t="shared" si="140"/>
        <v>0</v>
      </c>
      <c r="O659" s="28">
        <f t="shared" si="140"/>
        <v>0</v>
      </c>
      <c r="P659" s="28">
        <f t="shared" si="140"/>
        <v>0</v>
      </c>
      <c r="Q659" s="28">
        <f t="shared" si="140"/>
        <v>0</v>
      </c>
      <c r="R659" s="28">
        <f t="shared" si="140"/>
        <v>0</v>
      </c>
      <c r="S659" s="28">
        <f t="shared" si="140"/>
        <v>0</v>
      </c>
      <c r="T659" s="28">
        <f t="shared" si="140"/>
        <v>0</v>
      </c>
      <c r="U659" s="28">
        <f t="shared" si="140"/>
        <v>0</v>
      </c>
      <c r="V659" s="28">
        <f t="shared" si="140"/>
        <v>0</v>
      </c>
      <c r="W659" s="28">
        <f t="shared" si="140"/>
        <v>0</v>
      </c>
      <c r="X659" s="28">
        <f t="shared" si="140"/>
        <v>0</v>
      </c>
      <c r="Y659" s="28">
        <f t="shared" si="140"/>
        <v>0</v>
      </c>
      <c r="Z659" s="28">
        <f t="shared" si="140"/>
        <v>0</v>
      </c>
      <c r="AA659" s="28">
        <f t="shared" si="140"/>
        <v>0</v>
      </c>
      <c r="AB659" s="28">
        <f t="shared" si="140"/>
        <v>0</v>
      </c>
      <c r="AC659" s="28">
        <f t="shared" si="140"/>
        <v>0</v>
      </c>
      <c r="AD659" s="28">
        <f t="shared" si="140"/>
        <v>0</v>
      </c>
      <c r="AE659" s="28">
        <f t="shared" si="140"/>
        <v>0</v>
      </c>
    </row>
    <row r="660" spans="1:31" x14ac:dyDescent="0.2">
      <c r="A660" s="12" t="s">
        <v>548</v>
      </c>
      <c r="B660" s="7" t="s">
        <v>804</v>
      </c>
      <c r="C660" s="28">
        <f t="shared" ref="C660:AE660" si="141">+C624</f>
        <v>0</v>
      </c>
      <c r="D660" s="28">
        <f t="shared" si="141"/>
        <v>0</v>
      </c>
      <c r="E660" s="28">
        <f t="shared" si="141"/>
        <v>0</v>
      </c>
      <c r="F660" s="28">
        <f t="shared" si="141"/>
        <v>0</v>
      </c>
      <c r="G660" s="28">
        <f t="shared" si="141"/>
        <v>0</v>
      </c>
      <c r="H660" s="28">
        <f t="shared" si="141"/>
        <v>0</v>
      </c>
      <c r="I660" s="28">
        <f t="shared" si="141"/>
        <v>0</v>
      </c>
      <c r="J660" s="28">
        <f t="shared" si="141"/>
        <v>0</v>
      </c>
      <c r="K660" s="28">
        <f t="shared" si="141"/>
        <v>0</v>
      </c>
      <c r="L660" s="28">
        <f t="shared" si="141"/>
        <v>0</v>
      </c>
      <c r="M660" s="28">
        <f t="shared" si="141"/>
        <v>0</v>
      </c>
      <c r="N660" s="28">
        <f t="shared" si="141"/>
        <v>0</v>
      </c>
      <c r="O660" s="28">
        <f t="shared" si="141"/>
        <v>0</v>
      </c>
      <c r="P660" s="28">
        <f t="shared" si="141"/>
        <v>0</v>
      </c>
      <c r="Q660" s="28">
        <f t="shared" si="141"/>
        <v>0</v>
      </c>
      <c r="R660" s="28">
        <f t="shared" si="141"/>
        <v>0</v>
      </c>
      <c r="S660" s="28">
        <f t="shared" si="141"/>
        <v>0</v>
      </c>
      <c r="T660" s="28">
        <f t="shared" si="141"/>
        <v>0</v>
      </c>
      <c r="U660" s="28">
        <f t="shared" si="141"/>
        <v>0</v>
      </c>
      <c r="V660" s="28">
        <f t="shared" si="141"/>
        <v>0</v>
      </c>
      <c r="W660" s="28">
        <f t="shared" si="141"/>
        <v>0</v>
      </c>
      <c r="X660" s="28">
        <f t="shared" si="141"/>
        <v>0</v>
      </c>
      <c r="Y660" s="28">
        <f t="shared" si="141"/>
        <v>0</v>
      </c>
      <c r="Z660" s="28">
        <f t="shared" si="141"/>
        <v>0</v>
      </c>
      <c r="AA660" s="28">
        <f t="shared" si="141"/>
        <v>0</v>
      </c>
      <c r="AB660" s="28">
        <f t="shared" si="141"/>
        <v>0</v>
      </c>
      <c r="AC660" s="28">
        <f t="shared" si="141"/>
        <v>0</v>
      </c>
      <c r="AD660" s="28">
        <f t="shared" si="141"/>
        <v>0</v>
      </c>
      <c r="AE660" s="28">
        <f t="shared" si="141"/>
        <v>0</v>
      </c>
    </row>
    <row r="661" spans="1:31" x14ac:dyDescent="0.2">
      <c r="A661" s="12" t="s">
        <v>721</v>
      </c>
      <c r="B661" s="7" t="s">
        <v>722</v>
      </c>
      <c r="C661" s="28">
        <f t="shared" ref="C661:AE661" si="142">+C633</f>
        <v>0</v>
      </c>
      <c r="D661" s="28">
        <f t="shared" si="142"/>
        <v>0</v>
      </c>
      <c r="E661" s="28">
        <f t="shared" si="142"/>
        <v>0</v>
      </c>
      <c r="F661" s="28">
        <f t="shared" si="142"/>
        <v>0</v>
      </c>
      <c r="G661" s="28">
        <f t="shared" si="142"/>
        <v>0</v>
      </c>
      <c r="H661" s="28">
        <f t="shared" si="142"/>
        <v>0</v>
      </c>
      <c r="I661" s="28">
        <f t="shared" si="142"/>
        <v>0</v>
      </c>
      <c r="J661" s="28">
        <f t="shared" si="142"/>
        <v>0</v>
      </c>
      <c r="K661" s="28">
        <f t="shared" si="142"/>
        <v>0</v>
      </c>
      <c r="L661" s="28">
        <f t="shared" si="142"/>
        <v>0</v>
      </c>
      <c r="M661" s="28">
        <f t="shared" si="142"/>
        <v>0</v>
      </c>
      <c r="N661" s="28">
        <f t="shared" si="142"/>
        <v>0</v>
      </c>
      <c r="O661" s="28">
        <f t="shared" si="142"/>
        <v>0</v>
      </c>
      <c r="P661" s="28">
        <f t="shared" si="142"/>
        <v>0</v>
      </c>
      <c r="Q661" s="28">
        <f t="shared" si="142"/>
        <v>0</v>
      </c>
      <c r="R661" s="28">
        <f t="shared" si="142"/>
        <v>0</v>
      </c>
      <c r="S661" s="28">
        <f t="shared" si="142"/>
        <v>0</v>
      </c>
      <c r="T661" s="28">
        <f t="shared" si="142"/>
        <v>0</v>
      </c>
      <c r="U661" s="28">
        <f t="shared" si="142"/>
        <v>0</v>
      </c>
      <c r="V661" s="28">
        <f t="shared" si="142"/>
        <v>0</v>
      </c>
      <c r="W661" s="28">
        <f t="shared" si="142"/>
        <v>0</v>
      </c>
      <c r="X661" s="28">
        <f t="shared" si="142"/>
        <v>0</v>
      </c>
      <c r="Y661" s="28">
        <f t="shared" si="142"/>
        <v>0</v>
      </c>
      <c r="Z661" s="28">
        <f t="shared" si="142"/>
        <v>0</v>
      </c>
      <c r="AA661" s="28">
        <f t="shared" si="142"/>
        <v>0</v>
      </c>
      <c r="AB661" s="28">
        <f t="shared" si="142"/>
        <v>0</v>
      </c>
      <c r="AC661" s="28">
        <f t="shared" si="142"/>
        <v>0</v>
      </c>
      <c r="AD661" s="28">
        <f t="shared" si="142"/>
        <v>0</v>
      </c>
      <c r="AE661" s="28">
        <f t="shared" si="142"/>
        <v>0</v>
      </c>
    </row>
  </sheetData>
  <conditionalFormatting sqref="C2:AC2">
    <cfRule type="cellIs" dxfId="263" priority="308" operator="equal">
      <formula>0</formula>
    </cfRule>
  </conditionalFormatting>
  <conditionalFormatting sqref="AD2:AE2">
    <cfRule type="cellIs" dxfId="262" priority="176" operator="equal">
      <formula>0</formula>
    </cfRule>
  </conditionalFormatting>
  <conditionalFormatting sqref="A425:B426 A430:B431 A434:B437 A427:A429">
    <cfRule type="cellIs" dxfId="261" priority="143" operator="lessThan">
      <formula>0</formula>
    </cfRule>
  </conditionalFormatting>
  <conditionalFormatting sqref="A432:B433">
    <cfRule type="cellIs" dxfId="260" priority="142" operator="lessThan">
      <formula>0</formula>
    </cfRule>
  </conditionalFormatting>
  <conditionalFormatting sqref="B555 A576:B581">
    <cfRule type="cellIs" dxfId="259" priority="141" operator="lessThan">
      <formula>0</formula>
    </cfRule>
  </conditionalFormatting>
  <conditionalFormatting sqref="A633:B638 B624">
    <cfRule type="cellIs" dxfId="258" priority="140" operator="lessThan">
      <formula>0</formula>
    </cfRule>
  </conditionalFormatting>
  <conditionalFormatting sqref="A661:B661">
    <cfRule type="cellIs" dxfId="257" priority="139" operator="lessThan">
      <formula>0</formula>
    </cfRule>
  </conditionalFormatting>
  <conditionalFormatting sqref="B659:B660">
    <cfRule type="cellIs" dxfId="256" priority="138" operator="lessThan">
      <formula>0</formula>
    </cfRule>
  </conditionalFormatting>
  <conditionalFormatting sqref="B613">
    <cfRule type="cellIs" dxfId="255" priority="137" operator="lessThan">
      <formula>0</formula>
    </cfRule>
  </conditionalFormatting>
  <conditionalFormatting sqref="C434:C437 C425:C431">
    <cfRule type="cellIs" dxfId="254" priority="136" operator="lessThan">
      <formula>0</formula>
    </cfRule>
  </conditionalFormatting>
  <conditionalFormatting sqref="C613">
    <cfRule type="cellIs" dxfId="253" priority="135" operator="lessThan">
      <formula>0</formula>
    </cfRule>
  </conditionalFormatting>
  <conditionalFormatting sqref="C432:C433">
    <cfRule type="cellIs" dxfId="252" priority="134" operator="lessThan">
      <formula>0</formula>
    </cfRule>
  </conditionalFormatting>
  <conditionalFormatting sqref="C555:C581">
    <cfRule type="cellIs" dxfId="251" priority="133" operator="lessThan">
      <formula>0</formula>
    </cfRule>
  </conditionalFormatting>
  <conditionalFormatting sqref="C624:C638">
    <cfRule type="cellIs" dxfId="250" priority="132" operator="lessThan">
      <formula>0</formula>
    </cfRule>
  </conditionalFormatting>
  <conditionalFormatting sqref="C659">
    <cfRule type="cellIs" dxfId="249" priority="131" operator="lessThan">
      <formula>0</formula>
    </cfRule>
  </conditionalFormatting>
  <conditionalFormatting sqref="C660">
    <cfRule type="cellIs" dxfId="248" priority="130" operator="lessThan">
      <formula>0</formula>
    </cfRule>
  </conditionalFormatting>
  <conditionalFormatting sqref="C661">
    <cfRule type="cellIs" dxfId="247" priority="129" operator="lessThan">
      <formula>0</formula>
    </cfRule>
  </conditionalFormatting>
  <conditionalFormatting sqref="C609">
    <cfRule type="cellIs" dxfId="246" priority="128" operator="lessThan">
      <formula>0</formula>
    </cfRule>
  </conditionalFormatting>
  <conditionalFormatting sqref="C611">
    <cfRule type="cellIs" dxfId="245" priority="127" operator="lessThan">
      <formula>0</formula>
    </cfRule>
  </conditionalFormatting>
  <conditionalFormatting sqref="C606:C607">
    <cfRule type="cellIs" dxfId="244" priority="126" operator="lessThan">
      <formula>0</formula>
    </cfRule>
  </conditionalFormatting>
  <conditionalFormatting sqref="C191:C210 C212:C225 C227:C270 C273:C278 C280:C286 C292:C296">
    <cfRule type="cellIs" dxfId="243" priority="125" operator="lessThan">
      <formula>0</formula>
    </cfRule>
  </conditionalFormatting>
  <conditionalFormatting sqref="C271">
    <cfRule type="cellIs" dxfId="242" priority="124" operator="lessThan">
      <formula>0</formula>
    </cfRule>
  </conditionalFormatting>
  <conditionalFormatting sqref="C287">
    <cfRule type="cellIs" dxfId="241" priority="123" operator="lessThan">
      <formula>0</formula>
    </cfRule>
  </conditionalFormatting>
  <conditionalFormatting sqref="C291">
    <cfRule type="cellIs" dxfId="240" priority="122" operator="lessThan">
      <formula>0</formula>
    </cfRule>
  </conditionalFormatting>
  <conditionalFormatting sqref="C226">
    <cfRule type="cellIs" dxfId="239" priority="121" operator="lessThan">
      <formula>0</formula>
    </cfRule>
  </conditionalFormatting>
  <conditionalFormatting sqref="C211">
    <cfRule type="cellIs" dxfId="238" priority="309" operator="lessThan">
      <formula>0</formula>
    </cfRule>
  </conditionalFormatting>
  <conditionalFormatting sqref="C272">
    <cfRule type="cellIs" dxfId="237" priority="119" operator="lessThan">
      <formula>0</formula>
    </cfRule>
  </conditionalFormatting>
  <conditionalFormatting sqref="C279">
    <cfRule type="cellIs" dxfId="236" priority="118" operator="lessThan">
      <formula>0</formula>
    </cfRule>
  </conditionalFormatting>
  <conditionalFormatting sqref="C288:C290">
    <cfRule type="cellIs" dxfId="235" priority="117" operator="lessThan">
      <formula>0</formula>
    </cfRule>
  </conditionalFormatting>
  <conditionalFormatting sqref="C297:C354 C356:C424">
    <cfRule type="cellIs" dxfId="234" priority="116" operator="lessThan">
      <formula>0</formula>
    </cfRule>
  </conditionalFormatting>
  <conditionalFormatting sqref="C526:C554">
    <cfRule type="cellIs" dxfId="233" priority="115" operator="lessThan">
      <formula>0</formula>
    </cfRule>
  </conditionalFormatting>
  <conditionalFormatting sqref="C524:C525">
    <cfRule type="cellIs" dxfId="232" priority="114" operator="lessThan">
      <formula>0</formula>
    </cfRule>
  </conditionalFormatting>
  <conditionalFormatting sqref="C614:C623">
    <cfRule type="cellIs" dxfId="231" priority="113" operator="lessThan">
      <formula>0</formula>
    </cfRule>
  </conditionalFormatting>
  <conditionalFormatting sqref="C355">
    <cfRule type="cellIs" dxfId="230" priority="112" operator="lessThan">
      <formula>0</formula>
    </cfRule>
  </conditionalFormatting>
  <conditionalFormatting sqref="C453">
    <cfRule type="cellIs" dxfId="229" priority="111" operator="lessThan">
      <formula>0</formula>
    </cfRule>
  </conditionalFormatting>
  <conditionalFormatting sqref="C453">
    <cfRule type="cellIs" dxfId="228" priority="109" operator="equal">
      <formula>0</formula>
    </cfRule>
    <cfRule type="cellIs" dxfId="227" priority="110" operator="equal">
      <formula>0</formula>
    </cfRule>
  </conditionalFormatting>
  <conditionalFormatting sqref="C597">
    <cfRule type="cellIs" dxfId="226" priority="108" operator="lessThan">
      <formula>0</formula>
    </cfRule>
  </conditionalFormatting>
  <conditionalFormatting sqref="C597">
    <cfRule type="cellIs" dxfId="225" priority="106" operator="equal">
      <formula>0</formula>
    </cfRule>
    <cfRule type="cellIs" dxfId="224" priority="107" operator="equal">
      <formula>0</formula>
    </cfRule>
  </conditionalFormatting>
  <conditionalFormatting sqref="C654">
    <cfRule type="cellIs" dxfId="223" priority="105" operator="lessThan">
      <formula>0</formula>
    </cfRule>
  </conditionalFormatting>
  <conditionalFormatting sqref="C654">
    <cfRule type="cellIs" dxfId="222" priority="103" operator="equal">
      <formula>0</formula>
    </cfRule>
    <cfRule type="cellIs" dxfId="221" priority="104" operator="equal">
      <formula>0</formula>
    </cfRule>
  </conditionalFormatting>
  <conditionalFormatting sqref="D434:AE437 D425:AE431">
    <cfRule type="cellIs" dxfId="220" priority="33" operator="lessThan">
      <formula>0</formula>
    </cfRule>
  </conditionalFormatting>
  <conditionalFormatting sqref="D613:AE613">
    <cfRule type="cellIs" dxfId="219" priority="32" operator="lessThan">
      <formula>0</formula>
    </cfRule>
  </conditionalFormatting>
  <conditionalFormatting sqref="D432:AE433">
    <cfRule type="cellIs" dxfId="218" priority="31" operator="lessThan">
      <formula>0</formula>
    </cfRule>
  </conditionalFormatting>
  <conditionalFormatting sqref="D555:AE581">
    <cfRule type="cellIs" dxfId="217" priority="30" operator="lessThan">
      <formula>0</formula>
    </cfRule>
  </conditionalFormatting>
  <conditionalFormatting sqref="D624:AE638">
    <cfRule type="cellIs" dxfId="216" priority="29" operator="lessThan">
      <formula>0</formula>
    </cfRule>
  </conditionalFormatting>
  <conditionalFormatting sqref="D659:AE659">
    <cfRule type="cellIs" dxfId="215" priority="28" operator="lessThan">
      <formula>0</formula>
    </cfRule>
  </conditionalFormatting>
  <conditionalFormatting sqref="D660:AE660">
    <cfRule type="cellIs" dxfId="214" priority="27" operator="lessThan">
      <formula>0</formula>
    </cfRule>
  </conditionalFormatting>
  <conditionalFormatting sqref="D661:AE661">
    <cfRule type="cellIs" dxfId="213" priority="26" operator="lessThan">
      <formula>0</formula>
    </cfRule>
  </conditionalFormatting>
  <conditionalFormatting sqref="D609:AE609">
    <cfRule type="cellIs" dxfId="212" priority="25" operator="lessThan">
      <formula>0</formula>
    </cfRule>
  </conditionalFormatting>
  <conditionalFormatting sqref="D611:AE611">
    <cfRule type="cellIs" dxfId="211" priority="24" operator="lessThan">
      <formula>0</formula>
    </cfRule>
  </conditionalFormatting>
  <conditionalFormatting sqref="D606:AE607">
    <cfRule type="cellIs" dxfId="210" priority="23" operator="lessThan">
      <formula>0</formula>
    </cfRule>
  </conditionalFormatting>
  <conditionalFormatting sqref="D191:AE210 D212:AE225 D227:AE270 D273:AE278 D280:AE286 D292:AE296">
    <cfRule type="cellIs" dxfId="209" priority="22" operator="lessThan">
      <formula>0</formula>
    </cfRule>
  </conditionalFormatting>
  <conditionalFormatting sqref="D271:AE271">
    <cfRule type="cellIs" dxfId="208" priority="21" operator="lessThan">
      <formula>0</formula>
    </cfRule>
  </conditionalFormatting>
  <conditionalFormatting sqref="D287:AE287">
    <cfRule type="cellIs" dxfId="207" priority="20" operator="lessThan">
      <formula>0</formula>
    </cfRule>
  </conditionalFormatting>
  <conditionalFormatting sqref="D291:AE291">
    <cfRule type="cellIs" dxfId="206" priority="19" operator="lessThan">
      <formula>0</formula>
    </cfRule>
  </conditionalFormatting>
  <conditionalFormatting sqref="D226:AE226">
    <cfRule type="cellIs" dxfId="205" priority="18" operator="lessThan">
      <formula>0</formula>
    </cfRule>
  </conditionalFormatting>
  <conditionalFormatting sqref="D211:AE211">
    <cfRule type="cellIs" dxfId="204" priority="34" operator="lessThan">
      <formula>0</formula>
    </cfRule>
  </conditionalFormatting>
  <conditionalFormatting sqref="D272:AE272">
    <cfRule type="cellIs" dxfId="203" priority="17" operator="lessThan">
      <formula>0</formula>
    </cfRule>
  </conditionalFormatting>
  <conditionalFormatting sqref="D279:AE279">
    <cfRule type="cellIs" dxfId="202" priority="16" operator="lessThan">
      <formula>0</formula>
    </cfRule>
  </conditionalFormatting>
  <conditionalFormatting sqref="D288:AE290">
    <cfRule type="cellIs" dxfId="201" priority="15" operator="lessThan">
      <formula>0</formula>
    </cfRule>
  </conditionalFormatting>
  <conditionalFormatting sqref="D297:AE354 D356:AE424">
    <cfRule type="cellIs" dxfId="200" priority="14" operator="lessThan">
      <formula>0</formula>
    </cfRule>
  </conditionalFormatting>
  <conditionalFormatting sqref="D526:AE554">
    <cfRule type="cellIs" dxfId="199" priority="13" operator="lessThan">
      <formula>0</formula>
    </cfRule>
  </conditionalFormatting>
  <conditionalFormatting sqref="D524:AE525">
    <cfRule type="cellIs" dxfId="198" priority="12" operator="lessThan">
      <formula>0</formula>
    </cfRule>
  </conditionalFormatting>
  <conditionalFormatting sqref="D614:AE623">
    <cfRule type="cellIs" dxfId="197" priority="11" operator="lessThan">
      <formula>0</formula>
    </cfRule>
  </conditionalFormatting>
  <conditionalFormatting sqref="D355:AE355">
    <cfRule type="cellIs" dxfId="196" priority="10" operator="lessThan">
      <formula>0</formula>
    </cfRule>
  </conditionalFormatting>
  <conditionalFormatting sqref="D453:AE453">
    <cfRule type="cellIs" dxfId="195" priority="9" operator="lessThan">
      <formula>0</formula>
    </cfRule>
  </conditionalFormatting>
  <conditionalFormatting sqref="D453:AE453">
    <cfRule type="cellIs" dxfId="194" priority="7" operator="equal">
      <formula>0</formula>
    </cfRule>
    <cfRule type="cellIs" dxfId="193" priority="8" operator="equal">
      <formula>0</formula>
    </cfRule>
  </conditionalFormatting>
  <conditionalFormatting sqref="D597:AE597">
    <cfRule type="cellIs" dxfId="192" priority="6" operator="lessThan">
      <formula>0</formula>
    </cfRule>
  </conditionalFormatting>
  <conditionalFormatting sqref="D597:AE597">
    <cfRule type="cellIs" dxfId="191" priority="4" operator="equal">
      <formula>0</formula>
    </cfRule>
    <cfRule type="cellIs" dxfId="190" priority="5" operator="equal">
      <formula>0</formula>
    </cfRule>
  </conditionalFormatting>
  <conditionalFormatting sqref="D654:AE654">
    <cfRule type="cellIs" dxfId="189" priority="3" operator="lessThan">
      <formula>0</formula>
    </cfRule>
  </conditionalFormatting>
  <conditionalFormatting sqref="D654:AE654">
    <cfRule type="cellIs" dxfId="188" priority="1" operator="equal">
      <formula>0</formula>
    </cfRule>
    <cfRule type="cellIs" dxfId="187" priority="2" operator="equal">
      <formula>0</formula>
    </cfRule>
  </conditionalFormatting>
  <dataValidations disablePrompts="1"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rgb="FF00FF00"/>
  </sheetPr>
  <dimension ref="A1:AF669"/>
  <sheetViews>
    <sheetView showGridLines="0" topLeftCell="A624" zoomScale="80" zoomScaleNormal="80" workbookViewId="0">
      <selection activeCell="C659" sqref="C659:AE660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2" x14ac:dyDescent="0.2">
      <c r="A1" s="1" t="s">
        <v>791</v>
      </c>
      <c r="C1" s="1">
        <v>8</v>
      </c>
    </row>
    <row r="2" spans="1:32" ht="15" x14ac:dyDescent="0.25"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v>0</v>
      </c>
      <c r="AC2" s="29">
        <v>0</v>
      </c>
      <c r="AD2" s="29">
        <v>0</v>
      </c>
      <c r="AE2" s="29">
        <v>0</v>
      </c>
    </row>
    <row r="3" spans="1:32" x14ac:dyDescent="0.2">
      <c r="A3" s="69" t="s">
        <v>17</v>
      </c>
      <c r="B3" s="69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2" x14ac:dyDescent="0.2">
      <c r="A4" s="6"/>
      <c r="B4" s="31" t="s">
        <v>247</v>
      </c>
      <c r="C4" s="98">
        <f>+C5+C111+C191+C297+C425</f>
        <v>1513.3652730600061</v>
      </c>
      <c r="D4" s="98">
        <f t="shared" ref="D4:AE4" si="0">+D5+D111+D191+D297+D425</f>
        <v>1572.1844958973425</v>
      </c>
      <c r="E4" s="98">
        <f t="shared" si="0"/>
        <v>1656.0495042607758</v>
      </c>
      <c r="F4" s="98">
        <f t="shared" si="0"/>
        <v>1621.3436751162326</v>
      </c>
      <c r="G4" s="98">
        <f t="shared" si="0"/>
        <v>1912.5241098601368</v>
      </c>
      <c r="H4" s="98">
        <f t="shared" si="0"/>
        <v>2056.6859147629771</v>
      </c>
      <c r="I4" s="32">
        <f t="shared" si="0"/>
        <v>2483.4453328417462</v>
      </c>
      <c r="J4" s="32">
        <f t="shared" si="0"/>
        <v>2500.6445496585256</v>
      </c>
      <c r="K4" s="32">
        <f t="shared" si="0"/>
        <v>2424.8968919047561</v>
      </c>
      <c r="L4" s="32">
        <f t="shared" si="0"/>
        <v>2948.0657645195324</v>
      </c>
      <c r="M4" s="32">
        <f t="shared" si="0"/>
        <v>2689.6826999631021</v>
      </c>
      <c r="N4" s="98">
        <f t="shared" si="0"/>
        <v>2524.7947087642019</v>
      </c>
      <c r="O4" s="32">
        <f t="shared" si="0"/>
        <v>2536.4509746190779</v>
      </c>
      <c r="P4" s="98">
        <f t="shared" si="0"/>
        <v>2119.4029758121478</v>
      </c>
      <c r="Q4" s="32">
        <f t="shared" si="0"/>
        <v>3150.3597138557639</v>
      </c>
      <c r="R4" s="32">
        <f t="shared" si="0"/>
        <v>3320.1741061066114</v>
      </c>
      <c r="S4" s="32">
        <f t="shared" si="0"/>
        <v>3373.1877835728201</v>
      </c>
      <c r="T4" s="32">
        <f t="shared" si="0"/>
        <v>4039.6996413059419</v>
      </c>
      <c r="U4" s="32">
        <f t="shared" si="0"/>
        <v>4547.4343409300145</v>
      </c>
      <c r="V4" s="32">
        <f t="shared" si="0"/>
        <v>4438.3295388959068</v>
      </c>
      <c r="W4" s="32">
        <f t="shared" si="0"/>
        <v>4203.9087824282415</v>
      </c>
      <c r="X4" s="32">
        <f t="shared" si="0"/>
        <v>3489.0999453538298</v>
      </c>
      <c r="Y4" s="32">
        <f t="shared" si="0"/>
        <v>3193.9160464884294</v>
      </c>
      <c r="Z4" s="32">
        <f t="shared" si="0"/>
        <v>2479.5825855139669</v>
      </c>
      <c r="AA4" s="32">
        <f t="shared" si="0"/>
        <v>2689.8073721023461</v>
      </c>
      <c r="AB4" s="32">
        <f t="shared" si="0"/>
        <v>2958.3328490530344</v>
      </c>
      <c r="AC4" s="32">
        <f t="shared" si="0"/>
        <v>2470.5517619832144</v>
      </c>
      <c r="AD4" s="32">
        <f t="shared" si="0"/>
        <v>11330.024369339963</v>
      </c>
      <c r="AE4" s="32">
        <f t="shared" si="0"/>
        <v>2920.4683447263324</v>
      </c>
    </row>
    <row r="5" spans="1:32" x14ac:dyDescent="0.2">
      <c r="A5" s="31" t="s">
        <v>19</v>
      </c>
      <c r="B5" s="7" t="s">
        <v>20</v>
      </c>
      <c r="C5" s="32">
        <f t="shared" ref="C5:AE5" si="1">+C7+C67+C102</f>
        <v>794.9360921521735</v>
      </c>
      <c r="D5" s="32">
        <f t="shared" si="1"/>
        <v>757.85432321594158</v>
      </c>
      <c r="E5" s="32">
        <f t="shared" si="1"/>
        <v>801.45381868394452</v>
      </c>
      <c r="F5" s="32">
        <f t="shared" si="1"/>
        <v>916.99883356109854</v>
      </c>
      <c r="G5" s="32">
        <f t="shared" si="1"/>
        <v>989.73629266598266</v>
      </c>
      <c r="H5" s="32">
        <f t="shared" si="1"/>
        <v>1026.4968812620048</v>
      </c>
      <c r="I5" s="32">
        <f t="shared" si="1"/>
        <v>1062.9227680901026</v>
      </c>
      <c r="J5" s="32">
        <f t="shared" si="1"/>
        <v>1279.2223963683373</v>
      </c>
      <c r="K5" s="32">
        <f t="shared" si="1"/>
        <v>1225.4897148539922</v>
      </c>
      <c r="L5" s="32">
        <f t="shared" si="1"/>
        <v>1234.010375643277</v>
      </c>
      <c r="M5" s="32">
        <f t="shared" si="1"/>
        <v>1238.6358426311635</v>
      </c>
      <c r="N5" s="32">
        <f t="shared" si="1"/>
        <v>1269.927870943651</v>
      </c>
      <c r="O5" s="32">
        <f t="shared" si="1"/>
        <v>1276.1499352205956</v>
      </c>
      <c r="P5" s="32">
        <f t="shared" si="1"/>
        <v>1140.6050681255037</v>
      </c>
      <c r="Q5" s="32">
        <f t="shared" si="1"/>
        <v>1139.7691690592842</v>
      </c>
      <c r="R5" s="32">
        <f t="shared" si="1"/>
        <v>1249.7350549714158</v>
      </c>
      <c r="S5" s="32">
        <f t="shared" si="1"/>
        <v>1298.7127599624685</v>
      </c>
      <c r="T5" s="32">
        <f t="shared" si="1"/>
        <v>1752.8797787742858</v>
      </c>
      <c r="U5" s="32">
        <f t="shared" si="1"/>
        <v>1830.2130644466208</v>
      </c>
      <c r="V5" s="32">
        <f t="shared" si="1"/>
        <v>1503.0831949429262</v>
      </c>
      <c r="W5" s="32">
        <f t="shared" si="1"/>
        <v>1584.7274876084339</v>
      </c>
      <c r="X5" s="32">
        <f t="shared" si="1"/>
        <v>1869.7480900778153</v>
      </c>
      <c r="Y5" s="32">
        <f t="shared" si="1"/>
        <v>1741.3911786297749</v>
      </c>
      <c r="Z5" s="32">
        <f t="shared" si="1"/>
        <v>1831.6728919676527</v>
      </c>
      <c r="AA5" s="32">
        <f t="shared" si="1"/>
        <v>1652.7935499793812</v>
      </c>
      <c r="AB5" s="32">
        <f t="shared" si="1"/>
        <v>1710.3753078197942</v>
      </c>
      <c r="AC5" s="32">
        <f t="shared" si="1"/>
        <v>1841.2527508496412</v>
      </c>
      <c r="AD5" s="32">
        <f t="shared" si="1"/>
        <v>2069.9601460517038</v>
      </c>
      <c r="AE5" s="32">
        <f t="shared" si="1"/>
        <v>1932.6338022506143</v>
      </c>
    </row>
    <row r="6" spans="1:32" x14ac:dyDescent="0.2">
      <c r="A6" s="13" t="s">
        <v>21</v>
      </c>
      <c r="B6" s="4" t="s">
        <v>22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</row>
    <row r="7" spans="1:32" x14ac:dyDescent="0.2">
      <c r="A7" s="13" t="s">
        <v>23</v>
      </c>
      <c r="B7" s="4" t="s">
        <v>24</v>
      </c>
      <c r="C7" s="33">
        <f t="shared" ref="C7:AE7" si="2">+C8+C17+C31+C53+C60</f>
        <v>794.9360921521735</v>
      </c>
      <c r="D7" s="33">
        <f t="shared" si="2"/>
        <v>757.85432321594158</v>
      </c>
      <c r="E7" s="33">
        <f t="shared" si="2"/>
        <v>801.45381868394452</v>
      </c>
      <c r="F7" s="33">
        <f t="shared" si="2"/>
        <v>916.99883356109854</v>
      </c>
      <c r="G7" s="33">
        <f t="shared" si="2"/>
        <v>989.73629266598266</v>
      </c>
      <c r="H7" s="33">
        <f t="shared" si="2"/>
        <v>1026.4968812620048</v>
      </c>
      <c r="I7" s="33">
        <f t="shared" si="2"/>
        <v>1062.9227680901026</v>
      </c>
      <c r="J7" s="33">
        <f t="shared" si="2"/>
        <v>1279.2223963683373</v>
      </c>
      <c r="K7" s="33">
        <f t="shared" si="2"/>
        <v>1225.4897148539922</v>
      </c>
      <c r="L7" s="33">
        <f t="shared" si="2"/>
        <v>1234.010375643277</v>
      </c>
      <c r="M7" s="33">
        <f t="shared" si="2"/>
        <v>1238.6358426311635</v>
      </c>
      <c r="N7" s="33">
        <f t="shared" si="2"/>
        <v>1269.927870943651</v>
      </c>
      <c r="O7" s="33">
        <f t="shared" si="2"/>
        <v>1276.1499352205956</v>
      </c>
      <c r="P7" s="33">
        <f t="shared" si="2"/>
        <v>1140.6050681255037</v>
      </c>
      <c r="Q7" s="33">
        <f t="shared" si="2"/>
        <v>1139.7691690592842</v>
      </c>
      <c r="R7" s="33">
        <f t="shared" si="2"/>
        <v>1249.7350549714158</v>
      </c>
      <c r="S7" s="33">
        <f t="shared" si="2"/>
        <v>1298.7127599624685</v>
      </c>
      <c r="T7" s="33">
        <f t="shared" si="2"/>
        <v>1752.1886283544166</v>
      </c>
      <c r="U7" s="33">
        <f t="shared" si="2"/>
        <v>1830.2130644466208</v>
      </c>
      <c r="V7" s="33">
        <f t="shared" si="2"/>
        <v>1502.8390884788546</v>
      </c>
      <c r="W7" s="33">
        <f t="shared" si="2"/>
        <v>1582.7270976508116</v>
      </c>
      <c r="X7" s="33">
        <f t="shared" si="2"/>
        <v>1867.606031777415</v>
      </c>
      <c r="Y7" s="33">
        <f t="shared" si="2"/>
        <v>1739.6605152778995</v>
      </c>
      <c r="Z7" s="33">
        <f t="shared" si="2"/>
        <v>1829.5330428726675</v>
      </c>
      <c r="AA7" s="33">
        <f t="shared" si="2"/>
        <v>1651.1681969947631</v>
      </c>
      <c r="AB7" s="33">
        <f t="shared" si="2"/>
        <v>1708.1363863983447</v>
      </c>
      <c r="AC7" s="33">
        <f t="shared" si="2"/>
        <v>1837.520018154903</v>
      </c>
      <c r="AD7" s="33">
        <f t="shared" si="2"/>
        <v>2064.0374810282005</v>
      </c>
      <c r="AE7" s="33">
        <f t="shared" si="2"/>
        <v>1922.8404284737305</v>
      </c>
    </row>
    <row r="8" spans="1:32" x14ac:dyDescent="0.2">
      <c r="A8" s="13" t="s">
        <v>25</v>
      </c>
      <c r="B8" s="4" t="s">
        <v>26</v>
      </c>
      <c r="C8" s="33">
        <f t="shared" ref="C8:AE8" si="3">+C9+C13+C14</f>
        <v>0</v>
      </c>
      <c r="D8" s="33">
        <f t="shared" si="3"/>
        <v>0</v>
      </c>
      <c r="E8" s="33">
        <f t="shared" si="3"/>
        <v>0</v>
      </c>
      <c r="F8" s="33">
        <f t="shared" si="3"/>
        <v>0</v>
      </c>
      <c r="G8" s="33">
        <f t="shared" si="3"/>
        <v>0</v>
      </c>
      <c r="H8" s="33">
        <f t="shared" si="3"/>
        <v>0</v>
      </c>
      <c r="I8" s="33">
        <f t="shared" si="3"/>
        <v>0</v>
      </c>
      <c r="J8" s="33">
        <f t="shared" si="3"/>
        <v>0</v>
      </c>
      <c r="K8" s="33">
        <f t="shared" si="3"/>
        <v>0</v>
      </c>
      <c r="L8" s="33">
        <f t="shared" si="3"/>
        <v>0</v>
      </c>
      <c r="M8" s="33">
        <f t="shared" si="3"/>
        <v>0</v>
      </c>
      <c r="N8" s="33">
        <f t="shared" si="3"/>
        <v>0</v>
      </c>
      <c r="O8" s="33">
        <f t="shared" si="3"/>
        <v>8.0624170730774616E-2</v>
      </c>
      <c r="P8" s="33">
        <f t="shared" si="3"/>
        <v>0.12620528723579497</v>
      </c>
      <c r="Q8" s="33">
        <f t="shared" si="3"/>
        <v>7.0799327619192898</v>
      </c>
      <c r="R8" s="33">
        <f t="shared" si="3"/>
        <v>25.181647003343471</v>
      </c>
      <c r="S8" s="33">
        <f t="shared" si="3"/>
        <v>52.380074593494193</v>
      </c>
      <c r="T8" s="33">
        <f t="shared" si="3"/>
        <v>441.75899524151635</v>
      </c>
      <c r="U8" s="33">
        <f t="shared" si="3"/>
        <v>506.97759075719313</v>
      </c>
      <c r="V8" s="33">
        <f t="shared" si="3"/>
        <v>102.37892250112131</v>
      </c>
      <c r="W8" s="33">
        <f t="shared" si="3"/>
        <v>138.16900890081729</v>
      </c>
      <c r="X8" s="33">
        <f t="shared" si="3"/>
        <v>330.74795394343528</v>
      </c>
      <c r="Y8" s="33">
        <f t="shared" si="3"/>
        <v>155.92232390854838</v>
      </c>
      <c r="Z8" s="33">
        <f t="shared" si="3"/>
        <v>205.22611757281211</v>
      </c>
      <c r="AA8" s="33">
        <f t="shared" si="3"/>
        <v>32.58320037453673</v>
      </c>
      <c r="AB8" s="33">
        <f t="shared" si="3"/>
        <v>3.5573291872187114</v>
      </c>
      <c r="AC8" s="33">
        <f t="shared" si="3"/>
        <v>110.70899893977527</v>
      </c>
      <c r="AD8" s="33">
        <f t="shared" si="3"/>
        <v>152.75193258219807</v>
      </c>
      <c r="AE8" s="33">
        <f t="shared" si="3"/>
        <v>10.130617284903085</v>
      </c>
    </row>
    <row r="9" spans="1:32" x14ac:dyDescent="0.2">
      <c r="A9" s="13" t="s">
        <v>27</v>
      </c>
      <c r="B9" s="4" t="s">
        <v>28</v>
      </c>
      <c r="C9" s="33">
        <f t="shared" ref="C9:AE9" si="4">+C10+C11+C12</f>
        <v>0</v>
      </c>
      <c r="D9" s="33">
        <f t="shared" si="4"/>
        <v>0</v>
      </c>
      <c r="E9" s="33">
        <f t="shared" si="4"/>
        <v>0</v>
      </c>
      <c r="F9" s="33">
        <f t="shared" si="4"/>
        <v>0</v>
      </c>
      <c r="G9" s="33">
        <f t="shared" si="4"/>
        <v>0</v>
      </c>
      <c r="H9" s="33">
        <f t="shared" si="4"/>
        <v>0</v>
      </c>
      <c r="I9" s="33">
        <f t="shared" si="4"/>
        <v>0</v>
      </c>
      <c r="J9" s="33">
        <f t="shared" si="4"/>
        <v>0</v>
      </c>
      <c r="K9" s="33">
        <f t="shared" si="4"/>
        <v>0</v>
      </c>
      <c r="L9" s="33">
        <f t="shared" si="4"/>
        <v>0</v>
      </c>
      <c r="M9" s="33">
        <f t="shared" si="4"/>
        <v>0</v>
      </c>
      <c r="N9" s="33">
        <f t="shared" si="4"/>
        <v>0</v>
      </c>
      <c r="O9" s="33">
        <f t="shared" si="4"/>
        <v>8.0624170730774616E-2</v>
      </c>
      <c r="P9" s="33">
        <f t="shared" si="4"/>
        <v>0.12620528723579497</v>
      </c>
      <c r="Q9" s="33">
        <f t="shared" si="4"/>
        <v>7.0799327619192898</v>
      </c>
      <c r="R9" s="33">
        <f t="shared" si="4"/>
        <v>25.181647003343471</v>
      </c>
      <c r="S9" s="33">
        <f t="shared" si="4"/>
        <v>52.380074593494193</v>
      </c>
      <c r="T9" s="33">
        <f t="shared" si="4"/>
        <v>441.75899524151635</v>
      </c>
      <c r="U9" s="33">
        <f t="shared" si="4"/>
        <v>506.97759075719313</v>
      </c>
      <c r="V9" s="33">
        <f t="shared" si="4"/>
        <v>102.37892250112131</v>
      </c>
      <c r="W9" s="33">
        <f t="shared" si="4"/>
        <v>138.16900890081729</v>
      </c>
      <c r="X9" s="33">
        <f t="shared" si="4"/>
        <v>330.74795394343528</v>
      </c>
      <c r="Y9" s="33">
        <f t="shared" si="4"/>
        <v>155.92232390854838</v>
      </c>
      <c r="Z9" s="33">
        <f t="shared" si="4"/>
        <v>205.22611757281211</v>
      </c>
      <c r="AA9" s="33">
        <f t="shared" si="4"/>
        <v>32.58320037453673</v>
      </c>
      <c r="AB9" s="33">
        <f t="shared" si="4"/>
        <v>3.5573291872187114</v>
      </c>
      <c r="AC9" s="33">
        <f t="shared" si="4"/>
        <v>110.70899893977527</v>
      </c>
      <c r="AD9" s="33">
        <f t="shared" si="4"/>
        <v>152.75193258219807</v>
      </c>
      <c r="AE9" s="33">
        <f t="shared" si="4"/>
        <v>10.130617284903085</v>
      </c>
      <c r="AF9" s="73"/>
    </row>
    <row r="10" spans="1:32" x14ac:dyDescent="0.2">
      <c r="A10" s="13" t="s">
        <v>29</v>
      </c>
      <c r="B10" s="4" t="s">
        <v>30</v>
      </c>
      <c r="C10" s="94">
        <f>+'CO2'!C10+'abs CO2'!C10+'CH4'!C10*PCG!$C$5+N2O!C10*PCG!$C$6+HFC!C10+PFC!C10+'SF6'!C10</f>
        <v>0</v>
      </c>
      <c r="D10" s="94">
        <f>+'CO2'!D10+'abs CO2'!D10+'CH4'!D10*PCG!$C$5+N2O!D10*PCG!$C$6+HFC!D10+PFC!D10+'SF6'!D10</f>
        <v>0</v>
      </c>
      <c r="E10" s="94">
        <f>+'CO2'!E10+'abs CO2'!E10+'CH4'!E10*PCG!$C$5+N2O!E10*PCG!$C$6+HFC!E10+PFC!E10+'SF6'!E10</f>
        <v>0</v>
      </c>
      <c r="F10" s="94">
        <f>+'CO2'!F10+'abs CO2'!F10+'CH4'!F10*PCG!$C$5+N2O!F10*PCG!$C$6+HFC!F10+PFC!F10+'SF6'!F10</f>
        <v>0</v>
      </c>
      <c r="G10" s="94">
        <f>+'CO2'!G10+'abs CO2'!G10+'CH4'!G10*PCG!$C$5+N2O!G10*PCG!$C$6+HFC!G10+PFC!G10+'SF6'!G10</f>
        <v>0</v>
      </c>
      <c r="H10" s="94">
        <f>+'CO2'!H10+'abs CO2'!H10+'CH4'!H10*PCG!$C$5+N2O!H10*PCG!$C$6+HFC!H10+PFC!H10+'SF6'!H10</f>
        <v>0</v>
      </c>
      <c r="I10" s="94">
        <f>+'CO2'!I10+'abs CO2'!I10+'CH4'!I10*PCG!$C$5+N2O!I10*PCG!$C$6+HFC!I10+PFC!I10+'SF6'!I10</f>
        <v>0</v>
      </c>
      <c r="J10" s="94">
        <f>+'CO2'!J10+'abs CO2'!J10+'CH4'!J10*PCG!$C$5+N2O!J10*PCG!$C$6+HFC!J10+PFC!J10+'SF6'!J10</f>
        <v>0</v>
      </c>
      <c r="K10" s="94">
        <f>+'CO2'!K10+'abs CO2'!K10+'CH4'!K10*PCG!$C$5+N2O!K10*PCG!$C$6+HFC!K10+PFC!K10+'SF6'!K10</f>
        <v>0</v>
      </c>
      <c r="L10" s="94">
        <f>+'CO2'!L10+'abs CO2'!L10+'CH4'!L10*PCG!$C$5+N2O!L10*PCG!$C$6+HFC!L10+PFC!L10+'SF6'!L10</f>
        <v>0</v>
      </c>
      <c r="M10" s="94">
        <f>+'CO2'!M10+'abs CO2'!M10+'CH4'!M10*PCG!$C$5+N2O!M10*PCG!$C$6+HFC!M10+PFC!M10+'SF6'!M10</f>
        <v>0</v>
      </c>
      <c r="N10" s="94">
        <f>+'CO2'!N10+'abs CO2'!N10+'CH4'!N10*PCG!$C$5+N2O!N10*PCG!$C$6+HFC!N10+PFC!N10+'SF6'!N10</f>
        <v>0</v>
      </c>
      <c r="O10" s="94">
        <f>+'CO2'!O10+'abs CO2'!O10+'CH4'!O10*PCG!$C$5+N2O!O10*PCG!$C$6+HFC!O10+PFC!O10+'SF6'!O10</f>
        <v>8.0624170730774616E-2</v>
      </c>
      <c r="P10" s="94">
        <f>+'CO2'!P10+'abs CO2'!P10+'CH4'!P10*PCG!$C$5+N2O!P10*PCG!$C$6+HFC!P10+PFC!P10+'SF6'!P10</f>
        <v>0.12620528723579497</v>
      </c>
      <c r="Q10" s="94">
        <f>+'CO2'!Q10+'abs CO2'!Q10+'CH4'!Q10*PCG!$C$5+N2O!Q10*PCG!$C$6+HFC!Q10+PFC!Q10+'SF6'!Q10</f>
        <v>7.0799327619192898</v>
      </c>
      <c r="R10" s="94">
        <f>+'CO2'!R10+'abs CO2'!R10+'CH4'!R10*PCG!$C$5+N2O!R10*PCG!$C$6+HFC!R10+PFC!R10+'SF6'!R10</f>
        <v>25.181647003343471</v>
      </c>
      <c r="S10" s="94">
        <f>+'CO2'!S10+'abs CO2'!S10+'CH4'!S10*PCG!$C$5+N2O!S10*PCG!$C$6+HFC!S10+PFC!S10+'SF6'!S10</f>
        <v>52.380074593494193</v>
      </c>
      <c r="T10" s="94">
        <f>+'CO2'!T10+'abs CO2'!T10+'CH4'!T10*PCG!$C$5+N2O!T10*PCG!$C$6+HFC!T10+PFC!T10+'SF6'!T10</f>
        <v>441.75899524151635</v>
      </c>
      <c r="U10" s="94">
        <f>+'CO2'!U10+'abs CO2'!U10+'CH4'!U10*PCG!$C$5+N2O!U10*PCG!$C$6+HFC!U10+PFC!U10+'SF6'!U10</f>
        <v>506.97759075719313</v>
      </c>
      <c r="V10" s="94">
        <f>+'CO2'!V10+'abs CO2'!V10+'CH4'!V10*PCG!$C$5+N2O!V10*PCG!$C$6+HFC!V10+PFC!V10+'SF6'!V10</f>
        <v>102.37892250112131</v>
      </c>
      <c r="W10" s="94">
        <f>+'CO2'!W10+'abs CO2'!W10+'CH4'!W10*PCG!$C$5+N2O!W10*PCG!$C$6+HFC!W10+PFC!W10+'SF6'!W10</f>
        <v>138.16900890081729</v>
      </c>
      <c r="X10" s="94">
        <f>+'CO2'!X10+'abs CO2'!X10+'CH4'!X10*PCG!$C$5+N2O!X10*PCG!$C$6+HFC!X10+PFC!X10+'SF6'!X10</f>
        <v>330.74795394343528</v>
      </c>
      <c r="Y10" s="94">
        <f>+'CO2'!Y10+'abs CO2'!Y10+'CH4'!Y10*PCG!$C$5+N2O!Y10*PCG!$C$6+HFC!Y10+PFC!Y10+'SF6'!Y10</f>
        <v>155.92232390854838</v>
      </c>
      <c r="Z10" s="94">
        <f>+'CO2'!Z10+'abs CO2'!Z10+'CH4'!Z10*PCG!$C$5+N2O!Z10*PCG!$C$6+HFC!Z10+PFC!Z10+'SF6'!Z10</f>
        <v>205.22611757281211</v>
      </c>
      <c r="AA10" s="94">
        <f>+'CO2'!AA10+'abs CO2'!AA10+'CH4'!AA10*PCG!$C$5+N2O!AA10*PCG!$C$6+HFC!AA10+PFC!AA10+'SF6'!AA10</f>
        <v>32.58320037453673</v>
      </c>
      <c r="AB10" s="94">
        <f>+'CO2'!AB10+'abs CO2'!AB10+'CH4'!AB10*PCG!$C$5+N2O!AB10*PCG!$C$6+HFC!AB10+PFC!AB10+'SF6'!AB10</f>
        <v>3.5573291872187114</v>
      </c>
      <c r="AC10" s="94">
        <f>+'CO2'!AC10+'abs CO2'!AC10+'CH4'!AC10*PCG!$C$5+N2O!AC10*PCG!$C$6+HFC!AC10+PFC!AC10+'SF6'!AC10</f>
        <v>110.70899893977527</v>
      </c>
      <c r="AD10" s="94">
        <f>+'CO2'!AD10+'abs CO2'!AD10+'CH4'!AD10*PCG!$C$5+N2O!AD10*PCG!$C$6+HFC!AD10+PFC!AD10+'SF6'!AD10</f>
        <v>152.75193258219807</v>
      </c>
      <c r="AE10" s="94">
        <f>+'CO2'!AE10+'abs CO2'!AE10+'CH4'!AE10*PCG!$C$5+N2O!AE10*PCG!$C$6+HFC!AE10+PFC!AE10+'SF6'!AE10</f>
        <v>10.130617284903085</v>
      </c>
    </row>
    <row r="11" spans="1:32" x14ac:dyDescent="0.2">
      <c r="A11" s="13" t="s">
        <v>31</v>
      </c>
      <c r="B11" s="4" t="s">
        <v>32</v>
      </c>
      <c r="C11" s="94">
        <f>+'CO2'!C11+'abs CO2'!C11+'CH4'!C11*PCG!$C$5+N2O!C11*PCG!$C$6+HFC!C11+PFC!C11+'SF6'!C11</f>
        <v>0</v>
      </c>
      <c r="D11" s="94">
        <f>+'CO2'!D11+'abs CO2'!D11+'CH4'!D11*PCG!$C$5+N2O!D11*PCG!$C$6+HFC!D11+PFC!D11+'SF6'!D11</f>
        <v>0</v>
      </c>
      <c r="E11" s="94">
        <f>+'CO2'!E11+'abs CO2'!E11+'CH4'!E11*PCG!$C$5+N2O!E11*PCG!$C$6+HFC!E11+PFC!E11+'SF6'!E11</f>
        <v>0</v>
      </c>
      <c r="F11" s="94">
        <f>+'CO2'!F11+'abs CO2'!F11+'CH4'!F11*PCG!$C$5+N2O!F11*PCG!$C$6+HFC!F11+PFC!F11+'SF6'!F11</f>
        <v>0</v>
      </c>
      <c r="G11" s="94">
        <f>+'CO2'!G11+'abs CO2'!G11+'CH4'!G11*PCG!$C$5+N2O!G11*PCG!$C$6+HFC!G11+PFC!G11+'SF6'!G11</f>
        <v>0</v>
      </c>
      <c r="H11" s="94">
        <f>+'CO2'!H11+'abs CO2'!H11+'CH4'!H11*PCG!$C$5+N2O!H11*PCG!$C$6+HFC!H11+PFC!H11+'SF6'!H11</f>
        <v>0</v>
      </c>
      <c r="I11" s="94">
        <f>+'CO2'!I11+'abs CO2'!I11+'CH4'!I11*PCG!$C$5+N2O!I11*PCG!$C$6+HFC!I11+PFC!I11+'SF6'!I11</f>
        <v>0</v>
      </c>
      <c r="J11" s="94">
        <f>+'CO2'!J11+'abs CO2'!J11+'CH4'!J11*PCG!$C$5+N2O!J11*PCG!$C$6+HFC!J11+PFC!J11+'SF6'!J11</f>
        <v>0</v>
      </c>
      <c r="K11" s="94">
        <f>+'CO2'!K11+'abs CO2'!K11+'CH4'!K11*PCG!$C$5+N2O!K11*PCG!$C$6+HFC!K11+PFC!K11+'SF6'!K11</f>
        <v>0</v>
      </c>
      <c r="L11" s="94">
        <f>+'CO2'!L11+'abs CO2'!L11+'CH4'!L11*PCG!$C$5+N2O!L11*PCG!$C$6+HFC!L11+PFC!L11+'SF6'!L11</f>
        <v>0</v>
      </c>
      <c r="M11" s="94">
        <f>+'CO2'!M11+'abs CO2'!M11+'CH4'!M11*PCG!$C$5+N2O!M11*PCG!$C$6+HFC!M11+PFC!M11+'SF6'!M11</f>
        <v>0</v>
      </c>
      <c r="N11" s="94">
        <f>+'CO2'!N11+'abs CO2'!N11+'CH4'!N11*PCG!$C$5+N2O!N11*PCG!$C$6+HFC!N11+PFC!N11+'SF6'!N11</f>
        <v>0</v>
      </c>
      <c r="O11" s="94">
        <f>+'CO2'!O11+'abs CO2'!O11+'CH4'!O11*PCG!$C$5+N2O!O11*PCG!$C$6+HFC!O11+PFC!O11+'SF6'!O11</f>
        <v>0</v>
      </c>
      <c r="P11" s="94">
        <f>+'CO2'!P11+'abs CO2'!P11+'CH4'!P11*PCG!$C$5+N2O!P11*PCG!$C$6+HFC!P11+PFC!P11+'SF6'!P11</f>
        <v>0</v>
      </c>
      <c r="Q11" s="94">
        <f>+'CO2'!Q11+'abs CO2'!Q11+'CH4'!Q11*PCG!$C$5+N2O!Q11*PCG!$C$6+HFC!Q11+PFC!Q11+'SF6'!Q11</f>
        <v>0</v>
      </c>
      <c r="R11" s="94">
        <f>+'CO2'!R11+'abs CO2'!R11+'CH4'!R11*PCG!$C$5+N2O!R11*PCG!$C$6+HFC!R11+PFC!R11+'SF6'!R11</f>
        <v>0</v>
      </c>
      <c r="S11" s="94">
        <f>+'CO2'!S11+'abs CO2'!S11+'CH4'!S11*PCG!$C$5+N2O!S11*PCG!$C$6+HFC!S11+PFC!S11+'SF6'!S11</f>
        <v>0</v>
      </c>
      <c r="T11" s="94">
        <f>+'CO2'!T11+'abs CO2'!T11+'CH4'!T11*PCG!$C$5+N2O!T11*PCG!$C$6+HFC!T11+PFC!T11+'SF6'!T11</f>
        <v>0</v>
      </c>
      <c r="U11" s="94">
        <f>+'CO2'!U11+'abs CO2'!U11+'CH4'!U11*PCG!$C$5+N2O!U11*PCG!$C$6+HFC!U11+PFC!U11+'SF6'!U11</f>
        <v>0</v>
      </c>
      <c r="V11" s="94">
        <f>+'CO2'!V11+'abs CO2'!V11+'CH4'!V11*PCG!$C$5+N2O!V11*PCG!$C$6+HFC!V11+PFC!V11+'SF6'!V11</f>
        <v>0</v>
      </c>
      <c r="W11" s="94">
        <f>+'CO2'!W11+'abs CO2'!W11+'CH4'!W11*PCG!$C$5+N2O!W11*PCG!$C$6+HFC!W11+PFC!W11+'SF6'!W11</f>
        <v>0</v>
      </c>
      <c r="X11" s="94">
        <f>+'CO2'!X11+'abs CO2'!X11+'CH4'!X11*PCG!$C$5+N2O!X11*PCG!$C$6+HFC!X11+PFC!X11+'SF6'!X11</f>
        <v>0</v>
      </c>
      <c r="Y11" s="94">
        <f>+'CO2'!Y11+'abs CO2'!Y11+'CH4'!Y11*PCG!$C$5+N2O!Y11*PCG!$C$6+HFC!Y11+PFC!Y11+'SF6'!Y11</f>
        <v>0</v>
      </c>
      <c r="Z11" s="94">
        <f>+'CO2'!Z11+'abs CO2'!Z11+'CH4'!Z11*PCG!$C$5+N2O!Z11*PCG!$C$6+HFC!Z11+PFC!Z11+'SF6'!Z11</f>
        <v>0</v>
      </c>
      <c r="AA11" s="94">
        <f>+'CO2'!AA11+'abs CO2'!AA11+'CH4'!AA11*PCG!$C$5+N2O!AA11*PCG!$C$6+HFC!AA11+PFC!AA11+'SF6'!AA11</f>
        <v>0</v>
      </c>
      <c r="AB11" s="94">
        <f>+'CO2'!AB11+'abs CO2'!AB11+'CH4'!AB11*PCG!$C$5+N2O!AB11*PCG!$C$6+HFC!AB11+PFC!AB11+'SF6'!AB11</f>
        <v>0</v>
      </c>
      <c r="AC11" s="94">
        <f>+'CO2'!AC11+'abs CO2'!AC11+'CH4'!AC11*PCG!$C$5+N2O!AC11*PCG!$C$6+HFC!AC11+PFC!AC11+'SF6'!AC11</f>
        <v>0</v>
      </c>
      <c r="AD11" s="94">
        <f>+'CO2'!AD11+'abs CO2'!AD11+'CH4'!AD11*PCG!$C$5+N2O!AD11*PCG!$C$6+HFC!AD11+PFC!AD11+'SF6'!AD11</f>
        <v>0</v>
      </c>
      <c r="AE11" s="94">
        <f>+'CO2'!AE11+'abs CO2'!AE11+'CH4'!AE11*PCG!$C$5+N2O!AE11*PCG!$C$6+HFC!AE11+PFC!AE11+'SF6'!AE11</f>
        <v>0</v>
      </c>
    </row>
    <row r="12" spans="1:32" x14ac:dyDescent="0.2">
      <c r="A12" s="13" t="s">
        <v>33</v>
      </c>
      <c r="B12" s="4" t="s">
        <v>34</v>
      </c>
      <c r="C12" s="94">
        <f>+'CO2'!C12+'abs CO2'!C12+'CH4'!C12*PCG!$C$5+N2O!C12*PCG!$C$6+HFC!C12+PFC!C12+'SF6'!C12</f>
        <v>0</v>
      </c>
      <c r="D12" s="94">
        <f>+'CO2'!D12+'abs CO2'!D12+'CH4'!D12*PCG!$C$5+N2O!D12*PCG!$C$6+HFC!D12+PFC!D12+'SF6'!D12</f>
        <v>0</v>
      </c>
      <c r="E12" s="94">
        <f>+'CO2'!E12+'abs CO2'!E12+'CH4'!E12*PCG!$C$5+N2O!E12*PCG!$C$6+HFC!E12+PFC!E12+'SF6'!E12</f>
        <v>0</v>
      </c>
      <c r="F12" s="94">
        <f>+'CO2'!F12+'abs CO2'!F12+'CH4'!F12*PCG!$C$5+N2O!F12*PCG!$C$6+HFC!F12+PFC!F12+'SF6'!F12</f>
        <v>0</v>
      </c>
      <c r="G12" s="94">
        <f>+'CO2'!G12+'abs CO2'!G12+'CH4'!G12*PCG!$C$5+N2O!G12*PCG!$C$6+HFC!G12+PFC!G12+'SF6'!G12</f>
        <v>0</v>
      </c>
      <c r="H12" s="94">
        <f>+'CO2'!H12+'abs CO2'!H12+'CH4'!H12*PCG!$C$5+N2O!H12*PCG!$C$6+HFC!H12+PFC!H12+'SF6'!H12</f>
        <v>0</v>
      </c>
      <c r="I12" s="94">
        <f>+'CO2'!I12+'abs CO2'!I12+'CH4'!I12*PCG!$C$5+N2O!I12*PCG!$C$6+HFC!I12+PFC!I12+'SF6'!I12</f>
        <v>0</v>
      </c>
      <c r="J12" s="94">
        <f>+'CO2'!J12+'abs CO2'!J12+'CH4'!J12*PCG!$C$5+N2O!J12*PCG!$C$6+HFC!J12+PFC!J12+'SF6'!J12</f>
        <v>0</v>
      </c>
      <c r="K12" s="94">
        <f>+'CO2'!K12+'abs CO2'!K12+'CH4'!K12*PCG!$C$5+N2O!K12*PCG!$C$6+HFC!K12+PFC!K12+'SF6'!K12</f>
        <v>0</v>
      </c>
      <c r="L12" s="94">
        <f>+'CO2'!L12+'abs CO2'!L12+'CH4'!L12*PCG!$C$5+N2O!L12*PCG!$C$6+HFC!L12+PFC!L12+'SF6'!L12</f>
        <v>0</v>
      </c>
      <c r="M12" s="94">
        <f>+'CO2'!M12+'abs CO2'!M12+'CH4'!M12*PCG!$C$5+N2O!M12*PCG!$C$6+HFC!M12+PFC!M12+'SF6'!M12</f>
        <v>0</v>
      </c>
      <c r="N12" s="94">
        <f>+'CO2'!N12+'abs CO2'!N12+'CH4'!N12*PCG!$C$5+N2O!N12*PCG!$C$6+HFC!N12+PFC!N12+'SF6'!N12</f>
        <v>0</v>
      </c>
      <c r="O12" s="94">
        <f>+'CO2'!O12+'abs CO2'!O12+'CH4'!O12*PCG!$C$5+N2O!O12*PCG!$C$6+HFC!O12+PFC!O12+'SF6'!O12</f>
        <v>0</v>
      </c>
      <c r="P12" s="94">
        <f>+'CO2'!P12+'abs CO2'!P12+'CH4'!P12*PCG!$C$5+N2O!P12*PCG!$C$6+HFC!P12+PFC!P12+'SF6'!P12</f>
        <v>0</v>
      </c>
      <c r="Q12" s="94">
        <f>+'CO2'!Q12+'abs CO2'!Q12+'CH4'!Q12*PCG!$C$5+N2O!Q12*PCG!$C$6+HFC!Q12+PFC!Q12+'SF6'!Q12</f>
        <v>0</v>
      </c>
      <c r="R12" s="94">
        <f>+'CO2'!R12+'abs CO2'!R12+'CH4'!R12*PCG!$C$5+N2O!R12*PCG!$C$6+HFC!R12+PFC!R12+'SF6'!R12</f>
        <v>0</v>
      </c>
      <c r="S12" s="94">
        <f>+'CO2'!S12+'abs CO2'!S12+'CH4'!S12*PCG!$C$5+N2O!S12*PCG!$C$6+HFC!S12+PFC!S12+'SF6'!S12</f>
        <v>0</v>
      </c>
      <c r="T12" s="94">
        <f>+'CO2'!T12+'abs CO2'!T12+'CH4'!T12*PCG!$C$5+N2O!T12*PCG!$C$6+HFC!T12+PFC!T12+'SF6'!T12</f>
        <v>0</v>
      </c>
      <c r="U12" s="94">
        <f>+'CO2'!U12+'abs CO2'!U12+'CH4'!U12*PCG!$C$5+N2O!U12*PCG!$C$6+HFC!U12+PFC!U12+'SF6'!U12</f>
        <v>0</v>
      </c>
      <c r="V12" s="94">
        <f>+'CO2'!V12+'abs CO2'!V12+'CH4'!V12*PCG!$C$5+N2O!V12*PCG!$C$6+HFC!V12+PFC!V12+'SF6'!V12</f>
        <v>0</v>
      </c>
      <c r="W12" s="94">
        <f>+'CO2'!W12+'abs CO2'!W12+'CH4'!W12*PCG!$C$5+N2O!W12*PCG!$C$6+HFC!W12+PFC!W12+'SF6'!W12</f>
        <v>0</v>
      </c>
      <c r="X12" s="94">
        <f>+'CO2'!X12+'abs CO2'!X12+'CH4'!X12*PCG!$C$5+N2O!X12*PCG!$C$6+HFC!X12+PFC!X12+'SF6'!X12</f>
        <v>0</v>
      </c>
      <c r="Y12" s="94">
        <f>+'CO2'!Y12+'abs CO2'!Y12+'CH4'!Y12*PCG!$C$5+N2O!Y12*PCG!$C$6+HFC!Y12+PFC!Y12+'SF6'!Y12</f>
        <v>0</v>
      </c>
      <c r="Z12" s="94">
        <f>+'CO2'!Z12+'abs CO2'!Z12+'CH4'!Z12*PCG!$C$5+N2O!Z12*PCG!$C$6+HFC!Z12+PFC!Z12+'SF6'!Z12</f>
        <v>0</v>
      </c>
      <c r="AA12" s="94">
        <f>+'CO2'!AA12+'abs CO2'!AA12+'CH4'!AA12*PCG!$C$5+N2O!AA12*PCG!$C$6+HFC!AA12+PFC!AA12+'SF6'!AA12</f>
        <v>0</v>
      </c>
      <c r="AB12" s="94">
        <f>+'CO2'!AB12+'abs CO2'!AB12+'CH4'!AB12*PCG!$C$5+N2O!AB12*PCG!$C$6+HFC!AB12+PFC!AB12+'SF6'!AB12</f>
        <v>0</v>
      </c>
      <c r="AC12" s="94">
        <f>+'CO2'!AC12+'abs CO2'!AC12+'CH4'!AC12*PCG!$C$5+N2O!AC12*PCG!$C$6+HFC!AC12+PFC!AC12+'SF6'!AC12</f>
        <v>0</v>
      </c>
      <c r="AD12" s="94">
        <f>+'CO2'!AD12+'abs CO2'!AD12+'CH4'!AD12*PCG!$C$5+N2O!AD12*PCG!$C$6+HFC!AD12+PFC!AD12+'SF6'!AD12</f>
        <v>0</v>
      </c>
      <c r="AE12" s="94">
        <f>+'CO2'!AE12+'abs CO2'!AE12+'CH4'!AE12*PCG!$C$5+N2O!AE12*PCG!$C$6+HFC!AE12+PFC!AE12+'SF6'!AE12</f>
        <v>0</v>
      </c>
    </row>
    <row r="13" spans="1:32" x14ac:dyDescent="0.2">
      <c r="A13" s="13" t="s">
        <v>35</v>
      </c>
      <c r="B13" s="4" t="s">
        <v>36</v>
      </c>
      <c r="C13" s="94">
        <f>+'CO2'!C13+'abs CO2'!C13+'CH4'!C13*PCG!$C$5+N2O!C13*PCG!$C$6+HFC!C13+PFC!C13+'SF6'!C13</f>
        <v>0</v>
      </c>
      <c r="D13" s="94">
        <f>+'CO2'!D13+'abs CO2'!D13+'CH4'!D13*PCG!$C$5+N2O!D13*PCG!$C$6+HFC!D13+PFC!D13+'SF6'!D13</f>
        <v>0</v>
      </c>
      <c r="E13" s="94">
        <f>+'CO2'!E13+'abs CO2'!E13+'CH4'!E13*PCG!$C$5+N2O!E13*PCG!$C$6+HFC!E13+PFC!E13+'SF6'!E13</f>
        <v>0</v>
      </c>
      <c r="F13" s="94">
        <f>+'CO2'!F13+'abs CO2'!F13+'CH4'!F13*PCG!$C$5+N2O!F13*PCG!$C$6+HFC!F13+PFC!F13+'SF6'!F13</f>
        <v>0</v>
      </c>
      <c r="G13" s="94">
        <f>+'CO2'!G13+'abs CO2'!G13+'CH4'!G13*PCG!$C$5+N2O!G13*PCG!$C$6+HFC!G13+PFC!G13+'SF6'!G13</f>
        <v>0</v>
      </c>
      <c r="H13" s="94">
        <f>+'CO2'!H13+'abs CO2'!H13+'CH4'!H13*PCG!$C$5+N2O!H13*PCG!$C$6+HFC!H13+PFC!H13+'SF6'!H13</f>
        <v>0</v>
      </c>
      <c r="I13" s="94">
        <f>+'CO2'!I13+'abs CO2'!I13+'CH4'!I13*PCG!$C$5+N2O!I13*PCG!$C$6+HFC!I13+PFC!I13+'SF6'!I13</f>
        <v>0</v>
      </c>
      <c r="J13" s="94">
        <f>+'CO2'!J13+'abs CO2'!J13+'CH4'!J13*PCG!$C$5+N2O!J13*PCG!$C$6+HFC!J13+PFC!J13+'SF6'!J13</f>
        <v>0</v>
      </c>
      <c r="K13" s="94">
        <f>+'CO2'!K13+'abs CO2'!K13+'CH4'!K13*PCG!$C$5+N2O!K13*PCG!$C$6+HFC!K13+PFC!K13+'SF6'!K13</f>
        <v>0</v>
      </c>
      <c r="L13" s="94">
        <f>+'CO2'!L13+'abs CO2'!L13+'CH4'!L13*PCG!$C$5+N2O!L13*PCG!$C$6+HFC!L13+PFC!L13+'SF6'!L13</f>
        <v>0</v>
      </c>
      <c r="M13" s="94">
        <f>+'CO2'!M13+'abs CO2'!M13+'CH4'!M13*PCG!$C$5+N2O!M13*PCG!$C$6+HFC!M13+PFC!M13+'SF6'!M13</f>
        <v>0</v>
      </c>
      <c r="N13" s="94">
        <f>+'CO2'!N13+'abs CO2'!N13+'CH4'!N13*PCG!$C$5+N2O!N13*PCG!$C$6+HFC!N13+PFC!N13+'SF6'!N13</f>
        <v>0</v>
      </c>
      <c r="O13" s="94">
        <f>+'CO2'!O13+'abs CO2'!O13+'CH4'!O13*PCG!$C$5+N2O!O13*PCG!$C$6+HFC!O13+PFC!O13+'SF6'!O13</f>
        <v>0</v>
      </c>
      <c r="P13" s="94">
        <f>+'CO2'!P13+'abs CO2'!P13+'CH4'!P13*PCG!$C$5+N2O!P13*PCG!$C$6+HFC!P13+PFC!P13+'SF6'!P13</f>
        <v>0</v>
      </c>
      <c r="Q13" s="94">
        <f>+'CO2'!Q13+'abs CO2'!Q13+'CH4'!Q13*PCG!$C$5+N2O!Q13*PCG!$C$6+HFC!Q13+PFC!Q13+'SF6'!Q13</f>
        <v>0</v>
      </c>
      <c r="R13" s="94">
        <f>+'CO2'!R13+'abs CO2'!R13+'CH4'!R13*PCG!$C$5+N2O!R13*PCG!$C$6+HFC!R13+PFC!R13+'SF6'!R13</f>
        <v>0</v>
      </c>
      <c r="S13" s="94">
        <f>+'CO2'!S13+'abs CO2'!S13+'CH4'!S13*PCG!$C$5+N2O!S13*PCG!$C$6+HFC!S13+PFC!S13+'SF6'!S13</f>
        <v>0</v>
      </c>
      <c r="T13" s="94">
        <f>+'CO2'!T13+'abs CO2'!T13+'CH4'!T13*PCG!$C$5+N2O!T13*PCG!$C$6+HFC!T13+PFC!T13+'SF6'!T13</f>
        <v>0</v>
      </c>
      <c r="U13" s="94">
        <f>+'CO2'!U13+'abs CO2'!U13+'CH4'!U13*PCG!$C$5+N2O!U13*PCG!$C$6+HFC!U13+PFC!U13+'SF6'!U13</f>
        <v>0</v>
      </c>
      <c r="V13" s="94">
        <f>+'CO2'!V13+'abs CO2'!V13+'CH4'!V13*PCG!$C$5+N2O!V13*PCG!$C$6+HFC!V13+PFC!V13+'SF6'!V13</f>
        <v>0</v>
      </c>
      <c r="W13" s="94">
        <f>+'CO2'!W13+'abs CO2'!W13+'CH4'!W13*PCG!$C$5+N2O!W13*PCG!$C$6+HFC!W13+PFC!W13+'SF6'!W13</f>
        <v>0</v>
      </c>
      <c r="X13" s="94">
        <f>+'CO2'!X13+'abs CO2'!X13+'CH4'!X13*PCG!$C$5+N2O!X13*PCG!$C$6+HFC!X13+PFC!X13+'SF6'!X13</f>
        <v>0</v>
      </c>
      <c r="Y13" s="94">
        <f>+'CO2'!Y13+'abs CO2'!Y13+'CH4'!Y13*PCG!$C$5+N2O!Y13*PCG!$C$6+HFC!Y13+PFC!Y13+'SF6'!Y13</f>
        <v>0</v>
      </c>
      <c r="Z13" s="94">
        <f>+'CO2'!Z13+'abs CO2'!Z13+'CH4'!Z13*PCG!$C$5+N2O!Z13*PCG!$C$6+HFC!Z13+PFC!Z13+'SF6'!Z13</f>
        <v>0</v>
      </c>
      <c r="AA13" s="94">
        <f>+'CO2'!AA13+'abs CO2'!AA13+'CH4'!AA13*PCG!$C$5+N2O!AA13*PCG!$C$6+HFC!AA13+PFC!AA13+'SF6'!AA13</f>
        <v>0</v>
      </c>
      <c r="AB13" s="94">
        <f>+'CO2'!AB13+'abs CO2'!AB13+'CH4'!AB13*PCG!$C$5+N2O!AB13*PCG!$C$6+HFC!AB13+PFC!AB13+'SF6'!AB13</f>
        <v>0</v>
      </c>
      <c r="AC13" s="94">
        <f>+'CO2'!AC13+'abs CO2'!AC13+'CH4'!AC13*PCG!$C$5+N2O!AC13*PCG!$C$6+HFC!AC13+PFC!AC13+'SF6'!AC13</f>
        <v>0</v>
      </c>
      <c r="AD13" s="94">
        <f>+'CO2'!AD13+'abs CO2'!AD13+'CH4'!AD13*PCG!$C$5+N2O!AD13*PCG!$C$6+HFC!AD13+PFC!AD13+'SF6'!AD13</f>
        <v>0</v>
      </c>
      <c r="AE13" s="94">
        <f>+'CO2'!AE13+'abs CO2'!AE13+'CH4'!AE13*PCG!$C$5+N2O!AE13*PCG!$C$6+HFC!AE13+PFC!AE13+'SF6'!AE13</f>
        <v>0</v>
      </c>
    </row>
    <row r="14" spans="1:32" x14ac:dyDescent="0.2">
      <c r="A14" s="13" t="s">
        <v>37</v>
      </c>
      <c r="B14" s="4" t="s">
        <v>38</v>
      </c>
      <c r="C14" s="33">
        <f>+C15+C16</f>
        <v>0</v>
      </c>
      <c r="D14" s="33">
        <f t="shared" ref="D14:AE14" si="5">+D15+D16</f>
        <v>0</v>
      </c>
      <c r="E14" s="33">
        <f t="shared" si="5"/>
        <v>0</v>
      </c>
      <c r="F14" s="33">
        <f t="shared" si="5"/>
        <v>0</v>
      </c>
      <c r="G14" s="33">
        <f t="shared" si="5"/>
        <v>0</v>
      </c>
      <c r="H14" s="33">
        <f t="shared" si="5"/>
        <v>0</v>
      </c>
      <c r="I14" s="33">
        <f t="shared" si="5"/>
        <v>0</v>
      </c>
      <c r="J14" s="33">
        <f t="shared" si="5"/>
        <v>0</v>
      </c>
      <c r="K14" s="33">
        <f t="shared" si="5"/>
        <v>0</v>
      </c>
      <c r="L14" s="33">
        <f t="shared" si="5"/>
        <v>0</v>
      </c>
      <c r="M14" s="33">
        <f t="shared" si="5"/>
        <v>0</v>
      </c>
      <c r="N14" s="33">
        <f t="shared" si="5"/>
        <v>0</v>
      </c>
      <c r="O14" s="33">
        <f t="shared" si="5"/>
        <v>0</v>
      </c>
      <c r="P14" s="33">
        <f t="shared" si="5"/>
        <v>0</v>
      </c>
      <c r="Q14" s="33">
        <f t="shared" si="5"/>
        <v>0</v>
      </c>
      <c r="R14" s="33">
        <f t="shared" si="5"/>
        <v>0</v>
      </c>
      <c r="S14" s="33">
        <f t="shared" si="5"/>
        <v>0</v>
      </c>
      <c r="T14" s="33">
        <f t="shared" si="5"/>
        <v>0</v>
      </c>
      <c r="U14" s="33">
        <f t="shared" si="5"/>
        <v>0</v>
      </c>
      <c r="V14" s="33">
        <f t="shared" si="5"/>
        <v>0</v>
      </c>
      <c r="W14" s="33">
        <f t="shared" si="5"/>
        <v>0</v>
      </c>
      <c r="X14" s="33">
        <f t="shared" si="5"/>
        <v>0</v>
      </c>
      <c r="Y14" s="33">
        <f t="shared" si="5"/>
        <v>0</v>
      </c>
      <c r="Z14" s="33">
        <f t="shared" si="5"/>
        <v>0</v>
      </c>
      <c r="AA14" s="33">
        <f t="shared" si="5"/>
        <v>0</v>
      </c>
      <c r="AB14" s="33">
        <f t="shared" si="5"/>
        <v>0</v>
      </c>
      <c r="AC14" s="33">
        <f t="shared" si="5"/>
        <v>0</v>
      </c>
      <c r="AD14" s="33">
        <f t="shared" si="5"/>
        <v>0</v>
      </c>
      <c r="AE14" s="33">
        <f t="shared" si="5"/>
        <v>0</v>
      </c>
    </row>
    <row r="15" spans="1:32" x14ac:dyDescent="0.2">
      <c r="A15" s="13" t="s">
        <v>39</v>
      </c>
      <c r="B15" s="4" t="s">
        <v>40</v>
      </c>
      <c r="C15" s="94">
        <f>+'CO2'!C15+'abs CO2'!C15+'CH4'!C15*PCG!$C$5+N2O!C15*PCG!$C$6+HFC!C15+PFC!C15+'SF6'!C15</f>
        <v>0</v>
      </c>
      <c r="D15" s="94">
        <f>+'CO2'!D15+'abs CO2'!D15+'CH4'!D15*PCG!$C$5+N2O!D15*PCG!$C$6+HFC!D15+PFC!D15+'SF6'!D15</f>
        <v>0</v>
      </c>
      <c r="E15" s="94">
        <f>+'CO2'!E15+'abs CO2'!E15+'CH4'!E15*PCG!$C$5+N2O!E15*PCG!$C$6+HFC!E15+PFC!E15+'SF6'!E15</f>
        <v>0</v>
      </c>
      <c r="F15" s="94">
        <f>+'CO2'!F15+'abs CO2'!F15+'CH4'!F15*PCG!$C$5+N2O!F15*PCG!$C$6+HFC!F15+PFC!F15+'SF6'!F15</f>
        <v>0</v>
      </c>
      <c r="G15" s="94">
        <f>+'CO2'!G15+'abs CO2'!G15+'CH4'!G15*PCG!$C$5+N2O!G15*PCG!$C$6+HFC!G15+PFC!G15+'SF6'!G15</f>
        <v>0</v>
      </c>
      <c r="H15" s="94">
        <f>+'CO2'!H15+'abs CO2'!H15+'CH4'!H15*PCG!$C$5+N2O!H15*PCG!$C$6+HFC!H15+PFC!H15+'SF6'!H15</f>
        <v>0</v>
      </c>
      <c r="I15" s="94">
        <f>+'CO2'!I15+'abs CO2'!I15+'CH4'!I15*PCG!$C$5+N2O!I15*PCG!$C$6+HFC!I15+PFC!I15+'SF6'!I15</f>
        <v>0</v>
      </c>
      <c r="J15" s="94">
        <f>+'CO2'!J15+'abs CO2'!J15+'CH4'!J15*PCG!$C$5+N2O!J15*PCG!$C$6+HFC!J15+PFC!J15+'SF6'!J15</f>
        <v>0</v>
      </c>
      <c r="K15" s="94">
        <f>+'CO2'!K15+'abs CO2'!K15+'CH4'!K15*PCG!$C$5+N2O!K15*PCG!$C$6+HFC!K15+PFC!K15+'SF6'!K15</f>
        <v>0</v>
      </c>
      <c r="L15" s="94">
        <f>+'CO2'!L15+'abs CO2'!L15+'CH4'!L15*PCG!$C$5+N2O!L15*PCG!$C$6+HFC!L15+PFC!L15+'SF6'!L15</f>
        <v>0</v>
      </c>
      <c r="M15" s="94">
        <f>+'CO2'!M15+'abs CO2'!M15+'CH4'!M15*PCG!$C$5+N2O!M15*PCG!$C$6+HFC!M15+PFC!M15+'SF6'!M15</f>
        <v>0</v>
      </c>
      <c r="N15" s="94">
        <f>+'CO2'!N15+'abs CO2'!N15+'CH4'!N15*PCG!$C$5+N2O!N15*PCG!$C$6+HFC!N15+PFC!N15+'SF6'!N15</f>
        <v>0</v>
      </c>
      <c r="O15" s="94">
        <f>+'CO2'!O15+'abs CO2'!O15+'CH4'!O15*PCG!$C$5+N2O!O15*PCG!$C$6+HFC!O15+PFC!O15+'SF6'!O15</f>
        <v>0</v>
      </c>
      <c r="P15" s="94">
        <f>+'CO2'!P15+'abs CO2'!P15+'CH4'!P15*PCG!$C$5+N2O!P15*PCG!$C$6+HFC!P15+PFC!P15+'SF6'!P15</f>
        <v>0</v>
      </c>
      <c r="Q15" s="94">
        <f>+'CO2'!Q15+'abs CO2'!Q15+'CH4'!Q15*PCG!$C$5+N2O!Q15*PCG!$C$6+HFC!Q15+PFC!Q15+'SF6'!Q15</f>
        <v>0</v>
      </c>
      <c r="R15" s="94">
        <f>+'CO2'!R15+'abs CO2'!R15+'CH4'!R15*PCG!$C$5+N2O!R15*PCG!$C$6+HFC!R15+PFC!R15+'SF6'!R15</f>
        <v>0</v>
      </c>
      <c r="S15" s="94">
        <f>+'CO2'!S15+'abs CO2'!S15+'CH4'!S15*PCG!$C$5+N2O!S15*PCG!$C$6+HFC!S15+PFC!S15+'SF6'!S15</f>
        <v>0</v>
      </c>
      <c r="T15" s="94">
        <f>+'CO2'!T15+'abs CO2'!T15+'CH4'!T15*PCG!$C$5+N2O!T15*PCG!$C$6+HFC!T15+PFC!T15+'SF6'!T15</f>
        <v>0</v>
      </c>
      <c r="U15" s="94">
        <f>+'CO2'!U15+'abs CO2'!U15+'CH4'!U15*PCG!$C$5+N2O!U15*PCG!$C$6+HFC!U15+PFC!U15+'SF6'!U15</f>
        <v>0</v>
      </c>
      <c r="V15" s="94">
        <f>+'CO2'!V15+'abs CO2'!V15+'CH4'!V15*PCG!$C$5+N2O!V15*PCG!$C$6+HFC!V15+PFC!V15+'SF6'!V15</f>
        <v>0</v>
      </c>
      <c r="W15" s="94">
        <f>+'CO2'!W15+'abs CO2'!W15+'CH4'!W15*PCG!$C$5+N2O!W15*PCG!$C$6+HFC!W15+PFC!W15+'SF6'!W15</f>
        <v>0</v>
      </c>
      <c r="X15" s="94">
        <f>+'CO2'!X15+'abs CO2'!X15+'CH4'!X15*PCG!$C$5+N2O!X15*PCG!$C$6+HFC!X15+PFC!X15+'SF6'!X15</f>
        <v>0</v>
      </c>
      <c r="Y15" s="94">
        <f>+'CO2'!Y15+'abs CO2'!Y15+'CH4'!Y15*PCG!$C$5+N2O!Y15*PCG!$C$6+HFC!Y15+PFC!Y15+'SF6'!Y15</f>
        <v>0</v>
      </c>
      <c r="Z15" s="94">
        <f>+'CO2'!Z15+'abs CO2'!Z15+'CH4'!Z15*PCG!$C$5+N2O!Z15*PCG!$C$6+HFC!Z15+PFC!Z15+'SF6'!Z15</f>
        <v>0</v>
      </c>
      <c r="AA15" s="94">
        <f>+'CO2'!AA15+'abs CO2'!AA15+'CH4'!AA15*PCG!$C$5+N2O!AA15*PCG!$C$6+HFC!AA15+PFC!AA15+'SF6'!AA15</f>
        <v>0</v>
      </c>
      <c r="AB15" s="94">
        <f>+'CO2'!AB15+'abs CO2'!AB15+'CH4'!AB15*PCG!$C$5+N2O!AB15*PCG!$C$6+HFC!AB15+PFC!AB15+'SF6'!AB15</f>
        <v>0</v>
      </c>
      <c r="AC15" s="94">
        <f>+'CO2'!AC15+'abs CO2'!AC15+'CH4'!AC15*PCG!$C$5+N2O!AC15*PCG!$C$6+HFC!AC15+PFC!AC15+'SF6'!AC15</f>
        <v>0</v>
      </c>
      <c r="AD15" s="94">
        <f>+'CO2'!AD15+'abs CO2'!AD15+'CH4'!AD15*PCG!$C$5+N2O!AD15*PCG!$C$6+HFC!AD15+PFC!AD15+'SF6'!AD15</f>
        <v>0</v>
      </c>
      <c r="AE15" s="94">
        <f>+'CO2'!AE15+'abs CO2'!AE15+'CH4'!AE15*PCG!$C$5+N2O!AE15*PCG!$C$6+HFC!AE15+PFC!AE15+'SF6'!AE15</f>
        <v>0</v>
      </c>
    </row>
    <row r="16" spans="1:32" x14ac:dyDescent="0.2">
      <c r="A16" s="13" t="s">
        <v>41</v>
      </c>
      <c r="B16" s="4" t="s">
        <v>42</v>
      </c>
      <c r="C16" s="94">
        <f>+'CO2'!C16+'abs CO2'!C16+'CH4'!C16*PCG!$C$5+N2O!C16*PCG!$C$6+HFC!C16+PFC!C16+'SF6'!C16</f>
        <v>0</v>
      </c>
      <c r="D16" s="94">
        <f>+'CO2'!D16+'abs CO2'!D16+'CH4'!D16*PCG!$C$5+N2O!D16*PCG!$C$6+HFC!D16+PFC!D16+'SF6'!D16</f>
        <v>0</v>
      </c>
      <c r="E16" s="94">
        <f>+'CO2'!E16+'abs CO2'!E16+'CH4'!E16*PCG!$C$5+N2O!E16*PCG!$C$6+HFC!E16+PFC!E16+'SF6'!E16</f>
        <v>0</v>
      </c>
      <c r="F16" s="94">
        <f>+'CO2'!F16+'abs CO2'!F16+'CH4'!F16*PCG!$C$5+N2O!F16*PCG!$C$6+HFC!F16+PFC!F16+'SF6'!F16</f>
        <v>0</v>
      </c>
      <c r="G16" s="94">
        <f>+'CO2'!G16+'abs CO2'!G16+'CH4'!G16*PCG!$C$5+N2O!G16*PCG!$C$6+HFC!G16+PFC!G16+'SF6'!G16</f>
        <v>0</v>
      </c>
      <c r="H16" s="94">
        <f>+'CO2'!H16+'abs CO2'!H16+'CH4'!H16*PCG!$C$5+N2O!H16*PCG!$C$6+HFC!H16+PFC!H16+'SF6'!H16</f>
        <v>0</v>
      </c>
      <c r="I16" s="94">
        <f>+'CO2'!I16+'abs CO2'!I16+'CH4'!I16*PCG!$C$5+N2O!I16*PCG!$C$6+HFC!I16+PFC!I16+'SF6'!I16</f>
        <v>0</v>
      </c>
      <c r="J16" s="94">
        <f>+'CO2'!J16+'abs CO2'!J16+'CH4'!J16*PCG!$C$5+N2O!J16*PCG!$C$6+HFC!J16+PFC!J16+'SF6'!J16</f>
        <v>0</v>
      </c>
      <c r="K16" s="94">
        <f>+'CO2'!K16+'abs CO2'!K16+'CH4'!K16*PCG!$C$5+N2O!K16*PCG!$C$6+HFC!K16+PFC!K16+'SF6'!K16</f>
        <v>0</v>
      </c>
      <c r="L16" s="94">
        <f>+'CO2'!L16+'abs CO2'!L16+'CH4'!L16*PCG!$C$5+N2O!L16*PCG!$C$6+HFC!L16+PFC!L16+'SF6'!L16</f>
        <v>0</v>
      </c>
      <c r="M16" s="94">
        <f>+'CO2'!M16+'abs CO2'!M16+'CH4'!M16*PCG!$C$5+N2O!M16*PCG!$C$6+HFC!M16+PFC!M16+'SF6'!M16</f>
        <v>0</v>
      </c>
      <c r="N16" s="94">
        <f>+'CO2'!N16+'abs CO2'!N16+'CH4'!N16*PCG!$C$5+N2O!N16*PCG!$C$6+HFC!N16+PFC!N16+'SF6'!N16</f>
        <v>0</v>
      </c>
      <c r="O16" s="94">
        <f>+'CO2'!O16+'abs CO2'!O16+'CH4'!O16*PCG!$C$5+N2O!O16*PCG!$C$6+HFC!O16+PFC!O16+'SF6'!O16</f>
        <v>0</v>
      </c>
      <c r="P16" s="94">
        <f>+'CO2'!P16+'abs CO2'!P16+'CH4'!P16*PCG!$C$5+N2O!P16*PCG!$C$6+HFC!P16+PFC!P16+'SF6'!P16</f>
        <v>0</v>
      </c>
      <c r="Q16" s="94">
        <f>+'CO2'!Q16+'abs CO2'!Q16+'CH4'!Q16*PCG!$C$5+N2O!Q16*PCG!$C$6+HFC!Q16+PFC!Q16+'SF6'!Q16</f>
        <v>0</v>
      </c>
      <c r="R16" s="94">
        <f>+'CO2'!R16+'abs CO2'!R16+'CH4'!R16*PCG!$C$5+N2O!R16*PCG!$C$6+HFC!R16+PFC!R16+'SF6'!R16</f>
        <v>0</v>
      </c>
      <c r="S16" s="94">
        <f>+'CO2'!S16+'abs CO2'!S16+'CH4'!S16*PCG!$C$5+N2O!S16*PCG!$C$6+HFC!S16+PFC!S16+'SF6'!S16</f>
        <v>0</v>
      </c>
      <c r="T16" s="94">
        <f>+'CO2'!T16+'abs CO2'!T16+'CH4'!T16*PCG!$C$5+N2O!T16*PCG!$C$6+HFC!T16+PFC!T16+'SF6'!T16</f>
        <v>0</v>
      </c>
      <c r="U16" s="94">
        <f>+'CO2'!U16+'abs CO2'!U16+'CH4'!U16*PCG!$C$5+N2O!U16*PCG!$C$6+HFC!U16+PFC!U16+'SF6'!U16</f>
        <v>0</v>
      </c>
      <c r="V16" s="94">
        <f>+'CO2'!V16+'abs CO2'!V16+'CH4'!V16*PCG!$C$5+N2O!V16*PCG!$C$6+HFC!V16+PFC!V16+'SF6'!V16</f>
        <v>0</v>
      </c>
      <c r="W16" s="94">
        <f>+'CO2'!W16+'abs CO2'!W16+'CH4'!W16*PCG!$C$5+N2O!W16*PCG!$C$6+HFC!W16+PFC!W16+'SF6'!W16</f>
        <v>0</v>
      </c>
      <c r="X16" s="94">
        <f>+'CO2'!X16+'abs CO2'!X16+'CH4'!X16*PCG!$C$5+N2O!X16*PCG!$C$6+HFC!X16+PFC!X16+'SF6'!X16</f>
        <v>0</v>
      </c>
      <c r="Y16" s="94">
        <f>+'CO2'!Y16+'abs CO2'!Y16+'CH4'!Y16*PCG!$C$5+N2O!Y16*PCG!$C$6+HFC!Y16+PFC!Y16+'SF6'!Y16</f>
        <v>0</v>
      </c>
      <c r="Z16" s="94">
        <f>+'CO2'!Z16+'abs CO2'!Z16+'CH4'!Z16*PCG!$C$5+N2O!Z16*PCG!$C$6+HFC!Z16+PFC!Z16+'SF6'!Z16</f>
        <v>0</v>
      </c>
      <c r="AA16" s="94">
        <f>+'CO2'!AA16+'abs CO2'!AA16+'CH4'!AA16*PCG!$C$5+N2O!AA16*PCG!$C$6+HFC!AA16+PFC!AA16+'SF6'!AA16</f>
        <v>0</v>
      </c>
      <c r="AB16" s="94">
        <f>+'CO2'!AB16+'abs CO2'!AB16+'CH4'!AB16*PCG!$C$5+N2O!AB16*PCG!$C$6+HFC!AB16+PFC!AB16+'SF6'!AB16</f>
        <v>0</v>
      </c>
      <c r="AC16" s="94">
        <f>+'CO2'!AC16+'abs CO2'!AC16+'CH4'!AC16*PCG!$C$5+N2O!AC16*PCG!$C$6+HFC!AC16+PFC!AC16+'SF6'!AC16</f>
        <v>0</v>
      </c>
      <c r="AD16" s="94">
        <f>+'CO2'!AD16+'abs CO2'!AD16+'CH4'!AD16*PCG!$C$5+N2O!AD16*PCG!$C$6+HFC!AD16+PFC!AD16+'SF6'!AD16</f>
        <v>0</v>
      </c>
      <c r="AE16" s="94">
        <f>+'CO2'!AE16+'abs CO2'!AE16+'CH4'!AE16*PCG!$C$5+N2O!AE16*PCG!$C$6+HFC!AE16+PFC!AE16+'SF6'!AE16</f>
        <v>0</v>
      </c>
    </row>
    <row r="17" spans="1:31" x14ac:dyDescent="0.2">
      <c r="A17" s="13" t="s">
        <v>43</v>
      </c>
      <c r="B17" s="4" t="s">
        <v>44</v>
      </c>
      <c r="C17" s="33">
        <f t="shared" ref="C17:AE17" si="6">+C18+C19+C20+C21+C22+C23+C24+C25+C26+C27+C28+C29+C30</f>
        <v>303.24804402631304</v>
      </c>
      <c r="D17" s="33">
        <f t="shared" si="6"/>
        <v>242.42858530425451</v>
      </c>
      <c r="E17" s="33">
        <f t="shared" si="6"/>
        <v>230.44339949357988</v>
      </c>
      <c r="F17" s="33">
        <f t="shared" si="6"/>
        <v>287.18328935737094</v>
      </c>
      <c r="G17" s="33">
        <f t="shared" si="6"/>
        <v>293.16425396833205</v>
      </c>
      <c r="H17" s="33">
        <f t="shared" si="6"/>
        <v>285.2451524874599</v>
      </c>
      <c r="I17" s="33">
        <f t="shared" si="6"/>
        <v>291.45132834579499</v>
      </c>
      <c r="J17" s="33">
        <f t="shared" si="6"/>
        <v>471.34979487365251</v>
      </c>
      <c r="K17" s="33">
        <f t="shared" si="6"/>
        <v>404.47944537747753</v>
      </c>
      <c r="L17" s="33">
        <f t="shared" si="6"/>
        <v>366.24120081437383</v>
      </c>
      <c r="M17" s="33">
        <f t="shared" si="6"/>
        <v>343.73336417079616</v>
      </c>
      <c r="N17" s="33">
        <f t="shared" si="6"/>
        <v>412.48688905388667</v>
      </c>
      <c r="O17" s="33">
        <f t="shared" si="6"/>
        <v>377.92091812891226</v>
      </c>
      <c r="P17" s="33">
        <f t="shared" si="6"/>
        <v>271.30887384978899</v>
      </c>
      <c r="Q17" s="33">
        <f t="shared" si="6"/>
        <v>257.39483385981316</v>
      </c>
      <c r="R17" s="33">
        <f t="shared" si="6"/>
        <v>274.35695347115529</v>
      </c>
      <c r="S17" s="33">
        <f t="shared" si="6"/>
        <v>301.4061412985601</v>
      </c>
      <c r="T17" s="33">
        <f t="shared" si="6"/>
        <v>299.36931867828821</v>
      </c>
      <c r="U17" s="33">
        <f t="shared" si="6"/>
        <v>314.53394722344035</v>
      </c>
      <c r="V17" s="33">
        <f t="shared" si="6"/>
        <v>335.7550858126508</v>
      </c>
      <c r="W17" s="33">
        <f t="shared" si="6"/>
        <v>314.16451493462188</v>
      </c>
      <c r="X17" s="33">
        <f t="shared" si="6"/>
        <v>370.45663664872154</v>
      </c>
      <c r="Y17" s="33">
        <f t="shared" si="6"/>
        <v>385.1378189806087</v>
      </c>
      <c r="Z17" s="33">
        <f t="shared" si="6"/>
        <v>421.65386418170101</v>
      </c>
      <c r="AA17" s="33">
        <f t="shared" si="6"/>
        <v>465.89973538823688</v>
      </c>
      <c r="AB17" s="33">
        <f t="shared" si="6"/>
        <v>427.51638752843644</v>
      </c>
      <c r="AC17" s="33">
        <f t="shared" si="6"/>
        <v>351.4154728834344</v>
      </c>
      <c r="AD17" s="33">
        <f t="shared" si="6"/>
        <v>457.09928198923478</v>
      </c>
      <c r="AE17" s="33">
        <f t="shared" si="6"/>
        <v>412.46203350717587</v>
      </c>
    </row>
    <row r="18" spans="1:31" x14ac:dyDescent="0.2">
      <c r="A18" s="13" t="s">
        <v>45</v>
      </c>
      <c r="B18" s="4" t="s">
        <v>46</v>
      </c>
      <c r="C18" s="94">
        <f>+'CO2'!C18+'abs CO2'!C18+'CH4'!C18*PCG!$C$5+N2O!C18*PCG!$C$6+HFC!C18+PFC!C18+'SF6'!C18</f>
        <v>0</v>
      </c>
      <c r="D18" s="94">
        <f>+'CO2'!D18+'abs CO2'!D18+'CH4'!D18*PCG!$C$5+N2O!D18*PCG!$C$6+HFC!D18+PFC!D18+'SF6'!D18</f>
        <v>0</v>
      </c>
      <c r="E18" s="94">
        <f>+'CO2'!E18+'abs CO2'!E18+'CH4'!E18*PCG!$C$5+N2O!E18*PCG!$C$6+HFC!E18+PFC!E18+'SF6'!E18</f>
        <v>0</v>
      </c>
      <c r="F18" s="94">
        <f>+'CO2'!F18+'abs CO2'!F18+'CH4'!F18*PCG!$C$5+N2O!F18*PCG!$C$6+HFC!F18+PFC!F18+'SF6'!F18</f>
        <v>0</v>
      </c>
      <c r="G18" s="94">
        <f>+'CO2'!G18+'abs CO2'!G18+'CH4'!G18*PCG!$C$5+N2O!G18*PCG!$C$6+HFC!G18+PFC!G18+'SF6'!G18</f>
        <v>0</v>
      </c>
      <c r="H18" s="94">
        <f>+'CO2'!H18+'abs CO2'!H18+'CH4'!H18*PCG!$C$5+N2O!H18*PCG!$C$6+HFC!H18+PFC!H18+'SF6'!H18</f>
        <v>0</v>
      </c>
      <c r="I18" s="94">
        <f>+'CO2'!I18+'abs CO2'!I18+'CH4'!I18*PCG!$C$5+N2O!I18*PCG!$C$6+HFC!I18+PFC!I18+'SF6'!I18</f>
        <v>0</v>
      </c>
      <c r="J18" s="94">
        <f>+'CO2'!J18+'abs CO2'!J18+'CH4'!J18*PCG!$C$5+N2O!J18*PCG!$C$6+HFC!J18+PFC!J18+'SF6'!J18</f>
        <v>0</v>
      </c>
      <c r="K18" s="94">
        <f>+'CO2'!K18+'abs CO2'!K18+'CH4'!K18*PCG!$C$5+N2O!K18*PCG!$C$6+HFC!K18+PFC!K18+'SF6'!K18</f>
        <v>0</v>
      </c>
      <c r="L18" s="94">
        <f>+'CO2'!L18+'abs CO2'!L18+'CH4'!L18*PCG!$C$5+N2O!L18*PCG!$C$6+HFC!L18+PFC!L18+'SF6'!L18</f>
        <v>0</v>
      </c>
      <c r="M18" s="94">
        <f>+'CO2'!M18+'abs CO2'!M18+'CH4'!M18*PCG!$C$5+N2O!M18*PCG!$C$6+HFC!M18+PFC!M18+'SF6'!M18</f>
        <v>0</v>
      </c>
      <c r="N18" s="94">
        <f>+'CO2'!N18+'abs CO2'!N18+'CH4'!N18*PCG!$C$5+N2O!N18*PCG!$C$6+HFC!N18+PFC!N18+'SF6'!N18</f>
        <v>0</v>
      </c>
      <c r="O18" s="94">
        <f>+'CO2'!O18+'abs CO2'!O18+'CH4'!O18*PCG!$C$5+N2O!O18*PCG!$C$6+HFC!O18+PFC!O18+'SF6'!O18</f>
        <v>0</v>
      </c>
      <c r="P18" s="94">
        <f>+'CO2'!P18+'abs CO2'!P18+'CH4'!P18*PCG!$C$5+N2O!P18*PCG!$C$6+HFC!P18+PFC!P18+'SF6'!P18</f>
        <v>0</v>
      </c>
      <c r="Q18" s="94">
        <f>+'CO2'!Q18+'abs CO2'!Q18+'CH4'!Q18*PCG!$C$5+N2O!Q18*PCG!$C$6+HFC!Q18+PFC!Q18+'SF6'!Q18</f>
        <v>0</v>
      </c>
      <c r="R18" s="94">
        <f>+'CO2'!R18+'abs CO2'!R18+'CH4'!R18*PCG!$C$5+N2O!R18*PCG!$C$6+HFC!R18+PFC!R18+'SF6'!R18</f>
        <v>0</v>
      </c>
      <c r="S18" s="94">
        <f>+'CO2'!S18+'abs CO2'!S18+'CH4'!S18*PCG!$C$5+N2O!S18*PCG!$C$6+HFC!S18+PFC!S18+'SF6'!S18</f>
        <v>0</v>
      </c>
      <c r="T18" s="94">
        <f>+'CO2'!T18+'abs CO2'!T18+'CH4'!T18*PCG!$C$5+N2O!T18*PCG!$C$6+HFC!T18+PFC!T18+'SF6'!T18</f>
        <v>0</v>
      </c>
      <c r="U18" s="94">
        <f>+'CO2'!U18+'abs CO2'!U18+'CH4'!U18*PCG!$C$5+N2O!U18*PCG!$C$6+HFC!U18+PFC!U18+'SF6'!U18</f>
        <v>0</v>
      </c>
      <c r="V18" s="94">
        <f>+'CO2'!V18+'abs CO2'!V18+'CH4'!V18*PCG!$C$5+N2O!V18*PCG!$C$6+HFC!V18+PFC!V18+'SF6'!V18</f>
        <v>0</v>
      </c>
      <c r="W18" s="94">
        <f>+'CO2'!W18+'abs CO2'!W18+'CH4'!W18*PCG!$C$5+N2O!W18*PCG!$C$6+HFC!W18+PFC!W18+'SF6'!W18</f>
        <v>0</v>
      </c>
      <c r="X18" s="94">
        <f>+'CO2'!X18+'abs CO2'!X18+'CH4'!X18*PCG!$C$5+N2O!X18*PCG!$C$6+HFC!X18+PFC!X18+'SF6'!X18</f>
        <v>0</v>
      </c>
      <c r="Y18" s="94">
        <f>+'CO2'!Y18+'abs CO2'!Y18+'CH4'!Y18*PCG!$C$5+N2O!Y18*PCG!$C$6+HFC!Y18+PFC!Y18+'SF6'!Y18</f>
        <v>0</v>
      </c>
      <c r="Z18" s="94">
        <f>+'CO2'!Z18+'abs CO2'!Z18+'CH4'!Z18*PCG!$C$5+N2O!Z18*PCG!$C$6+HFC!Z18+PFC!Z18+'SF6'!Z18</f>
        <v>0</v>
      </c>
      <c r="AA18" s="94">
        <f>+'CO2'!AA18+'abs CO2'!AA18+'CH4'!AA18*PCG!$C$5+N2O!AA18*PCG!$C$6+HFC!AA18+PFC!AA18+'SF6'!AA18</f>
        <v>0</v>
      </c>
      <c r="AB18" s="94">
        <f>+'CO2'!AB18+'abs CO2'!AB18+'CH4'!AB18*PCG!$C$5+N2O!AB18*PCG!$C$6+HFC!AB18+PFC!AB18+'SF6'!AB18</f>
        <v>0</v>
      </c>
      <c r="AC18" s="94">
        <f>+'CO2'!AC18+'abs CO2'!AC18+'CH4'!AC18*PCG!$C$5+N2O!AC18*PCG!$C$6+HFC!AC18+PFC!AC18+'SF6'!AC18</f>
        <v>0</v>
      </c>
      <c r="AD18" s="94">
        <f>+'CO2'!AD18+'abs CO2'!AD18+'CH4'!AD18*PCG!$C$5+N2O!AD18*PCG!$C$6+HFC!AD18+PFC!AD18+'SF6'!AD18</f>
        <v>0</v>
      </c>
      <c r="AE18" s="94">
        <f>+'CO2'!AE18+'abs CO2'!AE18+'CH4'!AE18*PCG!$C$5+N2O!AE18*PCG!$C$6+HFC!AE18+PFC!AE18+'SF6'!AE18</f>
        <v>0</v>
      </c>
    </row>
    <row r="19" spans="1:31" x14ac:dyDescent="0.2">
      <c r="A19" s="13" t="s">
        <v>47</v>
      </c>
      <c r="B19" s="4" t="s">
        <v>48</v>
      </c>
      <c r="C19" s="94">
        <f>+'CO2'!C19+'abs CO2'!C19+'CH4'!C19*PCG!$C$5+N2O!C19*PCG!$C$6+HFC!C19+PFC!C19+'SF6'!C19</f>
        <v>0</v>
      </c>
      <c r="D19" s="94">
        <f>+'CO2'!D19+'abs CO2'!D19+'CH4'!D19*PCG!$C$5+N2O!D19*PCG!$C$6+HFC!D19+PFC!D19+'SF6'!D19</f>
        <v>0</v>
      </c>
      <c r="E19" s="94">
        <f>+'CO2'!E19+'abs CO2'!E19+'CH4'!E19*PCG!$C$5+N2O!E19*PCG!$C$6+HFC!E19+PFC!E19+'SF6'!E19</f>
        <v>0</v>
      </c>
      <c r="F19" s="94">
        <f>+'CO2'!F19+'abs CO2'!F19+'CH4'!F19*PCG!$C$5+N2O!F19*PCG!$C$6+HFC!F19+PFC!F19+'SF6'!F19</f>
        <v>0</v>
      </c>
      <c r="G19" s="94">
        <f>+'CO2'!G19+'abs CO2'!G19+'CH4'!G19*PCG!$C$5+N2O!G19*PCG!$C$6+HFC!G19+PFC!G19+'SF6'!G19</f>
        <v>0</v>
      </c>
      <c r="H19" s="94">
        <f>+'CO2'!H19+'abs CO2'!H19+'CH4'!H19*PCG!$C$5+N2O!H19*PCG!$C$6+HFC!H19+PFC!H19+'SF6'!H19</f>
        <v>0</v>
      </c>
      <c r="I19" s="94">
        <f>+'CO2'!I19+'abs CO2'!I19+'CH4'!I19*PCG!$C$5+N2O!I19*PCG!$C$6+HFC!I19+PFC!I19+'SF6'!I19</f>
        <v>0</v>
      </c>
      <c r="J19" s="94">
        <f>+'CO2'!J19+'abs CO2'!J19+'CH4'!J19*PCG!$C$5+N2O!J19*PCG!$C$6+HFC!J19+PFC!J19+'SF6'!J19</f>
        <v>0</v>
      </c>
      <c r="K19" s="94">
        <f>+'CO2'!K19+'abs CO2'!K19+'CH4'!K19*PCG!$C$5+N2O!K19*PCG!$C$6+HFC!K19+PFC!K19+'SF6'!K19</f>
        <v>0</v>
      </c>
      <c r="L19" s="94">
        <f>+'CO2'!L19+'abs CO2'!L19+'CH4'!L19*PCG!$C$5+N2O!L19*PCG!$C$6+HFC!L19+PFC!L19+'SF6'!L19</f>
        <v>0</v>
      </c>
      <c r="M19" s="94">
        <f>+'CO2'!M19+'abs CO2'!M19+'CH4'!M19*PCG!$C$5+N2O!M19*PCG!$C$6+HFC!M19+PFC!M19+'SF6'!M19</f>
        <v>0</v>
      </c>
      <c r="N19" s="94">
        <f>+'CO2'!N19+'abs CO2'!N19+'CH4'!N19*PCG!$C$5+N2O!N19*PCG!$C$6+HFC!N19+PFC!N19+'SF6'!N19</f>
        <v>0</v>
      </c>
      <c r="O19" s="94">
        <f>+'CO2'!O19+'abs CO2'!O19+'CH4'!O19*PCG!$C$5+N2O!O19*PCG!$C$6+HFC!O19+PFC!O19+'SF6'!O19</f>
        <v>0</v>
      </c>
      <c r="P19" s="94">
        <f>+'CO2'!P19+'abs CO2'!P19+'CH4'!P19*PCG!$C$5+N2O!P19*PCG!$C$6+HFC!P19+PFC!P19+'SF6'!P19</f>
        <v>0</v>
      </c>
      <c r="Q19" s="94">
        <f>+'CO2'!Q19+'abs CO2'!Q19+'CH4'!Q19*PCG!$C$5+N2O!Q19*PCG!$C$6+HFC!Q19+PFC!Q19+'SF6'!Q19</f>
        <v>0</v>
      </c>
      <c r="R19" s="94">
        <f>+'CO2'!R19+'abs CO2'!R19+'CH4'!R19*PCG!$C$5+N2O!R19*PCG!$C$6+HFC!R19+PFC!R19+'SF6'!R19</f>
        <v>0</v>
      </c>
      <c r="S19" s="94">
        <f>+'CO2'!S19+'abs CO2'!S19+'CH4'!S19*PCG!$C$5+N2O!S19*PCG!$C$6+HFC!S19+PFC!S19+'SF6'!S19</f>
        <v>0</v>
      </c>
      <c r="T19" s="94">
        <f>+'CO2'!T19+'abs CO2'!T19+'CH4'!T19*PCG!$C$5+N2O!T19*PCG!$C$6+HFC!T19+PFC!T19+'SF6'!T19</f>
        <v>0</v>
      </c>
      <c r="U19" s="94">
        <f>+'CO2'!U19+'abs CO2'!U19+'CH4'!U19*PCG!$C$5+N2O!U19*PCG!$C$6+HFC!U19+PFC!U19+'SF6'!U19</f>
        <v>0</v>
      </c>
      <c r="V19" s="94">
        <f>+'CO2'!V19+'abs CO2'!V19+'CH4'!V19*PCG!$C$5+N2O!V19*PCG!$C$6+HFC!V19+PFC!V19+'SF6'!V19</f>
        <v>0</v>
      </c>
      <c r="W19" s="94">
        <f>+'CO2'!W19+'abs CO2'!W19+'CH4'!W19*PCG!$C$5+N2O!W19*PCG!$C$6+HFC!W19+PFC!W19+'SF6'!W19</f>
        <v>0</v>
      </c>
      <c r="X19" s="94">
        <f>+'CO2'!X19+'abs CO2'!X19+'CH4'!X19*PCG!$C$5+N2O!X19*PCG!$C$6+HFC!X19+PFC!X19+'SF6'!X19</f>
        <v>0</v>
      </c>
      <c r="Y19" s="94">
        <f>+'CO2'!Y19+'abs CO2'!Y19+'CH4'!Y19*PCG!$C$5+N2O!Y19*PCG!$C$6+HFC!Y19+PFC!Y19+'SF6'!Y19</f>
        <v>0</v>
      </c>
      <c r="Z19" s="94">
        <f>+'CO2'!Z19+'abs CO2'!Z19+'CH4'!Z19*PCG!$C$5+N2O!Z19*PCG!$C$6+HFC!Z19+PFC!Z19+'SF6'!Z19</f>
        <v>0</v>
      </c>
      <c r="AA19" s="94">
        <f>+'CO2'!AA19+'abs CO2'!AA19+'CH4'!AA19*PCG!$C$5+N2O!AA19*PCG!$C$6+HFC!AA19+PFC!AA19+'SF6'!AA19</f>
        <v>0</v>
      </c>
      <c r="AB19" s="94">
        <f>+'CO2'!AB19+'abs CO2'!AB19+'CH4'!AB19*PCG!$C$5+N2O!AB19*PCG!$C$6+HFC!AB19+PFC!AB19+'SF6'!AB19</f>
        <v>0</v>
      </c>
      <c r="AC19" s="94">
        <f>+'CO2'!AC19+'abs CO2'!AC19+'CH4'!AC19*PCG!$C$5+N2O!AC19*PCG!$C$6+HFC!AC19+PFC!AC19+'SF6'!AC19</f>
        <v>0</v>
      </c>
      <c r="AD19" s="94">
        <f>+'CO2'!AD19+'abs CO2'!AD19+'CH4'!AD19*PCG!$C$5+N2O!AD19*PCG!$C$6+HFC!AD19+PFC!AD19+'SF6'!AD19</f>
        <v>0</v>
      </c>
      <c r="AE19" s="94">
        <f>+'CO2'!AE19+'abs CO2'!AE19+'CH4'!AE19*PCG!$C$5+N2O!AE19*PCG!$C$6+HFC!AE19+PFC!AE19+'SF6'!AE19</f>
        <v>0</v>
      </c>
    </row>
    <row r="20" spans="1:31" x14ac:dyDescent="0.2">
      <c r="A20" s="13" t="s">
        <v>49</v>
      </c>
      <c r="B20" s="4" t="s">
        <v>50</v>
      </c>
      <c r="C20" s="94">
        <f>+'CO2'!C20+'abs CO2'!C20+'CH4'!C20*PCG!$C$5+N2O!C20*PCG!$C$6+HFC!C20+PFC!C20+'SF6'!C20</f>
        <v>0</v>
      </c>
      <c r="D20" s="94">
        <f>+'CO2'!D20+'abs CO2'!D20+'CH4'!D20*PCG!$C$5+N2O!D20*PCG!$C$6+HFC!D20+PFC!D20+'SF6'!D20</f>
        <v>0</v>
      </c>
      <c r="E20" s="94">
        <f>+'CO2'!E20+'abs CO2'!E20+'CH4'!E20*PCG!$C$5+N2O!E20*PCG!$C$6+HFC!E20+PFC!E20+'SF6'!E20</f>
        <v>0</v>
      </c>
      <c r="F20" s="94">
        <f>+'CO2'!F20+'abs CO2'!F20+'CH4'!F20*PCG!$C$5+N2O!F20*PCG!$C$6+HFC!F20+PFC!F20+'SF6'!F20</f>
        <v>0</v>
      </c>
      <c r="G20" s="94">
        <f>+'CO2'!G20+'abs CO2'!G20+'CH4'!G20*PCG!$C$5+N2O!G20*PCG!$C$6+HFC!G20+PFC!G20+'SF6'!G20</f>
        <v>0</v>
      </c>
      <c r="H20" s="94">
        <f>+'CO2'!H20+'abs CO2'!H20+'CH4'!H20*PCG!$C$5+N2O!H20*PCG!$C$6+HFC!H20+PFC!H20+'SF6'!H20</f>
        <v>0</v>
      </c>
      <c r="I20" s="94">
        <f>+'CO2'!I20+'abs CO2'!I20+'CH4'!I20*PCG!$C$5+N2O!I20*PCG!$C$6+HFC!I20+PFC!I20+'SF6'!I20</f>
        <v>0</v>
      </c>
      <c r="J20" s="94">
        <f>+'CO2'!J20+'abs CO2'!J20+'CH4'!J20*PCG!$C$5+N2O!J20*PCG!$C$6+HFC!J20+PFC!J20+'SF6'!J20</f>
        <v>0</v>
      </c>
      <c r="K20" s="94">
        <f>+'CO2'!K20+'abs CO2'!K20+'CH4'!K20*PCG!$C$5+N2O!K20*PCG!$C$6+HFC!K20+PFC!K20+'SF6'!K20</f>
        <v>0</v>
      </c>
      <c r="L20" s="94">
        <f>+'CO2'!L20+'abs CO2'!L20+'CH4'!L20*PCG!$C$5+N2O!L20*PCG!$C$6+HFC!L20+PFC!L20+'SF6'!L20</f>
        <v>0</v>
      </c>
      <c r="M20" s="94">
        <f>+'CO2'!M20+'abs CO2'!M20+'CH4'!M20*PCG!$C$5+N2O!M20*PCG!$C$6+HFC!M20+PFC!M20+'SF6'!M20</f>
        <v>0</v>
      </c>
      <c r="N20" s="94">
        <f>+'CO2'!N20+'abs CO2'!N20+'CH4'!N20*PCG!$C$5+N2O!N20*PCG!$C$6+HFC!N20+PFC!N20+'SF6'!N20</f>
        <v>0</v>
      </c>
      <c r="O20" s="94">
        <f>+'CO2'!O20+'abs CO2'!O20+'CH4'!O20*PCG!$C$5+N2O!O20*PCG!$C$6+HFC!O20+PFC!O20+'SF6'!O20</f>
        <v>0</v>
      </c>
      <c r="P20" s="94">
        <f>+'CO2'!P20+'abs CO2'!P20+'CH4'!P20*PCG!$C$5+N2O!P20*PCG!$C$6+HFC!P20+PFC!P20+'SF6'!P20</f>
        <v>0</v>
      </c>
      <c r="Q20" s="94">
        <f>+'CO2'!Q20+'abs CO2'!Q20+'CH4'!Q20*PCG!$C$5+N2O!Q20*PCG!$C$6+HFC!Q20+PFC!Q20+'SF6'!Q20</f>
        <v>0</v>
      </c>
      <c r="R20" s="94">
        <f>+'CO2'!R20+'abs CO2'!R20+'CH4'!R20*PCG!$C$5+N2O!R20*PCG!$C$6+HFC!R20+PFC!R20+'SF6'!R20</f>
        <v>0</v>
      </c>
      <c r="S20" s="94">
        <f>+'CO2'!S20+'abs CO2'!S20+'CH4'!S20*PCG!$C$5+N2O!S20*PCG!$C$6+HFC!S20+PFC!S20+'SF6'!S20</f>
        <v>0</v>
      </c>
      <c r="T20" s="94">
        <f>+'CO2'!T20+'abs CO2'!T20+'CH4'!T20*PCG!$C$5+N2O!T20*PCG!$C$6+HFC!T20+PFC!T20+'SF6'!T20</f>
        <v>0</v>
      </c>
      <c r="U20" s="94">
        <f>+'CO2'!U20+'abs CO2'!U20+'CH4'!U20*PCG!$C$5+N2O!U20*PCG!$C$6+HFC!U20+PFC!U20+'SF6'!U20</f>
        <v>0</v>
      </c>
      <c r="V20" s="94">
        <f>+'CO2'!V20+'abs CO2'!V20+'CH4'!V20*PCG!$C$5+N2O!V20*PCG!$C$6+HFC!V20+PFC!V20+'SF6'!V20</f>
        <v>0</v>
      </c>
      <c r="W20" s="94">
        <f>+'CO2'!W20+'abs CO2'!W20+'CH4'!W20*PCG!$C$5+N2O!W20*PCG!$C$6+HFC!W20+PFC!W20+'SF6'!W20</f>
        <v>0</v>
      </c>
      <c r="X20" s="94">
        <f>+'CO2'!X20+'abs CO2'!X20+'CH4'!X20*PCG!$C$5+N2O!X20*PCG!$C$6+HFC!X20+PFC!X20+'SF6'!X20</f>
        <v>0</v>
      </c>
      <c r="Y20" s="94">
        <f>+'CO2'!Y20+'abs CO2'!Y20+'CH4'!Y20*PCG!$C$5+N2O!Y20*PCG!$C$6+HFC!Y20+PFC!Y20+'SF6'!Y20</f>
        <v>0</v>
      </c>
      <c r="Z20" s="94">
        <f>+'CO2'!Z20+'abs CO2'!Z20+'CH4'!Z20*PCG!$C$5+N2O!Z20*PCG!$C$6+HFC!Z20+PFC!Z20+'SF6'!Z20</f>
        <v>0</v>
      </c>
      <c r="AA20" s="94">
        <f>+'CO2'!AA20+'abs CO2'!AA20+'CH4'!AA20*PCG!$C$5+N2O!AA20*PCG!$C$6+HFC!AA20+PFC!AA20+'SF6'!AA20</f>
        <v>0</v>
      </c>
      <c r="AB20" s="94">
        <f>+'CO2'!AB20+'abs CO2'!AB20+'CH4'!AB20*PCG!$C$5+N2O!AB20*PCG!$C$6+HFC!AB20+PFC!AB20+'SF6'!AB20</f>
        <v>0</v>
      </c>
      <c r="AC20" s="94">
        <f>+'CO2'!AC20+'abs CO2'!AC20+'CH4'!AC20*PCG!$C$5+N2O!AC20*PCG!$C$6+HFC!AC20+PFC!AC20+'SF6'!AC20</f>
        <v>0</v>
      </c>
      <c r="AD20" s="94">
        <f>+'CO2'!AD20+'abs CO2'!AD20+'CH4'!AD20*PCG!$C$5+N2O!AD20*PCG!$C$6+HFC!AD20+PFC!AD20+'SF6'!AD20</f>
        <v>0</v>
      </c>
      <c r="AE20" s="94">
        <f>+'CO2'!AE20+'abs CO2'!AE20+'CH4'!AE20*PCG!$C$5+N2O!AE20*PCG!$C$6+HFC!AE20+PFC!AE20+'SF6'!AE20</f>
        <v>0</v>
      </c>
    </row>
    <row r="21" spans="1:31" x14ac:dyDescent="0.2">
      <c r="A21" s="13" t="s">
        <v>51</v>
      </c>
      <c r="B21" s="4" t="s">
        <v>52</v>
      </c>
      <c r="C21" s="94">
        <f>+'CO2'!C21+'abs CO2'!C21+'CH4'!C21*PCG!$C$5+N2O!C21*PCG!$C$6+HFC!C21+PFC!C21+'SF6'!C21</f>
        <v>31.419619189404159</v>
      </c>
      <c r="D21" s="94">
        <f>+'CO2'!D21+'abs CO2'!D21+'CH4'!D21*PCG!$C$5+N2O!D21*PCG!$C$6+HFC!D21+PFC!D21+'SF6'!D21</f>
        <v>36.325314324487692</v>
      </c>
      <c r="E21" s="94">
        <f>+'CO2'!E21+'abs CO2'!E21+'CH4'!E21*PCG!$C$5+N2O!E21*PCG!$C$6+HFC!E21+PFC!E21+'SF6'!E21</f>
        <v>36.167726599400048</v>
      </c>
      <c r="F21" s="94">
        <f>+'CO2'!F21+'abs CO2'!F21+'CH4'!F21*PCG!$C$5+N2O!F21*PCG!$C$6+HFC!F21+PFC!F21+'SF6'!F21</f>
        <v>33.1299396877776</v>
      </c>
      <c r="G21" s="94">
        <f>+'CO2'!G21+'abs CO2'!G21+'CH4'!G21*PCG!$C$5+N2O!G21*PCG!$C$6+HFC!G21+PFC!G21+'SF6'!G21</f>
        <v>41.497775428263118</v>
      </c>
      <c r="H21" s="94">
        <f>+'CO2'!H21+'abs CO2'!H21+'CH4'!H21*PCG!$C$5+N2O!H21*PCG!$C$6+HFC!H21+PFC!H21+'SF6'!H21</f>
        <v>42.853450090547369</v>
      </c>
      <c r="I21" s="94">
        <f>+'CO2'!I21+'abs CO2'!I21+'CH4'!I21*PCG!$C$5+N2O!I21*PCG!$C$6+HFC!I21+PFC!I21+'SF6'!I21</f>
        <v>34.253181324435758</v>
      </c>
      <c r="J21" s="94">
        <f>+'CO2'!J21+'abs CO2'!J21+'CH4'!J21*PCG!$C$5+N2O!J21*PCG!$C$6+HFC!J21+PFC!J21+'SF6'!J21</f>
        <v>34.811902946682324</v>
      </c>
      <c r="K21" s="94">
        <f>+'CO2'!K21+'abs CO2'!K21+'CH4'!K21*PCG!$C$5+N2O!K21*PCG!$C$6+HFC!K21+PFC!K21+'SF6'!K21</f>
        <v>36.620434811568252</v>
      </c>
      <c r="L21" s="94">
        <f>+'CO2'!L21+'abs CO2'!L21+'CH4'!L21*PCG!$C$5+N2O!L21*PCG!$C$6+HFC!L21+PFC!L21+'SF6'!L21</f>
        <v>33.037953496391793</v>
      </c>
      <c r="M21" s="94">
        <f>+'CO2'!M21+'abs CO2'!M21+'CH4'!M21*PCG!$C$5+N2O!M21*PCG!$C$6+HFC!M21+PFC!M21+'SF6'!M21</f>
        <v>35.958671634210631</v>
      </c>
      <c r="N21" s="94">
        <f>+'CO2'!N21+'abs CO2'!N21+'CH4'!N21*PCG!$C$5+N2O!N21*PCG!$C$6+HFC!N21+PFC!N21+'SF6'!N21</f>
        <v>25.342032703496169</v>
      </c>
      <c r="O21" s="94">
        <f>+'CO2'!O21+'abs CO2'!O21+'CH4'!O21*PCG!$C$5+N2O!O21*PCG!$C$6+HFC!O21+PFC!O21+'SF6'!O21</f>
        <v>32.188790811116277</v>
      </c>
      <c r="P21" s="94">
        <f>+'CO2'!P21+'abs CO2'!P21+'CH4'!P21*PCG!$C$5+N2O!P21*PCG!$C$6+HFC!P21+PFC!P21+'SF6'!P21</f>
        <v>30.087036794545021</v>
      </c>
      <c r="Q21" s="94">
        <f>+'CO2'!Q21+'abs CO2'!Q21+'CH4'!Q21*PCG!$C$5+N2O!Q21*PCG!$C$6+HFC!Q21+PFC!Q21+'SF6'!Q21</f>
        <v>31.299957337130522</v>
      </c>
      <c r="R21" s="94">
        <f>+'CO2'!R21+'abs CO2'!R21+'CH4'!R21*PCG!$C$5+N2O!R21*PCG!$C$6+HFC!R21+PFC!R21+'SF6'!R21</f>
        <v>29.117623270896274</v>
      </c>
      <c r="S21" s="94">
        <f>+'CO2'!S21+'abs CO2'!S21+'CH4'!S21*PCG!$C$5+N2O!S21*PCG!$C$6+HFC!S21+PFC!S21+'SF6'!S21</f>
        <v>25.453078039462014</v>
      </c>
      <c r="T21" s="94">
        <f>+'CO2'!T21+'abs CO2'!T21+'CH4'!T21*PCG!$C$5+N2O!T21*PCG!$C$6+HFC!T21+PFC!T21+'SF6'!T21</f>
        <v>31.21346341530473</v>
      </c>
      <c r="U21" s="94">
        <f>+'CO2'!U21+'abs CO2'!U21+'CH4'!U21*PCG!$C$5+N2O!U21*PCG!$C$6+HFC!U21+PFC!U21+'SF6'!U21</f>
        <v>25.812394175659026</v>
      </c>
      <c r="V21" s="94">
        <f>+'CO2'!V21+'abs CO2'!V21+'CH4'!V21*PCG!$C$5+N2O!V21*PCG!$C$6+HFC!V21+PFC!V21+'SF6'!V21</f>
        <v>29.627875423479416</v>
      </c>
      <c r="W21" s="94">
        <f>+'CO2'!W21+'abs CO2'!W21+'CH4'!W21*PCG!$C$5+N2O!W21*PCG!$C$6+HFC!W21+PFC!W21+'SF6'!W21</f>
        <v>19.290081350060856</v>
      </c>
      <c r="X21" s="94">
        <f>+'CO2'!X21+'abs CO2'!X21+'CH4'!X21*PCG!$C$5+N2O!X21*PCG!$C$6+HFC!X21+PFC!X21+'SF6'!X21</f>
        <v>17.739664310533666</v>
      </c>
      <c r="Y21" s="94">
        <f>+'CO2'!Y21+'abs CO2'!Y21+'CH4'!Y21*PCG!$C$5+N2O!Y21*PCG!$C$6+HFC!Y21+PFC!Y21+'SF6'!Y21</f>
        <v>38.791675081328862</v>
      </c>
      <c r="Z21" s="94">
        <f>+'CO2'!Z21+'abs CO2'!Z21+'CH4'!Z21*PCG!$C$5+N2O!Z21*PCG!$C$6+HFC!Z21+PFC!Z21+'SF6'!Z21</f>
        <v>29.278810774760448</v>
      </c>
      <c r="AA21" s="94">
        <f>+'CO2'!AA21+'abs CO2'!AA21+'CH4'!AA21*PCG!$C$5+N2O!AA21*PCG!$C$6+HFC!AA21+PFC!AA21+'SF6'!AA21</f>
        <v>35.501974906355962</v>
      </c>
      <c r="AB21" s="94">
        <f>+'CO2'!AB21+'abs CO2'!AB21+'CH4'!AB21*PCG!$C$5+N2O!AB21*PCG!$C$6+HFC!AB21+PFC!AB21+'SF6'!AB21</f>
        <v>6.9797944282325401</v>
      </c>
      <c r="AC21" s="94">
        <f>+'CO2'!AC21+'abs CO2'!AC21+'CH4'!AC21*PCG!$C$5+N2O!AC21*PCG!$C$6+HFC!AC21+PFC!AC21+'SF6'!AC21</f>
        <v>11.188999746880846</v>
      </c>
      <c r="AD21" s="94">
        <f>+'CO2'!AD21+'abs CO2'!AD21+'CH4'!AD21*PCG!$C$5+N2O!AD21*PCG!$C$6+HFC!AD21+PFC!AD21+'SF6'!AD21</f>
        <v>13.021848957423202</v>
      </c>
      <c r="AE21" s="94">
        <f>+'CO2'!AE21+'abs CO2'!AE21+'CH4'!AE21*PCG!$C$5+N2O!AE21*PCG!$C$6+HFC!AE21+PFC!AE21+'SF6'!AE21</f>
        <v>10.277474709737911</v>
      </c>
    </row>
    <row r="22" spans="1:31" x14ac:dyDescent="0.2">
      <c r="A22" s="13" t="s">
        <v>53</v>
      </c>
      <c r="B22" s="4" t="s">
        <v>54</v>
      </c>
      <c r="C22" s="94">
        <f>+'CO2'!C22+'abs CO2'!C22+'CH4'!C22*PCG!$C$5+N2O!C22*PCG!$C$6+HFC!C22+PFC!C22+'SF6'!C22</f>
        <v>24.602405802497874</v>
      </c>
      <c r="D22" s="94">
        <f>+'CO2'!D22+'abs CO2'!D22+'CH4'!D22*PCG!$C$5+N2O!D22*PCG!$C$6+HFC!D22+PFC!D22+'SF6'!D22</f>
        <v>23.505237663482745</v>
      </c>
      <c r="E22" s="94">
        <f>+'CO2'!E22+'abs CO2'!E22+'CH4'!E22*PCG!$C$5+N2O!E22*PCG!$C$6+HFC!E22+PFC!E22+'SF6'!E22</f>
        <v>32.973088907685586</v>
      </c>
      <c r="F22" s="94">
        <f>+'CO2'!F22+'abs CO2'!F22+'CH4'!F22*PCG!$C$5+N2O!F22*PCG!$C$6+HFC!F22+PFC!F22+'SF6'!F22</f>
        <v>29.492022214668083</v>
      </c>
      <c r="G22" s="94">
        <f>+'CO2'!G22+'abs CO2'!G22+'CH4'!G22*PCG!$C$5+N2O!G22*PCG!$C$6+HFC!G22+PFC!G22+'SF6'!G22</f>
        <v>29.78851392133614</v>
      </c>
      <c r="H22" s="94">
        <f>+'CO2'!H22+'abs CO2'!H22+'CH4'!H22*PCG!$C$5+N2O!H22*PCG!$C$6+HFC!H22+PFC!H22+'SF6'!H22</f>
        <v>18.731425045960279</v>
      </c>
      <c r="I22" s="94">
        <f>+'CO2'!I22+'abs CO2'!I22+'CH4'!I22*PCG!$C$5+N2O!I22*PCG!$C$6+HFC!I22+PFC!I22+'SF6'!I22</f>
        <v>16.955624650852293</v>
      </c>
      <c r="J22" s="94">
        <f>+'CO2'!J22+'abs CO2'!J22+'CH4'!J22*PCG!$C$5+N2O!J22*PCG!$C$6+HFC!J22+PFC!J22+'SF6'!J22</f>
        <v>24.479120041436346</v>
      </c>
      <c r="K22" s="94">
        <f>+'CO2'!K22+'abs CO2'!K22+'CH4'!K22*PCG!$C$5+N2O!K22*PCG!$C$6+HFC!K22+PFC!K22+'SF6'!K22</f>
        <v>30.751892656980505</v>
      </c>
      <c r="L22" s="94">
        <f>+'CO2'!L22+'abs CO2'!L22+'CH4'!L22*PCG!$C$5+N2O!L22*PCG!$C$6+HFC!L22+PFC!L22+'SF6'!L22</f>
        <v>37.431320907246061</v>
      </c>
      <c r="M22" s="94">
        <f>+'CO2'!M22+'abs CO2'!M22+'CH4'!M22*PCG!$C$5+N2O!M22*PCG!$C$6+HFC!M22+PFC!M22+'SF6'!M22</f>
        <v>32.238722962902642</v>
      </c>
      <c r="N22" s="94">
        <f>+'CO2'!N22+'abs CO2'!N22+'CH4'!N22*PCG!$C$5+N2O!N22*PCG!$C$6+HFC!N22+PFC!N22+'SF6'!N22</f>
        <v>23.372163242816843</v>
      </c>
      <c r="O22" s="94">
        <f>+'CO2'!O22+'abs CO2'!O22+'CH4'!O22*PCG!$C$5+N2O!O22*PCG!$C$6+HFC!O22+PFC!O22+'SF6'!O22</f>
        <v>11.362876104711372</v>
      </c>
      <c r="P22" s="94">
        <f>+'CO2'!P22+'abs CO2'!P22+'CH4'!P22*PCG!$C$5+N2O!P22*PCG!$C$6+HFC!P22+PFC!P22+'SF6'!P22</f>
        <v>9.2118386976367983</v>
      </c>
      <c r="Q22" s="94">
        <f>+'CO2'!Q22+'abs CO2'!Q22+'CH4'!Q22*PCG!$C$5+N2O!Q22*PCG!$C$6+HFC!Q22+PFC!Q22+'SF6'!Q22</f>
        <v>12.575147043450997</v>
      </c>
      <c r="R22" s="94">
        <f>+'CO2'!R22+'abs CO2'!R22+'CH4'!R22*PCG!$C$5+N2O!R22*PCG!$C$6+HFC!R22+PFC!R22+'SF6'!R22</f>
        <v>3.2684143805769059</v>
      </c>
      <c r="S22" s="94">
        <f>+'CO2'!S22+'abs CO2'!S22+'CH4'!S22*PCG!$C$5+N2O!S22*PCG!$C$6+HFC!S22+PFC!S22+'SF6'!S22</f>
        <v>8.4098587003833938</v>
      </c>
      <c r="T22" s="94">
        <f>+'CO2'!T22+'abs CO2'!T22+'CH4'!T22*PCG!$C$5+N2O!T22*PCG!$C$6+HFC!T22+PFC!T22+'SF6'!T22</f>
        <v>0</v>
      </c>
      <c r="U22" s="94">
        <f>+'CO2'!U22+'abs CO2'!U22+'CH4'!U22*PCG!$C$5+N2O!U22*PCG!$C$6+HFC!U22+PFC!U22+'SF6'!U22</f>
        <v>0</v>
      </c>
      <c r="V22" s="94">
        <f>+'CO2'!V22+'abs CO2'!V22+'CH4'!V22*PCG!$C$5+N2O!V22*PCG!$C$6+HFC!V22+PFC!V22+'SF6'!V22</f>
        <v>0.86470219838382278</v>
      </c>
      <c r="W22" s="94">
        <f>+'CO2'!W22+'abs CO2'!W22+'CH4'!W22*PCG!$C$5+N2O!W22*PCG!$C$6+HFC!W22+PFC!W22+'SF6'!W22</f>
        <v>0</v>
      </c>
      <c r="X22" s="94">
        <f>+'CO2'!X22+'abs CO2'!X22+'CH4'!X22*PCG!$C$5+N2O!X22*PCG!$C$6+HFC!X22+PFC!X22+'SF6'!X22</f>
        <v>0</v>
      </c>
      <c r="Y22" s="94">
        <f>+'CO2'!Y22+'abs CO2'!Y22+'CH4'!Y22*PCG!$C$5+N2O!Y22*PCG!$C$6+HFC!Y22+PFC!Y22+'SF6'!Y22</f>
        <v>0</v>
      </c>
      <c r="Z22" s="94">
        <f>+'CO2'!Z22+'abs CO2'!Z22+'CH4'!Z22*PCG!$C$5+N2O!Z22*PCG!$C$6+HFC!Z22+PFC!Z22+'SF6'!Z22</f>
        <v>0</v>
      </c>
      <c r="AA22" s="94">
        <f>+'CO2'!AA22+'abs CO2'!AA22+'CH4'!AA22*PCG!$C$5+N2O!AA22*PCG!$C$6+HFC!AA22+PFC!AA22+'SF6'!AA22</f>
        <v>0</v>
      </c>
      <c r="AB22" s="94">
        <f>+'CO2'!AB22+'abs CO2'!AB22+'CH4'!AB22*PCG!$C$5+N2O!AB22*PCG!$C$6+HFC!AB22+PFC!AB22+'SF6'!AB22</f>
        <v>0</v>
      </c>
      <c r="AC22" s="94">
        <f>+'CO2'!AC22+'abs CO2'!AC22+'CH4'!AC22*PCG!$C$5+N2O!AC22*PCG!$C$6+HFC!AC22+PFC!AC22+'SF6'!AC22</f>
        <v>3.6814347412293142</v>
      </c>
      <c r="AD22" s="94">
        <f>+'CO2'!AD22+'abs CO2'!AD22+'CH4'!AD22*PCG!$C$5+N2O!AD22*PCG!$C$6+HFC!AD22+PFC!AD22+'SF6'!AD22</f>
        <v>0</v>
      </c>
      <c r="AE22" s="94">
        <f>+'CO2'!AE22+'abs CO2'!AE22+'CH4'!AE22*PCG!$C$5+N2O!AE22*PCG!$C$6+HFC!AE22+PFC!AE22+'SF6'!AE22</f>
        <v>4.5085726736139975</v>
      </c>
    </row>
    <row r="23" spans="1:31" x14ac:dyDescent="0.2">
      <c r="A23" s="13" t="s">
        <v>55</v>
      </c>
      <c r="B23" s="4" t="s">
        <v>56</v>
      </c>
      <c r="C23" s="94">
        <f>+'CO2'!C23+'abs CO2'!C23+'CH4'!C23*PCG!$C$5+N2O!C23*PCG!$C$6+HFC!C23+PFC!C23+'SF6'!C23</f>
        <v>0</v>
      </c>
      <c r="D23" s="94">
        <f>+'CO2'!D23+'abs CO2'!D23+'CH4'!D23*PCG!$C$5+N2O!D23*PCG!$C$6+HFC!D23+PFC!D23+'SF6'!D23</f>
        <v>0</v>
      </c>
      <c r="E23" s="94">
        <f>+'CO2'!E23+'abs CO2'!E23+'CH4'!E23*PCG!$C$5+N2O!E23*PCG!$C$6+HFC!E23+PFC!E23+'SF6'!E23</f>
        <v>0</v>
      </c>
      <c r="F23" s="94">
        <f>+'CO2'!F23+'abs CO2'!F23+'CH4'!F23*PCG!$C$5+N2O!F23*PCG!$C$6+HFC!F23+PFC!F23+'SF6'!F23</f>
        <v>0</v>
      </c>
      <c r="G23" s="94">
        <f>+'CO2'!G23+'abs CO2'!G23+'CH4'!G23*PCG!$C$5+N2O!G23*PCG!$C$6+HFC!G23+PFC!G23+'SF6'!G23</f>
        <v>0</v>
      </c>
      <c r="H23" s="94">
        <f>+'CO2'!H23+'abs CO2'!H23+'CH4'!H23*PCG!$C$5+N2O!H23*PCG!$C$6+HFC!H23+PFC!H23+'SF6'!H23</f>
        <v>0</v>
      </c>
      <c r="I23" s="94">
        <f>+'CO2'!I23+'abs CO2'!I23+'CH4'!I23*PCG!$C$5+N2O!I23*PCG!$C$6+HFC!I23+PFC!I23+'SF6'!I23</f>
        <v>0</v>
      </c>
      <c r="J23" s="94">
        <f>+'CO2'!J23+'abs CO2'!J23+'CH4'!J23*PCG!$C$5+N2O!J23*PCG!$C$6+HFC!J23+PFC!J23+'SF6'!J23</f>
        <v>0</v>
      </c>
      <c r="K23" s="94">
        <f>+'CO2'!K23+'abs CO2'!K23+'CH4'!K23*PCG!$C$5+N2O!K23*PCG!$C$6+HFC!K23+PFC!K23+'SF6'!K23</f>
        <v>0</v>
      </c>
      <c r="L23" s="94">
        <f>+'CO2'!L23+'abs CO2'!L23+'CH4'!L23*PCG!$C$5+N2O!L23*PCG!$C$6+HFC!L23+PFC!L23+'SF6'!L23</f>
        <v>0</v>
      </c>
      <c r="M23" s="94">
        <f>+'CO2'!M23+'abs CO2'!M23+'CH4'!M23*PCG!$C$5+N2O!M23*PCG!$C$6+HFC!M23+PFC!M23+'SF6'!M23</f>
        <v>0</v>
      </c>
      <c r="N23" s="94">
        <f>+'CO2'!N23+'abs CO2'!N23+'CH4'!N23*PCG!$C$5+N2O!N23*PCG!$C$6+HFC!N23+PFC!N23+'SF6'!N23</f>
        <v>0</v>
      </c>
      <c r="O23" s="94">
        <f>+'CO2'!O23+'abs CO2'!O23+'CH4'!O23*PCG!$C$5+N2O!O23*PCG!$C$6+HFC!O23+PFC!O23+'SF6'!O23</f>
        <v>0</v>
      </c>
      <c r="P23" s="94">
        <f>+'CO2'!P23+'abs CO2'!P23+'CH4'!P23*PCG!$C$5+N2O!P23*PCG!$C$6+HFC!P23+PFC!P23+'SF6'!P23</f>
        <v>0</v>
      </c>
      <c r="Q23" s="94">
        <f>+'CO2'!Q23+'abs CO2'!Q23+'CH4'!Q23*PCG!$C$5+N2O!Q23*PCG!$C$6+HFC!Q23+PFC!Q23+'SF6'!Q23</f>
        <v>0</v>
      </c>
      <c r="R23" s="94">
        <f>+'CO2'!R23+'abs CO2'!R23+'CH4'!R23*PCG!$C$5+N2O!R23*PCG!$C$6+HFC!R23+PFC!R23+'SF6'!R23</f>
        <v>0</v>
      </c>
      <c r="S23" s="94">
        <f>+'CO2'!S23+'abs CO2'!S23+'CH4'!S23*PCG!$C$5+N2O!S23*PCG!$C$6+HFC!S23+PFC!S23+'SF6'!S23</f>
        <v>0</v>
      </c>
      <c r="T23" s="94">
        <f>+'CO2'!T23+'abs CO2'!T23+'CH4'!T23*PCG!$C$5+N2O!T23*PCG!$C$6+HFC!T23+PFC!T23+'SF6'!T23</f>
        <v>0</v>
      </c>
      <c r="U23" s="94">
        <f>+'CO2'!U23+'abs CO2'!U23+'CH4'!U23*PCG!$C$5+N2O!U23*PCG!$C$6+HFC!U23+PFC!U23+'SF6'!U23</f>
        <v>0</v>
      </c>
      <c r="V23" s="94">
        <f>+'CO2'!V23+'abs CO2'!V23+'CH4'!V23*PCG!$C$5+N2O!V23*PCG!$C$6+HFC!V23+PFC!V23+'SF6'!V23</f>
        <v>0</v>
      </c>
      <c r="W23" s="94">
        <f>+'CO2'!W23+'abs CO2'!W23+'CH4'!W23*PCG!$C$5+N2O!W23*PCG!$C$6+HFC!W23+PFC!W23+'SF6'!W23</f>
        <v>0</v>
      </c>
      <c r="X23" s="94">
        <f>+'CO2'!X23+'abs CO2'!X23+'CH4'!X23*PCG!$C$5+N2O!X23*PCG!$C$6+HFC!X23+PFC!X23+'SF6'!X23</f>
        <v>0</v>
      </c>
      <c r="Y23" s="94">
        <f>+'CO2'!Y23+'abs CO2'!Y23+'CH4'!Y23*PCG!$C$5+N2O!Y23*PCG!$C$6+HFC!Y23+PFC!Y23+'SF6'!Y23</f>
        <v>0</v>
      </c>
      <c r="Z23" s="94">
        <f>+'CO2'!Z23+'abs CO2'!Z23+'CH4'!Z23*PCG!$C$5+N2O!Z23*PCG!$C$6+HFC!Z23+PFC!Z23+'SF6'!Z23</f>
        <v>0</v>
      </c>
      <c r="AA23" s="94">
        <f>+'CO2'!AA23+'abs CO2'!AA23+'CH4'!AA23*PCG!$C$5+N2O!AA23*PCG!$C$6+HFC!AA23+PFC!AA23+'SF6'!AA23</f>
        <v>0.66917100307174215</v>
      </c>
      <c r="AB23" s="94">
        <f>+'CO2'!AB23+'abs CO2'!AB23+'CH4'!AB23*PCG!$C$5+N2O!AB23*PCG!$C$6+HFC!AB23+PFC!AB23+'SF6'!AB23</f>
        <v>1.3285362787833177</v>
      </c>
      <c r="AC23" s="94">
        <f>+'CO2'!AC23+'abs CO2'!AC23+'CH4'!AC23*PCG!$C$5+N2O!AC23*PCG!$C$6+HFC!AC23+PFC!AC23+'SF6'!AC23</f>
        <v>4.4583174963588821</v>
      </c>
      <c r="AD23" s="94">
        <f>+'CO2'!AD23+'abs CO2'!AD23+'CH4'!AD23*PCG!$C$5+N2O!AD23*PCG!$C$6+HFC!AD23+PFC!AD23+'SF6'!AD23</f>
        <v>5.2366189103348804</v>
      </c>
      <c r="AE23" s="94">
        <f>+'CO2'!AE23+'abs CO2'!AE23+'CH4'!AE23*PCG!$C$5+N2O!AE23*PCG!$C$6+HFC!AE23+PFC!AE23+'SF6'!AE23</f>
        <v>0.12862720390137428</v>
      </c>
    </row>
    <row r="24" spans="1:31" x14ac:dyDescent="0.2">
      <c r="A24" s="13" t="s">
        <v>57</v>
      </c>
      <c r="B24" s="4" t="s">
        <v>58</v>
      </c>
      <c r="C24" s="94">
        <f>+'CO2'!C24+'abs CO2'!C24+'CH4'!C24*PCG!$C$5+N2O!C24*PCG!$C$6+HFC!C24+PFC!C24+'SF6'!C24</f>
        <v>0</v>
      </c>
      <c r="D24" s="94">
        <f>+'CO2'!D24+'abs CO2'!D24+'CH4'!D24*PCG!$C$5+N2O!D24*PCG!$C$6+HFC!D24+PFC!D24+'SF6'!D24</f>
        <v>0</v>
      </c>
      <c r="E24" s="94">
        <f>+'CO2'!E24+'abs CO2'!E24+'CH4'!E24*PCG!$C$5+N2O!E24*PCG!$C$6+HFC!E24+PFC!E24+'SF6'!E24</f>
        <v>0</v>
      </c>
      <c r="F24" s="94">
        <f>+'CO2'!F24+'abs CO2'!F24+'CH4'!F24*PCG!$C$5+N2O!F24*PCG!$C$6+HFC!F24+PFC!F24+'SF6'!F24</f>
        <v>0</v>
      </c>
      <c r="G24" s="94">
        <f>+'CO2'!G24+'abs CO2'!G24+'CH4'!G24*PCG!$C$5+N2O!G24*PCG!$C$6+HFC!G24+PFC!G24+'SF6'!G24</f>
        <v>0</v>
      </c>
      <c r="H24" s="94">
        <f>+'CO2'!H24+'abs CO2'!H24+'CH4'!H24*PCG!$C$5+N2O!H24*PCG!$C$6+HFC!H24+PFC!H24+'SF6'!H24</f>
        <v>0</v>
      </c>
      <c r="I24" s="94">
        <f>+'CO2'!I24+'abs CO2'!I24+'CH4'!I24*PCG!$C$5+N2O!I24*PCG!$C$6+HFC!I24+PFC!I24+'SF6'!I24</f>
        <v>0</v>
      </c>
      <c r="J24" s="94">
        <f>+'CO2'!J24+'abs CO2'!J24+'CH4'!J24*PCG!$C$5+N2O!J24*PCG!$C$6+HFC!J24+PFC!J24+'SF6'!J24</f>
        <v>0</v>
      </c>
      <c r="K24" s="94">
        <f>+'CO2'!K24+'abs CO2'!K24+'CH4'!K24*PCG!$C$5+N2O!K24*PCG!$C$6+HFC!K24+PFC!K24+'SF6'!K24</f>
        <v>0</v>
      </c>
      <c r="L24" s="94">
        <f>+'CO2'!L24+'abs CO2'!L24+'CH4'!L24*PCG!$C$5+N2O!L24*PCG!$C$6+HFC!L24+PFC!L24+'SF6'!L24</f>
        <v>0</v>
      </c>
      <c r="M24" s="94">
        <f>+'CO2'!M24+'abs CO2'!M24+'CH4'!M24*PCG!$C$5+N2O!M24*PCG!$C$6+HFC!M24+PFC!M24+'SF6'!M24</f>
        <v>0</v>
      </c>
      <c r="N24" s="94">
        <f>+'CO2'!N24+'abs CO2'!N24+'CH4'!N24*PCG!$C$5+N2O!N24*PCG!$C$6+HFC!N24+PFC!N24+'SF6'!N24</f>
        <v>0</v>
      </c>
      <c r="O24" s="94">
        <f>+'CO2'!O24+'abs CO2'!O24+'CH4'!O24*PCG!$C$5+N2O!O24*PCG!$C$6+HFC!O24+PFC!O24+'SF6'!O24</f>
        <v>0</v>
      </c>
      <c r="P24" s="94">
        <f>+'CO2'!P24+'abs CO2'!P24+'CH4'!P24*PCG!$C$5+N2O!P24*PCG!$C$6+HFC!P24+PFC!P24+'SF6'!P24</f>
        <v>0</v>
      </c>
      <c r="Q24" s="94">
        <f>+'CO2'!Q24+'abs CO2'!Q24+'CH4'!Q24*PCG!$C$5+N2O!Q24*PCG!$C$6+HFC!Q24+PFC!Q24+'SF6'!Q24</f>
        <v>0</v>
      </c>
      <c r="R24" s="94">
        <f>+'CO2'!R24+'abs CO2'!R24+'CH4'!R24*PCG!$C$5+N2O!R24*PCG!$C$6+HFC!R24+PFC!R24+'SF6'!R24</f>
        <v>0</v>
      </c>
      <c r="S24" s="94">
        <f>+'CO2'!S24+'abs CO2'!S24+'CH4'!S24*PCG!$C$5+N2O!S24*PCG!$C$6+HFC!S24+PFC!S24+'SF6'!S24</f>
        <v>0</v>
      </c>
      <c r="T24" s="94">
        <f>+'CO2'!T24+'abs CO2'!T24+'CH4'!T24*PCG!$C$5+N2O!T24*PCG!$C$6+HFC!T24+PFC!T24+'SF6'!T24</f>
        <v>0</v>
      </c>
      <c r="U24" s="94">
        <f>+'CO2'!U24+'abs CO2'!U24+'CH4'!U24*PCG!$C$5+N2O!U24*PCG!$C$6+HFC!U24+PFC!U24+'SF6'!U24</f>
        <v>0</v>
      </c>
      <c r="V24" s="94">
        <f>+'CO2'!V24+'abs CO2'!V24+'CH4'!V24*PCG!$C$5+N2O!V24*PCG!$C$6+HFC!V24+PFC!V24+'SF6'!V24</f>
        <v>0</v>
      </c>
      <c r="W24" s="94">
        <f>+'CO2'!W24+'abs CO2'!W24+'CH4'!W24*PCG!$C$5+N2O!W24*PCG!$C$6+HFC!W24+PFC!W24+'SF6'!W24</f>
        <v>0</v>
      </c>
      <c r="X24" s="94">
        <f>+'CO2'!X24+'abs CO2'!X24+'CH4'!X24*PCG!$C$5+N2O!X24*PCG!$C$6+HFC!X24+PFC!X24+'SF6'!X24</f>
        <v>0</v>
      </c>
      <c r="Y24" s="94">
        <f>+'CO2'!Y24+'abs CO2'!Y24+'CH4'!Y24*PCG!$C$5+N2O!Y24*PCG!$C$6+HFC!Y24+PFC!Y24+'SF6'!Y24</f>
        <v>0</v>
      </c>
      <c r="Z24" s="94">
        <f>+'CO2'!Z24+'abs CO2'!Z24+'CH4'!Z24*PCG!$C$5+N2O!Z24*PCG!$C$6+HFC!Z24+PFC!Z24+'SF6'!Z24</f>
        <v>0</v>
      </c>
      <c r="AA24" s="94">
        <f>+'CO2'!AA24+'abs CO2'!AA24+'CH4'!AA24*PCG!$C$5+N2O!AA24*PCG!$C$6+HFC!AA24+PFC!AA24+'SF6'!AA24</f>
        <v>0</v>
      </c>
      <c r="AB24" s="94">
        <f>+'CO2'!AB24+'abs CO2'!AB24+'CH4'!AB24*PCG!$C$5+N2O!AB24*PCG!$C$6+HFC!AB24+PFC!AB24+'SF6'!AB24</f>
        <v>0</v>
      </c>
      <c r="AC24" s="94">
        <f>+'CO2'!AC24+'abs CO2'!AC24+'CH4'!AC24*PCG!$C$5+N2O!AC24*PCG!$C$6+HFC!AC24+PFC!AC24+'SF6'!AC24</f>
        <v>0</v>
      </c>
      <c r="AD24" s="94">
        <f>+'CO2'!AD24+'abs CO2'!AD24+'CH4'!AD24*PCG!$C$5+N2O!AD24*PCG!$C$6+HFC!AD24+PFC!AD24+'SF6'!AD24</f>
        <v>0</v>
      </c>
      <c r="AE24" s="94">
        <f>+'CO2'!AE24+'abs CO2'!AE24+'CH4'!AE24*PCG!$C$5+N2O!AE24*PCG!$C$6+HFC!AE24+PFC!AE24+'SF6'!AE24</f>
        <v>0</v>
      </c>
    </row>
    <row r="25" spans="1:31" x14ac:dyDescent="0.2">
      <c r="A25" s="13" t="s">
        <v>59</v>
      </c>
      <c r="B25" s="4" t="s">
        <v>60</v>
      </c>
      <c r="C25" s="94">
        <f>+'CO2'!C25+'abs CO2'!C25+'CH4'!C25*PCG!$C$5+N2O!C25*PCG!$C$6+HFC!C25+PFC!C25+'SF6'!C25</f>
        <v>0</v>
      </c>
      <c r="D25" s="94">
        <f>+'CO2'!D25+'abs CO2'!D25+'CH4'!D25*PCG!$C$5+N2O!D25*PCG!$C$6+HFC!D25+PFC!D25+'SF6'!D25</f>
        <v>0</v>
      </c>
      <c r="E25" s="94">
        <f>+'CO2'!E25+'abs CO2'!E25+'CH4'!E25*PCG!$C$5+N2O!E25*PCG!$C$6+HFC!E25+PFC!E25+'SF6'!E25</f>
        <v>0</v>
      </c>
      <c r="F25" s="94">
        <f>+'CO2'!F25+'abs CO2'!F25+'CH4'!F25*PCG!$C$5+N2O!F25*PCG!$C$6+HFC!F25+PFC!F25+'SF6'!F25</f>
        <v>0</v>
      </c>
      <c r="G25" s="94">
        <f>+'CO2'!G25+'abs CO2'!G25+'CH4'!G25*PCG!$C$5+N2O!G25*PCG!$C$6+HFC!G25+PFC!G25+'SF6'!G25</f>
        <v>0</v>
      </c>
      <c r="H25" s="94">
        <f>+'CO2'!H25+'abs CO2'!H25+'CH4'!H25*PCG!$C$5+N2O!H25*PCG!$C$6+HFC!H25+PFC!H25+'SF6'!H25</f>
        <v>0</v>
      </c>
      <c r="I25" s="94">
        <f>+'CO2'!I25+'abs CO2'!I25+'CH4'!I25*PCG!$C$5+N2O!I25*PCG!$C$6+HFC!I25+PFC!I25+'SF6'!I25</f>
        <v>0</v>
      </c>
      <c r="J25" s="94">
        <f>+'CO2'!J25+'abs CO2'!J25+'CH4'!J25*PCG!$C$5+N2O!J25*PCG!$C$6+HFC!J25+PFC!J25+'SF6'!J25</f>
        <v>0</v>
      </c>
      <c r="K25" s="94">
        <f>+'CO2'!K25+'abs CO2'!K25+'CH4'!K25*PCG!$C$5+N2O!K25*PCG!$C$6+HFC!K25+PFC!K25+'SF6'!K25</f>
        <v>0</v>
      </c>
      <c r="L25" s="94">
        <f>+'CO2'!L25+'abs CO2'!L25+'CH4'!L25*PCG!$C$5+N2O!L25*PCG!$C$6+HFC!L25+PFC!L25+'SF6'!L25</f>
        <v>0</v>
      </c>
      <c r="M25" s="94">
        <f>+'CO2'!M25+'abs CO2'!M25+'CH4'!M25*PCG!$C$5+N2O!M25*PCG!$C$6+HFC!M25+PFC!M25+'SF6'!M25</f>
        <v>0</v>
      </c>
      <c r="N25" s="94">
        <f>+'CO2'!N25+'abs CO2'!N25+'CH4'!N25*PCG!$C$5+N2O!N25*PCG!$C$6+HFC!N25+PFC!N25+'SF6'!N25</f>
        <v>0</v>
      </c>
      <c r="O25" s="94">
        <f>+'CO2'!O25+'abs CO2'!O25+'CH4'!O25*PCG!$C$5+N2O!O25*PCG!$C$6+HFC!O25+PFC!O25+'SF6'!O25</f>
        <v>0</v>
      </c>
      <c r="P25" s="94">
        <f>+'CO2'!P25+'abs CO2'!P25+'CH4'!P25*PCG!$C$5+N2O!P25*PCG!$C$6+HFC!P25+PFC!P25+'SF6'!P25</f>
        <v>0</v>
      </c>
      <c r="Q25" s="94">
        <f>+'CO2'!Q25+'abs CO2'!Q25+'CH4'!Q25*PCG!$C$5+N2O!Q25*PCG!$C$6+HFC!Q25+PFC!Q25+'SF6'!Q25</f>
        <v>0</v>
      </c>
      <c r="R25" s="94">
        <f>+'CO2'!R25+'abs CO2'!R25+'CH4'!R25*PCG!$C$5+N2O!R25*PCG!$C$6+HFC!R25+PFC!R25+'SF6'!R25</f>
        <v>0</v>
      </c>
      <c r="S25" s="94">
        <f>+'CO2'!S25+'abs CO2'!S25+'CH4'!S25*PCG!$C$5+N2O!S25*PCG!$C$6+HFC!S25+PFC!S25+'SF6'!S25</f>
        <v>0</v>
      </c>
      <c r="T25" s="94">
        <f>+'CO2'!T25+'abs CO2'!T25+'CH4'!T25*PCG!$C$5+N2O!T25*PCG!$C$6+HFC!T25+PFC!T25+'SF6'!T25</f>
        <v>0</v>
      </c>
      <c r="U25" s="94">
        <f>+'CO2'!U25+'abs CO2'!U25+'CH4'!U25*PCG!$C$5+N2O!U25*PCG!$C$6+HFC!U25+PFC!U25+'SF6'!U25</f>
        <v>0</v>
      </c>
      <c r="V25" s="94">
        <f>+'CO2'!V25+'abs CO2'!V25+'CH4'!V25*PCG!$C$5+N2O!V25*PCG!$C$6+HFC!V25+PFC!V25+'SF6'!V25</f>
        <v>0</v>
      </c>
      <c r="W25" s="94">
        <f>+'CO2'!W25+'abs CO2'!W25+'CH4'!W25*PCG!$C$5+N2O!W25*PCG!$C$6+HFC!W25+PFC!W25+'SF6'!W25</f>
        <v>0</v>
      </c>
      <c r="X25" s="94">
        <f>+'CO2'!X25+'abs CO2'!X25+'CH4'!X25*PCG!$C$5+N2O!X25*PCG!$C$6+HFC!X25+PFC!X25+'SF6'!X25</f>
        <v>0</v>
      </c>
      <c r="Y25" s="94">
        <f>+'CO2'!Y25+'abs CO2'!Y25+'CH4'!Y25*PCG!$C$5+N2O!Y25*PCG!$C$6+HFC!Y25+PFC!Y25+'SF6'!Y25</f>
        <v>0</v>
      </c>
      <c r="Z25" s="94">
        <f>+'CO2'!Z25+'abs CO2'!Z25+'CH4'!Z25*PCG!$C$5+N2O!Z25*PCG!$C$6+HFC!Z25+PFC!Z25+'SF6'!Z25</f>
        <v>0</v>
      </c>
      <c r="AA25" s="94">
        <f>+'CO2'!AA25+'abs CO2'!AA25+'CH4'!AA25*PCG!$C$5+N2O!AA25*PCG!$C$6+HFC!AA25+PFC!AA25+'SF6'!AA25</f>
        <v>0</v>
      </c>
      <c r="AB25" s="94">
        <f>+'CO2'!AB25+'abs CO2'!AB25+'CH4'!AB25*PCG!$C$5+N2O!AB25*PCG!$C$6+HFC!AB25+PFC!AB25+'SF6'!AB25</f>
        <v>0</v>
      </c>
      <c r="AC25" s="94">
        <f>+'CO2'!AC25+'abs CO2'!AC25+'CH4'!AC25*PCG!$C$5+N2O!AC25*PCG!$C$6+HFC!AC25+PFC!AC25+'SF6'!AC25</f>
        <v>0</v>
      </c>
      <c r="AD25" s="94">
        <f>+'CO2'!AD25+'abs CO2'!AD25+'CH4'!AD25*PCG!$C$5+N2O!AD25*PCG!$C$6+HFC!AD25+PFC!AD25+'SF6'!AD25</f>
        <v>0</v>
      </c>
      <c r="AE25" s="94">
        <f>+'CO2'!AE25+'abs CO2'!AE25+'CH4'!AE25*PCG!$C$5+N2O!AE25*PCG!$C$6+HFC!AE25+PFC!AE25+'SF6'!AE25</f>
        <v>0</v>
      </c>
    </row>
    <row r="26" spans="1:31" x14ac:dyDescent="0.2">
      <c r="A26" s="13" t="s">
        <v>61</v>
      </c>
      <c r="B26" s="4" t="s">
        <v>62</v>
      </c>
      <c r="C26" s="94">
        <f>+'CO2'!C26+'abs CO2'!C26+'CH4'!C26*PCG!$C$5+N2O!C26*PCG!$C$6+HFC!C26+PFC!C26+'SF6'!C26</f>
        <v>173.45588030261513</v>
      </c>
      <c r="D26" s="94">
        <f>+'CO2'!D26+'abs CO2'!D26+'CH4'!D26*PCG!$C$5+N2O!D26*PCG!$C$6+HFC!D26+PFC!D26+'SF6'!D26</f>
        <v>112.48839177576062</v>
      </c>
      <c r="E26" s="94">
        <f>+'CO2'!E26+'abs CO2'!E26+'CH4'!E26*PCG!$C$5+N2O!E26*PCG!$C$6+HFC!E26+PFC!E26+'SF6'!E26</f>
        <v>76.549183131733116</v>
      </c>
      <c r="F26" s="94">
        <f>+'CO2'!F26+'abs CO2'!F26+'CH4'!F26*PCG!$C$5+N2O!F26*PCG!$C$6+HFC!F26+PFC!F26+'SF6'!F26</f>
        <v>129.17824946613098</v>
      </c>
      <c r="G26" s="94">
        <f>+'CO2'!G26+'abs CO2'!G26+'CH4'!G26*PCG!$C$5+N2O!G26*PCG!$C$6+HFC!G26+PFC!G26+'SF6'!G26</f>
        <v>128.35736230857148</v>
      </c>
      <c r="H26" s="94">
        <f>+'CO2'!H26+'abs CO2'!H26+'CH4'!H26*PCG!$C$5+N2O!H26*PCG!$C$6+HFC!H26+PFC!H26+'SF6'!H26</f>
        <v>110.24884514940285</v>
      </c>
      <c r="I26" s="94">
        <f>+'CO2'!I26+'abs CO2'!I26+'CH4'!I26*PCG!$C$5+N2O!I26*PCG!$C$6+HFC!I26+PFC!I26+'SF6'!I26</f>
        <v>66.572810025983344</v>
      </c>
      <c r="J26" s="94">
        <f>+'CO2'!J26+'abs CO2'!J26+'CH4'!J26*PCG!$C$5+N2O!J26*PCG!$C$6+HFC!J26+PFC!J26+'SF6'!J26</f>
        <v>121.00118111178681</v>
      </c>
      <c r="K26" s="94">
        <f>+'CO2'!K26+'abs CO2'!K26+'CH4'!K26*PCG!$C$5+N2O!K26*PCG!$C$6+HFC!K26+PFC!K26+'SF6'!K26</f>
        <v>103.23878765537674</v>
      </c>
      <c r="L26" s="94">
        <f>+'CO2'!L26+'abs CO2'!L26+'CH4'!L26*PCG!$C$5+N2O!L26*PCG!$C$6+HFC!L26+PFC!L26+'SF6'!L26</f>
        <v>76.903051074918835</v>
      </c>
      <c r="M26" s="94">
        <f>+'CO2'!M26+'abs CO2'!M26+'CH4'!M26*PCG!$C$5+N2O!M26*PCG!$C$6+HFC!M26+PFC!M26+'SF6'!M26</f>
        <v>59.263559324347028</v>
      </c>
      <c r="N26" s="94">
        <f>+'CO2'!N26+'abs CO2'!N26+'CH4'!N26*PCG!$C$5+N2O!N26*PCG!$C$6+HFC!N26+PFC!N26+'SF6'!N26</f>
        <v>95.644376556701744</v>
      </c>
      <c r="O26" s="94">
        <f>+'CO2'!O26+'abs CO2'!O26+'CH4'!O26*PCG!$C$5+N2O!O26*PCG!$C$6+HFC!O26+PFC!O26+'SF6'!O26</f>
        <v>97.028986233852578</v>
      </c>
      <c r="P26" s="94">
        <f>+'CO2'!P26+'abs CO2'!P26+'CH4'!P26*PCG!$C$5+N2O!P26*PCG!$C$6+HFC!P26+PFC!P26+'SF6'!P26</f>
        <v>69.377431588692033</v>
      </c>
      <c r="Q26" s="94">
        <f>+'CO2'!Q26+'abs CO2'!Q26+'CH4'!Q26*PCG!$C$5+N2O!Q26*PCG!$C$6+HFC!Q26+PFC!Q26+'SF6'!Q26</f>
        <v>54.712218013024312</v>
      </c>
      <c r="R26" s="94">
        <f>+'CO2'!R26+'abs CO2'!R26+'CH4'!R26*PCG!$C$5+N2O!R26*PCG!$C$6+HFC!R26+PFC!R26+'SF6'!R26</f>
        <v>103.56121359779883</v>
      </c>
      <c r="S26" s="94">
        <f>+'CO2'!S26+'abs CO2'!S26+'CH4'!S26*PCG!$C$5+N2O!S26*PCG!$C$6+HFC!S26+PFC!S26+'SF6'!S26</f>
        <v>108.56461970561092</v>
      </c>
      <c r="T26" s="94">
        <f>+'CO2'!T26+'abs CO2'!T26+'CH4'!T26*PCG!$C$5+N2O!T26*PCG!$C$6+HFC!T26+PFC!T26+'SF6'!T26</f>
        <v>92.392729225447383</v>
      </c>
      <c r="U26" s="94">
        <f>+'CO2'!U26+'abs CO2'!U26+'CH4'!U26*PCG!$C$5+N2O!U26*PCG!$C$6+HFC!U26+PFC!U26+'SF6'!U26</f>
        <v>61.755378888014597</v>
      </c>
      <c r="V26" s="94">
        <f>+'CO2'!V26+'abs CO2'!V26+'CH4'!V26*PCG!$C$5+N2O!V26*PCG!$C$6+HFC!V26+PFC!V26+'SF6'!V26</f>
        <v>121.66451549277194</v>
      </c>
      <c r="W26" s="94">
        <f>+'CO2'!W26+'abs CO2'!W26+'CH4'!W26*PCG!$C$5+N2O!W26*PCG!$C$6+HFC!W26+PFC!W26+'SF6'!W26</f>
        <v>139.90502433136496</v>
      </c>
      <c r="X26" s="94">
        <f>+'CO2'!X26+'abs CO2'!X26+'CH4'!X26*PCG!$C$5+N2O!X26*PCG!$C$6+HFC!X26+PFC!X26+'SF6'!X26</f>
        <v>122.71664030401215</v>
      </c>
      <c r="Y26" s="94">
        <f>+'CO2'!Y26+'abs CO2'!Y26+'CH4'!Y26*PCG!$C$5+N2O!Y26*PCG!$C$6+HFC!Y26+PFC!Y26+'SF6'!Y26</f>
        <v>87.87702659134321</v>
      </c>
      <c r="Z26" s="94">
        <f>+'CO2'!Z26+'abs CO2'!Z26+'CH4'!Z26*PCG!$C$5+N2O!Z26*PCG!$C$6+HFC!Z26+PFC!Z26+'SF6'!Z26</f>
        <v>151.11167968619816</v>
      </c>
      <c r="AA26" s="94">
        <f>+'CO2'!AA26+'abs CO2'!AA26+'CH4'!AA26*PCG!$C$5+N2O!AA26*PCG!$C$6+HFC!AA26+PFC!AA26+'SF6'!AA26</f>
        <v>163.1872638435772</v>
      </c>
      <c r="AB26" s="94">
        <f>+'CO2'!AB26+'abs CO2'!AB26+'CH4'!AB26*PCG!$C$5+N2O!AB26*PCG!$C$6+HFC!AB26+PFC!AB26+'SF6'!AB26</f>
        <v>152.56997222983631</v>
      </c>
      <c r="AC26" s="94">
        <f>+'CO2'!AC26+'abs CO2'!AC26+'CH4'!AC26*PCG!$C$5+N2O!AC26*PCG!$C$6+HFC!AC26+PFC!AC26+'SF6'!AC26</f>
        <v>111.49897720587276</v>
      </c>
      <c r="AD26" s="94">
        <f>+'CO2'!AD26+'abs CO2'!AD26+'CH4'!AD26*PCG!$C$5+N2O!AD26*PCG!$C$6+HFC!AD26+PFC!AD26+'SF6'!AD26</f>
        <v>178.56087262906931</v>
      </c>
      <c r="AE26" s="94">
        <f>+'CO2'!AE26+'abs CO2'!AE26+'CH4'!AE26*PCG!$C$5+N2O!AE26*PCG!$C$6+HFC!AE26+PFC!AE26+'SF6'!AE26</f>
        <v>180.90044221090676</v>
      </c>
    </row>
    <row r="27" spans="1:31" x14ac:dyDescent="0.2">
      <c r="A27" s="13" t="s">
        <v>63</v>
      </c>
      <c r="B27" s="4" t="s">
        <v>64</v>
      </c>
      <c r="C27" s="94">
        <f>+'CO2'!C27+'abs CO2'!C27+'CH4'!C27*PCG!$C$5+N2O!C27*PCG!$C$6+HFC!C27+PFC!C27+'SF6'!C27</f>
        <v>0</v>
      </c>
      <c r="D27" s="94">
        <f>+'CO2'!D27+'abs CO2'!D27+'CH4'!D27*PCG!$C$5+N2O!D27*PCG!$C$6+HFC!D27+PFC!D27+'SF6'!D27</f>
        <v>0</v>
      </c>
      <c r="E27" s="94">
        <f>+'CO2'!E27+'abs CO2'!E27+'CH4'!E27*PCG!$C$5+N2O!E27*PCG!$C$6+HFC!E27+PFC!E27+'SF6'!E27</f>
        <v>0</v>
      </c>
      <c r="F27" s="94">
        <f>+'CO2'!F27+'abs CO2'!F27+'CH4'!F27*PCG!$C$5+N2O!F27*PCG!$C$6+HFC!F27+PFC!F27+'SF6'!F27</f>
        <v>0</v>
      </c>
      <c r="G27" s="94">
        <f>+'CO2'!G27+'abs CO2'!G27+'CH4'!G27*PCG!$C$5+N2O!G27*PCG!$C$6+HFC!G27+PFC!G27+'SF6'!G27</f>
        <v>0</v>
      </c>
      <c r="H27" s="94">
        <f>+'CO2'!H27+'abs CO2'!H27+'CH4'!H27*PCG!$C$5+N2O!H27*PCG!$C$6+HFC!H27+PFC!H27+'SF6'!H27</f>
        <v>0</v>
      </c>
      <c r="I27" s="94">
        <f>+'CO2'!I27+'abs CO2'!I27+'CH4'!I27*PCG!$C$5+N2O!I27*PCG!$C$6+HFC!I27+PFC!I27+'SF6'!I27</f>
        <v>0</v>
      </c>
      <c r="J27" s="94">
        <f>+'CO2'!J27+'abs CO2'!J27+'CH4'!J27*PCG!$C$5+N2O!J27*PCG!$C$6+HFC!J27+PFC!J27+'SF6'!J27</f>
        <v>0</v>
      </c>
      <c r="K27" s="94">
        <f>+'CO2'!K27+'abs CO2'!K27+'CH4'!K27*PCG!$C$5+N2O!K27*PCG!$C$6+HFC!K27+PFC!K27+'SF6'!K27</f>
        <v>0</v>
      </c>
      <c r="L27" s="94">
        <f>+'CO2'!L27+'abs CO2'!L27+'CH4'!L27*PCG!$C$5+N2O!L27*PCG!$C$6+HFC!L27+PFC!L27+'SF6'!L27</f>
        <v>0</v>
      </c>
      <c r="M27" s="94">
        <f>+'CO2'!M27+'abs CO2'!M27+'CH4'!M27*PCG!$C$5+N2O!M27*PCG!$C$6+HFC!M27+PFC!M27+'SF6'!M27</f>
        <v>0</v>
      </c>
      <c r="N27" s="94">
        <f>+'CO2'!N27+'abs CO2'!N27+'CH4'!N27*PCG!$C$5+N2O!N27*PCG!$C$6+HFC!N27+PFC!N27+'SF6'!N27</f>
        <v>0</v>
      </c>
      <c r="O27" s="94">
        <f>+'CO2'!O27+'abs CO2'!O27+'CH4'!O27*PCG!$C$5+N2O!O27*PCG!$C$6+HFC!O27+PFC!O27+'SF6'!O27</f>
        <v>0</v>
      </c>
      <c r="P27" s="94">
        <f>+'CO2'!P27+'abs CO2'!P27+'CH4'!P27*PCG!$C$5+N2O!P27*PCG!$C$6+HFC!P27+PFC!P27+'SF6'!P27</f>
        <v>0</v>
      </c>
      <c r="Q27" s="94">
        <f>+'CO2'!Q27+'abs CO2'!Q27+'CH4'!Q27*PCG!$C$5+N2O!Q27*PCG!$C$6+HFC!Q27+PFC!Q27+'SF6'!Q27</f>
        <v>0</v>
      </c>
      <c r="R27" s="94">
        <f>+'CO2'!R27+'abs CO2'!R27+'CH4'!R27*PCG!$C$5+N2O!R27*PCG!$C$6+HFC!R27+PFC!R27+'SF6'!R27</f>
        <v>0</v>
      </c>
      <c r="S27" s="94">
        <f>+'CO2'!S27+'abs CO2'!S27+'CH4'!S27*PCG!$C$5+N2O!S27*PCG!$C$6+HFC!S27+PFC!S27+'SF6'!S27</f>
        <v>0</v>
      </c>
      <c r="T27" s="94">
        <f>+'CO2'!T27+'abs CO2'!T27+'CH4'!T27*PCG!$C$5+N2O!T27*PCG!$C$6+HFC!T27+PFC!T27+'SF6'!T27</f>
        <v>0</v>
      </c>
      <c r="U27" s="94">
        <f>+'CO2'!U27+'abs CO2'!U27+'CH4'!U27*PCG!$C$5+N2O!U27*PCG!$C$6+HFC!U27+PFC!U27+'SF6'!U27</f>
        <v>0</v>
      </c>
      <c r="V27" s="94">
        <f>+'CO2'!V27+'abs CO2'!V27+'CH4'!V27*PCG!$C$5+N2O!V27*PCG!$C$6+HFC!V27+PFC!V27+'SF6'!V27</f>
        <v>0</v>
      </c>
      <c r="W27" s="94">
        <f>+'CO2'!W27+'abs CO2'!W27+'CH4'!W27*PCG!$C$5+N2O!W27*PCG!$C$6+HFC!W27+PFC!W27+'SF6'!W27</f>
        <v>0</v>
      </c>
      <c r="X27" s="94">
        <f>+'CO2'!X27+'abs CO2'!X27+'CH4'!X27*PCG!$C$5+N2O!X27*PCG!$C$6+HFC!X27+PFC!X27+'SF6'!X27</f>
        <v>0</v>
      </c>
      <c r="Y27" s="94">
        <f>+'CO2'!Y27+'abs CO2'!Y27+'CH4'!Y27*PCG!$C$5+N2O!Y27*PCG!$C$6+HFC!Y27+PFC!Y27+'SF6'!Y27</f>
        <v>0</v>
      </c>
      <c r="Z27" s="94">
        <f>+'CO2'!Z27+'abs CO2'!Z27+'CH4'!Z27*PCG!$C$5+N2O!Z27*PCG!$C$6+HFC!Z27+PFC!Z27+'SF6'!Z27</f>
        <v>0</v>
      </c>
      <c r="AA27" s="94">
        <f>+'CO2'!AA27+'abs CO2'!AA27+'CH4'!AA27*PCG!$C$5+N2O!AA27*PCG!$C$6+HFC!AA27+PFC!AA27+'SF6'!AA27</f>
        <v>0</v>
      </c>
      <c r="AB27" s="94">
        <f>+'CO2'!AB27+'abs CO2'!AB27+'CH4'!AB27*PCG!$C$5+N2O!AB27*PCG!$C$6+HFC!AB27+PFC!AB27+'SF6'!AB27</f>
        <v>0</v>
      </c>
      <c r="AC27" s="94">
        <f>+'CO2'!AC27+'abs CO2'!AC27+'CH4'!AC27*PCG!$C$5+N2O!AC27*PCG!$C$6+HFC!AC27+PFC!AC27+'SF6'!AC27</f>
        <v>0</v>
      </c>
      <c r="AD27" s="94">
        <f>+'CO2'!AD27+'abs CO2'!AD27+'CH4'!AD27*PCG!$C$5+N2O!AD27*PCG!$C$6+HFC!AD27+PFC!AD27+'SF6'!AD27</f>
        <v>0</v>
      </c>
      <c r="AE27" s="94">
        <f>+'CO2'!AE27+'abs CO2'!AE27+'CH4'!AE27*PCG!$C$5+N2O!AE27*PCG!$C$6+HFC!AE27+PFC!AE27+'SF6'!AE27</f>
        <v>0</v>
      </c>
    </row>
    <row r="28" spans="1:31" x14ac:dyDescent="0.2">
      <c r="A28" s="13" t="s">
        <v>65</v>
      </c>
      <c r="B28" s="4" t="s">
        <v>66</v>
      </c>
      <c r="C28" s="94">
        <f>+'CO2'!C28+'abs CO2'!C28+'CH4'!C28*PCG!$C$5+N2O!C28*PCG!$C$6+HFC!C28+PFC!C28+'SF6'!C28</f>
        <v>0</v>
      </c>
      <c r="D28" s="94">
        <f>+'CO2'!D28+'abs CO2'!D28+'CH4'!D28*PCG!$C$5+N2O!D28*PCG!$C$6+HFC!D28+PFC!D28+'SF6'!D28</f>
        <v>0</v>
      </c>
      <c r="E28" s="94">
        <f>+'CO2'!E28+'abs CO2'!E28+'CH4'!E28*PCG!$C$5+N2O!E28*PCG!$C$6+HFC!E28+PFC!E28+'SF6'!E28</f>
        <v>0</v>
      </c>
      <c r="F28" s="94">
        <f>+'CO2'!F28+'abs CO2'!F28+'CH4'!F28*PCG!$C$5+N2O!F28*PCG!$C$6+HFC!F28+PFC!F28+'SF6'!F28</f>
        <v>0</v>
      </c>
      <c r="G28" s="94">
        <f>+'CO2'!G28+'abs CO2'!G28+'CH4'!G28*PCG!$C$5+N2O!G28*PCG!$C$6+HFC!G28+PFC!G28+'SF6'!G28</f>
        <v>0</v>
      </c>
      <c r="H28" s="94">
        <f>+'CO2'!H28+'abs CO2'!H28+'CH4'!H28*PCG!$C$5+N2O!H28*PCG!$C$6+HFC!H28+PFC!H28+'SF6'!H28</f>
        <v>0</v>
      </c>
      <c r="I28" s="94">
        <f>+'CO2'!I28+'abs CO2'!I28+'CH4'!I28*PCG!$C$5+N2O!I28*PCG!$C$6+HFC!I28+PFC!I28+'SF6'!I28</f>
        <v>0</v>
      </c>
      <c r="J28" s="94">
        <f>+'CO2'!J28+'abs CO2'!J28+'CH4'!J28*PCG!$C$5+N2O!J28*PCG!$C$6+HFC!J28+PFC!J28+'SF6'!J28</f>
        <v>0</v>
      </c>
      <c r="K28" s="94">
        <f>+'CO2'!K28+'abs CO2'!K28+'CH4'!K28*PCG!$C$5+N2O!K28*PCG!$C$6+HFC!K28+PFC!K28+'SF6'!K28</f>
        <v>0</v>
      </c>
      <c r="L28" s="94">
        <f>+'CO2'!L28+'abs CO2'!L28+'CH4'!L28*PCG!$C$5+N2O!L28*PCG!$C$6+HFC!L28+PFC!L28+'SF6'!L28</f>
        <v>0</v>
      </c>
      <c r="M28" s="94">
        <f>+'CO2'!M28+'abs CO2'!M28+'CH4'!M28*PCG!$C$5+N2O!M28*PCG!$C$6+HFC!M28+PFC!M28+'SF6'!M28</f>
        <v>0</v>
      </c>
      <c r="N28" s="94">
        <f>+'CO2'!N28+'abs CO2'!N28+'CH4'!N28*PCG!$C$5+N2O!N28*PCG!$C$6+HFC!N28+PFC!N28+'SF6'!N28</f>
        <v>0</v>
      </c>
      <c r="O28" s="94">
        <f>+'CO2'!O28+'abs CO2'!O28+'CH4'!O28*PCG!$C$5+N2O!O28*PCG!$C$6+HFC!O28+PFC!O28+'SF6'!O28</f>
        <v>0</v>
      </c>
      <c r="P28" s="94">
        <f>+'CO2'!P28+'abs CO2'!P28+'CH4'!P28*PCG!$C$5+N2O!P28*PCG!$C$6+HFC!P28+PFC!P28+'SF6'!P28</f>
        <v>0</v>
      </c>
      <c r="Q28" s="94">
        <f>+'CO2'!Q28+'abs CO2'!Q28+'CH4'!Q28*PCG!$C$5+N2O!Q28*PCG!$C$6+HFC!Q28+PFC!Q28+'SF6'!Q28</f>
        <v>0</v>
      </c>
      <c r="R28" s="94">
        <f>+'CO2'!R28+'abs CO2'!R28+'CH4'!R28*PCG!$C$5+N2O!R28*PCG!$C$6+HFC!R28+PFC!R28+'SF6'!R28</f>
        <v>0</v>
      </c>
      <c r="S28" s="94">
        <f>+'CO2'!S28+'abs CO2'!S28+'CH4'!S28*PCG!$C$5+N2O!S28*PCG!$C$6+HFC!S28+PFC!S28+'SF6'!S28</f>
        <v>0</v>
      </c>
      <c r="T28" s="94">
        <f>+'CO2'!T28+'abs CO2'!T28+'CH4'!T28*PCG!$C$5+N2O!T28*PCG!$C$6+HFC!T28+PFC!T28+'SF6'!T28</f>
        <v>0</v>
      </c>
      <c r="U28" s="94">
        <f>+'CO2'!U28+'abs CO2'!U28+'CH4'!U28*PCG!$C$5+N2O!U28*PCG!$C$6+HFC!U28+PFC!U28+'SF6'!U28</f>
        <v>0</v>
      </c>
      <c r="V28" s="94">
        <f>+'CO2'!V28+'abs CO2'!V28+'CH4'!V28*PCG!$C$5+N2O!V28*PCG!$C$6+HFC!V28+PFC!V28+'SF6'!V28</f>
        <v>0</v>
      </c>
      <c r="W28" s="94">
        <f>+'CO2'!W28+'abs CO2'!W28+'CH4'!W28*PCG!$C$5+N2O!W28*PCG!$C$6+HFC!W28+PFC!W28+'SF6'!W28</f>
        <v>0</v>
      </c>
      <c r="X28" s="94">
        <f>+'CO2'!X28+'abs CO2'!X28+'CH4'!X28*PCG!$C$5+N2O!X28*PCG!$C$6+HFC!X28+PFC!X28+'SF6'!X28</f>
        <v>0</v>
      </c>
      <c r="Y28" s="94">
        <f>+'CO2'!Y28+'abs CO2'!Y28+'CH4'!Y28*PCG!$C$5+N2O!Y28*PCG!$C$6+HFC!Y28+PFC!Y28+'SF6'!Y28</f>
        <v>0</v>
      </c>
      <c r="Z28" s="94">
        <f>+'CO2'!Z28+'abs CO2'!Z28+'CH4'!Z28*PCG!$C$5+N2O!Z28*PCG!$C$6+HFC!Z28+PFC!Z28+'SF6'!Z28</f>
        <v>0</v>
      </c>
      <c r="AA28" s="94">
        <f>+'CO2'!AA28+'abs CO2'!AA28+'CH4'!AA28*PCG!$C$5+N2O!AA28*PCG!$C$6+HFC!AA28+PFC!AA28+'SF6'!AA28</f>
        <v>0</v>
      </c>
      <c r="AB28" s="94">
        <f>+'CO2'!AB28+'abs CO2'!AB28+'CH4'!AB28*PCG!$C$5+N2O!AB28*PCG!$C$6+HFC!AB28+PFC!AB28+'SF6'!AB28</f>
        <v>0</v>
      </c>
      <c r="AC28" s="94">
        <f>+'CO2'!AC28+'abs CO2'!AC28+'CH4'!AC28*PCG!$C$5+N2O!AC28*PCG!$C$6+HFC!AC28+PFC!AC28+'SF6'!AC28</f>
        <v>0</v>
      </c>
      <c r="AD28" s="94">
        <f>+'CO2'!AD28+'abs CO2'!AD28+'CH4'!AD28*PCG!$C$5+N2O!AD28*PCG!$C$6+HFC!AD28+PFC!AD28+'SF6'!AD28</f>
        <v>0</v>
      </c>
      <c r="AE28" s="94">
        <f>+'CO2'!AE28+'abs CO2'!AE28+'CH4'!AE28*PCG!$C$5+N2O!AE28*PCG!$C$6+HFC!AE28+PFC!AE28+'SF6'!AE28</f>
        <v>0</v>
      </c>
    </row>
    <row r="29" spans="1:31" x14ac:dyDescent="0.2">
      <c r="A29" s="13" t="s">
        <v>67</v>
      </c>
      <c r="B29" s="4" t="s">
        <v>68</v>
      </c>
      <c r="C29" s="94">
        <f>+'CO2'!C29+'abs CO2'!C29+'CH4'!C29*PCG!$C$5+N2O!C29*PCG!$C$6+HFC!C29+PFC!C29+'SF6'!C29</f>
        <v>0</v>
      </c>
      <c r="D29" s="94">
        <f>+'CO2'!D29+'abs CO2'!D29+'CH4'!D29*PCG!$C$5+N2O!D29*PCG!$C$6+HFC!D29+PFC!D29+'SF6'!D29</f>
        <v>0</v>
      </c>
      <c r="E29" s="94">
        <f>+'CO2'!E29+'abs CO2'!E29+'CH4'!E29*PCG!$C$5+N2O!E29*PCG!$C$6+HFC!E29+PFC!E29+'SF6'!E29</f>
        <v>0</v>
      </c>
      <c r="F29" s="94">
        <f>+'CO2'!F29+'abs CO2'!F29+'CH4'!F29*PCG!$C$5+N2O!F29*PCG!$C$6+HFC!F29+PFC!F29+'SF6'!F29</f>
        <v>0</v>
      </c>
      <c r="G29" s="94">
        <f>+'CO2'!G29+'abs CO2'!G29+'CH4'!G29*PCG!$C$5+N2O!G29*PCG!$C$6+HFC!G29+PFC!G29+'SF6'!G29</f>
        <v>0</v>
      </c>
      <c r="H29" s="94">
        <f>+'CO2'!H29+'abs CO2'!H29+'CH4'!H29*PCG!$C$5+N2O!H29*PCG!$C$6+HFC!H29+PFC!H29+'SF6'!H29</f>
        <v>0</v>
      </c>
      <c r="I29" s="94">
        <f>+'CO2'!I29+'abs CO2'!I29+'CH4'!I29*PCG!$C$5+N2O!I29*PCG!$C$6+HFC!I29+PFC!I29+'SF6'!I29</f>
        <v>0</v>
      </c>
      <c r="J29" s="94">
        <f>+'CO2'!J29+'abs CO2'!J29+'CH4'!J29*PCG!$C$5+N2O!J29*PCG!$C$6+HFC!J29+PFC!J29+'SF6'!J29</f>
        <v>0</v>
      </c>
      <c r="K29" s="94">
        <f>+'CO2'!K29+'abs CO2'!K29+'CH4'!K29*PCG!$C$5+N2O!K29*PCG!$C$6+HFC!K29+PFC!K29+'SF6'!K29</f>
        <v>0</v>
      </c>
      <c r="L29" s="94">
        <f>+'CO2'!L29+'abs CO2'!L29+'CH4'!L29*PCG!$C$5+N2O!L29*PCG!$C$6+HFC!L29+PFC!L29+'SF6'!L29</f>
        <v>0</v>
      </c>
      <c r="M29" s="94">
        <f>+'CO2'!M29+'abs CO2'!M29+'CH4'!M29*PCG!$C$5+N2O!M29*PCG!$C$6+HFC!M29+PFC!M29+'SF6'!M29</f>
        <v>0</v>
      </c>
      <c r="N29" s="94">
        <f>+'CO2'!N29+'abs CO2'!N29+'CH4'!N29*PCG!$C$5+N2O!N29*PCG!$C$6+HFC!N29+PFC!N29+'SF6'!N29</f>
        <v>0</v>
      </c>
      <c r="O29" s="94">
        <f>+'CO2'!O29+'abs CO2'!O29+'CH4'!O29*PCG!$C$5+N2O!O29*PCG!$C$6+HFC!O29+PFC!O29+'SF6'!O29</f>
        <v>0</v>
      </c>
      <c r="P29" s="94">
        <f>+'CO2'!P29+'abs CO2'!P29+'CH4'!P29*PCG!$C$5+N2O!P29*PCG!$C$6+HFC!P29+PFC!P29+'SF6'!P29</f>
        <v>0</v>
      </c>
      <c r="Q29" s="94">
        <f>+'CO2'!Q29+'abs CO2'!Q29+'CH4'!Q29*PCG!$C$5+N2O!Q29*PCG!$C$6+HFC!Q29+PFC!Q29+'SF6'!Q29</f>
        <v>0</v>
      </c>
      <c r="R29" s="94">
        <f>+'CO2'!R29+'abs CO2'!R29+'CH4'!R29*PCG!$C$5+N2O!R29*PCG!$C$6+HFC!R29+PFC!R29+'SF6'!R29</f>
        <v>0</v>
      </c>
      <c r="S29" s="94">
        <f>+'CO2'!S29+'abs CO2'!S29+'CH4'!S29*PCG!$C$5+N2O!S29*PCG!$C$6+HFC!S29+PFC!S29+'SF6'!S29</f>
        <v>0</v>
      </c>
      <c r="T29" s="94">
        <f>+'CO2'!T29+'abs CO2'!T29+'CH4'!T29*PCG!$C$5+N2O!T29*PCG!$C$6+HFC!T29+PFC!T29+'SF6'!T29</f>
        <v>0</v>
      </c>
      <c r="U29" s="94">
        <f>+'CO2'!U29+'abs CO2'!U29+'CH4'!U29*PCG!$C$5+N2O!U29*PCG!$C$6+HFC!U29+PFC!U29+'SF6'!U29</f>
        <v>0</v>
      </c>
      <c r="V29" s="94">
        <f>+'CO2'!V29+'abs CO2'!V29+'CH4'!V29*PCG!$C$5+N2O!V29*PCG!$C$6+HFC!V29+PFC!V29+'SF6'!V29</f>
        <v>0</v>
      </c>
      <c r="W29" s="94">
        <f>+'CO2'!W29+'abs CO2'!W29+'CH4'!W29*PCG!$C$5+N2O!W29*PCG!$C$6+HFC!W29+PFC!W29+'SF6'!W29</f>
        <v>0</v>
      </c>
      <c r="X29" s="94">
        <f>+'CO2'!X29+'abs CO2'!X29+'CH4'!X29*PCG!$C$5+N2O!X29*PCG!$C$6+HFC!X29+PFC!X29+'SF6'!X29</f>
        <v>0</v>
      </c>
      <c r="Y29" s="94">
        <f>+'CO2'!Y29+'abs CO2'!Y29+'CH4'!Y29*PCG!$C$5+N2O!Y29*PCG!$C$6+HFC!Y29+PFC!Y29+'SF6'!Y29</f>
        <v>0</v>
      </c>
      <c r="Z29" s="94">
        <f>+'CO2'!Z29+'abs CO2'!Z29+'CH4'!Z29*PCG!$C$5+N2O!Z29*PCG!$C$6+HFC!Z29+PFC!Z29+'SF6'!Z29</f>
        <v>0</v>
      </c>
      <c r="AA29" s="94">
        <f>+'CO2'!AA29+'abs CO2'!AA29+'CH4'!AA29*PCG!$C$5+N2O!AA29*PCG!$C$6+HFC!AA29+PFC!AA29+'SF6'!AA29</f>
        <v>0</v>
      </c>
      <c r="AB29" s="94">
        <f>+'CO2'!AB29+'abs CO2'!AB29+'CH4'!AB29*PCG!$C$5+N2O!AB29*PCG!$C$6+HFC!AB29+PFC!AB29+'SF6'!AB29</f>
        <v>0</v>
      </c>
      <c r="AC29" s="94">
        <f>+'CO2'!AC29+'abs CO2'!AC29+'CH4'!AC29*PCG!$C$5+N2O!AC29*PCG!$C$6+HFC!AC29+PFC!AC29+'SF6'!AC29</f>
        <v>0</v>
      </c>
      <c r="AD29" s="94">
        <f>+'CO2'!AD29+'abs CO2'!AD29+'CH4'!AD29*PCG!$C$5+N2O!AD29*PCG!$C$6+HFC!AD29+PFC!AD29+'SF6'!AD29</f>
        <v>0</v>
      </c>
      <c r="AE29" s="94">
        <f>+'CO2'!AE29+'abs CO2'!AE29+'CH4'!AE29*PCG!$C$5+N2O!AE29*PCG!$C$6+HFC!AE29+PFC!AE29+'SF6'!AE29</f>
        <v>0</v>
      </c>
    </row>
    <row r="30" spans="1:31" x14ac:dyDescent="0.2">
      <c r="A30" s="13" t="s">
        <v>69</v>
      </c>
      <c r="B30" s="4" t="s">
        <v>70</v>
      </c>
      <c r="C30" s="94">
        <f>+'CO2'!C30+'abs CO2'!C30+'CH4'!C30*PCG!$C$5+N2O!C30*PCG!$C$6+HFC!C30+PFC!C30+'SF6'!C30</f>
        <v>73.770138731795882</v>
      </c>
      <c r="D30" s="94">
        <f>+'CO2'!D30+'abs CO2'!D30+'CH4'!D30*PCG!$C$5+N2O!D30*PCG!$C$6+HFC!D30+PFC!D30+'SF6'!D30</f>
        <v>70.109641540523455</v>
      </c>
      <c r="E30" s="94">
        <f>+'CO2'!E30+'abs CO2'!E30+'CH4'!E30*PCG!$C$5+N2O!E30*PCG!$C$6+HFC!E30+PFC!E30+'SF6'!E30</f>
        <v>84.753400854761139</v>
      </c>
      <c r="F30" s="94">
        <f>+'CO2'!F30+'abs CO2'!F30+'CH4'!F30*PCG!$C$5+N2O!F30*PCG!$C$6+HFC!F30+PFC!F30+'SF6'!F30</f>
        <v>95.38307798879427</v>
      </c>
      <c r="G30" s="94">
        <f>+'CO2'!G30+'abs CO2'!G30+'CH4'!G30*PCG!$C$5+N2O!G30*PCG!$C$6+HFC!G30+PFC!G30+'SF6'!G30</f>
        <v>93.520602310161308</v>
      </c>
      <c r="H30" s="94">
        <f>+'CO2'!H30+'abs CO2'!H30+'CH4'!H30*PCG!$C$5+N2O!H30*PCG!$C$6+HFC!H30+PFC!H30+'SF6'!H30</f>
        <v>113.41143220154945</v>
      </c>
      <c r="I30" s="94">
        <f>+'CO2'!I30+'abs CO2'!I30+'CH4'!I30*PCG!$C$5+N2O!I30*PCG!$C$6+HFC!I30+PFC!I30+'SF6'!I30</f>
        <v>173.66971234452362</v>
      </c>
      <c r="J30" s="94">
        <f>+'CO2'!J30+'abs CO2'!J30+'CH4'!J30*PCG!$C$5+N2O!J30*PCG!$C$6+HFC!J30+PFC!J30+'SF6'!J30</f>
        <v>291.05759077374705</v>
      </c>
      <c r="K30" s="94">
        <f>+'CO2'!K30+'abs CO2'!K30+'CH4'!K30*PCG!$C$5+N2O!K30*PCG!$C$6+HFC!K30+PFC!K30+'SF6'!K30</f>
        <v>233.86833025355205</v>
      </c>
      <c r="L30" s="94">
        <f>+'CO2'!L30+'abs CO2'!L30+'CH4'!L30*PCG!$C$5+N2O!L30*PCG!$C$6+HFC!L30+PFC!L30+'SF6'!L30</f>
        <v>218.86887533581714</v>
      </c>
      <c r="M30" s="94">
        <f>+'CO2'!M30+'abs CO2'!M30+'CH4'!M30*PCG!$C$5+N2O!M30*PCG!$C$6+HFC!M30+PFC!M30+'SF6'!M30</f>
        <v>216.27241024933588</v>
      </c>
      <c r="N30" s="94">
        <f>+'CO2'!N30+'abs CO2'!N30+'CH4'!N30*PCG!$C$5+N2O!N30*PCG!$C$6+HFC!N30+PFC!N30+'SF6'!N30</f>
        <v>268.12831655087189</v>
      </c>
      <c r="O30" s="94">
        <f>+'CO2'!O30+'abs CO2'!O30+'CH4'!O30*PCG!$C$5+N2O!O30*PCG!$C$6+HFC!O30+PFC!O30+'SF6'!O30</f>
        <v>237.34026497923205</v>
      </c>
      <c r="P30" s="94">
        <f>+'CO2'!P30+'abs CO2'!P30+'CH4'!P30*PCG!$C$5+N2O!P30*PCG!$C$6+HFC!P30+PFC!P30+'SF6'!P30</f>
        <v>162.63256676891515</v>
      </c>
      <c r="Q30" s="94">
        <f>+'CO2'!Q30+'abs CO2'!Q30+'CH4'!Q30*PCG!$C$5+N2O!Q30*PCG!$C$6+HFC!Q30+PFC!Q30+'SF6'!Q30</f>
        <v>158.80751146620736</v>
      </c>
      <c r="R30" s="94">
        <f>+'CO2'!R30+'abs CO2'!R30+'CH4'!R30*PCG!$C$5+N2O!R30*PCG!$C$6+HFC!R30+PFC!R30+'SF6'!R30</f>
        <v>138.40970222188332</v>
      </c>
      <c r="S30" s="94">
        <f>+'CO2'!S30+'abs CO2'!S30+'CH4'!S30*PCG!$C$5+N2O!S30*PCG!$C$6+HFC!S30+PFC!S30+'SF6'!S30</f>
        <v>158.9785848531038</v>
      </c>
      <c r="T30" s="94">
        <f>+'CO2'!T30+'abs CO2'!T30+'CH4'!T30*PCG!$C$5+N2O!T30*PCG!$C$6+HFC!T30+PFC!T30+'SF6'!T30</f>
        <v>175.76312603753613</v>
      </c>
      <c r="U30" s="94">
        <f>+'CO2'!U30+'abs CO2'!U30+'CH4'!U30*PCG!$C$5+N2O!U30*PCG!$C$6+HFC!U30+PFC!U30+'SF6'!U30</f>
        <v>226.96617415976675</v>
      </c>
      <c r="V30" s="94">
        <f>+'CO2'!V30+'abs CO2'!V30+'CH4'!V30*PCG!$C$5+N2O!V30*PCG!$C$6+HFC!V30+PFC!V30+'SF6'!V30</f>
        <v>183.59799269801559</v>
      </c>
      <c r="W30" s="94">
        <f>+'CO2'!W30+'abs CO2'!W30+'CH4'!W30*PCG!$C$5+N2O!W30*PCG!$C$6+HFC!W30+PFC!W30+'SF6'!W30</f>
        <v>154.96940925319606</v>
      </c>
      <c r="X30" s="94">
        <f>+'CO2'!X30+'abs CO2'!X30+'CH4'!X30*PCG!$C$5+N2O!X30*PCG!$C$6+HFC!X30+PFC!X30+'SF6'!X30</f>
        <v>230.00033203417573</v>
      </c>
      <c r="Y30" s="94">
        <f>+'CO2'!Y30+'abs CO2'!Y30+'CH4'!Y30*PCG!$C$5+N2O!Y30*PCG!$C$6+HFC!Y30+PFC!Y30+'SF6'!Y30</f>
        <v>258.46911730793664</v>
      </c>
      <c r="Z30" s="94">
        <f>+'CO2'!Z30+'abs CO2'!Z30+'CH4'!Z30*PCG!$C$5+N2O!Z30*PCG!$C$6+HFC!Z30+PFC!Z30+'SF6'!Z30</f>
        <v>241.26337372074244</v>
      </c>
      <c r="AA30" s="94">
        <f>+'CO2'!AA30+'abs CO2'!AA30+'CH4'!AA30*PCG!$C$5+N2O!AA30*PCG!$C$6+HFC!AA30+PFC!AA30+'SF6'!AA30</f>
        <v>266.54132563523194</v>
      </c>
      <c r="AB30" s="94">
        <f>+'CO2'!AB30+'abs CO2'!AB30+'CH4'!AB30*PCG!$C$5+N2O!AB30*PCG!$C$6+HFC!AB30+PFC!AB30+'SF6'!AB30</f>
        <v>266.63808459158429</v>
      </c>
      <c r="AC30" s="94">
        <f>+'CO2'!AC30+'abs CO2'!AC30+'CH4'!AC30*PCG!$C$5+N2O!AC30*PCG!$C$6+HFC!AC30+PFC!AC30+'SF6'!AC30</f>
        <v>220.58774369309262</v>
      </c>
      <c r="AD30" s="94">
        <f>+'CO2'!AD30+'abs CO2'!AD30+'CH4'!AD30*PCG!$C$5+N2O!AD30*PCG!$C$6+HFC!AD30+PFC!AD30+'SF6'!AD30</f>
        <v>260.27994149240737</v>
      </c>
      <c r="AE30" s="94">
        <f>+'CO2'!AE30+'abs CO2'!AE30+'CH4'!AE30*PCG!$C$5+N2O!AE30*PCG!$C$6+HFC!AE30+PFC!AE30+'SF6'!AE30</f>
        <v>216.64691670901584</v>
      </c>
    </row>
    <row r="31" spans="1:31" x14ac:dyDescent="0.2">
      <c r="A31" s="13" t="s">
        <v>71</v>
      </c>
      <c r="B31" s="4" t="s">
        <v>72</v>
      </c>
      <c r="C31" s="33">
        <f t="shared" ref="C31:AE31" si="7">+C32+C35+C46+C47+C50</f>
        <v>347.72404752264794</v>
      </c>
      <c r="D31" s="33">
        <f t="shared" si="7"/>
        <v>364.10819522732157</v>
      </c>
      <c r="E31" s="33">
        <f t="shared" si="7"/>
        <v>396.72362064178071</v>
      </c>
      <c r="F31" s="33">
        <f t="shared" si="7"/>
        <v>439.2431862306459</v>
      </c>
      <c r="G31" s="33">
        <f t="shared" si="7"/>
        <v>496.44150073798977</v>
      </c>
      <c r="H31" s="33">
        <f t="shared" si="7"/>
        <v>543.56321340135344</v>
      </c>
      <c r="I31" s="33">
        <f t="shared" si="7"/>
        <v>588.02783539063614</v>
      </c>
      <c r="J31" s="33">
        <f t="shared" si="7"/>
        <v>616.15468678920581</v>
      </c>
      <c r="K31" s="33">
        <f t="shared" si="7"/>
        <v>648.4343677463728</v>
      </c>
      <c r="L31" s="33">
        <f t="shared" si="7"/>
        <v>680.71701663089573</v>
      </c>
      <c r="M31" s="33">
        <f t="shared" si="7"/>
        <v>701.50606731685014</v>
      </c>
      <c r="N31" s="33">
        <f t="shared" si="7"/>
        <v>657.92773611543294</v>
      </c>
      <c r="O31" s="33">
        <f t="shared" si="7"/>
        <v>702.94087152272959</v>
      </c>
      <c r="P31" s="33">
        <f t="shared" si="7"/>
        <v>669.69627643679553</v>
      </c>
      <c r="Q31" s="33">
        <f t="shared" si="7"/>
        <v>659.55412517018885</v>
      </c>
      <c r="R31" s="33">
        <f t="shared" si="7"/>
        <v>746.06617872157381</v>
      </c>
      <c r="S31" s="33">
        <f t="shared" si="7"/>
        <v>738.49673365542924</v>
      </c>
      <c r="T31" s="33">
        <f t="shared" si="7"/>
        <v>788.03820923343937</v>
      </c>
      <c r="U31" s="33">
        <f t="shared" si="7"/>
        <v>799.46532291524818</v>
      </c>
      <c r="V31" s="33">
        <f t="shared" si="7"/>
        <v>844.54920296253908</v>
      </c>
      <c r="W31" s="33">
        <f t="shared" si="7"/>
        <v>895.07782580347339</v>
      </c>
      <c r="X31" s="33">
        <f t="shared" si="7"/>
        <v>928.06942197584976</v>
      </c>
      <c r="Y31" s="33">
        <f t="shared" si="7"/>
        <v>962.40093257062063</v>
      </c>
      <c r="Z31" s="33">
        <f t="shared" si="7"/>
        <v>969.95170396591766</v>
      </c>
      <c r="AA31" s="33">
        <f t="shared" si="7"/>
        <v>930.16141608542273</v>
      </c>
      <c r="AB31" s="33">
        <f t="shared" si="7"/>
        <v>1026.6171393249531</v>
      </c>
      <c r="AC31" s="33">
        <f t="shared" si="7"/>
        <v>1108.9357367583675</v>
      </c>
      <c r="AD31" s="33">
        <f t="shared" si="7"/>
        <v>1175.3120870444675</v>
      </c>
      <c r="AE31" s="33">
        <f t="shared" si="7"/>
        <v>1207.0220951954529</v>
      </c>
    </row>
    <row r="32" spans="1:31" x14ac:dyDescent="0.2">
      <c r="A32" s="13" t="s">
        <v>73</v>
      </c>
      <c r="B32" s="4" t="s">
        <v>74</v>
      </c>
      <c r="C32" s="33">
        <f t="shared" ref="C32:AE32" si="8">+C34</f>
        <v>0</v>
      </c>
      <c r="D32" s="33">
        <f t="shared" si="8"/>
        <v>0</v>
      </c>
      <c r="E32" s="33">
        <f t="shared" si="8"/>
        <v>0</v>
      </c>
      <c r="F32" s="33">
        <f t="shared" si="8"/>
        <v>0</v>
      </c>
      <c r="G32" s="33">
        <f t="shared" si="8"/>
        <v>0</v>
      </c>
      <c r="H32" s="33">
        <f t="shared" si="8"/>
        <v>0</v>
      </c>
      <c r="I32" s="33">
        <f t="shared" si="8"/>
        <v>0</v>
      </c>
      <c r="J32" s="33">
        <f t="shared" si="8"/>
        <v>0</v>
      </c>
      <c r="K32" s="33">
        <f t="shared" si="8"/>
        <v>0</v>
      </c>
      <c r="L32" s="33">
        <f t="shared" si="8"/>
        <v>0</v>
      </c>
      <c r="M32" s="33">
        <f t="shared" si="8"/>
        <v>0</v>
      </c>
      <c r="N32" s="33">
        <f t="shared" si="8"/>
        <v>0</v>
      </c>
      <c r="O32" s="33">
        <f t="shared" si="8"/>
        <v>0</v>
      </c>
      <c r="P32" s="33">
        <f t="shared" si="8"/>
        <v>0</v>
      </c>
      <c r="Q32" s="33">
        <f t="shared" si="8"/>
        <v>0</v>
      </c>
      <c r="R32" s="33">
        <f t="shared" si="8"/>
        <v>0</v>
      </c>
      <c r="S32" s="33">
        <f t="shared" si="8"/>
        <v>0</v>
      </c>
      <c r="T32" s="33">
        <f t="shared" si="8"/>
        <v>0</v>
      </c>
      <c r="U32" s="33">
        <f t="shared" si="8"/>
        <v>0</v>
      </c>
      <c r="V32" s="33">
        <f t="shared" si="8"/>
        <v>0</v>
      </c>
      <c r="W32" s="33">
        <f t="shared" si="8"/>
        <v>0</v>
      </c>
      <c r="X32" s="33">
        <f t="shared" si="8"/>
        <v>0</v>
      </c>
      <c r="Y32" s="33">
        <f t="shared" si="8"/>
        <v>0</v>
      </c>
      <c r="Z32" s="33">
        <f t="shared" si="8"/>
        <v>0</v>
      </c>
      <c r="AA32" s="33">
        <f t="shared" si="8"/>
        <v>0</v>
      </c>
      <c r="AB32" s="33">
        <f t="shared" si="8"/>
        <v>0</v>
      </c>
      <c r="AC32" s="33">
        <f t="shared" si="8"/>
        <v>0</v>
      </c>
      <c r="AD32" s="33">
        <f t="shared" si="8"/>
        <v>0</v>
      </c>
      <c r="AE32" s="33">
        <f t="shared" si="8"/>
        <v>0</v>
      </c>
    </row>
    <row r="33" spans="1:31" x14ac:dyDescent="0.2">
      <c r="A33" s="13" t="s">
        <v>75</v>
      </c>
      <c r="B33" s="4" t="s">
        <v>76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</row>
    <row r="34" spans="1:31" x14ac:dyDescent="0.2">
      <c r="A34" s="13" t="s">
        <v>77</v>
      </c>
      <c r="B34" s="4" t="s">
        <v>78</v>
      </c>
      <c r="C34" s="94">
        <f>+'CO2'!C34+'abs CO2'!C34+'CH4'!C34*PCG!$C$5+N2O!C34*PCG!$C$6+HFC!C34+PFC!C34+'SF6'!C34</f>
        <v>0</v>
      </c>
      <c r="D34" s="94">
        <f>+'CO2'!D34+'abs CO2'!D34+'CH4'!D34*PCG!$C$5+N2O!D34*PCG!$C$6+HFC!D34+PFC!D34+'SF6'!D34</f>
        <v>0</v>
      </c>
      <c r="E34" s="94">
        <f>+'CO2'!E34+'abs CO2'!E34+'CH4'!E34*PCG!$C$5+N2O!E34*PCG!$C$6+HFC!E34+PFC!E34+'SF6'!E34</f>
        <v>0</v>
      </c>
      <c r="F34" s="94">
        <f>+'CO2'!F34+'abs CO2'!F34+'CH4'!F34*PCG!$C$5+N2O!F34*PCG!$C$6+HFC!F34+PFC!F34+'SF6'!F34</f>
        <v>0</v>
      </c>
      <c r="G34" s="94">
        <f>+'CO2'!G34+'abs CO2'!G34+'CH4'!G34*PCG!$C$5+N2O!G34*PCG!$C$6+HFC!G34+PFC!G34+'SF6'!G34</f>
        <v>0</v>
      </c>
      <c r="H34" s="94">
        <f>+'CO2'!H34+'abs CO2'!H34+'CH4'!H34*PCG!$C$5+N2O!H34*PCG!$C$6+HFC!H34+PFC!H34+'SF6'!H34</f>
        <v>0</v>
      </c>
      <c r="I34" s="94">
        <f>+'CO2'!I34+'abs CO2'!I34+'CH4'!I34*PCG!$C$5+N2O!I34*PCG!$C$6+HFC!I34+PFC!I34+'SF6'!I34</f>
        <v>0</v>
      </c>
      <c r="J34" s="94">
        <f>+'CO2'!J34+'abs CO2'!J34+'CH4'!J34*PCG!$C$5+N2O!J34*PCG!$C$6+HFC!J34+PFC!J34+'SF6'!J34</f>
        <v>0</v>
      </c>
      <c r="K34" s="94">
        <f>+'CO2'!K34+'abs CO2'!K34+'CH4'!K34*PCG!$C$5+N2O!K34*PCG!$C$6+HFC!K34+PFC!K34+'SF6'!K34</f>
        <v>0</v>
      </c>
      <c r="L34" s="94">
        <f>+'CO2'!L34+'abs CO2'!L34+'CH4'!L34*PCG!$C$5+N2O!L34*PCG!$C$6+HFC!L34+PFC!L34+'SF6'!L34</f>
        <v>0</v>
      </c>
      <c r="M34" s="94">
        <f>+'CO2'!M34+'abs CO2'!M34+'CH4'!M34*PCG!$C$5+N2O!M34*PCG!$C$6+HFC!M34+PFC!M34+'SF6'!M34</f>
        <v>0</v>
      </c>
      <c r="N34" s="94">
        <f>+'CO2'!N34+'abs CO2'!N34+'CH4'!N34*PCG!$C$5+N2O!N34*PCG!$C$6+HFC!N34+PFC!N34+'SF6'!N34</f>
        <v>0</v>
      </c>
      <c r="O34" s="94">
        <f>+'CO2'!O34+'abs CO2'!O34+'CH4'!O34*PCG!$C$5+N2O!O34*PCG!$C$6+HFC!O34+PFC!O34+'SF6'!O34</f>
        <v>0</v>
      </c>
      <c r="P34" s="94">
        <f>+'CO2'!P34+'abs CO2'!P34+'CH4'!P34*PCG!$C$5+N2O!P34*PCG!$C$6+HFC!P34+PFC!P34+'SF6'!P34</f>
        <v>0</v>
      </c>
      <c r="Q34" s="94">
        <f>+'CO2'!Q34+'abs CO2'!Q34+'CH4'!Q34*PCG!$C$5+N2O!Q34*PCG!$C$6+HFC!Q34+PFC!Q34+'SF6'!Q34</f>
        <v>0</v>
      </c>
      <c r="R34" s="94">
        <f>+'CO2'!R34+'abs CO2'!R34+'CH4'!R34*PCG!$C$5+N2O!R34*PCG!$C$6+HFC!R34+PFC!R34+'SF6'!R34</f>
        <v>0</v>
      </c>
      <c r="S34" s="94">
        <f>+'CO2'!S34+'abs CO2'!S34+'CH4'!S34*PCG!$C$5+N2O!S34*PCG!$C$6+HFC!S34+PFC!S34+'SF6'!S34</f>
        <v>0</v>
      </c>
      <c r="T34" s="94">
        <f>+'CO2'!T34+'abs CO2'!T34+'CH4'!T34*PCG!$C$5+N2O!T34*PCG!$C$6+HFC!T34+PFC!T34+'SF6'!T34</f>
        <v>0</v>
      </c>
      <c r="U34" s="94">
        <f>+'CO2'!U34+'abs CO2'!U34+'CH4'!U34*PCG!$C$5+N2O!U34*PCG!$C$6+HFC!U34+PFC!U34+'SF6'!U34</f>
        <v>0</v>
      </c>
      <c r="V34" s="94">
        <f>+'CO2'!V34+'abs CO2'!V34+'CH4'!V34*PCG!$C$5+N2O!V34*PCG!$C$6+HFC!V34+PFC!V34+'SF6'!V34</f>
        <v>0</v>
      </c>
      <c r="W34" s="94">
        <f>+'CO2'!W34+'abs CO2'!W34+'CH4'!W34*PCG!$C$5+N2O!W34*PCG!$C$6+HFC!W34+PFC!W34+'SF6'!W34</f>
        <v>0</v>
      </c>
      <c r="X34" s="94">
        <f>+'CO2'!X34+'abs CO2'!X34+'CH4'!X34*PCG!$C$5+N2O!X34*PCG!$C$6+HFC!X34+PFC!X34+'SF6'!X34</f>
        <v>0</v>
      </c>
      <c r="Y34" s="94">
        <f>+'CO2'!Y34+'abs CO2'!Y34+'CH4'!Y34*PCG!$C$5+N2O!Y34*PCG!$C$6+HFC!Y34+PFC!Y34+'SF6'!Y34</f>
        <v>0</v>
      </c>
      <c r="Z34" s="94">
        <f>+'CO2'!Z34+'abs CO2'!Z34+'CH4'!Z34*PCG!$C$5+N2O!Z34*PCG!$C$6+HFC!Z34+PFC!Z34+'SF6'!Z34</f>
        <v>0</v>
      </c>
      <c r="AA34" s="94">
        <f>+'CO2'!AA34+'abs CO2'!AA34+'CH4'!AA34*PCG!$C$5+N2O!AA34*PCG!$C$6+HFC!AA34+PFC!AA34+'SF6'!AA34</f>
        <v>0</v>
      </c>
      <c r="AB34" s="94">
        <f>+'CO2'!AB34+'abs CO2'!AB34+'CH4'!AB34*PCG!$C$5+N2O!AB34*PCG!$C$6+HFC!AB34+PFC!AB34+'SF6'!AB34</f>
        <v>0</v>
      </c>
      <c r="AC34" s="94">
        <f>+'CO2'!AC34+'abs CO2'!AC34+'CH4'!AC34*PCG!$C$5+N2O!AC34*PCG!$C$6+HFC!AC34+PFC!AC34+'SF6'!AC34</f>
        <v>0</v>
      </c>
      <c r="AD34" s="94">
        <f>+'CO2'!AD34+'abs CO2'!AD34+'CH4'!AD34*PCG!$C$5+N2O!AD34*PCG!$C$6+HFC!AD34+PFC!AD34+'SF6'!AD34</f>
        <v>0</v>
      </c>
      <c r="AE34" s="94">
        <f>+'CO2'!AE34+'abs CO2'!AE34+'CH4'!AE34*PCG!$C$5+N2O!AE34*PCG!$C$6+HFC!AE34+PFC!AE34+'SF6'!AE34</f>
        <v>0</v>
      </c>
    </row>
    <row r="35" spans="1:31" x14ac:dyDescent="0.2">
      <c r="A35" s="13" t="s">
        <v>79</v>
      </c>
      <c r="B35" s="4" t="s">
        <v>80</v>
      </c>
      <c r="C35" s="33">
        <f t="shared" ref="C35:AE35" si="9">+C36+C39+C42+C43+C44+C45</f>
        <v>328.19867430614875</v>
      </c>
      <c r="D35" s="33">
        <f t="shared" si="9"/>
        <v>342.97101686483859</v>
      </c>
      <c r="E35" s="33">
        <f t="shared" si="9"/>
        <v>372.62094437351146</v>
      </c>
      <c r="F35" s="33">
        <f t="shared" si="9"/>
        <v>412.14642644072165</v>
      </c>
      <c r="G35" s="33">
        <f t="shared" si="9"/>
        <v>464.69677168466393</v>
      </c>
      <c r="H35" s="33">
        <f t="shared" si="9"/>
        <v>508.19491120088139</v>
      </c>
      <c r="I35" s="33">
        <f t="shared" si="9"/>
        <v>549.0856208650448</v>
      </c>
      <c r="J35" s="33">
        <f t="shared" si="9"/>
        <v>574.59692534771159</v>
      </c>
      <c r="K35" s="33">
        <f t="shared" si="9"/>
        <v>604.0147127020133</v>
      </c>
      <c r="L35" s="33">
        <f t="shared" si="9"/>
        <v>631.88390388071252</v>
      </c>
      <c r="M35" s="33">
        <f t="shared" si="9"/>
        <v>649.99119621736884</v>
      </c>
      <c r="N35" s="33">
        <f t="shared" si="9"/>
        <v>608.690628297898</v>
      </c>
      <c r="O35" s="33">
        <f t="shared" si="9"/>
        <v>652.93560037389409</v>
      </c>
      <c r="P35" s="33">
        <f t="shared" si="9"/>
        <v>619.88187242420338</v>
      </c>
      <c r="Q35" s="33">
        <f t="shared" si="9"/>
        <v>612.17819775282703</v>
      </c>
      <c r="R35" s="33">
        <f t="shared" si="9"/>
        <v>697.62624509334091</v>
      </c>
      <c r="S35" s="33">
        <f t="shared" si="9"/>
        <v>695.86127187169461</v>
      </c>
      <c r="T35" s="33">
        <f t="shared" si="9"/>
        <v>742.7809044288457</v>
      </c>
      <c r="U35" s="33">
        <f t="shared" si="9"/>
        <v>756.12187143759127</v>
      </c>
      <c r="V35" s="33">
        <f t="shared" si="9"/>
        <v>798.37775481097447</v>
      </c>
      <c r="W35" s="33">
        <f t="shared" si="9"/>
        <v>844.15226513504103</v>
      </c>
      <c r="X35" s="33">
        <f t="shared" si="9"/>
        <v>880.37874926819222</v>
      </c>
      <c r="Y35" s="33">
        <f t="shared" si="9"/>
        <v>914.70084684693961</v>
      </c>
      <c r="Z35" s="33">
        <f t="shared" si="9"/>
        <v>920.93529064447034</v>
      </c>
      <c r="AA35" s="33">
        <f t="shared" si="9"/>
        <v>878.84052519305101</v>
      </c>
      <c r="AB35" s="33">
        <f t="shared" si="9"/>
        <v>968.73548003904307</v>
      </c>
      <c r="AC35" s="33">
        <f t="shared" si="9"/>
        <v>1051.1845125423167</v>
      </c>
      <c r="AD35" s="33">
        <f t="shared" si="9"/>
        <v>1114.7968109646265</v>
      </c>
      <c r="AE35" s="33">
        <f t="shared" si="9"/>
        <v>1148.8315409638062</v>
      </c>
    </row>
    <row r="36" spans="1:31" x14ac:dyDescent="0.2">
      <c r="A36" s="13" t="s">
        <v>81</v>
      </c>
      <c r="B36" s="4" t="s">
        <v>82</v>
      </c>
      <c r="C36" s="33">
        <f t="shared" ref="C36:AE36" si="10">+C37+C38</f>
        <v>104.09531350575571</v>
      </c>
      <c r="D36" s="33">
        <f t="shared" si="10"/>
        <v>109.15717456188587</v>
      </c>
      <c r="E36" s="33">
        <f t="shared" si="10"/>
        <v>119.55336788038318</v>
      </c>
      <c r="F36" s="33">
        <f t="shared" si="10"/>
        <v>130.98796730939438</v>
      </c>
      <c r="G36" s="33">
        <f t="shared" si="10"/>
        <v>148.29265410439103</v>
      </c>
      <c r="H36" s="33">
        <f t="shared" si="10"/>
        <v>162.45943174071232</v>
      </c>
      <c r="I36" s="33">
        <f t="shared" si="10"/>
        <v>175.47804902788687</v>
      </c>
      <c r="J36" s="33">
        <f t="shared" si="10"/>
        <v>183.25661756384935</v>
      </c>
      <c r="K36" s="33">
        <f t="shared" si="10"/>
        <v>191.56850907660524</v>
      </c>
      <c r="L36" s="33">
        <f t="shared" si="10"/>
        <v>202.02163111229135</v>
      </c>
      <c r="M36" s="33">
        <f t="shared" si="10"/>
        <v>204.52835533610136</v>
      </c>
      <c r="N36" s="33">
        <f t="shared" si="10"/>
        <v>187.38838572758084</v>
      </c>
      <c r="O36" s="33">
        <f t="shared" si="10"/>
        <v>190.28906800543592</v>
      </c>
      <c r="P36" s="33">
        <f t="shared" si="10"/>
        <v>183.62571346637088</v>
      </c>
      <c r="Q36" s="33">
        <f t="shared" si="10"/>
        <v>177.42922132579503</v>
      </c>
      <c r="R36" s="33">
        <f t="shared" si="10"/>
        <v>189.48511524018028</v>
      </c>
      <c r="S36" s="33">
        <f t="shared" si="10"/>
        <v>180.78330567439249</v>
      </c>
      <c r="T36" s="33">
        <f t="shared" si="10"/>
        <v>185.75035016755945</v>
      </c>
      <c r="U36" s="33">
        <f t="shared" si="10"/>
        <v>193.26435977575358</v>
      </c>
      <c r="V36" s="33">
        <f t="shared" si="10"/>
        <v>214.1178845626863</v>
      </c>
      <c r="W36" s="33">
        <f t="shared" si="10"/>
        <v>248.7989054777139</v>
      </c>
      <c r="X36" s="33">
        <f t="shared" si="10"/>
        <v>246.59679621240087</v>
      </c>
      <c r="Y36" s="33">
        <f t="shared" si="10"/>
        <v>273.07905820124626</v>
      </c>
      <c r="Z36" s="33">
        <f t="shared" si="10"/>
        <v>299.84323689164307</v>
      </c>
      <c r="AA36" s="33">
        <f t="shared" si="10"/>
        <v>322.74887150400963</v>
      </c>
      <c r="AB36" s="33">
        <f t="shared" si="10"/>
        <v>341.25380456156921</v>
      </c>
      <c r="AC36" s="33">
        <f t="shared" si="10"/>
        <v>377.4528063411617</v>
      </c>
      <c r="AD36" s="33">
        <f t="shared" si="10"/>
        <v>414.44057650210749</v>
      </c>
      <c r="AE36" s="33">
        <f t="shared" si="10"/>
        <v>417.00490256398365</v>
      </c>
    </row>
    <row r="37" spans="1:31" x14ac:dyDescent="0.2">
      <c r="A37" s="13" t="s">
        <v>83</v>
      </c>
      <c r="B37" s="4" t="s">
        <v>84</v>
      </c>
      <c r="C37" s="94">
        <f>+'CO2'!C37+'abs CO2'!C37+'CH4'!C37*PCG!$C$5+N2O!C37*PCG!$C$6+HFC!C37+PFC!C37+'SF6'!C37</f>
        <v>0.61515510247126504</v>
      </c>
      <c r="D37" s="94">
        <f>+'CO2'!D37+'abs CO2'!D37+'CH4'!D37*PCG!$C$5+N2O!D37*PCG!$C$6+HFC!D37+PFC!D37+'SF6'!D37</f>
        <v>0.75406109335187321</v>
      </c>
      <c r="E37" s="94">
        <f>+'CO2'!E37+'abs CO2'!E37+'CH4'!E37*PCG!$C$5+N2O!E37*PCG!$C$6+HFC!E37+PFC!E37+'SF6'!E37</f>
        <v>0.44648354211624075</v>
      </c>
      <c r="F37" s="94">
        <f>+'CO2'!F37+'abs CO2'!F37+'CH4'!F37*PCG!$C$5+N2O!F37*PCG!$C$6+HFC!F37+PFC!F37+'SF6'!F37</f>
        <v>0.58538953299684904</v>
      </c>
      <c r="G37" s="94">
        <f>+'CO2'!G37+'abs CO2'!G37+'CH4'!G37*PCG!$C$5+N2O!G37*PCG!$C$6+HFC!G37+PFC!G37+'SF6'!G37</f>
        <v>0.68460809791156929</v>
      </c>
      <c r="H37" s="94">
        <f>+'CO2'!H37+'abs CO2'!H37+'CH4'!H37*PCG!$C$5+N2O!H37*PCG!$C$6+HFC!H37+PFC!H37+'SF6'!H37</f>
        <v>13.290477465847665</v>
      </c>
      <c r="I37" s="94">
        <f>+'CO2'!I37+'abs CO2'!I37+'CH4'!I37*PCG!$C$5+N2O!I37*PCG!$C$6+HFC!I37+PFC!I37+'SF6'!I37</f>
        <v>26.841739721473957</v>
      </c>
      <c r="J37" s="94">
        <f>+'CO2'!J37+'abs CO2'!J37+'CH4'!J37*PCG!$C$5+N2O!J37*PCG!$C$6+HFC!J37+PFC!J37+'SF6'!J37</f>
        <v>40.164227061310449</v>
      </c>
      <c r="K37" s="94">
        <f>+'CO2'!K37+'abs CO2'!K37+'CH4'!K37*PCG!$C$5+N2O!K37*PCG!$C$6+HFC!K37+PFC!K37+'SF6'!K37</f>
        <v>53.925897832051078</v>
      </c>
      <c r="L37" s="94">
        <f>+'CO2'!L37+'abs CO2'!L37+'CH4'!L37*PCG!$C$5+N2O!L37*PCG!$C$6+HFC!L37+PFC!L37+'SF6'!L37</f>
        <v>67.663455911581877</v>
      </c>
      <c r="M37" s="94">
        <f>+'CO2'!M37+'abs CO2'!M37+'CH4'!M37*PCG!$C$5+N2O!M37*PCG!$C$6+HFC!M37+PFC!M37+'SF6'!M37</f>
        <v>79.278303622582513</v>
      </c>
      <c r="N37" s="94">
        <f>+'CO2'!N37+'abs CO2'!N37+'CH4'!N37*PCG!$C$5+N2O!N37*PCG!$C$6+HFC!N37+PFC!N37+'SF6'!N37</f>
        <v>82.385917877226802</v>
      </c>
      <c r="O37" s="94">
        <f>+'CO2'!O37+'abs CO2'!O37+'CH4'!O37*PCG!$C$5+N2O!O37*PCG!$C$6+HFC!O37+PFC!O37+'SF6'!O37</f>
        <v>93.482703751372654</v>
      </c>
      <c r="P37" s="94">
        <f>+'CO2'!P37+'abs CO2'!P37+'CH4'!P37*PCG!$C$5+N2O!P37*PCG!$C$6+HFC!P37+PFC!P37+'SF6'!P37</f>
        <v>99.182044312997746</v>
      </c>
      <c r="Q37" s="94">
        <f>+'CO2'!Q37+'abs CO2'!Q37+'CH4'!Q37*PCG!$C$5+N2O!Q37*PCG!$C$6+HFC!Q37+PFC!Q37+'SF6'!Q37</f>
        <v>106.03395031579311</v>
      </c>
      <c r="R37" s="94">
        <f>+'CO2'!R37+'abs CO2'!R37+'CH4'!R37*PCG!$C$5+N2O!R37*PCG!$C$6+HFC!R37+PFC!R37+'SF6'!R37</f>
        <v>122.11055658142411</v>
      </c>
      <c r="S37" s="94">
        <f>+'CO2'!S37+'abs CO2'!S37+'CH4'!S37*PCG!$C$5+N2O!S37*PCG!$C$6+HFC!S37+PFC!S37+'SF6'!S37</f>
        <v>127.26316017544727</v>
      </c>
      <c r="T37" s="94">
        <f>+'CO2'!T37+'abs CO2'!T37+'CH4'!T37*PCG!$C$5+N2O!T37*PCG!$C$6+HFC!T37+PFC!T37+'SF6'!T37</f>
        <v>142.49282315424699</v>
      </c>
      <c r="U37" s="94">
        <f>+'CO2'!U37+'abs CO2'!U37+'CH4'!U37*PCG!$C$5+N2O!U37*PCG!$C$6+HFC!U37+PFC!U37+'SF6'!U37</f>
        <v>161.74427673524386</v>
      </c>
      <c r="V37" s="94">
        <f>+'CO2'!V37+'abs CO2'!V37+'CH4'!V37*PCG!$C$5+N2O!V37*PCG!$C$6+HFC!V37+PFC!V37+'SF6'!V37</f>
        <v>184.64973099803458</v>
      </c>
      <c r="W37" s="94">
        <f>+'CO2'!W37+'abs CO2'!W37+'CH4'!W37*PCG!$C$5+N2O!W37*PCG!$C$6+HFC!W37+PFC!W37+'SF6'!W37</f>
        <v>219.82178298543914</v>
      </c>
      <c r="X37" s="94">
        <f>+'CO2'!X37+'abs CO2'!X37+'CH4'!X37*PCG!$C$5+N2O!X37*PCG!$C$6+HFC!X37+PFC!X37+'SF6'!X37</f>
        <v>222.66686461078936</v>
      </c>
      <c r="Y37" s="94">
        <f>+'CO2'!Y37+'abs CO2'!Y37+'CH4'!Y37*PCG!$C$5+N2O!Y37*PCG!$C$6+HFC!Y37+PFC!Y37+'SF6'!Y37</f>
        <v>251.29998309713307</v>
      </c>
      <c r="Z37" s="94">
        <f>+'CO2'!Z37+'abs CO2'!Z37+'CH4'!Z37*PCG!$C$5+N2O!Z37*PCG!$C$6+HFC!Z37+PFC!Z37+'SF6'!Z37</f>
        <v>279.92874765231437</v>
      </c>
      <c r="AA37" s="94">
        <f>+'CO2'!AA37+'abs CO2'!AA37+'CH4'!AA37*PCG!$C$5+N2O!AA37*PCG!$C$6+HFC!AA37+PFC!AA37+'SF6'!AA37</f>
        <v>304.96639358806175</v>
      </c>
      <c r="AB37" s="94">
        <f>+'CO2'!AB37+'abs CO2'!AB37+'CH4'!AB37*PCG!$C$5+N2O!AB37*PCG!$C$6+HFC!AB37+PFC!AB37+'SF6'!AB37</f>
        <v>325.66508954798729</v>
      </c>
      <c r="AC37" s="94">
        <f>+'CO2'!AC37+'abs CO2'!AC37+'CH4'!AC37*PCG!$C$5+N2O!AC37*PCG!$C$6+HFC!AC37+PFC!AC37+'SF6'!AC37</f>
        <v>363.08409583600962</v>
      </c>
      <c r="AD37" s="94">
        <f>+'CO2'!AD37+'abs CO2'!AD37+'CH4'!AD37*PCG!$C$5+N2O!AD37*PCG!$C$6+HFC!AD37+PFC!AD37+'SF6'!AD37</f>
        <v>401.57878886963277</v>
      </c>
      <c r="AE37" s="94">
        <f>+'CO2'!AE37+'abs CO2'!AE37+'CH4'!AE37*PCG!$C$5+N2O!AE37*PCG!$C$6+HFC!AE37+PFC!AE37+'SF6'!AE37</f>
        <v>406.54371286542874</v>
      </c>
    </row>
    <row r="38" spans="1:31" x14ac:dyDescent="0.2">
      <c r="A38" s="13" t="s">
        <v>85</v>
      </c>
      <c r="B38" s="4" t="s">
        <v>86</v>
      </c>
      <c r="C38" s="94">
        <f>+'CO2'!C38+'abs CO2'!C38+'CH4'!C38*PCG!$C$5+N2O!C38*PCG!$C$6+HFC!C38+PFC!C38+'SF6'!C38</f>
        <v>103.48015840328445</v>
      </c>
      <c r="D38" s="94">
        <f>+'CO2'!D38+'abs CO2'!D38+'CH4'!D38*PCG!$C$5+N2O!D38*PCG!$C$6+HFC!D38+PFC!D38+'SF6'!D38</f>
        <v>108.40311346853399</v>
      </c>
      <c r="E38" s="94">
        <f>+'CO2'!E38+'abs CO2'!E38+'CH4'!E38*PCG!$C$5+N2O!E38*PCG!$C$6+HFC!E38+PFC!E38+'SF6'!E38</f>
        <v>119.10688433826694</v>
      </c>
      <c r="F38" s="94">
        <f>+'CO2'!F38+'abs CO2'!F38+'CH4'!F38*PCG!$C$5+N2O!F38*PCG!$C$6+HFC!F38+PFC!F38+'SF6'!F38</f>
        <v>130.40257777639752</v>
      </c>
      <c r="G38" s="94">
        <f>+'CO2'!G38+'abs CO2'!G38+'CH4'!G38*PCG!$C$5+N2O!G38*PCG!$C$6+HFC!G38+PFC!G38+'SF6'!G38</f>
        <v>147.60804600647947</v>
      </c>
      <c r="H38" s="94">
        <f>+'CO2'!H38+'abs CO2'!H38+'CH4'!H38*PCG!$C$5+N2O!H38*PCG!$C$6+HFC!H38+PFC!H38+'SF6'!H38</f>
        <v>149.16895427486466</v>
      </c>
      <c r="I38" s="94">
        <f>+'CO2'!I38+'abs CO2'!I38+'CH4'!I38*PCG!$C$5+N2O!I38*PCG!$C$6+HFC!I38+PFC!I38+'SF6'!I38</f>
        <v>148.63630930641293</v>
      </c>
      <c r="J38" s="94">
        <f>+'CO2'!J38+'abs CO2'!J38+'CH4'!J38*PCG!$C$5+N2O!J38*PCG!$C$6+HFC!J38+PFC!J38+'SF6'!J38</f>
        <v>143.0923905025389</v>
      </c>
      <c r="K38" s="94">
        <f>+'CO2'!K38+'abs CO2'!K38+'CH4'!K38*PCG!$C$5+N2O!K38*PCG!$C$6+HFC!K38+PFC!K38+'SF6'!K38</f>
        <v>137.64261124455416</v>
      </c>
      <c r="L38" s="94">
        <f>+'CO2'!L38+'abs CO2'!L38+'CH4'!L38*PCG!$C$5+N2O!L38*PCG!$C$6+HFC!L38+PFC!L38+'SF6'!L38</f>
        <v>134.35817520070947</v>
      </c>
      <c r="M38" s="94">
        <f>+'CO2'!M38+'abs CO2'!M38+'CH4'!M38*PCG!$C$5+N2O!M38*PCG!$C$6+HFC!M38+PFC!M38+'SF6'!M38</f>
        <v>125.25005171351886</v>
      </c>
      <c r="N38" s="94">
        <f>+'CO2'!N38+'abs CO2'!N38+'CH4'!N38*PCG!$C$5+N2O!N38*PCG!$C$6+HFC!N38+PFC!N38+'SF6'!N38</f>
        <v>105.00246785035404</v>
      </c>
      <c r="O38" s="94">
        <f>+'CO2'!O38+'abs CO2'!O38+'CH4'!O38*PCG!$C$5+N2O!O38*PCG!$C$6+HFC!O38+PFC!O38+'SF6'!O38</f>
        <v>96.806364254063254</v>
      </c>
      <c r="P38" s="94">
        <f>+'CO2'!P38+'abs CO2'!P38+'CH4'!P38*PCG!$C$5+N2O!P38*PCG!$C$6+HFC!P38+PFC!P38+'SF6'!P38</f>
        <v>84.443669153373136</v>
      </c>
      <c r="Q38" s="94">
        <f>+'CO2'!Q38+'abs CO2'!Q38+'CH4'!Q38*PCG!$C$5+N2O!Q38*PCG!$C$6+HFC!Q38+PFC!Q38+'SF6'!Q38</f>
        <v>71.39527101000192</v>
      </c>
      <c r="R38" s="94">
        <f>+'CO2'!R38+'abs CO2'!R38+'CH4'!R38*PCG!$C$5+N2O!R38*PCG!$C$6+HFC!R38+PFC!R38+'SF6'!R38</f>
        <v>67.374558658756158</v>
      </c>
      <c r="S38" s="94">
        <f>+'CO2'!S38+'abs CO2'!S38+'CH4'!S38*PCG!$C$5+N2O!S38*PCG!$C$6+HFC!S38+PFC!S38+'SF6'!S38</f>
        <v>53.520145498945219</v>
      </c>
      <c r="T38" s="94">
        <f>+'CO2'!T38+'abs CO2'!T38+'CH4'!T38*PCG!$C$5+N2O!T38*PCG!$C$6+HFC!T38+PFC!T38+'SF6'!T38</f>
        <v>43.257527013312462</v>
      </c>
      <c r="U38" s="94">
        <f>+'CO2'!U38+'abs CO2'!U38+'CH4'!U38*PCG!$C$5+N2O!U38*PCG!$C$6+HFC!U38+PFC!U38+'SF6'!U38</f>
        <v>31.520083040509732</v>
      </c>
      <c r="V38" s="94">
        <f>+'CO2'!V38+'abs CO2'!V38+'CH4'!V38*PCG!$C$5+N2O!V38*PCG!$C$6+HFC!V38+PFC!V38+'SF6'!V38</f>
        <v>29.468153564651722</v>
      </c>
      <c r="W38" s="94">
        <f>+'CO2'!W38+'abs CO2'!W38+'CH4'!W38*PCG!$C$5+N2O!W38*PCG!$C$6+HFC!W38+PFC!W38+'SF6'!W38</f>
        <v>28.977122492274766</v>
      </c>
      <c r="X38" s="94">
        <f>+'CO2'!X38+'abs CO2'!X38+'CH4'!X38*PCG!$C$5+N2O!X38*PCG!$C$6+HFC!X38+PFC!X38+'SF6'!X38</f>
        <v>23.929931601611514</v>
      </c>
      <c r="Y38" s="94">
        <f>+'CO2'!Y38+'abs CO2'!Y38+'CH4'!Y38*PCG!$C$5+N2O!Y38*PCG!$C$6+HFC!Y38+PFC!Y38+'SF6'!Y38</f>
        <v>21.779075104113168</v>
      </c>
      <c r="Z38" s="94">
        <f>+'CO2'!Z38+'abs CO2'!Z38+'CH4'!Z38*PCG!$C$5+N2O!Z38*PCG!$C$6+HFC!Z38+PFC!Z38+'SF6'!Z38</f>
        <v>19.914489239328713</v>
      </c>
      <c r="AA38" s="94">
        <f>+'CO2'!AA38+'abs CO2'!AA38+'CH4'!AA38*PCG!$C$5+N2O!AA38*PCG!$C$6+HFC!AA38+PFC!AA38+'SF6'!AA38</f>
        <v>17.782477915947901</v>
      </c>
      <c r="AB38" s="94">
        <f>+'CO2'!AB38+'abs CO2'!AB38+'CH4'!AB38*PCG!$C$5+N2O!AB38*PCG!$C$6+HFC!AB38+PFC!AB38+'SF6'!AB38</f>
        <v>15.588715013581897</v>
      </c>
      <c r="AC38" s="94">
        <f>+'CO2'!AC38+'abs CO2'!AC38+'CH4'!AC38*PCG!$C$5+N2O!AC38*PCG!$C$6+HFC!AC38+PFC!AC38+'SF6'!AC38</f>
        <v>14.368710505152102</v>
      </c>
      <c r="AD38" s="94">
        <f>+'CO2'!AD38+'abs CO2'!AD38+'CH4'!AD38*PCG!$C$5+N2O!AD38*PCG!$C$6+HFC!AD38+PFC!AD38+'SF6'!AD38</f>
        <v>12.861787632474691</v>
      </c>
      <c r="AE38" s="94">
        <f>+'CO2'!AE38+'abs CO2'!AE38+'CH4'!AE38*PCG!$C$5+N2O!AE38*PCG!$C$6+HFC!AE38+PFC!AE38+'SF6'!AE38</f>
        <v>10.461189698554893</v>
      </c>
    </row>
    <row r="39" spans="1:31" x14ac:dyDescent="0.2">
      <c r="A39" s="13" t="s">
        <v>87</v>
      </c>
      <c r="B39" s="4" t="s">
        <v>88</v>
      </c>
      <c r="C39" s="33">
        <f t="shared" ref="C39:AE39" si="11">+C40+C41</f>
        <v>100.00461974357117</v>
      </c>
      <c r="D39" s="33">
        <f t="shared" si="11"/>
        <v>104.77238992464876</v>
      </c>
      <c r="E39" s="33">
        <f t="shared" si="11"/>
        <v>115.16018799154546</v>
      </c>
      <c r="F39" s="33">
        <f t="shared" si="11"/>
        <v>126.10424350004354</v>
      </c>
      <c r="G39" s="33">
        <f t="shared" si="11"/>
        <v>142.82994712772935</v>
      </c>
      <c r="H39" s="33">
        <f t="shared" si="11"/>
        <v>154.63474656188737</v>
      </c>
      <c r="I39" s="33">
        <f t="shared" si="11"/>
        <v>165.45611317890541</v>
      </c>
      <c r="J39" s="33">
        <f t="shared" si="11"/>
        <v>171.57203690127992</v>
      </c>
      <c r="K39" s="33">
        <f t="shared" si="11"/>
        <v>178.39096870986231</v>
      </c>
      <c r="L39" s="33">
        <f t="shared" si="11"/>
        <v>188.27201340364638</v>
      </c>
      <c r="M39" s="33">
        <f t="shared" si="11"/>
        <v>192.15103296523191</v>
      </c>
      <c r="N39" s="33">
        <f t="shared" si="11"/>
        <v>176.76251807473969</v>
      </c>
      <c r="O39" s="33">
        <f t="shared" si="11"/>
        <v>185.08363192611336</v>
      </c>
      <c r="P39" s="33">
        <f t="shared" si="11"/>
        <v>179.455874762646</v>
      </c>
      <c r="Q39" s="33">
        <f t="shared" si="11"/>
        <v>169.58093990924991</v>
      </c>
      <c r="R39" s="33">
        <f t="shared" si="11"/>
        <v>183.15130125083391</v>
      </c>
      <c r="S39" s="33">
        <f t="shared" si="11"/>
        <v>175.6169356878334</v>
      </c>
      <c r="T39" s="33">
        <f t="shared" si="11"/>
        <v>182.47664619227493</v>
      </c>
      <c r="U39" s="33">
        <f t="shared" si="11"/>
        <v>195.19838890582361</v>
      </c>
      <c r="V39" s="33">
        <f t="shared" si="11"/>
        <v>203.66440326432749</v>
      </c>
      <c r="W39" s="33">
        <f t="shared" si="11"/>
        <v>221.27949658273241</v>
      </c>
      <c r="X39" s="33">
        <f t="shared" si="11"/>
        <v>226.3342792513069</v>
      </c>
      <c r="Y39" s="33">
        <f t="shared" si="11"/>
        <v>243.38329243932156</v>
      </c>
      <c r="Z39" s="33">
        <f t="shared" si="11"/>
        <v>255.62375750902336</v>
      </c>
      <c r="AA39" s="33">
        <f t="shared" si="11"/>
        <v>244.68721933412766</v>
      </c>
      <c r="AB39" s="33">
        <f t="shared" si="11"/>
        <v>270.66230735373318</v>
      </c>
      <c r="AC39" s="33">
        <f t="shared" si="11"/>
        <v>303.57992607208161</v>
      </c>
      <c r="AD39" s="33">
        <f t="shared" si="11"/>
        <v>324.02132787423756</v>
      </c>
      <c r="AE39" s="33">
        <f t="shared" si="11"/>
        <v>339.13365929814898</v>
      </c>
    </row>
    <row r="40" spans="1:31" x14ac:dyDescent="0.2">
      <c r="A40" s="13" t="s">
        <v>89</v>
      </c>
      <c r="B40" s="4" t="s">
        <v>90</v>
      </c>
      <c r="C40" s="94">
        <f>+'CO2'!C40+'abs CO2'!C40+'CH4'!C40*PCG!$C$5+N2O!C40*PCG!$C$6+HFC!C40+PFC!C40+'SF6'!C40</f>
        <v>0</v>
      </c>
      <c r="D40" s="94">
        <f>+'CO2'!D40+'abs CO2'!D40+'CH4'!D40*PCG!$C$5+N2O!D40*PCG!$C$6+HFC!D40+PFC!D40+'SF6'!D40</f>
        <v>0</v>
      </c>
      <c r="E40" s="94">
        <f>+'CO2'!E40+'abs CO2'!E40+'CH4'!E40*PCG!$C$5+N2O!E40*PCG!$C$6+HFC!E40+PFC!E40+'SF6'!E40</f>
        <v>0</v>
      </c>
      <c r="F40" s="94">
        <f>+'CO2'!F40+'abs CO2'!F40+'CH4'!F40*PCG!$C$5+N2O!F40*PCG!$C$6+HFC!F40+PFC!F40+'SF6'!F40</f>
        <v>0</v>
      </c>
      <c r="G40" s="94">
        <f>+'CO2'!G40+'abs CO2'!G40+'CH4'!G40*PCG!$C$5+N2O!G40*PCG!$C$6+HFC!G40+PFC!G40+'SF6'!G40</f>
        <v>7.8755678610959565E-15</v>
      </c>
      <c r="H40" s="94">
        <f>+'CO2'!H40+'abs CO2'!H40+'CH4'!H40*PCG!$C$5+N2O!H40*PCG!$C$6+HFC!H40+PFC!H40+'SF6'!H40</f>
        <v>10.011174563149677</v>
      </c>
      <c r="I40" s="94">
        <f>+'CO2'!I40+'abs CO2'!I40+'CH4'!I40*PCG!$C$5+N2O!I40*PCG!$C$6+HFC!I40+PFC!I40+'SF6'!I40</f>
        <v>21.034681881127383</v>
      </c>
      <c r="J40" s="94">
        <f>+'CO2'!J40+'abs CO2'!J40+'CH4'!J40*PCG!$C$5+N2O!J40*PCG!$C$6+HFC!J40+PFC!J40+'SF6'!J40</f>
        <v>32.194894866642208</v>
      </c>
      <c r="K40" s="94">
        <f>+'CO2'!K40+'abs CO2'!K40+'CH4'!K40*PCG!$C$5+N2O!K40*PCG!$C$6+HFC!K40+PFC!K40+'SF6'!K40</f>
        <v>43.960094679065421</v>
      </c>
      <c r="L40" s="94">
        <f>+'CO2'!L40+'abs CO2'!L40+'CH4'!L40*PCG!$C$5+N2O!L40*PCG!$C$6+HFC!L40+PFC!L40+'SF6'!L40</f>
        <v>56.927709446517696</v>
      </c>
      <c r="M40" s="94">
        <f>+'CO2'!M40+'abs CO2'!M40+'CH4'!M40*PCG!$C$5+N2O!M40*PCG!$C$6+HFC!M40+PFC!M40+'SF6'!M40</f>
        <v>68.777718231749503</v>
      </c>
      <c r="N40" s="94">
        <f>+'CO2'!N40+'abs CO2'!N40+'CH4'!N40*PCG!$C$5+N2O!N40*PCG!$C$6+HFC!N40+PFC!N40+'SF6'!N40</f>
        <v>73.085601621218075</v>
      </c>
      <c r="O40" s="94">
        <f>+'CO2'!O40+'abs CO2'!O40+'CH4'!O40*PCG!$C$5+N2O!O40*PCG!$C$6+HFC!O40+PFC!O40+'SF6'!O40</f>
        <v>86.761445699991171</v>
      </c>
      <c r="P40" s="94">
        <f>+'CO2'!P40+'abs CO2'!P40+'CH4'!P40*PCG!$C$5+N2O!P40*PCG!$C$6+HFC!P40+PFC!P40+'SF6'!P40</f>
        <v>94.24852728154616</v>
      </c>
      <c r="Q40" s="94">
        <f>+'CO2'!Q40+'abs CO2'!Q40+'CH4'!Q40*PCG!$C$5+N2O!Q40*PCG!$C$6+HFC!Q40+PFC!Q40+'SF6'!Q40</f>
        <v>98.914054884075</v>
      </c>
      <c r="R40" s="94">
        <f>+'CO2'!R40+'abs CO2'!R40+'CH4'!R40*PCG!$C$5+N2O!R40*PCG!$C$6+HFC!R40+PFC!R40+'SF6'!R40</f>
        <v>117.80066960317204</v>
      </c>
      <c r="S40" s="94">
        <f>+'CO2'!S40+'abs CO2'!S40+'CH4'!S40*PCG!$C$5+N2O!S40*PCG!$C$6+HFC!S40+PFC!S40+'SF6'!S40</f>
        <v>123.89863521919715</v>
      </c>
      <c r="T40" s="94">
        <f>+'CO2'!T40+'abs CO2'!T40+'CH4'!T40*PCG!$C$5+N2O!T40*PCG!$C$6+HFC!T40+PFC!T40+'SF6'!T40</f>
        <v>140.49648751077507</v>
      </c>
      <c r="U40" s="94">
        <f>+'CO2'!U40+'abs CO2'!U40+'CH4'!U40*PCG!$C$5+N2O!U40*PCG!$C$6+HFC!U40+PFC!U40+'SF6'!U40</f>
        <v>163.70911355703825</v>
      </c>
      <c r="V40" s="94">
        <f>+'CO2'!V40+'abs CO2'!V40+'CH4'!V40*PCG!$C$5+N2O!V40*PCG!$C$6+HFC!V40+PFC!V40+'SF6'!V40</f>
        <v>174.2363155572406</v>
      </c>
      <c r="W40" s="94">
        <f>+'CO2'!W40+'abs CO2'!W40+'CH4'!W40*PCG!$C$5+N2O!W40*PCG!$C$6+HFC!W40+PFC!W40+'SF6'!W40</f>
        <v>192.30803379506287</v>
      </c>
      <c r="X40" s="94">
        <f>+'CO2'!X40+'abs CO2'!X40+'CH4'!X40*PCG!$C$5+N2O!X40*PCG!$C$6+HFC!X40+PFC!X40+'SF6'!X40</f>
        <v>202.51241888120174</v>
      </c>
      <c r="Y40" s="94">
        <f>+'CO2'!Y40+'abs CO2'!Y40+'CH4'!Y40*PCG!$C$5+N2O!Y40*PCG!$C$6+HFC!Y40+PFC!Y40+'SF6'!Y40</f>
        <v>220.83168411040899</v>
      </c>
      <c r="Z40" s="94">
        <f>+'CO2'!Z40+'abs CO2'!Z40+'CH4'!Z40*PCG!$C$5+N2O!Z40*PCG!$C$6+HFC!Z40+PFC!Z40+'SF6'!Z40</f>
        <v>234.54488393889639</v>
      </c>
      <c r="AA40" s="94">
        <f>+'CO2'!AA40+'abs CO2'!AA40+'CH4'!AA40*PCG!$C$5+N2O!AA40*PCG!$C$6+HFC!AA40+PFC!AA40+'SF6'!AA40</f>
        <v>225.19224047191278</v>
      </c>
      <c r="AB40" s="94">
        <f>+'CO2'!AB40+'abs CO2'!AB40+'CH4'!AB40*PCG!$C$5+N2O!AB40*PCG!$C$6+HFC!AB40+PFC!AB40+'SF6'!AB40</f>
        <v>252.72823054170209</v>
      </c>
      <c r="AC40" s="94">
        <f>+'CO2'!AC40+'abs CO2'!AC40+'CH4'!AC40*PCG!$C$5+N2O!AC40*PCG!$C$6+HFC!AC40+PFC!AC40+'SF6'!AC40</f>
        <v>285.86857470557868</v>
      </c>
      <c r="AD40" s="94">
        <f>+'CO2'!AD40+'abs CO2'!AD40+'CH4'!AD40*PCG!$C$5+N2O!AD40*PCG!$C$6+HFC!AD40+PFC!AD40+'SF6'!AD40</f>
        <v>307.26591692730466</v>
      </c>
      <c r="AE40" s="94">
        <f>+'CO2'!AE40+'abs CO2'!AE40+'CH4'!AE40*PCG!$C$5+N2O!AE40*PCG!$C$6+HFC!AE40+PFC!AE40+'SF6'!AE40</f>
        <v>324.79835357486917</v>
      </c>
    </row>
    <row r="41" spans="1:31" x14ac:dyDescent="0.2">
      <c r="A41" s="13" t="s">
        <v>91</v>
      </c>
      <c r="B41" s="4" t="s">
        <v>92</v>
      </c>
      <c r="C41" s="94">
        <f>+'CO2'!C41+'abs CO2'!C41+'CH4'!C41*PCG!$C$5+N2O!C41*PCG!$C$6+HFC!C41+PFC!C41+'SF6'!C41</f>
        <v>100.00461974357117</v>
      </c>
      <c r="D41" s="94">
        <f>+'CO2'!D41+'abs CO2'!D41+'CH4'!D41*PCG!$C$5+N2O!D41*PCG!$C$6+HFC!D41+PFC!D41+'SF6'!D41</f>
        <v>104.77238992464876</v>
      </c>
      <c r="E41" s="94">
        <f>+'CO2'!E41+'abs CO2'!E41+'CH4'!E41*PCG!$C$5+N2O!E41*PCG!$C$6+HFC!E41+PFC!E41+'SF6'!E41</f>
        <v>115.16018799154546</v>
      </c>
      <c r="F41" s="94">
        <f>+'CO2'!F41+'abs CO2'!F41+'CH4'!F41*PCG!$C$5+N2O!F41*PCG!$C$6+HFC!F41+PFC!F41+'SF6'!F41</f>
        <v>126.10424350004354</v>
      </c>
      <c r="G41" s="94">
        <f>+'CO2'!G41+'abs CO2'!G41+'CH4'!G41*PCG!$C$5+N2O!G41*PCG!$C$6+HFC!G41+PFC!G41+'SF6'!G41</f>
        <v>142.82994712772935</v>
      </c>
      <c r="H41" s="94">
        <f>+'CO2'!H41+'abs CO2'!H41+'CH4'!H41*PCG!$C$5+N2O!H41*PCG!$C$6+HFC!H41+PFC!H41+'SF6'!H41</f>
        <v>144.6235719987377</v>
      </c>
      <c r="I41" s="94">
        <f>+'CO2'!I41+'abs CO2'!I41+'CH4'!I41*PCG!$C$5+N2O!I41*PCG!$C$6+HFC!I41+PFC!I41+'SF6'!I41</f>
        <v>144.42143129777801</v>
      </c>
      <c r="J41" s="94">
        <f>+'CO2'!J41+'abs CO2'!J41+'CH4'!J41*PCG!$C$5+N2O!J41*PCG!$C$6+HFC!J41+PFC!J41+'SF6'!J41</f>
        <v>139.3771420346377</v>
      </c>
      <c r="K41" s="94">
        <f>+'CO2'!K41+'abs CO2'!K41+'CH4'!K41*PCG!$C$5+N2O!K41*PCG!$C$6+HFC!K41+PFC!K41+'SF6'!K41</f>
        <v>134.43087403079687</v>
      </c>
      <c r="L41" s="94">
        <f>+'CO2'!L41+'abs CO2'!L41+'CH4'!L41*PCG!$C$5+N2O!L41*PCG!$C$6+HFC!L41+PFC!L41+'SF6'!L41</f>
        <v>131.34430395712869</v>
      </c>
      <c r="M41" s="94">
        <f>+'CO2'!M41+'abs CO2'!M41+'CH4'!M41*PCG!$C$5+N2O!M41*PCG!$C$6+HFC!M41+PFC!M41+'SF6'!M41</f>
        <v>123.3733147334824</v>
      </c>
      <c r="N41" s="94">
        <f>+'CO2'!N41+'abs CO2'!N41+'CH4'!N41*PCG!$C$5+N2O!N41*PCG!$C$6+HFC!N41+PFC!N41+'SF6'!N41</f>
        <v>103.67691645352161</v>
      </c>
      <c r="O41" s="94">
        <f>+'CO2'!O41+'abs CO2'!O41+'CH4'!O41*PCG!$C$5+N2O!O41*PCG!$C$6+HFC!O41+PFC!O41+'SF6'!O41</f>
        <v>98.322186226122184</v>
      </c>
      <c r="P41" s="94">
        <f>+'CO2'!P41+'abs CO2'!P41+'CH4'!P41*PCG!$C$5+N2O!P41*PCG!$C$6+HFC!P41+PFC!P41+'SF6'!P41</f>
        <v>85.207347481099845</v>
      </c>
      <c r="Q41" s="94">
        <f>+'CO2'!Q41+'abs CO2'!Q41+'CH4'!Q41*PCG!$C$5+N2O!Q41*PCG!$C$6+HFC!Q41+PFC!Q41+'SF6'!Q41</f>
        <v>70.666885025174906</v>
      </c>
      <c r="R41" s="94">
        <f>+'CO2'!R41+'abs CO2'!R41+'CH4'!R41*PCG!$C$5+N2O!R41*PCG!$C$6+HFC!R41+PFC!R41+'SF6'!R41</f>
        <v>65.350631647661885</v>
      </c>
      <c r="S41" s="94">
        <f>+'CO2'!S41+'abs CO2'!S41+'CH4'!S41*PCG!$C$5+N2O!S41*PCG!$C$6+HFC!S41+PFC!S41+'SF6'!S41</f>
        <v>51.718300468636258</v>
      </c>
      <c r="T41" s="94">
        <f>+'CO2'!T41+'abs CO2'!T41+'CH4'!T41*PCG!$C$5+N2O!T41*PCG!$C$6+HFC!T41+PFC!T41+'SF6'!T41</f>
        <v>41.980158681499859</v>
      </c>
      <c r="U41" s="94">
        <f>+'CO2'!U41+'abs CO2'!U41+'CH4'!U41*PCG!$C$5+N2O!U41*PCG!$C$6+HFC!U41+PFC!U41+'SF6'!U41</f>
        <v>31.489275348785355</v>
      </c>
      <c r="V41" s="94">
        <f>+'CO2'!V41+'abs CO2'!V41+'CH4'!V41*PCG!$C$5+N2O!V41*PCG!$C$6+HFC!V41+PFC!V41+'SF6'!V41</f>
        <v>29.428087707086899</v>
      </c>
      <c r="W41" s="94">
        <f>+'CO2'!W41+'abs CO2'!W41+'CH4'!W41*PCG!$C$5+N2O!W41*PCG!$C$6+HFC!W41+PFC!W41+'SF6'!W41</f>
        <v>28.971462787669523</v>
      </c>
      <c r="X41" s="94">
        <f>+'CO2'!X41+'abs CO2'!X41+'CH4'!X41*PCG!$C$5+N2O!X41*PCG!$C$6+HFC!X41+PFC!X41+'SF6'!X41</f>
        <v>23.821860370105156</v>
      </c>
      <c r="Y41" s="94">
        <f>+'CO2'!Y41+'abs CO2'!Y41+'CH4'!Y41*PCG!$C$5+N2O!Y41*PCG!$C$6+HFC!Y41+PFC!Y41+'SF6'!Y41</f>
        <v>22.551608328912565</v>
      </c>
      <c r="Z41" s="94">
        <f>+'CO2'!Z41+'abs CO2'!Z41+'CH4'!Z41*PCG!$C$5+N2O!Z41*PCG!$C$6+HFC!Z41+PFC!Z41+'SF6'!Z41</f>
        <v>21.078873570126969</v>
      </c>
      <c r="AA41" s="94">
        <f>+'CO2'!AA41+'abs CO2'!AA41+'CH4'!AA41*PCG!$C$5+N2O!AA41*PCG!$C$6+HFC!AA41+PFC!AA41+'SF6'!AA41</f>
        <v>19.494978862214879</v>
      </c>
      <c r="AB41" s="94">
        <f>+'CO2'!AB41+'abs CO2'!AB41+'CH4'!AB41*PCG!$C$5+N2O!AB41*PCG!$C$6+HFC!AB41+PFC!AB41+'SF6'!AB41</f>
        <v>17.934076812031083</v>
      </c>
      <c r="AC41" s="94">
        <f>+'CO2'!AC41+'abs CO2'!AC41+'CH4'!AC41*PCG!$C$5+N2O!AC41*PCG!$C$6+HFC!AC41+PFC!AC41+'SF6'!AC41</f>
        <v>17.711351366502935</v>
      </c>
      <c r="AD41" s="94">
        <f>+'CO2'!AD41+'abs CO2'!AD41+'CH4'!AD41*PCG!$C$5+N2O!AD41*PCG!$C$6+HFC!AD41+PFC!AD41+'SF6'!AD41</f>
        <v>16.755410946932905</v>
      </c>
      <c r="AE41" s="94">
        <f>+'CO2'!AE41+'abs CO2'!AE41+'CH4'!AE41*PCG!$C$5+N2O!AE41*PCG!$C$6+HFC!AE41+PFC!AE41+'SF6'!AE41</f>
        <v>14.335305723279797</v>
      </c>
    </row>
    <row r="42" spans="1:31" x14ac:dyDescent="0.2">
      <c r="A42" s="13" t="s">
        <v>93</v>
      </c>
      <c r="B42" s="4" t="s">
        <v>94</v>
      </c>
      <c r="C42" s="94">
        <f>+'CO2'!C42+'abs CO2'!C42+'CH4'!C42*PCG!$C$5+N2O!C42*PCG!$C$6+HFC!C42+PFC!C42+'SF6'!C42</f>
        <v>122.43789850191435</v>
      </c>
      <c r="D42" s="94">
        <f>+'CO2'!D42+'abs CO2'!D42+'CH4'!D42*PCG!$C$5+N2O!D42*PCG!$C$6+HFC!D42+PFC!D42+'SF6'!D42</f>
        <v>127.37221062218075</v>
      </c>
      <c r="E42" s="94">
        <f>+'CO2'!E42+'abs CO2'!E42+'CH4'!E42*PCG!$C$5+N2O!E42*PCG!$C$6+HFC!E42+PFC!E42+'SF6'!E42</f>
        <v>136.11703815252204</v>
      </c>
      <c r="F42" s="94">
        <f>+'CO2'!F42+'abs CO2'!F42+'CH4'!F42*PCG!$C$5+N2O!F42*PCG!$C$6+HFC!F42+PFC!F42+'SF6'!F42</f>
        <v>153.213151799879</v>
      </c>
      <c r="G42" s="94">
        <f>+'CO2'!G42+'abs CO2'!G42+'CH4'!G42*PCG!$C$5+N2O!G42*PCG!$C$6+HFC!G42+PFC!G42+'SF6'!G42</f>
        <v>171.55484060998603</v>
      </c>
      <c r="H42" s="94">
        <f>+'CO2'!H42+'abs CO2'!H42+'CH4'!H42*PCG!$C$5+N2O!H42*PCG!$C$6+HFC!H42+PFC!H42+'SF6'!H42</f>
        <v>189.12990763812451</v>
      </c>
      <c r="I42" s="94">
        <f>+'CO2'!I42+'abs CO2'!I42+'CH4'!I42*PCG!$C$5+N2O!I42*PCG!$C$6+HFC!I42+PFC!I42+'SF6'!I42</f>
        <v>206.24579813782051</v>
      </c>
      <c r="J42" s="94">
        <f>+'CO2'!J42+'abs CO2'!J42+'CH4'!J42*PCG!$C$5+N2O!J42*PCG!$C$6+HFC!J42+PFC!J42+'SF6'!J42</f>
        <v>217.97749095660944</v>
      </c>
      <c r="K42" s="94">
        <f>+'CO2'!K42+'abs CO2'!K42+'CH4'!K42*PCG!$C$5+N2O!K42*PCG!$C$6+HFC!K42+PFC!K42+'SF6'!K42</f>
        <v>232.37041231882156</v>
      </c>
      <c r="L42" s="94">
        <f>+'CO2'!L42+'abs CO2'!L42+'CH4'!L42*PCG!$C$5+N2O!L42*PCG!$C$6+HFC!L42+PFC!L42+'SF6'!L42</f>
        <v>239.98358090006985</v>
      </c>
      <c r="M42" s="94">
        <f>+'CO2'!M42+'abs CO2'!M42+'CH4'!M42*PCG!$C$5+N2O!M42*PCG!$C$6+HFC!M42+PFC!M42+'SF6'!M42</f>
        <v>251.95100387319107</v>
      </c>
      <c r="N42" s="94">
        <f>+'CO2'!N42+'abs CO2'!N42+'CH4'!N42*PCG!$C$5+N2O!N42*PCG!$C$6+HFC!N42+PFC!N42+'SF6'!N42</f>
        <v>243.40245701536114</v>
      </c>
      <c r="O42" s="94">
        <f>+'CO2'!O42+'abs CO2'!O42+'CH4'!O42*PCG!$C$5+N2O!O42*PCG!$C$6+HFC!O42+PFC!O42+'SF6'!O42</f>
        <v>276.5553225668736</v>
      </c>
      <c r="P42" s="94">
        <f>+'CO2'!P42+'abs CO2'!P42+'CH4'!P42*PCG!$C$5+N2O!P42*PCG!$C$6+HFC!P42+PFC!P42+'SF6'!P42</f>
        <v>255.92236182110636</v>
      </c>
      <c r="Q42" s="94">
        <f>+'CO2'!Q42+'abs CO2'!Q42+'CH4'!Q42*PCG!$C$5+N2O!Q42*PCG!$C$6+HFC!Q42+PFC!Q42+'SF6'!Q42</f>
        <v>264.49896825478015</v>
      </c>
      <c r="R42" s="94">
        <f>+'CO2'!R42+'abs CO2'!R42+'CH4'!R42*PCG!$C$5+N2O!R42*PCG!$C$6+HFC!R42+PFC!R42+'SF6'!R42</f>
        <v>324.21438330685629</v>
      </c>
      <c r="S42" s="94">
        <f>+'CO2'!S42+'abs CO2'!S42+'CH4'!S42*PCG!$C$5+N2O!S42*PCG!$C$6+HFC!S42+PFC!S42+'SF6'!S42</f>
        <v>338.66814515933214</v>
      </c>
      <c r="T42" s="94">
        <f>+'CO2'!T42+'abs CO2'!T42+'CH4'!T42*PCG!$C$5+N2O!T42*PCG!$C$6+HFC!T42+PFC!T42+'SF6'!T42</f>
        <v>373.30156145917783</v>
      </c>
      <c r="U42" s="94">
        <f>+'CO2'!U42+'abs CO2'!U42+'CH4'!U42*PCG!$C$5+N2O!U42*PCG!$C$6+HFC!U42+PFC!U42+'SF6'!U42</f>
        <v>365.79971060148461</v>
      </c>
      <c r="V42" s="94">
        <f>+'CO2'!V42+'abs CO2'!V42+'CH4'!V42*PCG!$C$5+N2O!V42*PCG!$C$6+HFC!V42+PFC!V42+'SF6'!V42</f>
        <v>378.237521859183</v>
      </c>
      <c r="W42" s="94">
        <f>+'CO2'!W42+'abs CO2'!W42+'CH4'!W42*PCG!$C$5+N2O!W42*PCG!$C$6+HFC!W42+PFC!W42+'SF6'!W42</f>
        <v>371.19728031418731</v>
      </c>
      <c r="X42" s="94">
        <f>+'CO2'!X42+'abs CO2'!X42+'CH4'!X42*PCG!$C$5+N2O!X42*PCG!$C$6+HFC!X42+PFC!X42+'SF6'!X42</f>
        <v>404.52715821914387</v>
      </c>
      <c r="Y42" s="94">
        <f>+'CO2'!Y42+'abs CO2'!Y42+'CH4'!Y42*PCG!$C$5+N2O!Y42*PCG!$C$6+HFC!Y42+PFC!Y42+'SF6'!Y42</f>
        <v>394.59372956928246</v>
      </c>
      <c r="Z42" s="94">
        <f>+'CO2'!Z42+'abs CO2'!Z42+'CH4'!Z42*PCG!$C$5+N2O!Z42*PCG!$C$6+HFC!Z42+PFC!Z42+'SF6'!Z42</f>
        <v>361.41487653248942</v>
      </c>
      <c r="AA42" s="94">
        <f>+'CO2'!AA42+'abs CO2'!AA42+'CH4'!AA42*PCG!$C$5+N2O!AA42*PCG!$C$6+HFC!AA42+PFC!AA42+'SF6'!AA42</f>
        <v>306.61351356219126</v>
      </c>
      <c r="AB42" s="94">
        <f>+'CO2'!AB42+'abs CO2'!AB42+'CH4'!AB42*PCG!$C$5+N2O!AB42*PCG!$C$6+HFC!AB42+PFC!AB42+'SF6'!AB42</f>
        <v>351.80957058958444</v>
      </c>
      <c r="AC42" s="94">
        <f>+'CO2'!AC42+'abs CO2'!AC42+'CH4'!AC42*PCG!$C$5+N2O!AC42*PCG!$C$6+HFC!AC42+PFC!AC42+'SF6'!AC42</f>
        <v>364.96856413626904</v>
      </c>
      <c r="AD42" s="94">
        <f>+'CO2'!AD42+'abs CO2'!AD42+'CH4'!AD42*PCG!$C$5+N2O!AD42*PCG!$C$6+HFC!AD42+PFC!AD42+'SF6'!AD42</f>
        <v>371.07281282005567</v>
      </c>
      <c r="AE42" s="94">
        <f>+'CO2'!AE42+'abs CO2'!AE42+'CH4'!AE42*PCG!$C$5+N2O!AE42*PCG!$C$6+HFC!AE42+PFC!AE42+'SF6'!AE42</f>
        <v>387.58626191054793</v>
      </c>
    </row>
    <row r="43" spans="1:31" x14ac:dyDescent="0.2">
      <c r="A43" s="13" t="s">
        <v>95</v>
      </c>
      <c r="B43" s="4" t="s">
        <v>96</v>
      </c>
      <c r="C43" s="94">
        <f>+'CO2'!C43+'abs CO2'!C43+'CH4'!C43*PCG!$C$5+N2O!C43*PCG!$C$6+HFC!C43+PFC!C43+'SF6'!C43</f>
        <v>1.6608425549075281</v>
      </c>
      <c r="D43" s="94">
        <f>+'CO2'!D43+'abs CO2'!D43+'CH4'!D43*PCG!$C$5+N2O!D43*PCG!$C$6+HFC!D43+PFC!D43+'SF6'!D43</f>
        <v>1.6692417561232415</v>
      </c>
      <c r="E43" s="94">
        <f>+'CO2'!E43+'abs CO2'!E43+'CH4'!E43*PCG!$C$5+N2O!E43*PCG!$C$6+HFC!E43+PFC!E43+'SF6'!E43</f>
        <v>1.7903503490608357</v>
      </c>
      <c r="F43" s="94">
        <f>+'CO2'!F43+'abs CO2'!F43+'CH4'!F43*PCG!$C$5+N2O!F43*PCG!$C$6+HFC!F43+PFC!F43+'SF6'!F43</f>
        <v>1.8410638314046883</v>
      </c>
      <c r="G43" s="94">
        <f>+'CO2'!G43+'abs CO2'!G43+'CH4'!G43*PCG!$C$5+N2O!G43*PCG!$C$6+HFC!G43+PFC!G43+'SF6'!G43</f>
        <v>2.0193298425575157</v>
      </c>
      <c r="H43" s="94">
        <f>+'CO2'!H43+'abs CO2'!H43+'CH4'!H43*PCG!$C$5+N2O!H43*PCG!$C$6+HFC!H43+PFC!H43+'SF6'!H43</f>
        <v>1.9708252601571745</v>
      </c>
      <c r="I43" s="94">
        <f>+'CO2'!I43+'abs CO2'!I43+'CH4'!I43*PCG!$C$5+N2O!I43*PCG!$C$6+HFC!I43+PFC!I43+'SF6'!I43</f>
        <v>1.9056605204320067</v>
      </c>
      <c r="J43" s="94">
        <f>+'CO2'!J43+'abs CO2'!J43+'CH4'!J43*PCG!$C$5+N2O!J43*PCG!$C$6+HFC!J43+PFC!J43+'SF6'!J43</f>
        <v>1.7907799259728558</v>
      </c>
      <c r="K43" s="94">
        <f>+'CO2'!K43+'abs CO2'!K43+'CH4'!K43*PCG!$C$5+N2O!K43*PCG!$C$6+HFC!K43+PFC!K43+'SF6'!K43</f>
        <v>1.6848225967241925</v>
      </c>
      <c r="L43" s="94">
        <f>+'CO2'!L43+'abs CO2'!L43+'CH4'!L43*PCG!$C$5+N2O!L43*PCG!$C$6+HFC!L43+PFC!L43+'SF6'!L43</f>
        <v>1.6066784647048995</v>
      </c>
      <c r="M43" s="94">
        <f>+'CO2'!M43+'abs CO2'!M43+'CH4'!M43*PCG!$C$5+N2O!M43*PCG!$C$6+HFC!M43+PFC!M43+'SF6'!M43</f>
        <v>1.3608040428445087</v>
      </c>
      <c r="N43" s="94">
        <f>+'CO2'!N43+'abs CO2'!N43+'CH4'!N43*PCG!$C$5+N2O!N43*PCG!$C$6+HFC!N43+PFC!N43+'SF6'!N43</f>
        <v>1.1372674802163469</v>
      </c>
      <c r="O43" s="94">
        <f>+'CO2'!O43+'abs CO2'!O43+'CH4'!O43*PCG!$C$5+N2O!O43*PCG!$C$6+HFC!O43+PFC!O43+'SF6'!O43</f>
        <v>1.0075778754711406</v>
      </c>
      <c r="P43" s="94">
        <f>+'CO2'!P43+'abs CO2'!P43+'CH4'!P43*PCG!$C$5+N2O!P43*PCG!$C$6+HFC!P43+PFC!P43+'SF6'!P43</f>
        <v>0.8779223740801031</v>
      </c>
      <c r="Q43" s="94">
        <f>+'CO2'!Q43+'abs CO2'!Q43+'CH4'!Q43*PCG!$C$5+N2O!Q43*PCG!$C$6+HFC!Q43+PFC!Q43+'SF6'!Q43</f>
        <v>0.66906826300194067</v>
      </c>
      <c r="R43" s="94">
        <f>+'CO2'!R43+'abs CO2'!R43+'CH4'!R43*PCG!$C$5+N2O!R43*PCG!$C$6+HFC!R43+PFC!R43+'SF6'!R43</f>
        <v>0.77544529547043572</v>
      </c>
      <c r="S43" s="94">
        <f>+'CO2'!S43+'abs CO2'!S43+'CH4'!S43*PCG!$C$5+N2O!S43*PCG!$C$6+HFC!S43+PFC!S43+'SF6'!S43</f>
        <v>0.79288535013649053</v>
      </c>
      <c r="T43" s="94">
        <f>+'CO2'!T43+'abs CO2'!T43+'CH4'!T43*PCG!$C$5+N2O!T43*PCG!$C$6+HFC!T43+PFC!T43+'SF6'!T43</f>
        <v>1.2523466098334577</v>
      </c>
      <c r="U43" s="94">
        <f>+'CO2'!U43+'abs CO2'!U43+'CH4'!U43*PCG!$C$5+N2O!U43*PCG!$C$6+HFC!U43+PFC!U43+'SF6'!U43</f>
        <v>1.8594121545294371</v>
      </c>
      <c r="V43" s="94">
        <f>+'CO2'!V43+'abs CO2'!V43+'CH4'!V43*PCG!$C$5+N2O!V43*PCG!$C$6+HFC!V43+PFC!V43+'SF6'!V43</f>
        <v>2.3579451247776433</v>
      </c>
      <c r="W43" s="94">
        <f>+'CO2'!W43+'abs CO2'!W43+'CH4'!W43*PCG!$C$5+N2O!W43*PCG!$C$6+HFC!W43+PFC!W43+'SF6'!W43</f>
        <v>2.8765827604074823</v>
      </c>
      <c r="X43" s="94">
        <f>+'CO2'!X43+'abs CO2'!X43+'CH4'!X43*PCG!$C$5+N2O!X43*PCG!$C$6+HFC!X43+PFC!X43+'SF6'!X43</f>
        <v>2.9205155853406164</v>
      </c>
      <c r="Y43" s="94">
        <f>+'CO2'!Y43+'abs CO2'!Y43+'CH4'!Y43*PCG!$C$5+N2O!Y43*PCG!$C$6+HFC!Y43+PFC!Y43+'SF6'!Y43</f>
        <v>3.6447666370893326</v>
      </c>
      <c r="Z43" s="94">
        <f>+'CO2'!Z43+'abs CO2'!Z43+'CH4'!Z43*PCG!$C$5+N2O!Z43*PCG!$C$6+HFC!Z43+PFC!Z43+'SF6'!Z43</f>
        <v>4.0534197113144934</v>
      </c>
      <c r="AA43" s="94">
        <f>+'CO2'!AA43+'abs CO2'!AA43+'CH4'!AA43*PCG!$C$5+N2O!AA43*PCG!$C$6+HFC!AA43+PFC!AA43+'SF6'!AA43</f>
        <v>4.7909207927225967</v>
      </c>
      <c r="AB43" s="94">
        <f>+'CO2'!AB43+'abs CO2'!AB43+'CH4'!AB43*PCG!$C$5+N2O!AB43*PCG!$C$6+HFC!AB43+PFC!AB43+'SF6'!AB43</f>
        <v>5.0097975341561343</v>
      </c>
      <c r="AC43" s="94">
        <f>+'CO2'!AC43+'abs CO2'!AC43+'CH4'!AC43*PCG!$C$5+N2O!AC43*PCG!$C$6+HFC!AC43+PFC!AC43+'SF6'!AC43</f>
        <v>5.1832159928041222</v>
      </c>
      <c r="AD43" s="94">
        <f>+'CO2'!AD43+'abs CO2'!AD43+'CH4'!AD43*PCG!$C$5+N2O!AD43*PCG!$C$6+HFC!AD43+PFC!AD43+'SF6'!AD43</f>
        <v>5.2620937682257054</v>
      </c>
      <c r="AE43" s="94">
        <f>+'CO2'!AE43+'abs CO2'!AE43+'CH4'!AE43*PCG!$C$5+N2O!AE43*PCG!$C$6+HFC!AE43+PFC!AE43+'SF6'!AE43</f>
        <v>5.106717191125635</v>
      </c>
    </row>
    <row r="44" spans="1:31" x14ac:dyDescent="0.2">
      <c r="A44" s="13" t="s">
        <v>97</v>
      </c>
      <c r="B44" s="4" t="s">
        <v>98</v>
      </c>
      <c r="C44" s="94">
        <f>+'CO2'!C44+'abs CO2'!C44+'CH4'!C44*PCG!$C$5+N2O!C44*PCG!$C$6+HFC!C44+PFC!C44+'SF6'!C44</f>
        <v>0</v>
      </c>
      <c r="D44" s="94">
        <f>+'CO2'!D44+'abs CO2'!D44+'CH4'!D44*PCG!$C$5+N2O!D44*PCG!$C$6+HFC!D44+PFC!D44+'SF6'!D44</f>
        <v>0</v>
      </c>
      <c r="E44" s="94">
        <f>+'CO2'!E44+'abs CO2'!E44+'CH4'!E44*PCG!$C$5+N2O!E44*PCG!$C$6+HFC!E44+PFC!E44+'SF6'!E44</f>
        <v>0</v>
      </c>
      <c r="F44" s="94">
        <f>+'CO2'!F44+'abs CO2'!F44+'CH4'!F44*PCG!$C$5+N2O!F44*PCG!$C$6+HFC!F44+PFC!F44+'SF6'!F44</f>
        <v>0</v>
      </c>
      <c r="G44" s="94">
        <f>+'CO2'!G44+'abs CO2'!G44+'CH4'!G44*PCG!$C$5+N2O!G44*PCG!$C$6+HFC!G44+PFC!G44+'SF6'!G44</f>
        <v>0</v>
      </c>
      <c r="H44" s="94">
        <f>+'CO2'!H44+'abs CO2'!H44+'CH4'!H44*PCG!$C$5+N2O!H44*PCG!$C$6+HFC!H44+PFC!H44+'SF6'!H44</f>
        <v>0</v>
      </c>
      <c r="I44" s="94">
        <f>+'CO2'!I44+'abs CO2'!I44+'CH4'!I44*PCG!$C$5+N2O!I44*PCG!$C$6+HFC!I44+PFC!I44+'SF6'!I44</f>
        <v>0</v>
      </c>
      <c r="J44" s="94">
        <f>+'CO2'!J44+'abs CO2'!J44+'CH4'!J44*PCG!$C$5+N2O!J44*PCG!$C$6+HFC!J44+PFC!J44+'SF6'!J44</f>
        <v>0</v>
      </c>
      <c r="K44" s="94">
        <f>+'CO2'!K44+'abs CO2'!K44+'CH4'!K44*PCG!$C$5+N2O!K44*PCG!$C$6+HFC!K44+PFC!K44+'SF6'!K44</f>
        <v>0</v>
      </c>
      <c r="L44" s="94">
        <f>+'CO2'!L44+'abs CO2'!L44+'CH4'!L44*PCG!$C$5+N2O!L44*PCG!$C$6+HFC!L44+PFC!L44+'SF6'!L44</f>
        <v>0</v>
      </c>
      <c r="M44" s="94">
        <f>+'CO2'!M44+'abs CO2'!M44+'CH4'!M44*PCG!$C$5+N2O!M44*PCG!$C$6+HFC!M44+PFC!M44+'SF6'!M44</f>
        <v>0</v>
      </c>
      <c r="N44" s="94">
        <f>+'CO2'!N44+'abs CO2'!N44+'CH4'!N44*PCG!$C$5+N2O!N44*PCG!$C$6+HFC!N44+PFC!N44+'SF6'!N44</f>
        <v>0</v>
      </c>
      <c r="O44" s="94">
        <f>+'CO2'!O44+'abs CO2'!O44+'CH4'!O44*PCG!$C$5+N2O!O44*PCG!$C$6+HFC!O44+PFC!O44+'SF6'!O44</f>
        <v>0</v>
      </c>
      <c r="P44" s="94">
        <f>+'CO2'!P44+'abs CO2'!P44+'CH4'!P44*PCG!$C$5+N2O!P44*PCG!$C$6+HFC!P44+PFC!P44+'SF6'!P44</f>
        <v>0</v>
      </c>
      <c r="Q44" s="94">
        <f>+'CO2'!Q44+'abs CO2'!Q44+'CH4'!Q44*PCG!$C$5+N2O!Q44*PCG!$C$6+HFC!Q44+PFC!Q44+'SF6'!Q44</f>
        <v>0</v>
      </c>
      <c r="R44" s="94">
        <f>+'CO2'!R44+'abs CO2'!R44+'CH4'!R44*PCG!$C$5+N2O!R44*PCG!$C$6+HFC!R44+PFC!R44+'SF6'!R44</f>
        <v>0</v>
      </c>
      <c r="S44" s="94">
        <f>+'CO2'!S44+'abs CO2'!S44+'CH4'!S44*PCG!$C$5+N2O!S44*PCG!$C$6+HFC!S44+PFC!S44+'SF6'!S44</f>
        <v>0</v>
      </c>
      <c r="T44" s="94">
        <f>+'CO2'!T44+'abs CO2'!T44+'CH4'!T44*PCG!$C$5+N2O!T44*PCG!$C$6+HFC!T44+PFC!T44+'SF6'!T44</f>
        <v>0</v>
      </c>
      <c r="U44" s="94">
        <f>+'CO2'!U44+'abs CO2'!U44+'CH4'!U44*PCG!$C$5+N2O!U44*PCG!$C$6+HFC!U44+PFC!U44+'SF6'!U44</f>
        <v>0</v>
      </c>
      <c r="V44" s="94">
        <f>+'CO2'!V44+'abs CO2'!V44+'CH4'!V44*PCG!$C$5+N2O!V44*PCG!$C$6+HFC!V44+PFC!V44+'SF6'!V44</f>
        <v>0</v>
      </c>
      <c r="W44" s="94">
        <f>+'CO2'!W44+'abs CO2'!W44+'CH4'!W44*PCG!$C$5+N2O!W44*PCG!$C$6+HFC!W44+PFC!W44+'SF6'!W44</f>
        <v>0</v>
      </c>
      <c r="X44" s="94">
        <f>+'CO2'!X44+'abs CO2'!X44+'CH4'!X44*PCG!$C$5+N2O!X44*PCG!$C$6+HFC!X44+PFC!X44+'SF6'!X44</f>
        <v>0</v>
      </c>
      <c r="Y44" s="94">
        <f>+'CO2'!Y44+'abs CO2'!Y44+'CH4'!Y44*PCG!$C$5+N2O!Y44*PCG!$C$6+HFC!Y44+PFC!Y44+'SF6'!Y44</f>
        <v>0</v>
      </c>
      <c r="Z44" s="94">
        <f>+'CO2'!Z44+'abs CO2'!Z44+'CH4'!Z44*PCG!$C$5+N2O!Z44*PCG!$C$6+HFC!Z44+PFC!Z44+'SF6'!Z44</f>
        <v>0</v>
      </c>
      <c r="AA44" s="94">
        <f>+'CO2'!AA44+'abs CO2'!AA44+'CH4'!AA44*PCG!$C$5+N2O!AA44*PCG!$C$6+HFC!AA44+PFC!AA44+'SF6'!AA44</f>
        <v>0</v>
      </c>
      <c r="AB44" s="94">
        <f>+'CO2'!AB44+'abs CO2'!AB44+'CH4'!AB44*PCG!$C$5+N2O!AB44*PCG!$C$6+HFC!AB44+PFC!AB44+'SF6'!AB44</f>
        <v>0</v>
      </c>
      <c r="AC44" s="94">
        <f>+'CO2'!AC44+'abs CO2'!AC44+'CH4'!AC44*PCG!$C$5+N2O!AC44*PCG!$C$6+HFC!AC44+PFC!AC44+'SF6'!AC44</f>
        <v>0</v>
      </c>
      <c r="AD44" s="94">
        <f>+'CO2'!AD44+'abs CO2'!AD44+'CH4'!AD44*PCG!$C$5+N2O!AD44*PCG!$C$6+HFC!AD44+PFC!AD44+'SF6'!AD44</f>
        <v>0</v>
      </c>
      <c r="AE44" s="94">
        <f>+'CO2'!AE44+'abs CO2'!AE44+'CH4'!AE44*PCG!$C$5+N2O!AE44*PCG!$C$6+HFC!AE44+PFC!AE44+'SF6'!AE44</f>
        <v>0</v>
      </c>
    </row>
    <row r="45" spans="1:31" x14ac:dyDescent="0.2">
      <c r="A45" s="13" t="s">
        <v>99</v>
      </c>
      <c r="B45" s="4" t="s">
        <v>100</v>
      </c>
      <c r="C45" s="94">
        <f>+'CO2'!C45+'abs CO2'!C45+'CH4'!C45*PCG!$C$5+N2O!C45*PCG!$C$6+HFC!C45+PFC!C45+'SF6'!C45</f>
        <v>0</v>
      </c>
      <c r="D45" s="94">
        <f>+'CO2'!D45+'abs CO2'!D45+'CH4'!D45*PCG!$C$5+N2O!D45*PCG!$C$6+HFC!D45+PFC!D45+'SF6'!D45</f>
        <v>0</v>
      </c>
      <c r="E45" s="94">
        <f>+'CO2'!E45+'abs CO2'!E45+'CH4'!E45*PCG!$C$5+N2O!E45*PCG!$C$6+HFC!E45+PFC!E45+'SF6'!E45</f>
        <v>0</v>
      </c>
      <c r="F45" s="94">
        <f>+'CO2'!F45+'abs CO2'!F45+'CH4'!F45*PCG!$C$5+N2O!F45*PCG!$C$6+HFC!F45+PFC!F45+'SF6'!F45</f>
        <v>0</v>
      </c>
      <c r="G45" s="94">
        <f>+'CO2'!G45+'abs CO2'!G45+'CH4'!G45*PCG!$C$5+N2O!G45*PCG!$C$6+HFC!G45+PFC!G45+'SF6'!G45</f>
        <v>0</v>
      </c>
      <c r="H45" s="94">
        <f>+'CO2'!H45+'abs CO2'!H45+'CH4'!H45*PCG!$C$5+N2O!H45*PCG!$C$6+HFC!H45+PFC!H45+'SF6'!H45</f>
        <v>0</v>
      </c>
      <c r="I45" s="94">
        <f>+'CO2'!I45+'abs CO2'!I45+'CH4'!I45*PCG!$C$5+N2O!I45*PCG!$C$6+HFC!I45+PFC!I45+'SF6'!I45</f>
        <v>0</v>
      </c>
      <c r="J45" s="94">
        <f>+'CO2'!J45+'abs CO2'!J45+'CH4'!J45*PCG!$C$5+N2O!J45*PCG!$C$6+HFC!J45+PFC!J45+'SF6'!J45</f>
        <v>0</v>
      </c>
      <c r="K45" s="94">
        <f>+'CO2'!K45+'abs CO2'!K45+'CH4'!K45*PCG!$C$5+N2O!K45*PCG!$C$6+HFC!K45+PFC!K45+'SF6'!K45</f>
        <v>0</v>
      </c>
      <c r="L45" s="94">
        <f>+'CO2'!L45+'abs CO2'!L45+'CH4'!L45*PCG!$C$5+N2O!L45*PCG!$C$6+HFC!L45+PFC!L45+'SF6'!L45</f>
        <v>0</v>
      </c>
      <c r="M45" s="94">
        <f>+'CO2'!M45+'abs CO2'!M45+'CH4'!M45*PCG!$C$5+N2O!M45*PCG!$C$6+HFC!M45+PFC!M45+'SF6'!M45</f>
        <v>0</v>
      </c>
      <c r="N45" s="94">
        <f>+'CO2'!N45+'abs CO2'!N45+'CH4'!N45*PCG!$C$5+N2O!N45*PCG!$C$6+HFC!N45+PFC!N45+'SF6'!N45</f>
        <v>0</v>
      </c>
      <c r="O45" s="94">
        <f>+'CO2'!O45+'abs CO2'!O45+'CH4'!O45*PCG!$C$5+N2O!O45*PCG!$C$6+HFC!O45+PFC!O45+'SF6'!O45</f>
        <v>0</v>
      </c>
      <c r="P45" s="94">
        <f>+'CO2'!P45+'abs CO2'!P45+'CH4'!P45*PCG!$C$5+N2O!P45*PCG!$C$6+HFC!P45+PFC!P45+'SF6'!P45</f>
        <v>0</v>
      </c>
      <c r="Q45" s="94">
        <f>+'CO2'!Q45+'abs CO2'!Q45+'CH4'!Q45*PCG!$C$5+N2O!Q45*PCG!$C$6+HFC!Q45+PFC!Q45+'SF6'!Q45</f>
        <v>0</v>
      </c>
      <c r="R45" s="94">
        <f>+'CO2'!R45+'abs CO2'!R45+'CH4'!R45*PCG!$C$5+N2O!R45*PCG!$C$6+HFC!R45+PFC!R45+'SF6'!R45</f>
        <v>0</v>
      </c>
      <c r="S45" s="94">
        <f>+'CO2'!S45+'abs CO2'!S45+'CH4'!S45*PCG!$C$5+N2O!S45*PCG!$C$6+HFC!S45+PFC!S45+'SF6'!S45</f>
        <v>0</v>
      </c>
      <c r="T45" s="94">
        <f>+'CO2'!T45+'abs CO2'!T45+'CH4'!T45*PCG!$C$5+N2O!T45*PCG!$C$6+HFC!T45+PFC!T45+'SF6'!T45</f>
        <v>0</v>
      </c>
      <c r="U45" s="94">
        <f>+'CO2'!U45+'abs CO2'!U45+'CH4'!U45*PCG!$C$5+N2O!U45*PCG!$C$6+HFC!U45+PFC!U45+'SF6'!U45</f>
        <v>0</v>
      </c>
      <c r="V45" s="94">
        <f>+'CO2'!V45+'abs CO2'!V45+'CH4'!V45*PCG!$C$5+N2O!V45*PCG!$C$6+HFC!V45+PFC!V45+'SF6'!V45</f>
        <v>0</v>
      </c>
      <c r="W45" s="94">
        <f>+'CO2'!W45+'abs CO2'!W45+'CH4'!W45*PCG!$C$5+N2O!W45*PCG!$C$6+HFC!W45+PFC!W45+'SF6'!W45</f>
        <v>0</v>
      </c>
      <c r="X45" s="94">
        <f>+'CO2'!X45+'abs CO2'!X45+'CH4'!X45*PCG!$C$5+N2O!X45*PCG!$C$6+HFC!X45+PFC!X45+'SF6'!X45</f>
        <v>0</v>
      </c>
      <c r="Y45" s="94">
        <f>+'CO2'!Y45+'abs CO2'!Y45+'CH4'!Y45*PCG!$C$5+N2O!Y45*PCG!$C$6+HFC!Y45+PFC!Y45+'SF6'!Y45</f>
        <v>0</v>
      </c>
      <c r="Z45" s="94">
        <f>+'CO2'!Z45+'abs CO2'!Z45+'CH4'!Z45*PCG!$C$5+N2O!Z45*PCG!$C$6+HFC!Z45+PFC!Z45+'SF6'!Z45</f>
        <v>0</v>
      </c>
      <c r="AA45" s="94">
        <f>+'CO2'!AA45+'abs CO2'!AA45+'CH4'!AA45*PCG!$C$5+N2O!AA45*PCG!$C$6+HFC!AA45+PFC!AA45+'SF6'!AA45</f>
        <v>0</v>
      </c>
      <c r="AB45" s="94">
        <f>+'CO2'!AB45+'abs CO2'!AB45+'CH4'!AB45*PCG!$C$5+N2O!AB45*PCG!$C$6+HFC!AB45+PFC!AB45+'SF6'!AB45</f>
        <v>0</v>
      </c>
      <c r="AC45" s="94">
        <f>+'CO2'!AC45+'abs CO2'!AC45+'CH4'!AC45*PCG!$C$5+N2O!AC45*PCG!$C$6+HFC!AC45+PFC!AC45+'SF6'!AC45</f>
        <v>0</v>
      </c>
      <c r="AD45" s="94">
        <f>+'CO2'!AD45+'abs CO2'!AD45+'CH4'!AD45*PCG!$C$5+N2O!AD45*PCG!$C$6+HFC!AD45+PFC!AD45+'SF6'!AD45</f>
        <v>0</v>
      </c>
      <c r="AE45" s="94">
        <f>+'CO2'!AE45+'abs CO2'!AE45+'CH4'!AE45*PCG!$C$5+N2O!AE45*PCG!$C$6+HFC!AE45+PFC!AE45+'SF6'!AE45</f>
        <v>0</v>
      </c>
    </row>
    <row r="46" spans="1:31" x14ac:dyDescent="0.2">
      <c r="A46" s="13" t="s">
        <v>101</v>
      </c>
      <c r="B46" s="4" t="s">
        <v>102</v>
      </c>
      <c r="C46" s="94">
        <f>+'CO2'!C46+'abs CO2'!C46+'CH4'!C46*PCG!$C$5+N2O!C46*PCG!$C$6+HFC!C46+PFC!C46+'SF6'!C46</f>
        <v>0</v>
      </c>
      <c r="D46" s="94">
        <f>+'CO2'!D46+'abs CO2'!D46+'CH4'!D46*PCG!$C$5+N2O!D46*PCG!$C$6+HFC!D46+PFC!D46+'SF6'!D46</f>
        <v>0</v>
      </c>
      <c r="E46" s="94">
        <f>+'CO2'!E46+'abs CO2'!E46+'CH4'!E46*PCG!$C$5+N2O!E46*PCG!$C$6+HFC!E46+PFC!E46+'SF6'!E46</f>
        <v>0</v>
      </c>
      <c r="F46" s="94">
        <f>+'CO2'!F46+'abs CO2'!F46+'CH4'!F46*PCG!$C$5+N2O!F46*PCG!$C$6+HFC!F46+PFC!F46+'SF6'!F46</f>
        <v>0</v>
      </c>
      <c r="G46" s="94">
        <f>+'CO2'!G46+'abs CO2'!G46+'CH4'!G46*PCG!$C$5+N2O!G46*PCG!$C$6+HFC!G46+PFC!G46+'SF6'!G46</f>
        <v>0</v>
      </c>
      <c r="H46" s="94">
        <f>+'CO2'!H46+'abs CO2'!H46+'CH4'!H46*PCG!$C$5+N2O!H46*PCG!$C$6+HFC!H46+PFC!H46+'SF6'!H46</f>
        <v>0</v>
      </c>
      <c r="I46" s="94">
        <f>+'CO2'!I46+'abs CO2'!I46+'CH4'!I46*PCG!$C$5+N2O!I46*PCG!$C$6+HFC!I46+PFC!I46+'SF6'!I46</f>
        <v>0</v>
      </c>
      <c r="J46" s="94">
        <f>+'CO2'!J46+'abs CO2'!J46+'CH4'!J46*PCG!$C$5+N2O!J46*PCG!$C$6+HFC!J46+PFC!J46+'SF6'!J46</f>
        <v>0</v>
      </c>
      <c r="K46" s="94">
        <f>+'CO2'!K46+'abs CO2'!K46+'CH4'!K46*PCG!$C$5+N2O!K46*PCG!$C$6+HFC!K46+PFC!K46+'SF6'!K46</f>
        <v>0</v>
      </c>
      <c r="L46" s="94">
        <f>+'CO2'!L46+'abs CO2'!L46+'CH4'!L46*PCG!$C$5+N2O!L46*PCG!$C$6+HFC!L46+PFC!L46+'SF6'!L46</f>
        <v>0</v>
      </c>
      <c r="M46" s="94">
        <f>+'CO2'!M46+'abs CO2'!M46+'CH4'!M46*PCG!$C$5+N2O!M46*PCG!$C$6+HFC!M46+PFC!M46+'SF6'!M46</f>
        <v>0</v>
      </c>
      <c r="N46" s="94">
        <f>+'CO2'!N46+'abs CO2'!N46+'CH4'!N46*PCG!$C$5+N2O!N46*PCG!$C$6+HFC!N46+PFC!N46+'SF6'!N46</f>
        <v>0</v>
      </c>
      <c r="O46" s="94">
        <f>+'CO2'!O46+'abs CO2'!O46+'CH4'!O46*PCG!$C$5+N2O!O46*PCG!$C$6+HFC!O46+PFC!O46+'SF6'!O46</f>
        <v>0</v>
      </c>
      <c r="P46" s="94">
        <f>+'CO2'!P46+'abs CO2'!P46+'CH4'!P46*PCG!$C$5+N2O!P46*PCG!$C$6+HFC!P46+PFC!P46+'SF6'!P46</f>
        <v>0</v>
      </c>
      <c r="Q46" s="94">
        <f>+'CO2'!Q46+'abs CO2'!Q46+'CH4'!Q46*PCG!$C$5+N2O!Q46*PCG!$C$6+HFC!Q46+PFC!Q46+'SF6'!Q46</f>
        <v>0</v>
      </c>
      <c r="R46" s="94">
        <f>+'CO2'!R46+'abs CO2'!R46+'CH4'!R46*PCG!$C$5+N2O!R46*PCG!$C$6+HFC!R46+PFC!R46+'SF6'!R46</f>
        <v>0</v>
      </c>
      <c r="S46" s="94">
        <f>+'CO2'!S46+'abs CO2'!S46+'CH4'!S46*PCG!$C$5+N2O!S46*PCG!$C$6+HFC!S46+PFC!S46+'SF6'!S46</f>
        <v>0</v>
      </c>
      <c r="T46" s="94">
        <f>+'CO2'!T46+'abs CO2'!T46+'CH4'!T46*PCG!$C$5+N2O!T46*PCG!$C$6+HFC!T46+PFC!T46+'SF6'!T46</f>
        <v>0</v>
      </c>
      <c r="U46" s="94">
        <f>+'CO2'!U46+'abs CO2'!U46+'CH4'!U46*PCG!$C$5+N2O!U46*PCG!$C$6+HFC!U46+PFC!U46+'SF6'!U46</f>
        <v>0</v>
      </c>
      <c r="V46" s="94">
        <f>+'CO2'!V46+'abs CO2'!V46+'CH4'!V46*PCG!$C$5+N2O!V46*PCG!$C$6+HFC!V46+PFC!V46+'SF6'!V46</f>
        <v>0</v>
      </c>
      <c r="W46" s="94">
        <f>+'CO2'!W46+'abs CO2'!W46+'CH4'!W46*PCG!$C$5+N2O!W46*PCG!$C$6+HFC!W46+PFC!W46+'SF6'!W46</f>
        <v>0</v>
      </c>
      <c r="X46" s="94">
        <f>+'CO2'!X46+'abs CO2'!X46+'CH4'!X46*PCG!$C$5+N2O!X46*PCG!$C$6+HFC!X46+PFC!X46+'SF6'!X46</f>
        <v>0</v>
      </c>
      <c r="Y46" s="94">
        <f>+'CO2'!Y46+'abs CO2'!Y46+'CH4'!Y46*PCG!$C$5+N2O!Y46*PCG!$C$6+HFC!Y46+PFC!Y46+'SF6'!Y46</f>
        <v>0</v>
      </c>
      <c r="Z46" s="94">
        <f>+'CO2'!Z46+'abs CO2'!Z46+'CH4'!Z46*PCG!$C$5+N2O!Z46*PCG!$C$6+HFC!Z46+PFC!Z46+'SF6'!Z46</f>
        <v>0</v>
      </c>
      <c r="AA46" s="94">
        <f>+'CO2'!AA46+'abs CO2'!AA46+'CH4'!AA46*PCG!$C$5+N2O!AA46*PCG!$C$6+HFC!AA46+PFC!AA46+'SF6'!AA46</f>
        <v>0</v>
      </c>
      <c r="AB46" s="94">
        <f>+'CO2'!AB46+'abs CO2'!AB46+'CH4'!AB46*PCG!$C$5+N2O!AB46*PCG!$C$6+HFC!AB46+PFC!AB46+'SF6'!AB46</f>
        <v>0</v>
      </c>
      <c r="AC46" s="94">
        <f>+'CO2'!AC46+'abs CO2'!AC46+'CH4'!AC46*PCG!$C$5+N2O!AC46*PCG!$C$6+HFC!AC46+PFC!AC46+'SF6'!AC46</f>
        <v>0</v>
      </c>
      <c r="AD46" s="94">
        <f>+'CO2'!AD46+'abs CO2'!AD46+'CH4'!AD46*PCG!$C$5+N2O!AD46*PCG!$C$6+HFC!AD46+PFC!AD46+'SF6'!AD46</f>
        <v>0</v>
      </c>
      <c r="AE46" s="94">
        <f>+'CO2'!AE46+'abs CO2'!AE46+'CH4'!AE46*PCG!$C$5+N2O!AE46*PCG!$C$6+HFC!AE46+PFC!AE46+'SF6'!AE46</f>
        <v>0</v>
      </c>
    </row>
    <row r="47" spans="1:31" x14ac:dyDescent="0.2">
      <c r="A47" s="13" t="s">
        <v>103</v>
      </c>
      <c r="B47" s="4" t="s">
        <v>104</v>
      </c>
      <c r="C47" s="33">
        <f t="shared" ref="C47:AE47" si="12">+C49</f>
        <v>0</v>
      </c>
      <c r="D47" s="33">
        <f t="shared" si="12"/>
        <v>0</v>
      </c>
      <c r="E47" s="33">
        <f t="shared" si="12"/>
        <v>0</v>
      </c>
      <c r="F47" s="33">
        <f t="shared" si="12"/>
        <v>0</v>
      </c>
      <c r="G47" s="33">
        <f t="shared" si="12"/>
        <v>0</v>
      </c>
      <c r="H47" s="33">
        <f t="shared" si="12"/>
        <v>0</v>
      </c>
      <c r="I47" s="33">
        <f t="shared" si="12"/>
        <v>0</v>
      </c>
      <c r="J47" s="33">
        <f t="shared" si="12"/>
        <v>0</v>
      </c>
      <c r="K47" s="33">
        <f t="shared" si="12"/>
        <v>0</v>
      </c>
      <c r="L47" s="33">
        <f t="shared" si="12"/>
        <v>0</v>
      </c>
      <c r="M47" s="33">
        <f t="shared" si="12"/>
        <v>0</v>
      </c>
      <c r="N47" s="33">
        <f t="shared" si="12"/>
        <v>0</v>
      </c>
      <c r="O47" s="33">
        <f t="shared" si="12"/>
        <v>0</v>
      </c>
      <c r="P47" s="33">
        <f t="shared" si="12"/>
        <v>0</v>
      </c>
      <c r="Q47" s="33">
        <f t="shared" si="12"/>
        <v>0</v>
      </c>
      <c r="R47" s="33">
        <f t="shared" si="12"/>
        <v>0</v>
      </c>
      <c r="S47" s="33">
        <f t="shared" si="12"/>
        <v>0</v>
      </c>
      <c r="T47" s="33">
        <f t="shared" si="12"/>
        <v>0</v>
      </c>
      <c r="U47" s="33">
        <f t="shared" si="12"/>
        <v>0</v>
      </c>
      <c r="V47" s="33">
        <f t="shared" si="12"/>
        <v>0</v>
      </c>
      <c r="W47" s="33">
        <f t="shared" si="12"/>
        <v>0</v>
      </c>
      <c r="X47" s="33">
        <f t="shared" si="12"/>
        <v>0</v>
      </c>
      <c r="Y47" s="33">
        <f t="shared" si="12"/>
        <v>0</v>
      </c>
      <c r="Z47" s="33">
        <f t="shared" si="12"/>
        <v>0</v>
      </c>
      <c r="AA47" s="33">
        <f t="shared" si="12"/>
        <v>0</v>
      </c>
      <c r="AB47" s="33">
        <f t="shared" si="12"/>
        <v>6.2245228398662844</v>
      </c>
      <c r="AC47" s="33">
        <f t="shared" si="12"/>
        <v>0</v>
      </c>
      <c r="AD47" s="33">
        <f t="shared" si="12"/>
        <v>4.9623811429167053E-2</v>
      </c>
      <c r="AE47" s="33">
        <f t="shared" si="12"/>
        <v>3.9874997450882462E-6</v>
      </c>
    </row>
    <row r="48" spans="1:31" x14ac:dyDescent="0.2">
      <c r="A48" s="13" t="s">
        <v>105</v>
      </c>
      <c r="B48" s="4" t="s">
        <v>106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</row>
    <row r="49" spans="1:31" x14ac:dyDescent="0.2">
      <c r="A49" s="13" t="s">
        <v>107</v>
      </c>
      <c r="B49" s="4" t="s">
        <v>108</v>
      </c>
      <c r="C49" s="94">
        <f>+'CO2'!C49+'abs CO2'!C49+'CH4'!C49*PCG!$C$5+N2O!C49*PCG!$C$6+HFC!C49+PFC!C49+'SF6'!C49</f>
        <v>0</v>
      </c>
      <c r="D49" s="94">
        <f>+'CO2'!D49+'abs CO2'!D49+'CH4'!D49*PCG!$C$5+N2O!D49*PCG!$C$6+HFC!D49+PFC!D49+'SF6'!D49</f>
        <v>0</v>
      </c>
      <c r="E49" s="94">
        <f>+'CO2'!E49+'abs CO2'!E49+'CH4'!E49*PCG!$C$5+N2O!E49*PCG!$C$6+HFC!E49+PFC!E49+'SF6'!E49</f>
        <v>0</v>
      </c>
      <c r="F49" s="94">
        <f>+'CO2'!F49+'abs CO2'!F49+'CH4'!F49*PCG!$C$5+N2O!F49*PCG!$C$6+HFC!F49+PFC!F49+'SF6'!F49</f>
        <v>0</v>
      </c>
      <c r="G49" s="94">
        <f>+'CO2'!G49+'abs CO2'!G49+'CH4'!G49*PCG!$C$5+N2O!G49*PCG!$C$6+HFC!G49+PFC!G49+'SF6'!G49</f>
        <v>0</v>
      </c>
      <c r="H49" s="94">
        <f>+'CO2'!H49+'abs CO2'!H49+'CH4'!H49*PCG!$C$5+N2O!H49*PCG!$C$6+HFC!H49+PFC!H49+'SF6'!H49</f>
        <v>0</v>
      </c>
      <c r="I49" s="94">
        <f>+'CO2'!I49+'abs CO2'!I49+'CH4'!I49*PCG!$C$5+N2O!I49*PCG!$C$6+HFC!I49+PFC!I49+'SF6'!I49</f>
        <v>0</v>
      </c>
      <c r="J49" s="94">
        <f>+'CO2'!J49+'abs CO2'!J49+'CH4'!J49*PCG!$C$5+N2O!J49*PCG!$C$6+HFC!J49+PFC!J49+'SF6'!J49</f>
        <v>0</v>
      </c>
      <c r="K49" s="94">
        <f>+'CO2'!K49+'abs CO2'!K49+'CH4'!K49*PCG!$C$5+N2O!K49*PCG!$C$6+HFC!K49+PFC!K49+'SF6'!K49</f>
        <v>0</v>
      </c>
      <c r="L49" s="94">
        <f>+'CO2'!L49+'abs CO2'!L49+'CH4'!L49*PCG!$C$5+N2O!L49*PCG!$C$6+HFC!L49+PFC!L49+'SF6'!L49</f>
        <v>0</v>
      </c>
      <c r="M49" s="94">
        <f>+'CO2'!M49+'abs CO2'!M49+'CH4'!M49*PCG!$C$5+N2O!M49*PCG!$C$6+HFC!M49+PFC!M49+'SF6'!M49</f>
        <v>0</v>
      </c>
      <c r="N49" s="94">
        <f>+'CO2'!N49+'abs CO2'!N49+'CH4'!N49*PCG!$C$5+N2O!N49*PCG!$C$6+HFC!N49+PFC!N49+'SF6'!N49</f>
        <v>0</v>
      </c>
      <c r="O49" s="94">
        <f>+'CO2'!O49+'abs CO2'!O49+'CH4'!O49*PCG!$C$5+N2O!O49*PCG!$C$6+HFC!O49+PFC!O49+'SF6'!O49</f>
        <v>0</v>
      </c>
      <c r="P49" s="94">
        <f>+'CO2'!P49+'abs CO2'!P49+'CH4'!P49*PCG!$C$5+N2O!P49*PCG!$C$6+HFC!P49+PFC!P49+'SF6'!P49</f>
        <v>0</v>
      </c>
      <c r="Q49" s="94">
        <f>+'CO2'!Q49+'abs CO2'!Q49+'CH4'!Q49*PCG!$C$5+N2O!Q49*PCG!$C$6+HFC!Q49+PFC!Q49+'SF6'!Q49</f>
        <v>0</v>
      </c>
      <c r="R49" s="94">
        <f>+'CO2'!R49+'abs CO2'!R49+'CH4'!R49*PCG!$C$5+N2O!R49*PCG!$C$6+HFC!R49+PFC!R49+'SF6'!R49</f>
        <v>0</v>
      </c>
      <c r="S49" s="94">
        <f>+'CO2'!S49+'abs CO2'!S49+'CH4'!S49*PCG!$C$5+N2O!S49*PCG!$C$6+HFC!S49+PFC!S49+'SF6'!S49</f>
        <v>0</v>
      </c>
      <c r="T49" s="94">
        <f>+'CO2'!T49+'abs CO2'!T49+'CH4'!T49*PCG!$C$5+N2O!T49*PCG!$C$6+HFC!T49+PFC!T49+'SF6'!T49</f>
        <v>0</v>
      </c>
      <c r="U49" s="94">
        <f>+'CO2'!U49+'abs CO2'!U49+'CH4'!U49*PCG!$C$5+N2O!U49*PCG!$C$6+HFC!U49+PFC!U49+'SF6'!U49</f>
        <v>0</v>
      </c>
      <c r="V49" s="94">
        <f>+'CO2'!V49+'abs CO2'!V49+'CH4'!V49*PCG!$C$5+N2O!V49*PCG!$C$6+HFC!V49+PFC!V49+'SF6'!V49</f>
        <v>0</v>
      </c>
      <c r="W49" s="94">
        <f>+'CO2'!W49+'abs CO2'!W49+'CH4'!W49*PCG!$C$5+N2O!W49*PCG!$C$6+HFC!W49+PFC!W49+'SF6'!W49</f>
        <v>0</v>
      </c>
      <c r="X49" s="94">
        <f>+'CO2'!X49+'abs CO2'!X49+'CH4'!X49*PCG!$C$5+N2O!X49*PCG!$C$6+HFC!X49+PFC!X49+'SF6'!X49</f>
        <v>0</v>
      </c>
      <c r="Y49" s="94">
        <f>+'CO2'!Y49+'abs CO2'!Y49+'CH4'!Y49*PCG!$C$5+N2O!Y49*PCG!$C$6+HFC!Y49+PFC!Y49+'SF6'!Y49</f>
        <v>0</v>
      </c>
      <c r="Z49" s="94">
        <f>+'CO2'!Z49+'abs CO2'!Z49+'CH4'!Z49*PCG!$C$5+N2O!Z49*PCG!$C$6+HFC!Z49+PFC!Z49+'SF6'!Z49</f>
        <v>0</v>
      </c>
      <c r="AA49" s="94">
        <f>+'CO2'!AA49+'abs CO2'!AA49+'CH4'!AA49*PCG!$C$5+N2O!AA49*PCG!$C$6+HFC!AA49+PFC!AA49+'SF6'!AA49</f>
        <v>0</v>
      </c>
      <c r="AB49" s="94">
        <f>+'CO2'!AB49+'abs CO2'!AB49+'CH4'!AB49*PCG!$C$5+N2O!AB49*PCG!$C$6+HFC!AB49+PFC!AB49+'SF6'!AB49</f>
        <v>6.2245228398662844</v>
      </c>
      <c r="AC49" s="94">
        <f>+'CO2'!AC49+'abs CO2'!AC49+'CH4'!AC49*PCG!$C$5+N2O!AC49*PCG!$C$6+HFC!AC49+PFC!AC49+'SF6'!AC49</f>
        <v>0</v>
      </c>
      <c r="AD49" s="94">
        <f>+'CO2'!AD49+'abs CO2'!AD49+'CH4'!AD49*PCG!$C$5+N2O!AD49*PCG!$C$6+HFC!AD49+PFC!AD49+'SF6'!AD49</f>
        <v>4.9623811429167053E-2</v>
      </c>
      <c r="AE49" s="94">
        <f>+'CO2'!AE49+'abs CO2'!AE49+'CH4'!AE49*PCG!$C$5+N2O!AE49*PCG!$C$6+HFC!AE49+PFC!AE49+'SF6'!AE49</f>
        <v>3.9874997450882462E-6</v>
      </c>
    </row>
    <row r="50" spans="1:31" x14ac:dyDescent="0.2">
      <c r="A50" s="13" t="s">
        <v>109</v>
      </c>
      <c r="B50" s="4" t="s">
        <v>110</v>
      </c>
      <c r="C50" s="33">
        <f t="shared" ref="C50:AE50" si="13">+C51+C52</f>
        <v>19.52537321649919</v>
      </c>
      <c r="D50" s="33">
        <f t="shared" si="13"/>
        <v>21.137178362482995</v>
      </c>
      <c r="E50" s="33">
        <f t="shared" si="13"/>
        <v>24.102676268269249</v>
      </c>
      <c r="F50" s="33">
        <f t="shared" si="13"/>
        <v>27.096759789924235</v>
      </c>
      <c r="G50" s="33">
        <f t="shared" si="13"/>
        <v>31.74472905332583</v>
      </c>
      <c r="H50" s="33">
        <f t="shared" si="13"/>
        <v>35.36830220047208</v>
      </c>
      <c r="I50" s="33">
        <f t="shared" si="13"/>
        <v>38.942214525591339</v>
      </c>
      <c r="J50" s="33">
        <f t="shared" si="13"/>
        <v>41.557761441494264</v>
      </c>
      <c r="K50" s="33">
        <f t="shared" si="13"/>
        <v>44.419655044359551</v>
      </c>
      <c r="L50" s="33">
        <f t="shared" si="13"/>
        <v>48.833112750183204</v>
      </c>
      <c r="M50" s="33">
        <f t="shared" si="13"/>
        <v>51.514871099481297</v>
      </c>
      <c r="N50" s="33">
        <f t="shared" si="13"/>
        <v>49.237107817534891</v>
      </c>
      <c r="O50" s="33">
        <f t="shared" si="13"/>
        <v>50.005271148835504</v>
      </c>
      <c r="P50" s="33">
        <f t="shared" si="13"/>
        <v>49.814404012592099</v>
      </c>
      <c r="Q50" s="33">
        <f t="shared" si="13"/>
        <v>47.375927417361765</v>
      </c>
      <c r="R50" s="33">
        <f t="shared" si="13"/>
        <v>48.439933628232865</v>
      </c>
      <c r="S50" s="33">
        <f t="shared" si="13"/>
        <v>42.635461783734634</v>
      </c>
      <c r="T50" s="33">
        <f t="shared" si="13"/>
        <v>45.257304804593623</v>
      </c>
      <c r="U50" s="33">
        <f t="shared" si="13"/>
        <v>43.343451477656906</v>
      </c>
      <c r="V50" s="33">
        <f t="shared" si="13"/>
        <v>46.171448151564562</v>
      </c>
      <c r="W50" s="33">
        <f t="shared" si="13"/>
        <v>50.92556066843234</v>
      </c>
      <c r="X50" s="33">
        <f t="shared" si="13"/>
        <v>47.690672707657569</v>
      </c>
      <c r="Y50" s="33">
        <f t="shared" si="13"/>
        <v>47.70008572368107</v>
      </c>
      <c r="Z50" s="33">
        <f t="shared" si="13"/>
        <v>49.01641332144726</v>
      </c>
      <c r="AA50" s="33">
        <f t="shared" si="13"/>
        <v>51.320890892371729</v>
      </c>
      <c r="AB50" s="33">
        <f t="shared" si="13"/>
        <v>51.657136446043751</v>
      </c>
      <c r="AC50" s="33">
        <f t="shared" si="13"/>
        <v>57.751224216050879</v>
      </c>
      <c r="AD50" s="33">
        <f t="shared" si="13"/>
        <v>60.465652268411858</v>
      </c>
      <c r="AE50" s="33">
        <f t="shared" si="13"/>
        <v>58.190550244147076</v>
      </c>
    </row>
    <row r="51" spans="1:31" x14ac:dyDescent="0.2">
      <c r="A51" s="13" t="s">
        <v>111</v>
      </c>
      <c r="B51" s="4" t="s">
        <v>112</v>
      </c>
      <c r="C51" s="94">
        <f>+'CO2'!C51+'abs CO2'!C51+'CH4'!C51*PCG!$C$5+N2O!C51*PCG!$C$6+HFC!C51+PFC!C51+'SF6'!C51</f>
        <v>0</v>
      </c>
      <c r="D51" s="94">
        <f>+'CO2'!D51+'abs CO2'!D51+'CH4'!D51*PCG!$C$5+N2O!D51*PCG!$C$6+HFC!D51+PFC!D51+'SF6'!D51</f>
        <v>0</v>
      </c>
      <c r="E51" s="94">
        <f>+'CO2'!E51+'abs CO2'!E51+'CH4'!E51*PCG!$C$5+N2O!E51*PCG!$C$6+HFC!E51+PFC!E51+'SF6'!E51</f>
        <v>0</v>
      </c>
      <c r="F51" s="94">
        <f>+'CO2'!F51+'abs CO2'!F51+'CH4'!F51*PCG!$C$5+N2O!F51*PCG!$C$6+HFC!F51+PFC!F51+'SF6'!F51</f>
        <v>0</v>
      </c>
      <c r="G51" s="94">
        <f>+'CO2'!G51+'abs CO2'!G51+'CH4'!G51*PCG!$C$5+N2O!G51*PCG!$C$6+HFC!G51+PFC!G51+'SF6'!G51</f>
        <v>0</v>
      </c>
      <c r="H51" s="94">
        <f>+'CO2'!H51+'abs CO2'!H51+'CH4'!H51*PCG!$C$5+N2O!H51*PCG!$C$6+HFC!H51+PFC!H51+'SF6'!H51</f>
        <v>0</v>
      </c>
      <c r="I51" s="94">
        <f>+'CO2'!I51+'abs CO2'!I51+'CH4'!I51*PCG!$C$5+N2O!I51*PCG!$C$6+HFC!I51+PFC!I51+'SF6'!I51</f>
        <v>0</v>
      </c>
      <c r="J51" s="94">
        <f>+'CO2'!J51+'abs CO2'!J51+'CH4'!J51*PCG!$C$5+N2O!J51*PCG!$C$6+HFC!J51+PFC!J51+'SF6'!J51</f>
        <v>0</v>
      </c>
      <c r="K51" s="94">
        <f>+'CO2'!K51+'abs CO2'!K51+'CH4'!K51*PCG!$C$5+N2O!K51*PCG!$C$6+HFC!K51+PFC!K51+'SF6'!K51</f>
        <v>0</v>
      </c>
      <c r="L51" s="94">
        <f>+'CO2'!L51+'abs CO2'!L51+'CH4'!L51*PCG!$C$5+N2O!L51*PCG!$C$6+HFC!L51+PFC!L51+'SF6'!L51</f>
        <v>0</v>
      </c>
      <c r="M51" s="94">
        <f>+'CO2'!M51+'abs CO2'!M51+'CH4'!M51*PCG!$C$5+N2O!M51*PCG!$C$6+HFC!M51+PFC!M51+'SF6'!M51</f>
        <v>0</v>
      </c>
      <c r="N51" s="94">
        <f>+'CO2'!N51+'abs CO2'!N51+'CH4'!N51*PCG!$C$5+N2O!N51*PCG!$C$6+HFC!N51+PFC!N51+'SF6'!N51</f>
        <v>0</v>
      </c>
      <c r="O51" s="94">
        <f>+'CO2'!O51+'abs CO2'!O51+'CH4'!O51*PCG!$C$5+N2O!O51*PCG!$C$6+HFC!O51+PFC!O51+'SF6'!O51</f>
        <v>0</v>
      </c>
      <c r="P51" s="94">
        <f>+'CO2'!P51+'abs CO2'!P51+'CH4'!P51*PCG!$C$5+N2O!P51*PCG!$C$6+HFC!P51+PFC!P51+'SF6'!P51</f>
        <v>0</v>
      </c>
      <c r="Q51" s="94">
        <f>+'CO2'!Q51+'abs CO2'!Q51+'CH4'!Q51*PCG!$C$5+N2O!Q51*PCG!$C$6+HFC!Q51+PFC!Q51+'SF6'!Q51</f>
        <v>0</v>
      </c>
      <c r="R51" s="94">
        <f>+'CO2'!R51+'abs CO2'!R51+'CH4'!R51*PCG!$C$5+N2O!R51*PCG!$C$6+HFC!R51+PFC!R51+'SF6'!R51</f>
        <v>0</v>
      </c>
      <c r="S51" s="94">
        <f>+'CO2'!S51+'abs CO2'!S51+'CH4'!S51*PCG!$C$5+N2O!S51*PCG!$C$6+HFC!S51+PFC!S51+'SF6'!S51</f>
        <v>0</v>
      </c>
      <c r="T51" s="94">
        <f>+'CO2'!T51+'abs CO2'!T51+'CH4'!T51*PCG!$C$5+N2O!T51*PCG!$C$6+HFC!T51+PFC!T51+'SF6'!T51</f>
        <v>0</v>
      </c>
      <c r="U51" s="94">
        <f>+'CO2'!U51+'abs CO2'!U51+'CH4'!U51*PCG!$C$5+N2O!U51*PCG!$C$6+HFC!U51+PFC!U51+'SF6'!U51</f>
        <v>0</v>
      </c>
      <c r="V51" s="94">
        <f>+'CO2'!V51+'abs CO2'!V51+'CH4'!V51*PCG!$C$5+N2O!V51*PCG!$C$6+HFC!V51+PFC!V51+'SF6'!V51</f>
        <v>0</v>
      </c>
      <c r="W51" s="94">
        <f>+'CO2'!W51+'abs CO2'!W51+'CH4'!W51*PCG!$C$5+N2O!W51*PCG!$C$6+HFC!W51+PFC!W51+'SF6'!W51</f>
        <v>0</v>
      </c>
      <c r="X51" s="94">
        <f>+'CO2'!X51+'abs CO2'!X51+'CH4'!X51*PCG!$C$5+N2O!X51*PCG!$C$6+HFC!X51+PFC!X51+'SF6'!X51</f>
        <v>0</v>
      </c>
      <c r="Y51" s="94">
        <f>+'CO2'!Y51+'abs CO2'!Y51+'CH4'!Y51*PCG!$C$5+N2O!Y51*PCG!$C$6+HFC!Y51+PFC!Y51+'SF6'!Y51</f>
        <v>0</v>
      </c>
      <c r="Z51" s="94">
        <f>+'CO2'!Z51+'abs CO2'!Z51+'CH4'!Z51*PCG!$C$5+N2O!Z51*PCG!$C$6+HFC!Z51+PFC!Z51+'SF6'!Z51</f>
        <v>0</v>
      </c>
      <c r="AA51" s="94">
        <f>+'CO2'!AA51+'abs CO2'!AA51+'CH4'!AA51*PCG!$C$5+N2O!AA51*PCG!$C$6+HFC!AA51+PFC!AA51+'SF6'!AA51</f>
        <v>0</v>
      </c>
      <c r="AB51" s="94">
        <f>+'CO2'!AB51+'abs CO2'!AB51+'CH4'!AB51*PCG!$C$5+N2O!AB51*PCG!$C$6+HFC!AB51+PFC!AB51+'SF6'!AB51</f>
        <v>0</v>
      </c>
      <c r="AC51" s="94">
        <f>+'CO2'!AC51+'abs CO2'!AC51+'CH4'!AC51*PCG!$C$5+N2O!AC51*PCG!$C$6+HFC!AC51+PFC!AC51+'SF6'!AC51</f>
        <v>0</v>
      </c>
      <c r="AD51" s="94">
        <f>+'CO2'!AD51+'abs CO2'!AD51+'CH4'!AD51*PCG!$C$5+N2O!AD51*PCG!$C$6+HFC!AD51+PFC!AD51+'SF6'!AD51</f>
        <v>0</v>
      </c>
      <c r="AE51" s="94">
        <f>+'CO2'!AE51+'abs CO2'!AE51+'CH4'!AE51*PCG!$C$5+N2O!AE51*PCG!$C$6+HFC!AE51+PFC!AE51+'SF6'!AE51</f>
        <v>0</v>
      </c>
    </row>
    <row r="52" spans="1:31" x14ac:dyDescent="0.2">
      <c r="A52" s="13" t="s">
        <v>113</v>
      </c>
      <c r="B52" s="4" t="s">
        <v>114</v>
      </c>
      <c r="C52" s="94">
        <f>+'CO2'!C52+'abs CO2'!C52+'CH4'!C52*PCG!$C$5+N2O!C52*PCG!$C$6+HFC!C52+PFC!C52+'SF6'!C52</f>
        <v>19.52537321649919</v>
      </c>
      <c r="D52" s="94">
        <f>+'CO2'!D52+'abs CO2'!D52+'CH4'!D52*PCG!$C$5+N2O!D52*PCG!$C$6+HFC!D52+PFC!D52+'SF6'!D52</f>
        <v>21.137178362482995</v>
      </c>
      <c r="E52" s="94">
        <f>+'CO2'!E52+'abs CO2'!E52+'CH4'!E52*PCG!$C$5+N2O!E52*PCG!$C$6+HFC!E52+PFC!E52+'SF6'!E52</f>
        <v>24.102676268269249</v>
      </c>
      <c r="F52" s="94">
        <f>+'CO2'!F52+'abs CO2'!F52+'CH4'!F52*PCG!$C$5+N2O!F52*PCG!$C$6+HFC!F52+PFC!F52+'SF6'!F52</f>
        <v>27.096759789924235</v>
      </c>
      <c r="G52" s="94">
        <f>+'CO2'!G52+'abs CO2'!G52+'CH4'!G52*PCG!$C$5+N2O!G52*PCG!$C$6+HFC!G52+PFC!G52+'SF6'!G52</f>
        <v>31.74472905332583</v>
      </c>
      <c r="H52" s="94">
        <f>+'CO2'!H52+'abs CO2'!H52+'CH4'!H52*PCG!$C$5+N2O!H52*PCG!$C$6+HFC!H52+PFC!H52+'SF6'!H52</f>
        <v>35.36830220047208</v>
      </c>
      <c r="I52" s="94">
        <f>+'CO2'!I52+'abs CO2'!I52+'CH4'!I52*PCG!$C$5+N2O!I52*PCG!$C$6+HFC!I52+PFC!I52+'SF6'!I52</f>
        <v>38.942214525591339</v>
      </c>
      <c r="J52" s="94">
        <f>+'CO2'!J52+'abs CO2'!J52+'CH4'!J52*PCG!$C$5+N2O!J52*PCG!$C$6+HFC!J52+PFC!J52+'SF6'!J52</f>
        <v>41.557761441494264</v>
      </c>
      <c r="K52" s="94">
        <f>+'CO2'!K52+'abs CO2'!K52+'CH4'!K52*PCG!$C$5+N2O!K52*PCG!$C$6+HFC!K52+PFC!K52+'SF6'!K52</f>
        <v>44.419655044359551</v>
      </c>
      <c r="L52" s="94">
        <f>+'CO2'!L52+'abs CO2'!L52+'CH4'!L52*PCG!$C$5+N2O!L52*PCG!$C$6+HFC!L52+PFC!L52+'SF6'!L52</f>
        <v>48.833112750183204</v>
      </c>
      <c r="M52" s="94">
        <f>+'CO2'!M52+'abs CO2'!M52+'CH4'!M52*PCG!$C$5+N2O!M52*PCG!$C$6+HFC!M52+PFC!M52+'SF6'!M52</f>
        <v>51.514871099481297</v>
      </c>
      <c r="N52" s="94">
        <f>+'CO2'!N52+'abs CO2'!N52+'CH4'!N52*PCG!$C$5+N2O!N52*PCG!$C$6+HFC!N52+PFC!N52+'SF6'!N52</f>
        <v>49.237107817534891</v>
      </c>
      <c r="O52" s="94">
        <f>+'CO2'!O52+'abs CO2'!O52+'CH4'!O52*PCG!$C$5+N2O!O52*PCG!$C$6+HFC!O52+PFC!O52+'SF6'!O52</f>
        <v>50.005271148835504</v>
      </c>
      <c r="P52" s="94">
        <f>+'CO2'!P52+'abs CO2'!P52+'CH4'!P52*PCG!$C$5+N2O!P52*PCG!$C$6+HFC!P52+PFC!P52+'SF6'!P52</f>
        <v>49.814404012592099</v>
      </c>
      <c r="Q52" s="94">
        <f>+'CO2'!Q52+'abs CO2'!Q52+'CH4'!Q52*PCG!$C$5+N2O!Q52*PCG!$C$6+HFC!Q52+PFC!Q52+'SF6'!Q52</f>
        <v>47.375927417361765</v>
      </c>
      <c r="R52" s="94">
        <f>+'CO2'!R52+'abs CO2'!R52+'CH4'!R52*PCG!$C$5+N2O!R52*PCG!$C$6+HFC!R52+PFC!R52+'SF6'!R52</f>
        <v>48.439933628232865</v>
      </c>
      <c r="S52" s="94">
        <f>+'CO2'!S52+'abs CO2'!S52+'CH4'!S52*PCG!$C$5+N2O!S52*PCG!$C$6+HFC!S52+PFC!S52+'SF6'!S52</f>
        <v>42.635461783734634</v>
      </c>
      <c r="T52" s="94">
        <f>+'CO2'!T52+'abs CO2'!T52+'CH4'!T52*PCG!$C$5+N2O!T52*PCG!$C$6+HFC!T52+PFC!T52+'SF6'!T52</f>
        <v>45.257304804593623</v>
      </c>
      <c r="U52" s="94">
        <f>+'CO2'!U52+'abs CO2'!U52+'CH4'!U52*PCG!$C$5+N2O!U52*PCG!$C$6+HFC!U52+PFC!U52+'SF6'!U52</f>
        <v>43.343451477656906</v>
      </c>
      <c r="V52" s="94">
        <f>+'CO2'!V52+'abs CO2'!V52+'CH4'!V52*PCG!$C$5+N2O!V52*PCG!$C$6+HFC!V52+PFC!V52+'SF6'!V52</f>
        <v>46.171448151564562</v>
      </c>
      <c r="W52" s="94">
        <f>+'CO2'!W52+'abs CO2'!W52+'CH4'!W52*PCG!$C$5+N2O!W52*PCG!$C$6+HFC!W52+PFC!W52+'SF6'!W52</f>
        <v>50.92556066843234</v>
      </c>
      <c r="X52" s="94">
        <f>+'CO2'!X52+'abs CO2'!X52+'CH4'!X52*PCG!$C$5+N2O!X52*PCG!$C$6+HFC!X52+PFC!X52+'SF6'!X52</f>
        <v>47.690672707657569</v>
      </c>
      <c r="Y52" s="94">
        <f>+'CO2'!Y52+'abs CO2'!Y52+'CH4'!Y52*PCG!$C$5+N2O!Y52*PCG!$C$6+HFC!Y52+PFC!Y52+'SF6'!Y52</f>
        <v>47.70008572368107</v>
      </c>
      <c r="Z52" s="94">
        <f>+'CO2'!Z52+'abs CO2'!Z52+'CH4'!Z52*PCG!$C$5+N2O!Z52*PCG!$C$6+HFC!Z52+PFC!Z52+'SF6'!Z52</f>
        <v>49.01641332144726</v>
      </c>
      <c r="AA52" s="94">
        <f>+'CO2'!AA52+'abs CO2'!AA52+'CH4'!AA52*PCG!$C$5+N2O!AA52*PCG!$C$6+HFC!AA52+PFC!AA52+'SF6'!AA52</f>
        <v>51.320890892371729</v>
      </c>
      <c r="AB52" s="94">
        <f>+'CO2'!AB52+'abs CO2'!AB52+'CH4'!AB52*PCG!$C$5+N2O!AB52*PCG!$C$6+HFC!AB52+PFC!AB52+'SF6'!AB52</f>
        <v>51.657136446043751</v>
      </c>
      <c r="AC52" s="94">
        <f>+'CO2'!AC52+'abs CO2'!AC52+'CH4'!AC52*PCG!$C$5+N2O!AC52*PCG!$C$6+HFC!AC52+PFC!AC52+'SF6'!AC52</f>
        <v>57.751224216050879</v>
      </c>
      <c r="AD52" s="94">
        <f>+'CO2'!AD52+'abs CO2'!AD52+'CH4'!AD52*PCG!$C$5+N2O!AD52*PCG!$C$6+HFC!AD52+PFC!AD52+'SF6'!AD52</f>
        <v>60.465652268411858</v>
      </c>
      <c r="AE52" s="94">
        <f>+'CO2'!AE52+'abs CO2'!AE52+'CH4'!AE52*PCG!$C$5+N2O!AE52*PCG!$C$6+HFC!AE52+PFC!AE52+'SF6'!AE52</f>
        <v>58.190550244147076</v>
      </c>
    </row>
    <row r="53" spans="1:31" x14ac:dyDescent="0.2">
      <c r="A53" s="13" t="s">
        <v>115</v>
      </c>
      <c r="B53" s="4" t="s">
        <v>116</v>
      </c>
      <c r="C53" s="33">
        <f t="shared" ref="C53:AE53" si="14">+C54+C55+C56</f>
        <v>143.96400060321253</v>
      </c>
      <c r="D53" s="33">
        <f t="shared" si="14"/>
        <v>151.31754268436546</v>
      </c>
      <c r="E53" s="33">
        <f t="shared" si="14"/>
        <v>174.28679854858385</v>
      </c>
      <c r="F53" s="33">
        <f t="shared" si="14"/>
        <v>190.57235797308164</v>
      </c>
      <c r="G53" s="33">
        <f t="shared" si="14"/>
        <v>200.13053795966081</v>
      </c>
      <c r="H53" s="33">
        <f t="shared" si="14"/>
        <v>197.68851537319136</v>
      </c>
      <c r="I53" s="33">
        <f t="shared" si="14"/>
        <v>183.4436043536715</v>
      </c>
      <c r="J53" s="33">
        <f t="shared" si="14"/>
        <v>191.7179147054789</v>
      </c>
      <c r="K53" s="33">
        <f t="shared" si="14"/>
        <v>172.57590173014182</v>
      </c>
      <c r="L53" s="33">
        <f t="shared" si="14"/>
        <v>187.05215819800745</v>
      </c>
      <c r="M53" s="33">
        <f t="shared" si="14"/>
        <v>193.3964111435173</v>
      </c>
      <c r="N53" s="33">
        <f t="shared" si="14"/>
        <v>199.51324577433132</v>
      </c>
      <c r="O53" s="33">
        <f t="shared" si="14"/>
        <v>195.20752139822309</v>
      </c>
      <c r="P53" s="33">
        <f t="shared" si="14"/>
        <v>199.47371255168341</v>
      </c>
      <c r="Q53" s="33">
        <f t="shared" si="14"/>
        <v>215.74027726736301</v>
      </c>
      <c r="R53" s="33">
        <f t="shared" si="14"/>
        <v>204.13027577534336</v>
      </c>
      <c r="S53" s="33">
        <f t="shared" si="14"/>
        <v>206.42981041498504</v>
      </c>
      <c r="T53" s="33">
        <f t="shared" si="14"/>
        <v>223.02210520117268</v>
      </c>
      <c r="U53" s="33">
        <f t="shared" si="14"/>
        <v>209.23620355073919</v>
      </c>
      <c r="V53" s="33">
        <f t="shared" si="14"/>
        <v>220.15587720254319</v>
      </c>
      <c r="W53" s="33">
        <f t="shared" si="14"/>
        <v>235.31574801189916</v>
      </c>
      <c r="X53" s="33">
        <f t="shared" si="14"/>
        <v>238.33201920940843</v>
      </c>
      <c r="Y53" s="33">
        <f t="shared" si="14"/>
        <v>236.1994398181219</v>
      </c>
      <c r="Z53" s="33">
        <f t="shared" si="14"/>
        <v>232.70135715223671</v>
      </c>
      <c r="AA53" s="33">
        <f t="shared" si="14"/>
        <v>222.52384514656688</v>
      </c>
      <c r="AB53" s="33">
        <f t="shared" si="14"/>
        <v>250.44553035773654</v>
      </c>
      <c r="AC53" s="33">
        <f t="shared" si="14"/>
        <v>266.45980957332591</v>
      </c>
      <c r="AD53" s="33">
        <f t="shared" si="14"/>
        <v>278.87417941230029</v>
      </c>
      <c r="AE53" s="33">
        <f t="shared" si="14"/>
        <v>293.22568248619865</v>
      </c>
    </row>
    <row r="54" spans="1:31" x14ac:dyDescent="0.2">
      <c r="A54" s="13" t="s">
        <v>117</v>
      </c>
      <c r="B54" s="4" t="s">
        <v>118</v>
      </c>
      <c r="C54" s="94">
        <f>+'CO2'!C54+'abs CO2'!C54+'CH4'!C54*PCG!$C$5+N2O!C54*PCG!$C$6+HFC!C54+PFC!C54+'SF6'!C54</f>
        <v>12.353982989439736</v>
      </c>
      <c r="D54" s="94">
        <f>+'CO2'!D54+'abs CO2'!D54+'CH4'!D54*PCG!$C$5+N2O!D54*PCG!$C$6+HFC!D54+PFC!D54+'SF6'!D54</f>
        <v>12.678272152543624</v>
      </c>
      <c r="E54" s="94">
        <f>+'CO2'!E54+'abs CO2'!E54+'CH4'!E54*PCG!$C$5+N2O!E54*PCG!$C$6+HFC!E54+PFC!E54+'SF6'!E54</f>
        <v>15.070013921477202</v>
      </c>
      <c r="F54" s="94">
        <f>+'CO2'!F54+'abs CO2'!F54+'CH4'!F54*PCG!$C$5+N2O!F54*PCG!$C$6+HFC!F54+PFC!F54+'SF6'!F54</f>
        <v>9.2743001599067014</v>
      </c>
      <c r="G54" s="94">
        <f>+'CO2'!G54+'abs CO2'!G54+'CH4'!G54*PCG!$C$5+N2O!G54*PCG!$C$6+HFC!G54+PFC!G54+'SF6'!G54</f>
        <v>18.242269731431438</v>
      </c>
      <c r="H54" s="94">
        <f>+'CO2'!H54+'abs CO2'!H54+'CH4'!H54*PCG!$C$5+N2O!H54*PCG!$C$6+HFC!H54+PFC!H54+'SF6'!H54</f>
        <v>17.622997007504807</v>
      </c>
      <c r="I54" s="94">
        <f>+'CO2'!I54+'abs CO2'!I54+'CH4'!I54*PCG!$C$5+N2O!I54*PCG!$C$6+HFC!I54+PFC!I54+'SF6'!I54</f>
        <v>14.482559891829013</v>
      </c>
      <c r="J54" s="94">
        <f>+'CO2'!J54+'abs CO2'!J54+'CH4'!J54*PCG!$C$5+N2O!J54*PCG!$C$6+HFC!J54+PFC!J54+'SF6'!J54</f>
        <v>20.742287863285167</v>
      </c>
      <c r="K54" s="94">
        <f>+'CO2'!K54+'abs CO2'!K54+'CH4'!K54*PCG!$C$5+N2O!K54*PCG!$C$6+HFC!K54+PFC!K54+'SF6'!K54</f>
        <v>12.334811085371058</v>
      </c>
      <c r="L54" s="94">
        <f>+'CO2'!L54+'abs CO2'!L54+'CH4'!L54*PCG!$C$5+N2O!L54*PCG!$C$6+HFC!L54+PFC!L54+'SF6'!L54</f>
        <v>14.207856927546187</v>
      </c>
      <c r="M54" s="94">
        <f>+'CO2'!M54+'abs CO2'!M54+'CH4'!M54*PCG!$C$5+N2O!M54*PCG!$C$6+HFC!M54+PFC!M54+'SF6'!M54</f>
        <v>15.181379151332276</v>
      </c>
      <c r="N54" s="94">
        <f>+'CO2'!N54+'abs CO2'!N54+'CH4'!N54*PCG!$C$5+N2O!N54*PCG!$C$6+HFC!N54+PFC!N54+'SF6'!N54</f>
        <v>13.227101318243365</v>
      </c>
      <c r="O54" s="94">
        <f>+'CO2'!O54+'abs CO2'!O54+'CH4'!O54*PCG!$C$5+N2O!O54*PCG!$C$6+HFC!O54+PFC!O54+'SF6'!O54</f>
        <v>15.610298388549239</v>
      </c>
      <c r="P54" s="94">
        <f>+'CO2'!P54+'abs CO2'!P54+'CH4'!P54*PCG!$C$5+N2O!P54*PCG!$C$6+HFC!P54+PFC!P54+'SF6'!P54</f>
        <v>36.155714364723799</v>
      </c>
      <c r="Q54" s="94">
        <f>+'CO2'!Q54+'abs CO2'!Q54+'CH4'!Q54*PCG!$C$5+N2O!Q54*PCG!$C$6+HFC!Q54+PFC!Q54+'SF6'!Q54</f>
        <v>44.016192133884289</v>
      </c>
      <c r="R54" s="94">
        <f>+'CO2'!R54+'abs CO2'!R54+'CH4'!R54*PCG!$C$5+N2O!R54*PCG!$C$6+HFC!R54+PFC!R54+'SF6'!R54</f>
        <v>36.978241107011868</v>
      </c>
      <c r="S54" s="94">
        <f>+'CO2'!S54+'abs CO2'!S54+'CH4'!S54*PCG!$C$5+N2O!S54*PCG!$C$6+HFC!S54+PFC!S54+'SF6'!S54</f>
        <v>38.232862622206063</v>
      </c>
      <c r="T54" s="94">
        <f>+'CO2'!T54+'abs CO2'!T54+'CH4'!T54*PCG!$C$5+N2O!T54*PCG!$C$6+HFC!T54+PFC!T54+'SF6'!T54</f>
        <v>43.260411549617565</v>
      </c>
      <c r="U54" s="94">
        <f>+'CO2'!U54+'abs CO2'!U54+'CH4'!U54*PCG!$C$5+N2O!U54*PCG!$C$6+HFC!U54+PFC!U54+'SF6'!U54</f>
        <v>37.10173927065437</v>
      </c>
      <c r="V54" s="94">
        <f>+'CO2'!V54+'abs CO2'!V54+'CH4'!V54*PCG!$C$5+N2O!V54*PCG!$C$6+HFC!V54+PFC!V54+'SF6'!V54</f>
        <v>37.384856973831866</v>
      </c>
      <c r="W54" s="94">
        <f>+'CO2'!W54+'abs CO2'!W54+'CH4'!W54*PCG!$C$5+N2O!W54*PCG!$C$6+HFC!W54+PFC!W54+'SF6'!W54</f>
        <v>47.735576284714334</v>
      </c>
      <c r="X54" s="94">
        <f>+'CO2'!X54+'abs CO2'!X54+'CH4'!X54*PCG!$C$5+N2O!X54*PCG!$C$6+HFC!X54+PFC!X54+'SF6'!X54</f>
        <v>47.627570100591704</v>
      </c>
      <c r="Y54" s="94">
        <f>+'CO2'!Y54+'abs CO2'!Y54+'CH4'!Y54*PCG!$C$5+N2O!Y54*PCG!$C$6+HFC!Y54+PFC!Y54+'SF6'!Y54</f>
        <v>46.827869092005677</v>
      </c>
      <c r="Z54" s="94">
        <f>+'CO2'!Z54+'abs CO2'!Z54+'CH4'!Z54*PCG!$C$5+N2O!Z54*PCG!$C$6+HFC!Z54+PFC!Z54+'SF6'!Z54</f>
        <v>36.621867651630694</v>
      </c>
      <c r="AA54" s="94">
        <f>+'CO2'!AA54+'abs CO2'!AA54+'CH4'!AA54*PCG!$C$5+N2O!AA54*PCG!$C$6+HFC!AA54+PFC!AA54+'SF6'!AA54</f>
        <v>39.313282934681268</v>
      </c>
      <c r="AB54" s="94">
        <f>+'CO2'!AB54+'abs CO2'!AB54+'CH4'!AB54*PCG!$C$5+N2O!AB54*PCG!$C$6+HFC!AB54+PFC!AB54+'SF6'!AB54</f>
        <v>47.765151201592694</v>
      </c>
      <c r="AC54" s="94">
        <f>+'CO2'!AC54+'abs CO2'!AC54+'CH4'!AC54*PCG!$C$5+N2O!AC54*PCG!$C$6+HFC!AC54+PFC!AC54+'SF6'!AC54</f>
        <v>69.427484604432735</v>
      </c>
      <c r="AD54" s="94">
        <f>+'CO2'!AD54+'abs CO2'!AD54+'CH4'!AD54*PCG!$C$5+N2O!AD54*PCG!$C$6+HFC!AD54+PFC!AD54+'SF6'!AD54</f>
        <v>81.183297527338937</v>
      </c>
      <c r="AE54" s="94">
        <f>+'CO2'!AE54+'abs CO2'!AE54+'CH4'!AE54*PCG!$C$5+N2O!AE54*PCG!$C$6+HFC!AE54+PFC!AE54+'SF6'!AE54</f>
        <v>81.317862797349122</v>
      </c>
    </row>
    <row r="55" spans="1:31" x14ac:dyDescent="0.2">
      <c r="A55" s="13" t="s">
        <v>119</v>
      </c>
      <c r="B55" s="4" t="s">
        <v>120</v>
      </c>
      <c r="C55" s="94">
        <f>+'CO2'!C55+'abs CO2'!C55+'CH4'!C55*PCG!$C$5+N2O!C55*PCG!$C$6+HFC!C55+PFC!C55+'SF6'!C55</f>
        <v>126.59843891447719</v>
      </c>
      <c r="D55" s="94">
        <f>+'CO2'!D55+'abs CO2'!D55+'CH4'!D55*PCG!$C$5+N2O!D55*PCG!$C$6+HFC!D55+PFC!D55+'SF6'!D55</f>
        <v>132.15548664007414</v>
      </c>
      <c r="E55" s="94">
        <f>+'CO2'!E55+'abs CO2'!E55+'CH4'!E55*PCG!$C$5+N2O!E55*PCG!$C$6+HFC!E55+PFC!E55+'SF6'!E55</f>
        <v>151.36189899109991</v>
      </c>
      <c r="F55" s="94">
        <f>+'CO2'!F55+'abs CO2'!F55+'CH4'!F55*PCG!$C$5+N2O!F55*PCG!$C$6+HFC!F55+PFC!F55+'SF6'!F55</f>
        <v>172.47729114577373</v>
      </c>
      <c r="G55" s="94">
        <f>+'CO2'!G55+'abs CO2'!G55+'CH4'!G55*PCG!$C$5+N2O!G55*PCG!$C$6+HFC!G55+PFC!G55+'SF6'!G55</f>
        <v>172.95996800167057</v>
      </c>
      <c r="H55" s="94">
        <f>+'CO2'!H55+'abs CO2'!H55+'CH4'!H55*PCG!$C$5+N2O!H55*PCG!$C$6+HFC!H55+PFC!H55+'SF6'!H55</f>
        <v>174.00814020903476</v>
      </c>
      <c r="I55" s="94">
        <f>+'CO2'!I55+'abs CO2'!I55+'CH4'!I55*PCG!$C$5+N2O!I55*PCG!$C$6+HFC!I55+PFC!I55+'SF6'!I55</f>
        <v>162.7782513822456</v>
      </c>
      <c r="J55" s="94">
        <f>+'CO2'!J55+'abs CO2'!J55+'CH4'!J55*PCG!$C$5+N2O!J55*PCG!$C$6+HFC!J55+PFC!J55+'SF6'!J55</f>
        <v>165.00139540296712</v>
      </c>
      <c r="K55" s="94">
        <f>+'CO2'!K55+'abs CO2'!K55+'CH4'!K55*PCG!$C$5+N2O!K55*PCG!$C$6+HFC!K55+PFC!K55+'SF6'!K55</f>
        <v>154.09009591170442</v>
      </c>
      <c r="L55" s="94">
        <f>+'CO2'!L55+'abs CO2'!L55+'CH4'!L55*PCG!$C$5+N2O!L55*PCG!$C$6+HFC!L55+PFC!L55+'SF6'!L55</f>
        <v>166.56013720459529</v>
      </c>
      <c r="M55" s="94">
        <f>+'CO2'!M55+'abs CO2'!M55+'CH4'!M55*PCG!$C$5+N2O!M55*PCG!$C$6+HFC!M55+PFC!M55+'SF6'!M55</f>
        <v>172.43146324545421</v>
      </c>
      <c r="N55" s="94">
        <f>+'CO2'!N55+'abs CO2'!N55+'CH4'!N55*PCG!$C$5+N2O!N55*PCG!$C$6+HFC!N55+PFC!N55+'SF6'!N55</f>
        <v>180.86366220791811</v>
      </c>
      <c r="O55" s="94">
        <f>+'CO2'!O55+'abs CO2'!O55+'CH4'!O55*PCG!$C$5+N2O!O55*PCG!$C$6+HFC!O55+PFC!O55+'SF6'!O55</f>
        <v>174.16554520318763</v>
      </c>
      <c r="P55" s="94">
        <f>+'CO2'!P55+'abs CO2'!P55+'CH4'!P55*PCG!$C$5+N2O!P55*PCG!$C$6+HFC!P55+PFC!P55+'SF6'!P55</f>
        <v>158.86636711128676</v>
      </c>
      <c r="Q55" s="94">
        <f>+'CO2'!Q55+'abs CO2'!Q55+'CH4'!Q55*PCG!$C$5+N2O!Q55*PCG!$C$6+HFC!Q55+PFC!Q55+'SF6'!Q55</f>
        <v>167.67423910638848</v>
      </c>
      <c r="R55" s="94">
        <f>+'CO2'!R55+'abs CO2'!R55+'CH4'!R55*PCG!$C$5+N2O!R55*PCG!$C$6+HFC!R55+PFC!R55+'SF6'!R55</f>
        <v>162.47235709635686</v>
      </c>
      <c r="S55" s="94">
        <f>+'CO2'!S55+'abs CO2'!S55+'CH4'!S55*PCG!$C$5+N2O!S55*PCG!$C$6+HFC!S55+PFC!S55+'SF6'!S55</f>
        <v>163.21289508560528</v>
      </c>
      <c r="T55" s="94">
        <f>+'CO2'!T55+'abs CO2'!T55+'CH4'!T55*PCG!$C$5+N2O!T55*PCG!$C$6+HFC!T55+PFC!T55+'SF6'!T55</f>
        <v>175.05439956819339</v>
      </c>
      <c r="U55" s="94">
        <f>+'CO2'!U55+'abs CO2'!U55+'CH4'!U55*PCG!$C$5+N2O!U55*PCG!$C$6+HFC!U55+PFC!U55+'SF6'!U55</f>
        <v>166.17784873993472</v>
      </c>
      <c r="V55" s="94">
        <f>+'CO2'!V55+'abs CO2'!V55+'CH4'!V55*PCG!$C$5+N2O!V55*PCG!$C$6+HFC!V55+PFC!V55+'SF6'!V55</f>
        <v>175.59626055129192</v>
      </c>
      <c r="W55" s="94">
        <f>+'CO2'!W55+'abs CO2'!W55+'CH4'!W55*PCG!$C$5+N2O!W55*PCG!$C$6+HFC!W55+PFC!W55+'SF6'!W55</f>
        <v>180.55474791845614</v>
      </c>
      <c r="X55" s="94">
        <f>+'CO2'!X55+'abs CO2'!X55+'CH4'!X55*PCG!$C$5+N2O!X55*PCG!$C$6+HFC!X55+PFC!X55+'SF6'!X55</f>
        <v>182.57577355452992</v>
      </c>
      <c r="Y55" s="94">
        <f>+'CO2'!Y55+'abs CO2'!Y55+'CH4'!Y55*PCG!$C$5+N2O!Y55*PCG!$C$6+HFC!Y55+PFC!Y55+'SF6'!Y55</f>
        <v>180.91150276416096</v>
      </c>
      <c r="Z55" s="94">
        <f>+'CO2'!Z55+'abs CO2'!Z55+'CH4'!Z55*PCG!$C$5+N2O!Z55*PCG!$C$6+HFC!Z55+PFC!Z55+'SF6'!Z55</f>
        <v>187.27244459055208</v>
      </c>
      <c r="AA55" s="94">
        <f>+'CO2'!AA55+'abs CO2'!AA55+'CH4'!AA55*PCG!$C$5+N2O!AA55*PCG!$C$6+HFC!AA55+PFC!AA55+'SF6'!AA55</f>
        <v>175.54791676541808</v>
      </c>
      <c r="AB55" s="94">
        <f>+'CO2'!AB55+'abs CO2'!AB55+'CH4'!AB55*PCG!$C$5+N2O!AB55*PCG!$C$6+HFC!AB55+PFC!AB55+'SF6'!AB55</f>
        <v>195.26604447395624</v>
      </c>
      <c r="AC55" s="94">
        <f>+'CO2'!AC55+'abs CO2'!AC55+'CH4'!AC55*PCG!$C$5+N2O!AC55*PCG!$C$6+HFC!AC55+PFC!AC55+'SF6'!AC55</f>
        <v>189.73538724274738</v>
      </c>
      <c r="AD55" s="94">
        <f>+'CO2'!AD55+'abs CO2'!AD55+'CH4'!AD55*PCG!$C$5+N2O!AD55*PCG!$C$6+HFC!AD55+PFC!AD55+'SF6'!AD55</f>
        <v>190.07479420357359</v>
      </c>
      <c r="AE55" s="94">
        <f>+'CO2'!AE55+'abs CO2'!AE55+'CH4'!AE55*PCG!$C$5+N2O!AE55*PCG!$C$6+HFC!AE55+PFC!AE55+'SF6'!AE55</f>
        <v>204.70551536357476</v>
      </c>
    </row>
    <row r="56" spans="1:31" x14ac:dyDescent="0.2">
      <c r="A56" s="13" t="s">
        <v>121</v>
      </c>
      <c r="B56" s="4" t="s">
        <v>122</v>
      </c>
      <c r="C56" s="33">
        <f t="shared" ref="C56:AE56" si="15">+C57+C58+C59</f>
        <v>5.0115786992956108</v>
      </c>
      <c r="D56" s="33">
        <f t="shared" si="15"/>
        <v>6.483783891747688</v>
      </c>
      <c r="E56" s="33">
        <f t="shared" si="15"/>
        <v>7.8548856360067303</v>
      </c>
      <c r="F56" s="33">
        <f t="shared" si="15"/>
        <v>8.8207666674012</v>
      </c>
      <c r="G56" s="33">
        <f t="shared" si="15"/>
        <v>8.9283002265588038</v>
      </c>
      <c r="H56" s="33">
        <f t="shared" si="15"/>
        <v>6.0573781566517999</v>
      </c>
      <c r="I56" s="33">
        <f t="shared" si="15"/>
        <v>6.1827930795968893</v>
      </c>
      <c r="J56" s="33">
        <f t="shared" si="15"/>
        <v>5.9742314392266334</v>
      </c>
      <c r="K56" s="33">
        <f t="shared" si="15"/>
        <v>6.1509947330663479</v>
      </c>
      <c r="L56" s="33">
        <f t="shared" si="15"/>
        <v>6.284164065865971</v>
      </c>
      <c r="M56" s="33">
        <f t="shared" si="15"/>
        <v>5.7835687467308343</v>
      </c>
      <c r="N56" s="33">
        <f t="shared" si="15"/>
        <v>5.4224822481698363</v>
      </c>
      <c r="O56" s="33">
        <f t="shared" si="15"/>
        <v>5.4316778064862152</v>
      </c>
      <c r="P56" s="33">
        <f t="shared" si="15"/>
        <v>4.4516310756728465</v>
      </c>
      <c r="Q56" s="33">
        <f t="shared" si="15"/>
        <v>4.0498460270902283</v>
      </c>
      <c r="R56" s="33">
        <f t="shared" si="15"/>
        <v>4.6796775719746577</v>
      </c>
      <c r="S56" s="33">
        <f t="shared" si="15"/>
        <v>4.9840527071736984</v>
      </c>
      <c r="T56" s="33">
        <f t="shared" si="15"/>
        <v>4.7072940833617043</v>
      </c>
      <c r="U56" s="33">
        <f t="shared" si="15"/>
        <v>5.9566155401501026</v>
      </c>
      <c r="V56" s="33">
        <f t="shared" si="15"/>
        <v>7.1747596774194058</v>
      </c>
      <c r="W56" s="33">
        <f t="shared" si="15"/>
        <v>7.025423808728668</v>
      </c>
      <c r="X56" s="33">
        <f t="shared" si="15"/>
        <v>8.1286755542868043</v>
      </c>
      <c r="Y56" s="33">
        <f t="shared" si="15"/>
        <v>8.4600679619552714</v>
      </c>
      <c r="Z56" s="33">
        <f t="shared" si="15"/>
        <v>8.8070449100539339</v>
      </c>
      <c r="AA56" s="33">
        <f t="shared" si="15"/>
        <v>7.6626454464675247</v>
      </c>
      <c r="AB56" s="33">
        <f t="shared" si="15"/>
        <v>7.4143346821876088</v>
      </c>
      <c r="AC56" s="33">
        <f t="shared" si="15"/>
        <v>7.2969377261458241</v>
      </c>
      <c r="AD56" s="33">
        <f t="shared" si="15"/>
        <v>7.6160876813878096</v>
      </c>
      <c r="AE56" s="33">
        <f t="shared" si="15"/>
        <v>7.2023043252747865</v>
      </c>
    </row>
    <row r="57" spans="1:31" x14ac:dyDescent="0.2">
      <c r="A57" s="13" t="s">
        <v>123</v>
      </c>
      <c r="B57" s="4" t="s">
        <v>124</v>
      </c>
      <c r="C57" s="94">
        <f>+'CO2'!C57+'abs CO2'!C57+'CH4'!C57*PCG!$C$5+N2O!C57*PCG!$C$6+HFC!C57+PFC!C57+'SF6'!C57</f>
        <v>0</v>
      </c>
      <c r="D57" s="94">
        <f>+'CO2'!D57+'abs CO2'!D57+'CH4'!D57*PCG!$C$5+N2O!D57*PCG!$C$6+HFC!D57+PFC!D57+'SF6'!D57</f>
        <v>0</v>
      </c>
      <c r="E57" s="94">
        <f>+'CO2'!E57+'abs CO2'!E57+'CH4'!E57*PCG!$C$5+N2O!E57*PCG!$C$6+HFC!E57+PFC!E57+'SF6'!E57</f>
        <v>0</v>
      </c>
      <c r="F57" s="94">
        <f>+'CO2'!F57+'abs CO2'!F57+'CH4'!F57*PCG!$C$5+N2O!F57*PCG!$C$6+HFC!F57+PFC!F57+'SF6'!F57</f>
        <v>0</v>
      </c>
      <c r="G57" s="94">
        <f>+'CO2'!G57+'abs CO2'!G57+'CH4'!G57*PCG!$C$5+N2O!G57*PCG!$C$6+HFC!G57+PFC!G57+'SF6'!G57</f>
        <v>0</v>
      </c>
      <c r="H57" s="94">
        <f>+'CO2'!H57+'abs CO2'!H57+'CH4'!H57*PCG!$C$5+N2O!H57*PCG!$C$6+HFC!H57+PFC!H57+'SF6'!H57</f>
        <v>0</v>
      </c>
      <c r="I57" s="94">
        <f>+'CO2'!I57+'abs CO2'!I57+'CH4'!I57*PCG!$C$5+N2O!I57*PCG!$C$6+HFC!I57+PFC!I57+'SF6'!I57</f>
        <v>0</v>
      </c>
      <c r="J57" s="94">
        <f>+'CO2'!J57+'abs CO2'!J57+'CH4'!J57*PCG!$C$5+N2O!J57*PCG!$C$6+HFC!J57+PFC!J57+'SF6'!J57</f>
        <v>0</v>
      </c>
      <c r="K57" s="94">
        <f>+'CO2'!K57+'abs CO2'!K57+'CH4'!K57*PCG!$C$5+N2O!K57*PCG!$C$6+HFC!K57+PFC!K57+'SF6'!K57</f>
        <v>0</v>
      </c>
      <c r="L57" s="94">
        <f>+'CO2'!L57+'abs CO2'!L57+'CH4'!L57*PCG!$C$5+N2O!L57*PCG!$C$6+HFC!L57+PFC!L57+'SF6'!L57</f>
        <v>0</v>
      </c>
      <c r="M57" s="94">
        <f>+'CO2'!M57+'abs CO2'!M57+'CH4'!M57*PCG!$C$5+N2O!M57*PCG!$C$6+HFC!M57+PFC!M57+'SF6'!M57</f>
        <v>0</v>
      </c>
      <c r="N57" s="94">
        <f>+'CO2'!N57+'abs CO2'!N57+'CH4'!N57*PCG!$C$5+N2O!N57*PCG!$C$6+HFC!N57+PFC!N57+'SF6'!N57</f>
        <v>0</v>
      </c>
      <c r="O57" s="94">
        <f>+'CO2'!O57+'abs CO2'!O57+'CH4'!O57*PCG!$C$5+N2O!O57*PCG!$C$6+HFC!O57+PFC!O57+'SF6'!O57</f>
        <v>0</v>
      </c>
      <c r="P57" s="94">
        <f>+'CO2'!P57+'abs CO2'!P57+'CH4'!P57*PCG!$C$5+N2O!P57*PCG!$C$6+HFC!P57+PFC!P57+'SF6'!P57</f>
        <v>0</v>
      </c>
      <c r="Q57" s="94">
        <f>+'CO2'!Q57+'abs CO2'!Q57+'CH4'!Q57*PCG!$C$5+N2O!Q57*PCG!$C$6+HFC!Q57+PFC!Q57+'SF6'!Q57</f>
        <v>0</v>
      </c>
      <c r="R57" s="94">
        <f>+'CO2'!R57+'abs CO2'!R57+'CH4'!R57*PCG!$C$5+N2O!R57*PCG!$C$6+HFC!R57+PFC!R57+'SF6'!R57</f>
        <v>0</v>
      </c>
      <c r="S57" s="94">
        <f>+'CO2'!S57+'abs CO2'!S57+'CH4'!S57*PCG!$C$5+N2O!S57*PCG!$C$6+HFC!S57+PFC!S57+'SF6'!S57</f>
        <v>0</v>
      </c>
      <c r="T57" s="94">
        <f>+'CO2'!T57+'abs CO2'!T57+'CH4'!T57*PCG!$C$5+N2O!T57*PCG!$C$6+HFC!T57+PFC!T57+'SF6'!T57</f>
        <v>0</v>
      </c>
      <c r="U57" s="94">
        <f>+'CO2'!U57+'abs CO2'!U57+'CH4'!U57*PCG!$C$5+N2O!U57*PCG!$C$6+HFC!U57+PFC!U57+'SF6'!U57</f>
        <v>0</v>
      </c>
      <c r="V57" s="94">
        <f>+'CO2'!V57+'abs CO2'!V57+'CH4'!V57*PCG!$C$5+N2O!V57*PCG!$C$6+HFC!V57+PFC!V57+'SF6'!V57</f>
        <v>0</v>
      </c>
      <c r="W57" s="94">
        <f>+'CO2'!W57+'abs CO2'!W57+'CH4'!W57*PCG!$C$5+N2O!W57*PCG!$C$6+HFC!W57+PFC!W57+'SF6'!W57</f>
        <v>0</v>
      </c>
      <c r="X57" s="94">
        <f>+'CO2'!X57+'abs CO2'!X57+'CH4'!X57*PCG!$C$5+N2O!X57*PCG!$C$6+HFC!X57+PFC!X57+'SF6'!X57</f>
        <v>0</v>
      </c>
      <c r="Y57" s="94">
        <f>+'CO2'!Y57+'abs CO2'!Y57+'CH4'!Y57*PCG!$C$5+N2O!Y57*PCG!$C$6+HFC!Y57+PFC!Y57+'SF6'!Y57</f>
        <v>0</v>
      </c>
      <c r="Z57" s="94">
        <f>+'CO2'!Z57+'abs CO2'!Z57+'CH4'!Z57*PCG!$C$5+N2O!Z57*PCG!$C$6+HFC!Z57+PFC!Z57+'SF6'!Z57</f>
        <v>0</v>
      </c>
      <c r="AA57" s="94">
        <f>+'CO2'!AA57+'abs CO2'!AA57+'CH4'!AA57*PCG!$C$5+N2O!AA57*PCG!$C$6+HFC!AA57+PFC!AA57+'SF6'!AA57</f>
        <v>0</v>
      </c>
      <c r="AB57" s="94">
        <f>+'CO2'!AB57+'abs CO2'!AB57+'CH4'!AB57*PCG!$C$5+N2O!AB57*PCG!$C$6+HFC!AB57+PFC!AB57+'SF6'!AB57</f>
        <v>0</v>
      </c>
      <c r="AC57" s="94">
        <f>+'CO2'!AC57+'abs CO2'!AC57+'CH4'!AC57*PCG!$C$5+N2O!AC57*PCG!$C$6+HFC!AC57+PFC!AC57+'SF6'!AC57</f>
        <v>0</v>
      </c>
      <c r="AD57" s="94">
        <f>+'CO2'!AD57+'abs CO2'!AD57+'CH4'!AD57*PCG!$C$5+N2O!AD57*PCG!$C$6+HFC!AD57+PFC!AD57+'SF6'!AD57</f>
        <v>0</v>
      </c>
      <c r="AE57" s="94">
        <f>+'CO2'!AE57+'abs CO2'!AE57+'CH4'!AE57*PCG!$C$5+N2O!AE57*PCG!$C$6+HFC!AE57+PFC!AE57+'SF6'!AE57</f>
        <v>0</v>
      </c>
    </row>
    <row r="58" spans="1:31" x14ac:dyDescent="0.2">
      <c r="A58" s="13" t="s">
        <v>125</v>
      </c>
      <c r="B58" s="4" t="s">
        <v>126</v>
      </c>
      <c r="C58" s="94">
        <f>+'CO2'!C58+'abs CO2'!C58+'CH4'!C58*PCG!$C$5+N2O!C58*PCG!$C$6+HFC!C58+PFC!C58+'SF6'!C58</f>
        <v>3.4285655146876222</v>
      </c>
      <c r="D58" s="94">
        <f>+'CO2'!D58+'abs CO2'!D58+'CH4'!D58*PCG!$C$5+N2O!D58*PCG!$C$6+HFC!D58+PFC!D58+'SF6'!D58</f>
        <v>4.2724615422172123</v>
      </c>
      <c r="E58" s="94">
        <f>+'CO2'!E58+'abs CO2'!E58+'CH4'!E58*PCG!$C$5+N2O!E58*PCG!$C$6+HFC!E58+PFC!E58+'SF6'!E58</f>
        <v>4.6566627370952922</v>
      </c>
      <c r="F58" s="94">
        <f>+'CO2'!F58+'abs CO2'!F58+'CH4'!F58*PCG!$C$5+N2O!F58*PCG!$C$6+HFC!F58+PFC!F58+'SF6'!F58</f>
        <v>5.2697366709780438</v>
      </c>
      <c r="G58" s="94">
        <f>+'CO2'!G58+'abs CO2'!G58+'CH4'!G58*PCG!$C$5+N2O!G58*PCG!$C$6+HFC!G58+PFC!G58+'SF6'!G58</f>
        <v>5.9340697577694508</v>
      </c>
      <c r="H58" s="94">
        <f>+'CO2'!H58+'abs CO2'!H58+'CH4'!H58*PCG!$C$5+N2O!H58*PCG!$C$6+HFC!H58+PFC!H58+'SF6'!H58</f>
        <v>5.4743738192566314</v>
      </c>
      <c r="I58" s="94">
        <f>+'CO2'!I58+'abs CO2'!I58+'CH4'!I58*PCG!$C$5+N2O!I58*PCG!$C$6+HFC!I58+PFC!I58+'SF6'!I58</f>
        <v>5.4862876497855497</v>
      </c>
      <c r="J58" s="94">
        <f>+'CO2'!J58+'abs CO2'!J58+'CH4'!J58*PCG!$C$5+N2O!J58*PCG!$C$6+HFC!J58+PFC!J58+'SF6'!J58</f>
        <v>5.1529073254195632</v>
      </c>
      <c r="K58" s="94">
        <f>+'CO2'!K58+'abs CO2'!K58+'CH4'!K58*PCG!$C$5+N2O!K58*PCG!$C$6+HFC!K58+PFC!K58+'SF6'!K58</f>
        <v>5.4627483322515396</v>
      </c>
      <c r="L58" s="94">
        <f>+'CO2'!L58+'abs CO2'!L58+'CH4'!L58*PCG!$C$5+N2O!L58*PCG!$C$6+HFC!L58+PFC!L58+'SF6'!L58</f>
        <v>5.0908693695656027</v>
      </c>
      <c r="M58" s="94">
        <f>+'CO2'!M58+'abs CO2'!M58+'CH4'!M58*PCG!$C$5+N2O!M58*PCG!$C$6+HFC!M58+PFC!M58+'SF6'!M58</f>
        <v>4.9757199690369678</v>
      </c>
      <c r="N58" s="94">
        <f>+'CO2'!N58+'abs CO2'!N58+'CH4'!N58*PCG!$C$5+N2O!N58*PCG!$C$6+HFC!N58+PFC!N58+'SF6'!N58</f>
        <v>4.6254163817245439</v>
      </c>
      <c r="O58" s="94">
        <f>+'CO2'!O58+'abs CO2'!O58+'CH4'!O58*PCG!$C$5+N2O!O58*PCG!$C$6+HFC!O58+PFC!O58+'SF6'!O58</f>
        <v>4.5711298290790729</v>
      </c>
      <c r="P58" s="94">
        <f>+'CO2'!P58+'abs CO2'!P58+'CH4'!P58*PCG!$C$5+N2O!P58*PCG!$C$6+HFC!P58+PFC!P58+'SF6'!P58</f>
        <v>4.2483647018991659</v>
      </c>
      <c r="Q58" s="94">
        <f>+'CO2'!Q58+'abs CO2'!Q58+'CH4'!Q58*PCG!$C$5+N2O!Q58*PCG!$C$6+HFC!Q58+PFC!Q58+'SF6'!Q58</f>
        <v>3.8081780517997643</v>
      </c>
      <c r="R58" s="94">
        <f>+'CO2'!R58+'abs CO2'!R58+'CH4'!R58*PCG!$C$5+N2O!R58*PCG!$C$6+HFC!R58+PFC!R58+'SF6'!R58</f>
        <v>4.5303303388233367</v>
      </c>
      <c r="S58" s="94">
        <f>+'CO2'!S58+'abs CO2'!S58+'CH4'!S58*PCG!$C$5+N2O!S58*PCG!$C$6+HFC!S58+PFC!S58+'SF6'!S58</f>
        <v>4.8599503500913119</v>
      </c>
      <c r="T58" s="94">
        <f>+'CO2'!T58+'abs CO2'!T58+'CH4'!T58*PCG!$C$5+N2O!T58*PCG!$C$6+HFC!T58+PFC!T58+'SF6'!T58</f>
        <v>4.5882377076191698</v>
      </c>
      <c r="U58" s="94">
        <f>+'CO2'!U58+'abs CO2'!U58+'CH4'!U58*PCG!$C$5+N2O!U58*PCG!$C$6+HFC!U58+PFC!U58+'SF6'!U58</f>
        <v>5.1754076207870963</v>
      </c>
      <c r="V58" s="94">
        <f>+'CO2'!V58+'abs CO2'!V58+'CH4'!V58*PCG!$C$5+N2O!V58*PCG!$C$6+HFC!V58+PFC!V58+'SF6'!V58</f>
        <v>6.0622818807135985</v>
      </c>
      <c r="W58" s="94">
        <f>+'CO2'!W58+'abs CO2'!W58+'CH4'!W58*PCG!$C$5+N2O!W58*PCG!$C$6+HFC!W58+PFC!W58+'SF6'!W58</f>
        <v>5.7721342494910619</v>
      </c>
      <c r="X58" s="94">
        <f>+'CO2'!X58+'abs CO2'!X58+'CH4'!X58*PCG!$C$5+N2O!X58*PCG!$C$6+HFC!X58+PFC!X58+'SF6'!X58</f>
        <v>6.31444986532623</v>
      </c>
      <c r="Y58" s="94">
        <f>+'CO2'!Y58+'abs CO2'!Y58+'CH4'!Y58*PCG!$C$5+N2O!Y58*PCG!$C$6+HFC!Y58+PFC!Y58+'SF6'!Y58</f>
        <v>6.8208322564411539</v>
      </c>
      <c r="Z58" s="94">
        <f>+'CO2'!Z58+'abs CO2'!Z58+'CH4'!Z58*PCG!$C$5+N2O!Z58*PCG!$C$6+HFC!Z58+PFC!Z58+'SF6'!Z58</f>
        <v>6.3852413185429651</v>
      </c>
      <c r="AA58" s="94">
        <f>+'CO2'!AA58+'abs CO2'!AA58+'CH4'!AA58*PCG!$C$5+N2O!AA58*PCG!$C$6+HFC!AA58+PFC!AA58+'SF6'!AA58</f>
        <v>5.6912339446021205</v>
      </c>
      <c r="AB58" s="94">
        <f>+'CO2'!AB58+'abs CO2'!AB58+'CH4'!AB58*PCG!$C$5+N2O!AB58*PCG!$C$6+HFC!AB58+PFC!AB58+'SF6'!AB58</f>
        <v>5.9474432703196021</v>
      </c>
      <c r="AC58" s="94">
        <f>+'CO2'!AC58+'abs CO2'!AC58+'CH4'!AC58*PCG!$C$5+N2O!AC58*PCG!$C$6+HFC!AC58+PFC!AC58+'SF6'!AC58</f>
        <v>6.0073208523934554</v>
      </c>
      <c r="AD58" s="94">
        <f>+'CO2'!AD58+'abs CO2'!AD58+'CH4'!AD58*PCG!$C$5+N2O!AD58*PCG!$C$6+HFC!AD58+PFC!AD58+'SF6'!AD58</f>
        <v>5.9625693090254543</v>
      </c>
      <c r="AE58" s="94">
        <f>+'CO2'!AE58+'abs CO2'!AE58+'CH4'!AE58*PCG!$C$5+N2O!AE58*PCG!$C$6+HFC!AE58+PFC!AE58+'SF6'!AE58</f>
        <v>6.2090168417883467</v>
      </c>
    </row>
    <row r="59" spans="1:31" x14ac:dyDescent="0.2">
      <c r="A59" s="13" t="s">
        <v>127</v>
      </c>
      <c r="B59" s="4" t="s">
        <v>128</v>
      </c>
      <c r="C59" s="94">
        <f>+'CO2'!C59+'abs CO2'!C59+'CH4'!C59*PCG!$C$5+N2O!C59*PCG!$C$6+HFC!C59+PFC!C59+'SF6'!C59</f>
        <v>1.5830131846079889</v>
      </c>
      <c r="D59" s="94">
        <f>+'CO2'!D59+'abs CO2'!D59+'CH4'!D59*PCG!$C$5+N2O!D59*PCG!$C$6+HFC!D59+PFC!D59+'SF6'!D59</f>
        <v>2.2113223495304752</v>
      </c>
      <c r="E59" s="94">
        <f>+'CO2'!E59+'abs CO2'!E59+'CH4'!E59*PCG!$C$5+N2O!E59*PCG!$C$6+HFC!E59+PFC!E59+'SF6'!E59</f>
        <v>3.1982228989114381</v>
      </c>
      <c r="F59" s="94">
        <f>+'CO2'!F59+'abs CO2'!F59+'CH4'!F59*PCG!$C$5+N2O!F59*PCG!$C$6+HFC!F59+PFC!F59+'SF6'!F59</f>
        <v>3.5510299964231566</v>
      </c>
      <c r="G59" s="94">
        <f>+'CO2'!G59+'abs CO2'!G59+'CH4'!G59*PCG!$C$5+N2O!G59*PCG!$C$6+HFC!G59+PFC!G59+'SF6'!G59</f>
        <v>2.9942304687893522</v>
      </c>
      <c r="H59" s="94">
        <f>+'CO2'!H59+'abs CO2'!H59+'CH4'!H59*PCG!$C$5+N2O!H59*PCG!$C$6+HFC!H59+PFC!H59+'SF6'!H59</f>
        <v>0.58300433739516855</v>
      </c>
      <c r="I59" s="94">
        <f>+'CO2'!I59+'abs CO2'!I59+'CH4'!I59*PCG!$C$5+N2O!I59*PCG!$C$6+HFC!I59+PFC!I59+'SF6'!I59</f>
        <v>0.69650542981133923</v>
      </c>
      <c r="J59" s="94">
        <f>+'CO2'!J59+'abs CO2'!J59+'CH4'!J59*PCG!$C$5+N2O!J59*PCG!$C$6+HFC!J59+PFC!J59+'SF6'!J59</f>
        <v>0.82132411380707027</v>
      </c>
      <c r="K59" s="94">
        <f>+'CO2'!K59+'abs CO2'!K59+'CH4'!K59*PCG!$C$5+N2O!K59*PCG!$C$6+HFC!K59+PFC!K59+'SF6'!K59</f>
        <v>0.68824640081480859</v>
      </c>
      <c r="L59" s="94">
        <f>+'CO2'!L59+'abs CO2'!L59+'CH4'!L59*PCG!$C$5+N2O!L59*PCG!$C$6+HFC!L59+PFC!L59+'SF6'!L59</f>
        <v>1.1932946963003683</v>
      </c>
      <c r="M59" s="94">
        <f>+'CO2'!M59+'abs CO2'!M59+'CH4'!M59*PCG!$C$5+N2O!M59*PCG!$C$6+HFC!M59+PFC!M59+'SF6'!M59</f>
        <v>0.80784877769386643</v>
      </c>
      <c r="N59" s="94">
        <f>+'CO2'!N59+'abs CO2'!N59+'CH4'!N59*PCG!$C$5+N2O!N59*PCG!$C$6+HFC!N59+PFC!N59+'SF6'!N59</f>
        <v>0.7970658664452922</v>
      </c>
      <c r="O59" s="94">
        <f>+'CO2'!O59+'abs CO2'!O59+'CH4'!O59*PCG!$C$5+N2O!O59*PCG!$C$6+HFC!O59+PFC!O59+'SF6'!O59</f>
        <v>0.86054797740714184</v>
      </c>
      <c r="P59" s="94">
        <f>+'CO2'!P59+'abs CO2'!P59+'CH4'!P59*PCG!$C$5+N2O!P59*PCG!$C$6+HFC!P59+PFC!P59+'SF6'!P59</f>
        <v>0.20326637377368093</v>
      </c>
      <c r="Q59" s="94">
        <f>+'CO2'!Q59+'abs CO2'!Q59+'CH4'!Q59*PCG!$C$5+N2O!Q59*PCG!$C$6+HFC!Q59+PFC!Q59+'SF6'!Q59</f>
        <v>0.24166797529046419</v>
      </c>
      <c r="R59" s="94">
        <f>+'CO2'!R59+'abs CO2'!R59+'CH4'!R59*PCG!$C$5+N2O!R59*PCG!$C$6+HFC!R59+PFC!R59+'SF6'!R59</f>
        <v>0.14934723315132126</v>
      </c>
      <c r="S59" s="94">
        <f>+'CO2'!S59+'abs CO2'!S59+'CH4'!S59*PCG!$C$5+N2O!S59*PCG!$C$6+HFC!S59+PFC!S59+'SF6'!S59</f>
        <v>0.12410235708238614</v>
      </c>
      <c r="T59" s="94">
        <f>+'CO2'!T59+'abs CO2'!T59+'CH4'!T59*PCG!$C$5+N2O!T59*PCG!$C$6+HFC!T59+PFC!T59+'SF6'!T59</f>
        <v>0.1190563757425341</v>
      </c>
      <c r="U59" s="94">
        <f>+'CO2'!U59+'abs CO2'!U59+'CH4'!U59*PCG!$C$5+N2O!U59*PCG!$C$6+HFC!U59+PFC!U59+'SF6'!U59</f>
        <v>0.78120791936300638</v>
      </c>
      <c r="V59" s="94">
        <f>+'CO2'!V59+'abs CO2'!V59+'CH4'!V59*PCG!$C$5+N2O!V59*PCG!$C$6+HFC!V59+PFC!V59+'SF6'!V59</f>
        <v>1.1124777967058073</v>
      </c>
      <c r="W59" s="94">
        <f>+'CO2'!W59+'abs CO2'!W59+'CH4'!W59*PCG!$C$5+N2O!W59*PCG!$C$6+HFC!W59+PFC!W59+'SF6'!W59</f>
        <v>1.2532895592376057</v>
      </c>
      <c r="X59" s="94">
        <f>+'CO2'!X59+'abs CO2'!X59+'CH4'!X59*PCG!$C$5+N2O!X59*PCG!$C$6+HFC!X59+PFC!X59+'SF6'!X59</f>
        <v>1.8142256889605737</v>
      </c>
      <c r="Y59" s="94">
        <f>+'CO2'!Y59+'abs CO2'!Y59+'CH4'!Y59*PCG!$C$5+N2O!Y59*PCG!$C$6+HFC!Y59+PFC!Y59+'SF6'!Y59</f>
        <v>1.6392357055141167</v>
      </c>
      <c r="Z59" s="94">
        <f>+'CO2'!Z59+'abs CO2'!Z59+'CH4'!Z59*PCG!$C$5+N2O!Z59*PCG!$C$6+HFC!Z59+PFC!Z59+'SF6'!Z59</f>
        <v>2.4218035915109688</v>
      </c>
      <c r="AA59" s="94">
        <f>+'CO2'!AA59+'abs CO2'!AA59+'CH4'!AA59*PCG!$C$5+N2O!AA59*PCG!$C$6+HFC!AA59+PFC!AA59+'SF6'!AA59</f>
        <v>1.9714115018654041</v>
      </c>
      <c r="AB59" s="94">
        <f>+'CO2'!AB59+'abs CO2'!AB59+'CH4'!AB59*PCG!$C$5+N2O!AB59*PCG!$C$6+HFC!AB59+PFC!AB59+'SF6'!AB59</f>
        <v>1.4668914118680065</v>
      </c>
      <c r="AC59" s="94">
        <f>+'CO2'!AC59+'abs CO2'!AC59+'CH4'!AC59*PCG!$C$5+N2O!AC59*PCG!$C$6+HFC!AC59+PFC!AC59+'SF6'!AC59</f>
        <v>1.2896168737523688</v>
      </c>
      <c r="AD59" s="94">
        <f>+'CO2'!AD59+'abs CO2'!AD59+'CH4'!AD59*PCG!$C$5+N2O!AD59*PCG!$C$6+HFC!AD59+PFC!AD59+'SF6'!AD59</f>
        <v>1.653518372362355</v>
      </c>
      <c r="AE59" s="94">
        <f>+'CO2'!AE59+'abs CO2'!AE59+'CH4'!AE59*PCG!$C$5+N2O!AE59*PCG!$C$6+HFC!AE59+PFC!AE59+'SF6'!AE59</f>
        <v>0.99328748348644025</v>
      </c>
    </row>
    <row r="60" spans="1:31" x14ac:dyDescent="0.2">
      <c r="A60" s="13" t="s">
        <v>129</v>
      </c>
      <c r="B60" s="4" t="s">
        <v>130</v>
      </c>
      <c r="C60" s="33">
        <f t="shared" ref="C60:AE60" si="16">+C61+C62</f>
        <v>0</v>
      </c>
      <c r="D60" s="33">
        <f t="shared" si="16"/>
        <v>0</v>
      </c>
      <c r="E60" s="33">
        <f t="shared" si="16"/>
        <v>0</v>
      </c>
      <c r="F60" s="33">
        <f t="shared" si="16"/>
        <v>0</v>
      </c>
      <c r="G60" s="33">
        <f t="shared" si="16"/>
        <v>0</v>
      </c>
      <c r="H60" s="33">
        <f t="shared" si="16"/>
        <v>0</v>
      </c>
      <c r="I60" s="33">
        <f t="shared" si="16"/>
        <v>0</v>
      </c>
      <c r="J60" s="33">
        <f t="shared" si="16"/>
        <v>0</v>
      </c>
      <c r="K60" s="33">
        <f t="shared" si="16"/>
        <v>0</v>
      </c>
      <c r="L60" s="33">
        <f t="shared" si="16"/>
        <v>0</v>
      </c>
      <c r="M60" s="33">
        <f t="shared" si="16"/>
        <v>0</v>
      </c>
      <c r="N60" s="33">
        <f t="shared" si="16"/>
        <v>0</v>
      </c>
      <c r="O60" s="33">
        <f t="shared" si="16"/>
        <v>0</v>
      </c>
      <c r="P60" s="33">
        <f t="shared" si="16"/>
        <v>0</v>
      </c>
      <c r="Q60" s="33">
        <f t="shared" si="16"/>
        <v>0</v>
      </c>
      <c r="R60" s="33">
        <f t="shared" si="16"/>
        <v>0</v>
      </c>
      <c r="S60" s="33">
        <f t="shared" si="16"/>
        <v>0</v>
      </c>
      <c r="T60" s="33">
        <f t="shared" si="16"/>
        <v>0</v>
      </c>
      <c r="U60" s="33">
        <f t="shared" si="16"/>
        <v>0</v>
      </c>
      <c r="V60" s="33">
        <f t="shared" si="16"/>
        <v>0</v>
      </c>
      <c r="W60" s="33">
        <f t="shared" si="16"/>
        <v>0</v>
      </c>
      <c r="X60" s="33">
        <f t="shared" si="16"/>
        <v>0</v>
      </c>
      <c r="Y60" s="33">
        <f t="shared" si="16"/>
        <v>0</v>
      </c>
      <c r="Z60" s="33">
        <f t="shared" si="16"/>
        <v>0</v>
      </c>
      <c r="AA60" s="33">
        <f t="shared" si="16"/>
        <v>0</v>
      </c>
      <c r="AB60" s="33">
        <f t="shared" si="16"/>
        <v>0</v>
      </c>
      <c r="AC60" s="33">
        <f t="shared" si="16"/>
        <v>0</v>
      </c>
      <c r="AD60" s="33">
        <f t="shared" si="16"/>
        <v>0</v>
      </c>
      <c r="AE60" s="33">
        <f t="shared" si="16"/>
        <v>0</v>
      </c>
    </row>
    <row r="61" spans="1:31" x14ac:dyDescent="0.2">
      <c r="A61" s="13" t="s">
        <v>131</v>
      </c>
      <c r="B61" s="4" t="s">
        <v>124</v>
      </c>
      <c r="C61" s="94">
        <f>+'CO2'!C61+'abs CO2'!C61+'CH4'!C61*PCG!$C$5+N2O!C61*PCG!$C$6+HFC!C61+PFC!C61+'SF6'!C61</f>
        <v>0</v>
      </c>
      <c r="D61" s="94">
        <f>+'CO2'!D61+'abs CO2'!D61+'CH4'!D61*PCG!$C$5+N2O!D61*PCG!$C$6+HFC!D61+PFC!D61+'SF6'!D61</f>
        <v>0</v>
      </c>
      <c r="E61" s="94">
        <f>+'CO2'!E61+'abs CO2'!E61+'CH4'!E61*PCG!$C$5+N2O!E61*PCG!$C$6+HFC!E61+PFC!E61+'SF6'!E61</f>
        <v>0</v>
      </c>
      <c r="F61" s="94">
        <f>+'CO2'!F61+'abs CO2'!F61+'CH4'!F61*PCG!$C$5+N2O!F61*PCG!$C$6+HFC!F61+PFC!F61+'SF6'!F61</f>
        <v>0</v>
      </c>
      <c r="G61" s="94">
        <f>+'CO2'!G61+'abs CO2'!G61+'CH4'!G61*PCG!$C$5+N2O!G61*PCG!$C$6+HFC!G61+PFC!G61+'SF6'!G61</f>
        <v>0</v>
      </c>
      <c r="H61" s="94">
        <f>+'CO2'!H61+'abs CO2'!H61+'CH4'!H61*PCG!$C$5+N2O!H61*PCG!$C$6+HFC!H61+PFC!H61+'SF6'!H61</f>
        <v>0</v>
      </c>
      <c r="I61" s="94">
        <f>+'CO2'!I61+'abs CO2'!I61+'CH4'!I61*PCG!$C$5+N2O!I61*PCG!$C$6+HFC!I61+PFC!I61+'SF6'!I61</f>
        <v>0</v>
      </c>
      <c r="J61" s="94">
        <f>+'CO2'!J61+'abs CO2'!J61+'CH4'!J61*PCG!$C$5+N2O!J61*PCG!$C$6+HFC!J61+PFC!J61+'SF6'!J61</f>
        <v>0</v>
      </c>
      <c r="K61" s="94">
        <f>+'CO2'!K61+'abs CO2'!K61+'CH4'!K61*PCG!$C$5+N2O!K61*PCG!$C$6+HFC!K61+PFC!K61+'SF6'!K61</f>
        <v>0</v>
      </c>
      <c r="L61" s="94">
        <f>+'CO2'!L61+'abs CO2'!L61+'CH4'!L61*PCG!$C$5+N2O!L61*PCG!$C$6+HFC!L61+PFC!L61+'SF6'!L61</f>
        <v>0</v>
      </c>
      <c r="M61" s="94">
        <f>+'CO2'!M61+'abs CO2'!M61+'CH4'!M61*PCG!$C$5+N2O!M61*PCG!$C$6+HFC!M61+PFC!M61+'SF6'!M61</f>
        <v>0</v>
      </c>
      <c r="N61" s="94">
        <f>+'CO2'!N61+'abs CO2'!N61+'CH4'!N61*PCG!$C$5+N2O!N61*PCG!$C$6+HFC!N61+PFC!N61+'SF6'!N61</f>
        <v>0</v>
      </c>
      <c r="O61" s="94">
        <f>+'CO2'!O61+'abs CO2'!O61+'CH4'!O61*PCG!$C$5+N2O!O61*PCG!$C$6+HFC!O61+PFC!O61+'SF6'!O61</f>
        <v>0</v>
      </c>
      <c r="P61" s="94">
        <f>+'CO2'!P61+'abs CO2'!P61+'CH4'!P61*PCG!$C$5+N2O!P61*PCG!$C$6+HFC!P61+PFC!P61+'SF6'!P61</f>
        <v>0</v>
      </c>
      <c r="Q61" s="94">
        <f>+'CO2'!Q61+'abs CO2'!Q61+'CH4'!Q61*PCG!$C$5+N2O!Q61*PCG!$C$6+HFC!Q61+PFC!Q61+'SF6'!Q61</f>
        <v>0</v>
      </c>
      <c r="R61" s="94">
        <f>+'CO2'!R61+'abs CO2'!R61+'CH4'!R61*PCG!$C$5+N2O!R61*PCG!$C$6+HFC!R61+PFC!R61+'SF6'!R61</f>
        <v>0</v>
      </c>
      <c r="S61" s="94">
        <f>+'CO2'!S61+'abs CO2'!S61+'CH4'!S61*PCG!$C$5+N2O!S61*PCG!$C$6+HFC!S61+PFC!S61+'SF6'!S61</f>
        <v>0</v>
      </c>
      <c r="T61" s="94">
        <f>+'CO2'!T61+'abs CO2'!T61+'CH4'!T61*PCG!$C$5+N2O!T61*PCG!$C$6+HFC!T61+PFC!T61+'SF6'!T61</f>
        <v>0</v>
      </c>
      <c r="U61" s="94">
        <f>+'CO2'!U61+'abs CO2'!U61+'CH4'!U61*PCG!$C$5+N2O!U61*PCG!$C$6+HFC!U61+PFC!U61+'SF6'!U61</f>
        <v>0</v>
      </c>
      <c r="V61" s="94">
        <f>+'CO2'!V61+'abs CO2'!V61+'CH4'!V61*PCG!$C$5+N2O!V61*PCG!$C$6+HFC!V61+PFC!V61+'SF6'!V61</f>
        <v>0</v>
      </c>
      <c r="W61" s="94">
        <f>+'CO2'!W61+'abs CO2'!W61+'CH4'!W61*PCG!$C$5+N2O!W61*PCG!$C$6+HFC!W61+PFC!W61+'SF6'!W61</f>
        <v>0</v>
      </c>
      <c r="X61" s="94">
        <f>+'CO2'!X61+'abs CO2'!X61+'CH4'!X61*PCG!$C$5+N2O!X61*PCG!$C$6+HFC!X61+PFC!X61+'SF6'!X61</f>
        <v>0</v>
      </c>
      <c r="Y61" s="94">
        <f>+'CO2'!Y61+'abs CO2'!Y61+'CH4'!Y61*PCG!$C$5+N2O!Y61*PCG!$C$6+HFC!Y61+PFC!Y61+'SF6'!Y61</f>
        <v>0</v>
      </c>
      <c r="Z61" s="94">
        <f>+'CO2'!Z61+'abs CO2'!Z61+'CH4'!Z61*PCG!$C$5+N2O!Z61*PCG!$C$6+HFC!Z61+PFC!Z61+'SF6'!Z61</f>
        <v>0</v>
      </c>
      <c r="AA61" s="94">
        <f>+'CO2'!AA61+'abs CO2'!AA61+'CH4'!AA61*PCG!$C$5+N2O!AA61*PCG!$C$6+HFC!AA61+PFC!AA61+'SF6'!AA61</f>
        <v>0</v>
      </c>
      <c r="AB61" s="94">
        <f>+'CO2'!AB61+'abs CO2'!AB61+'CH4'!AB61*PCG!$C$5+N2O!AB61*PCG!$C$6+HFC!AB61+PFC!AB61+'SF6'!AB61</f>
        <v>0</v>
      </c>
      <c r="AC61" s="94">
        <f>+'CO2'!AC61+'abs CO2'!AC61+'CH4'!AC61*PCG!$C$5+N2O!AC61*PCG!$C$6+HFC!AC61+PFC!AC61+'SF6'!AC61</f>
        <v>0</v>
      </c>
      <c r="AD61" s="94">
        <f>+'CO2'!AD61+'abs CO2'!AD61+'CH4'!AD61*PCG!$C$5+N2O!AD61*PCG!$C$6+HFC!AD61+PFC!AD61+'SF6'!AD61</f>
        <v>0</v>
      </c>
      <c r="AE61" s="94">
        <f>+'CO2'!AE61+'abs CO2'!AE61+'CH4'!AE61*PCG!$C$5+N2O!AE61*PCG!$C$6+HFC!AE61+PFC!AE61+'SF6'!AE61</f>
        <v>0</v>
      </c>
    </row>
    <row r="62" spans="1:31" x14ac:dyDescent="0.2">
      <c r="A62" s="13" t="s">
        <v>132</v>
      </c>
      <c r="B62" s="4" t="s">
        <v>133</v>
      </c>
      <c r="C62" s="33">
        <f t="shared" ref="C62:AE62" si="17">+C63+C64+C65</f>
        <v>0</v>
      </c>
      <c r="D62" s="33">
        <f t="shared" si="17"/>
        <v>0</v>
      </c>
      <c r="E62" s="33">
        <f t="shared" si="17"/>
        <v>0</v>
      </c>
      <c r="F62" s="33">
        <f t="shared" si="17"/>
        <v>0</v>
      </c>
      <c r="G62" s="33">
        <f t="shared" si="17"/>
        <v>0</v>
      </c>
      <c r="H62" s="33">
        <f t="shared" si="17"/>
        <v>0</v>
      </c>
      <c r="I62" s="33">
        <f t="shared" si="17"/>
        <v>0</v>
      </c>
      <c r="J62" s="33">
        <f t="shared" si="17"/>
        <v>0</v>
      </c>
      <c r="K62" s="33">
        <f t="shared" si="17"/>
        <v>0</v>
      </c>
      <c r="L62" s="33">
        <f t="shared" si="17"/>
        <v>0</v>
      </c>
      <c r="M62" s="33">
        <f t="shared" si="17"/>
        <v>0</v>
      </c>
      <c r="N62" s="33">
        <f t="shared" si="17"/>
        <v>0</v>
      </c>
      <c r="O62" s="33">
        <f t="shared" si="17"/>
        <v>0</v>
      </c>
      <c r="P62" s="33">
        <f t="shared" si="17"/>
        <v>0</v>
      </c>
      <c r="Q62" s="33">
        <f t="shared" si="17"/>
        <v>0</v>
      </c>
      <c r="R62" s="33">
        <f t="shared" si="17"/>
        <v>0</v>
      </c>
      <c r="S62" s="33">
        <f t="shared" si="17"/>
        <v>0</v>
      </c>
      <c r="T62" s="33">
        <f t="shared" si="17"/>
        <v>0</v>
      </c>
      <c r="U62" s="33">
        <f t="shared" si="17"/>
        <v>0</v>
      </c>
      <c r="V62" s="33">
        <f t="shared" si="17"/>
        <v>0</v>
      </c>
      <c r="W62" s="33">
        <f t="shared" si="17"/>
        <v>0</v>
      </c>
      <c r="X62" s="33">
        <f t="shared" si="17"/>
        <v>0</v>
      </c>
      <c r="Y62" s="33">
        <f t="shared" si="17"/>
        <v>0</v>
      </c>
      <c r="Z62" s="33">
        <f t="shared" si="17"/>
        <v>0</v>
      </c>
      <c r="AA62" s="33">
        <f t="shared" si="17"/>
        <v>0</v>
      </c>
      <c r="AB62" s="33">
        <f t="shared" si="17"/>
        <v>0</v>
      </c>
      <c r="AC62" s="33">
        <f t="shared" si="17"/>
        <v>0</v>
      </c>
      <c r="AD62" s="33">
        <f t="shared" si="17"/>
        <v>0</v>
      </c>
      <c r="AE62" s="33">
        <f t="shared" si="17"/>
        <v>0</v>
      </c>
    </row>
    <row r="63" spans="1:31" x14ac:dyDescent="0.2">
      <c r="A63" s="13" t="s">
        <v>134</v>
      </c>
      <c r="B63" s="4" t="s">
        <v>135</v>
      </c>
      <c r="C63" s="94">
        <f>+'CO2'!C63+'abs CO2'!C63+'CH4'!C63*PCG!$C$5+N2O!C63*PCG!$C$6+HFC!C63+PFC!C63+'SF6'!C63</f>
        <v>0</v>
      </c>
      <c r="D63" s="94">
        <f>+'CO2'!D63+'abs CO2'!D63+'CH4'!D63*PCG!$C$5+N2O!D63*PCG!$C$6+HFC!D63+PFC!D63+'SF6'!D63</f>
        <v>0</v>
      </c>
      <c r="E63" s="94">
        <f>+'CO2'!E63+'abs CO2'!E63+'CH4'!E63*PCG!$C$5+N2O!E63*PCG!$C$6+HFC!E63+PFC!E63+'SF6'!E63</f>
        <v>0</v>
      </c>
      <c r="F63" s="94">
        <f>+'CO2'!F63+'abs CO2'!F63+'CH4'!F63*PCG!$C$5+N2O!F63*PCG!$C$6+HFC!F63+PFC!F63+'SF6'!F63</f>
        <v>0</v>
      </c>
      <c r="G63" s="94">
        <f>+'CO2'!G63+'abs CO2'!G63+'CH4'!G63*PCG!$C$5+N2O!G63*PCG!$C$6+HFC!G63+PFC!G63+'SF6'!G63</f>
        <v>0</v>
      </c>
      <c r="H63" s="94">
        <f>+'CO2'!H63+'abs CO2'!H63+'CH4'!H63*PCG!$C$5+N2O!H63*PCG!$C$6+HFC!H63+PFC!H63+'SF6'!H63</f>
        <v>0</v>
      </c>
      <c r="I63" s="94">
        <f>+'CO2'!I63+'abs CO2'!I63+'CH4'!I63*PCG!$C$5+N2O!I63*PCG!$C$6+HFC!I63+PFC!I63+'SF6'!I63</f>
        <v>0</v>
      </c>
      <c r="J63" s="94">
        <f>+'CO2'!J63+'abs CO2'!J63+'CH4'!J63*PCG!$C$5+N2O!J63*PCG!$C$6+HFC!J63+PFC!J63+'SF6'!J63</f>
        <v>0</v>
      </c>
      <c r="K63" s="94">
        <f>+'CO2'!K63+'abs CO2'!K63+'CH4'!K63*PCG!$C$5+N2O!K63*PCG!$C$6+HFC!K63+PFC!K63+'SF6'!K63</f>
        <v>0</v>
      </c>
      <c r="L63" s="94">
        <f>+'CO2'!L63+'abs CO2'!L63+'CH4'!L63*PCG!$C$5+N2O!L63*PCG!$C$6+HFC!L63+PFC!L63+'SF6'!L63</f>
        <v>0</v>
      </c>
      <c r="M63" s="94">
        <f>+'CO2'!M63+'abs CO2'!M63+'CH4'!M63*PCG!$C$5+N2O!M63*PCG!$C$6+HFC!M63+PFC!M63+'SF6'!M63</f>
        <v>0</v>
      </c>
      <c r="N63" s="94">
        <f>+'CO2'!N63+'abs CO2'!N63+'CH4'!N63*PCG!$C$5+N2O!N63*PCG!$C$6+HFC!N63+PFC!N63+'SF6'!N63</f>
        <v>0</v>
      </c>
      <c r="O63" s="94">
        <f>+'CO2'!O63+'abs CO2'!O63+'CH4'!O63*PCG!$C$5+N2O!O63*PCG!$C$6+HFC!O63+PFC!O63+'SF6'!O63</f>
        <v>0</v>
      </c>
      <c r="P63" s="94">
        <f>+'CO2'!P63+'abs CO2'!P63+'CH4'!P63*PCG!$C$5+N2O!P63*PCG!$C$6+HFC!P63+PFC!P63+'SF6'!P63</f>
        <v>0</v>
      </c>
      <c r="Q63" s="94">
        <f>+'CO2'!Q63+'abs CO2'!Q63+'CH4'!Q63*PCG!$C$5+N2O!Q63*PCG!$C$6+HFC!Q63+PFC!Q63+'SF6'!Q63</f>
        <v>0</v>
      </c>
      <c r="R63" s="94">
        <f>+'CO2'!R63+'abs CO2'!R63+'CH4'!R63*PCG!$C$5+N2O!R63*PCG!$C$6+HFC!R63+PFC!R63+'SF6'!R63</f>
        <v>0</v>
      </c>
      <c r="S63" s="94">
        <f>+'CO2'!S63+'abs CO2'!S63+'CH4'!S63*PCG!$C$5+N2O!S63*PCG!$C$6+HFC!S63+PFC!S63+'SF6'!S63</f>
        <v>0</v>
      </c>
      <c r="T63" s="94">
        <f>+'CO2'!T63+'abs CO2'!T63+'CH4'!T63*PCG!$C$5+N2O!T63*PCG!$C$6+HFC!T63+PFC!T63+'SF6'!T63</f>
        <v>0</v>
      </c>
      <c r="U63" s="94">
        <f>+'CO2'!U63+'abs CO2'!U63+'CH4'!U63*PCG!$C$5+N2O!U63*PCG!$C$6+HFC!U63+PFC!U63+'SF6'!U63</f>
        <v>0</v>
      </c>
      <c r="V63" s="94">
        <f>+'CO2'!V63+'abs CO2'!V63+'CH4'!V63*PCG!$C$5+N2O!V63*PCG!$C$6+HFC!V63+PFC!V63+'SF6'!V63</f>
        <v>0</v>
      </c>
      <c r="W63" s="94">
        <f>+'CO2'!W63+'abs CO2'!W63+'CH4'!W63*PCG!$C$5+N2O!W63*PCG!$C$6+HFC!W63+PFC!W63+'SF6'!W63</f>
        <v>0</v>
      </c>
      <c r="X63" s="94">
        <f>+'CO2'!X63+'abs CO2'!X63+'CH4'!X63*PCG!$C$5+N2O!X63*PCG!$C$6+HFC!X63+PFC!X63+'SF6'!X63</f>
        <v>0</v>
      </c>
      <c r="Y63" s="94">
        <f>+'CO2'!Y63+'abs CO2'!Y63+'CH4'!Y63*PCG!$C$5+N2O!Y63*PCG!$C$6+HFC!Y63+PFC!Y63+'SF6'!Y63</f>
        <v>0</v>
      </c>
      <c r="Z63" s="94">
        <f>+'CO2'!Z63+'abs CO2'!Z63+'CH4'!Z63*PCG!$C$5+N2O!Z63*PCG!$C$6+HFC!Z63+PFC!Z63+'SF6'!Z63</f>
        <v>0</v>
      </c>
      <c r="AA63" s="94">
        <f>+'CO2'!AA63+'abs CO2'!AA63+'CH4'!AA63*PCG!$C$5+N2O!AA63*PCG!$C$6+HFC!AA63+PFC!AA63+'SF6'!AA63</f>
        <v>0</v>
      </c>
      <c r="AB63" s="94">
        <f>+'CO2'!AB63+'abs CO2'!AB63+'CH4'!AB63*PCG!$C$5+N2O!AB63*PCG!$C$6+HFC!AB63+PFC!AB63+'SF6'!AB63</f>
        <v>0</v>
      </c>
      <c r="AC63" s="94">
        <f>+'CO2'!AC63+'abs CO2'!AC63+'CH4'!AC63*PCG!$C$5+N2O!AC63*PCG!$C$6+HFC!AC63+PFC!AC63+'SF6'!AC63</f>
        <v>0</v>
      </c>
      <c r="AD63" s="94">
        <f>+'CO2'!AD63+'abs CO2'!AD63+'CH4'!AD63*PCG!$C$5+N2O!AD63*PCG!$C$6+HFC!AD63+PFC!AD63+'SF6'!AD63</f>
        <v>0</v>
      </c>
      <c r="AE63" s="94">
        <f>+'CO2'!AE63+'abs CO2'!AE63+'CH4'!AE63*PCG!$C$5+N2O!AE63*PCG!$C$6+HFC!AE63+PFC!AE63+'SF6'!AE63</f>
        <v>0</v>
      </c>
    </row>
    <row r="64" spans="1:31" x14ac:dyDescent="0.2">
      <c r="A64" s="13" t="s">
        <v>136</v>
      </c>
      <c r="B64" s="4" t="s">
        <v>137</v>
      </c>
      <c r="C64" s="94">
        <f>+'CO2'!C64+'abs CO2'!C64+'CH4'!C64*PCG!$C$5+N2O!C64*PCG!$C$6+HFC!C64+PFC!C64+'SF6'!C64</f>
        <v>0</v>
      </c>
      <c r="D64" s="94">
        <f>+'CO2'!D64+'abs CO2'!D64+'CH4'!D64*PCG!$C$5+N2O!D64*PCG!$C$6+HFC!D64+PFC!D64+'SF6'!D64</f>
        <v>0</v>
      </c>
      <c r="E64" s="94">
        <f>+'CO2'!E64+'abs CO2'!E64+'CH4'!E64*PCG!$C$5+N2O!E64*PCG!$C$6+HFC!E64+PFC!E64+'SF6'!E64</f>
        <v>0</v>
      </c>
      <c r="F64" s="94">
        <f>+'CO2'!F64+'abs CO2'!F64+'CH4'!F64*PCG!$C$5+N2O!F64*PCG!$C$6+HFC!F64+PFC!F64+'SF6'!F64</f>
        <v>0</v>
      </c>
      <c r="G64" s="94">
        <f>+'CO2'!G64+'abs CO2'!G64+'CH4'!G64*PCG!$C$5+N2O!G64*PCG!$C$6+HFC!G64+PFC!G64+'SF6'!G64</f>
        <v>0</v>
      </c>
      <c r="H64" s="94">
        <f>+'CO2'!H64+'abs CO2'!H64+'CH4'!H64*PCG!$C$5+N2O!H64*PCG!$C$6+HFC!H64+PFC!H64+'SF6'!H64</f>
        <v>0</v>
      </c>
      <c r="I64" s="94">
        <f>+'CO2'!I64+'abs CO2'!I64+'CH4'!I64*PCG!$C$5+N2O!I64*PCG!$C$6+HFC!I64+PFC!I64+'SF6'!I64</f>
        <v>0</v>
      </c>
      <c r="J64" s="94">
        <f>+'CO2'!J64+'abs CO2'!J64+'CH4'!J64*PCG!$C$5+N2O!J64*PCG!$C$6+HFC!J64+PFC!J64+'SF6'!J64</f>
        <v>0</v>
      </c>
      <c r="K64" s="94">
        <f>+'CO2'!K64+'abs CO2'!K64+'CH4'!K64*PCG!$C$5+N2O!K64*PCG!$C$6+HFC!K64+PFC!K64+'SF6'!K64</f>
        <v>0</v>
      </c>
      <c r="L64" s="94">
        <f>+'CO2'!L64+'abs CO2'!L64+'CH4'!L64*PCG!$C$5+N2O!L64*PCG!$C$6+HFC!L64+PFC!L64+'SF6'!L64</f>
        <v>0</v>
      </c>
      <c r="M64" s="94">
        <f>+'CO2'!M64+'abs CO2'!M64+'CH4'!M64*PCG!$C$5+N2O!M64*PCG!$C$6+HFC!M64+PFC!M64+'SF6'!M64</f>
        <v>0</v>
      </c>
      <c r="N64" s="94">
        <f>+'CO2'!N64+'abs CO2'!N64+'CH4'!N64*PCG!$C$5+N2O!N64*PCG!$C$6+HFC!N64+PFC!N64+'SF6'!N64</f>
        <v>0</v>
      </c>
      <c r="O64" s="94">
        <f>+'CO2'!O64+'abs CO2'!O64+'CH4'!O64*PCG!$C$5+N2O!O64*PCG!$C$6+HFC!O64+PFC!O64+'SF6'!O64</f>
        <v>0</v>
      </c>
      <c r="P64" s="94">
        <f>+'CO2'!P64+'abs CO2'!P64+'CH4'!P64*PCG!$C$5+N2O!P64*PCG!$C$6+HFC!P64+PFC!P64+'SF6'!P64</f>
        <v>0</v>
      </c>
      <c r="Q64" s="94">
        <f>+'CO2'!Q64+'abs CO2'!Q64+'CH4'!Q64*PCG!$C$5+N2O!Q64*PCG!$C$6+HFC!Q64+PFC!Q64+'SF6'!Q64</f>
        <v>0</v>
      </c>
      <c r="R64" s="94">
        <f>+'CO2'!R64+'abs CO2'!R64+'CH4'!R64*PCG!$C$5+N2O!R64*PCG!$C$6+HFC!R64+PFC!R64+'SF6'!R64</f>
        <v>0</v>
      </c>
      <c r="S64" s="94">
        <f>+'CO2'!S64+'abs CO2'!S64+'CH4'!S64*PCG!$C$5+N2O!S64*PCG!$C$6+HFC!S64+PFC!S64+'SF6'!S64</f>
        <v>0</v>
      </c>
      <c r="T64" s="94">
        <f>+'CO2'!T64+'abs CO2'!T64+'CH4'!T64*PCG!$C$5+N2O!T64*PCG!$C$6+HFC!T64+PFC!T64+'SF6'!T64</f>
        <v>0</v>
      </c>
      <c r="U64" s="94">
        <f>+'CO2'!U64+'abs CO2'!U64+'CH4'!U64*PCG!$C$5+N2O!U64*PCG!$C$6+HFC!U64+PFC!U64+'SF6'!U64</f>
        <v>0</v>
      </c>
      <c r="V64" s="94">
        <f>+'CO2'!V64+'abs CO2'!V64+'CH4'!V64*PCG!$C$5+N2O!V64*PCG!$C$6+HFC!V64+PFC!V64+'SF6'!V64</f>
        <v>0</v>
      </c>
      <c r="W64" s="94">
        <f>+'CO2'!W64+'abs CO2'!W64+'CH4'!W64*PCG!$C$5+N2O!W64*PCG!$C$6+HFC!W64+PFC!W64+'SF6'!W64</f>
        <v>0</v>
      </c>
      <c r="X64" s="94">
        <f>+'CO2'!X64+'abs CO2'!X64+'CH4'!X64*PCG!$C$5+N2O!X64*PCG!$C$6+HFC!X64+PFC!X64+'SF6'!X64</f>
        <v>0</v>
      </c>
      <c r="Y64" s="94">
        <f>+'CO2'!Y64+'abs CO2'!Y64+'CH4'!Y64*PCG!$C$5+N2O!Y64*PCG!$C$6+HFC!Y64+PFC!Y64+'SF6'!Y64</f>
        <v>0</v>
      </c>
      <c r="Z64" s="94">
        <f>+'CO2'!Z64+'abs CO2'!Z64+'CH4'!Z64*PCG!$C$5+N2O!Z64*PCG!$C$6+HFC!Z64+PFC!Z64+'SF6'!Z64</f>
        <v>0</v>
      </c>
      <c r="AA64" s="94">
        <f>+'CO2'!AA64+'abs CO2'!AA64+'CH4'!AA64*PCG!$C$5+N2O!AA64*PCG!$C$6+HFC!AA64+PFC!AA64+'SF6'!AA64</f>
        <v>0</v>
      </c>
      <c r="AB64" s="94">
        <f>+'CO2'!AB64+'abs CO2'!AB64+'CH4'!AB64*PCG!$C$5+N2O!AB64*PCG!$C$6+HFC!AB64+PFC!AB64+'SF6'!AB64</f>
        <v>0</v>
      </c>
      <c r="AC64" s="94">
        <f>+'CO2'!AC64+'abs CO2'!AC64+'CH4'!AC64*PCG!$C$5+N2O!AC64*PCG!$C$6+HFC!AC64+PFC!AC64+'SF6'!AC64</f>
        <v>0</v>
      </c>
      <c r="AD64" s="94">
        <f>+'CO2'!AD64+'abs CO2'!AD64+'CH4'!AD64*PCG!$C$5+N2O!AD64*PCG!$C$6+HFC!AD64+PFC!AD64+'SF6'!AD64</f>
        <v>0</v>
      </c>
      <c r="AE64" s="94">
        <f>+'CO2'!AE64+'abs CO2'!AE64+'CH4'!AE64*PCG!$C$5+N2O!AE64*PCG!$C$6+HFC!AE64+PFC!AE64+'SF6'!AE64</f>
        <v>0</v>
      </c>
    </row>
    <row r="65" spans="1:31" x14ac:dyDescent="0.2">
      <c r="A65" s="13" t="s">
        <v>138</v>
      </c>
      <c r="B65" s="4" t="s">
        <v>139</v>
      </c>
      <c r="C65" s="94">
        <f>+'CO2'!C65+'abs CO2'!C65+'CH4'!C65*PCG!$C$5+N2O!C65*PCG!$C$6+HFC!C65+PFC!C65+'SF6'!C65</f>
        <v>0</v>
      </c>
      <c r="D65" s="94">
        <f>+'CO2'!D65+'abs CO2'!D65+'CH4'!D65*PCG!$C$5+N2O!D65*PCG!$C$6+HFC!D65+PFC!D65+'SF6'!D65</f>
        <v>0</v>
      </c>
      <c r="E65" s="94">
        <f>+'CO2'!E65+'abs CO2'!E65+'CH4'!E65*PCG!$C$5+N2O!E65*PCG!$C$6+HFC!E65+PFC!E65+'SF6'!E65</f>
        <v>0</v>
      </c>
      <c r="F65" s="94">
        <f>+'CO2'!F65+'abs CO2'!F65+'CH4'!F65*PCG!$C$5+N2O!F65*PCG!$C$6+HFC!F65+PFC!F65+'SF6'!F65</f>
        <v>0</v>
      </c>
      <c r="G65" s="94">
        <f>+'CO2'!G65+'abs CO2'!G65+'CH4'!G65*PCG!$C$5+N2O!G65*PCG!$C$6+HFC!G65+PFC!G65+'SF6'!G65</f>
        <v>0</v>
      </c>
      <c r="H65" s="94">
        <f>+'CO2'!H65+'abs CO2'!H65+'CH4'!H65*PCG!$C$5+N2O!H65*PCG!$C$6+HFC!H65+PFC!H65+'SF6'!H65</f>
        <v>0</v>
      </c>
      <c r="I65" s="94">
        <f>+'CO2'!I65+'abs CO2'!I65+'CH4'!I65*PCG!$C$5+N2O!I65*PCG!$C$6+HFC!I65+PFC!I65+'SF6'!I65</f>
        <v>0</v>
      </c>
      <c r="J65" s="94">
        <f>+'CO2'!J65+'abs CO2'!J65+'CH4'!J65*PCG!$C$5+N2O!J65*PCG!$C$6+HFC!J65+PFC!J65+'SF6'!J65</f>
        <v>0</v>
      </c>
      <c r="K65" s="94">
        <f>+'CO2'!K65+'abs CO2'!K65+'CH4'!K65*PCG!$C$5+N2O!K65*PCG!$C$6+HFC!K65+PFC!K65+'SF6'!K65</f>
        <v>0</v>
      </c>
      <c r="L65" s="94">
        <f>+'CO2'!L65+'abs CO2'!L65+'CH4'!L65*PCG!$C$5+N2O!L65*PCG!$C$6+HFC!L65+PFC!L65+'SF6'!L65</f>
        <v>0</v>
      </c>
      <c r="M65" s="94">
        <f>+'CO2'!M65+'abs CO2'!M65+'CH4'!M65*PCG!$C$5+N2O!M65*PCG!$C$6+HFC!M65+PFC!M65+'SF6'!M65</f>
        <v>0</v>
      </c>
      <c r="N65" s="94">
        <f>+'CO2'!N65+'abs CO2'!N65+'CH4'!N65*PCG!$C$5+N2O!N65*PCG!$C$6+HFC!N65+PFC!N65+'SF6'!N65</f>
        <v>0</v>
      </c>
      <c r="O65" s="94">
        <f>+'CO2'!O65+'abs CO2'!O65+'CH4'!O65*PCG!$C$5+N2O!O65*PCG!$C$6+HFC!O65+PFC!O65+'SF6'!O65</f>
        <v>0</v>
      </c>
      <c r="P65" s="94">
        <f>+'CO2'!P65+'abs CO2'!P65+'CH4'!P65*PCG!$C$5+N2O!P65*PCG!$C$6+HFC!P65+PFC!P65+'SF6'!P65</f>
        <v>0</v>
      </c>
      <c r="Q65" s="94">
        <f>+'CO2'!Q65+'abs CO2'!Q65+'CH4'!Q65*PCG!$C$5+N2O!Q65*PCG!$C$6+HFC!Q65+PFC!Q65+'SF6'!Q65</f>
        <v>0</v>
      </c>
      <c r="R65" s="94">
        <f>+'CO2'!R65+'abs CO2'!R65+'CH4'!R65*PCG!$C$5+N2O!R65*PCG!$C$6+HFC!R65+PFC!R65+'SF6'!R65</f>
        <v>0</v>
      </c>
      <c r="S65" s="94">
        <f>+'CO2'!S65+'abs CO2'!S65+'CH4'!S65*PCG!$C$5+N2O!S65*PCG!$C$6+HFC!S65+PFC!S65+'SF6'!S65</f>
        <v>0</v>
      </c>
      <c r="T65" s="94">
        <f>+'CO2'!T65+'abs CO2'!T65+'CH4'!T65*PCG!$C$5+N2O!T65*PCG!$C$6+HFC!T65+PFC!T65+'SF6'!T65</f>
        <v>0</v>
      </c>
      <c r="U65" s="94">
        <f>+'CO2'!U65+'abs CO2'!U65+'CH4'!U65*PCG!$C$5+N2O!U65*PCG!$C$6+HFC!U65+PFC!U65+'SF6'!U65</f>
        <v>0</v>
      </c>
      <c r="V65" s="94">
        <f>+'CO2'!V65+'abs CO2'!V65+'CH4'!V65*PCG!$C$5+N2O!V65*PCG!$C$6+HFC!V65+PFC!V65+'SF6'!V65</f>
        <v>0</v>
      </c>
      <c r="W65" s="94">
        <f>+'CO2'!W65+'abs CO2'!W65+'CH4'!W65*PCG!$C$5+N2O!W65*PCG!$C$6+HFC!W65+PFC!W65+'SF6'!W65</f>
        <v>0</v>
      </c>
      <c r="X65" s="94">
        <f>+'CO2'!X65+'abs CO2'!X65+'CH4'!X65*PCG!$C$5+N2O!X65*PCG!$C$6+HFC!X65+PFC!X65+'SF6'!X65</f>
        <v>0</v>
      </c>
      <c r="Y65" s="94">
        <f>+'CO2'!Y65+'abs CO2'!Y65+'CH4'!Y65*PCG!$C$5+N2O!Y65*PCG!$C$6+HFC!Y65+PFC!Y65+'SF6'!Y65</f>
        <v>0</v>
      </c>
      <c r="Z65" s="94">
        <f>+'CO2'!Z65+'abs CO2'!Z65+'CH4'!Z65*PCG!$C$5+N2O!Z65*PCG!$C$6+HFC!Z65+PFC!Z65+'SF6'!Z65</f>
        <v>0</v>
      </c>
      <c r="AA65" s="94">
        <f>+'CO2'!AA65+'abs CO2'!AA65+'CH4'!AA65*PCG!$C$5+N2O!AA65*PCG!$C$6+HFC!AA65+PFC!AA65+'SF6'!AA65</f>
        <v>0</v>
      </c>
      <c r="AB65" s="94">
        <f>+'CO2'!AB65+'abs CO2'!AB65+'CH4'!AB65*PCG!$C$5+N2O!AB65*PCG!$C$6+HFC!AB65+PFC!AB65+'SF6'!AB65</f>
        <v>0</v>
      </c>
      <c r="AC65" s="94">
        <f>+'CO2'!AC65+'abs CO2'!AC65+'CH4'!AC65*PCG!$C$5+N2O!AC65*PCG!$C$6+HFC!AC65+PFC!AC65+'SF6'!AC65</f>
        <v>0</v>
      </c>
      <c r="AD65" s="94">
        <f>+'CO2'!AD65+'abs CO2'!AD65+'CH4'!AD65*PCG!$C$5+N2O!AD65*PCG!$C$6+HFC!AD65+PFC!AD65+'SF6'!AD65</f>
        <v>0</v>
      </c>
      <c r="AE65" s="94">
        <f>+'CO2'!AE65+'abs CO2'!AE65+'CH4'!AE65*PCG!$C$5+N2O!AE65*PCG!$C$6+HFC!AE65+PFC!AE65+'SF6'!AE65</f>
        <v>0</v>
      </c>
    </row>
    <row r="66" spans="1:31" x14ac:dyDescent="0.2">
      <c r="A66" s="13" t="s">
        <v>140</v>
      </c>
      <c r="B66" s="4" t="s">
        <v>141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</row>
    <row r="67" spans="1:31" x14ac:dyDescent="0.2">
      <c r="A67" s="13" t="s">
        <v>142</v>
      </c>
      <c r="B67" s="4" t="s">
        <v>143</v>
      </c>
      <c r="C67" s="33">
        <f t="shared" ref="C67:AE67" si="18">+C68+C80+C101</f>
        <v>0</v>
      </c>
      <c r="D67" s="33">
        <f t="shared" si="18"/>
        <v>0</v>
      </c>
      <c r="E67" s="33">
        <f t="shared" si="18"/>
        <v>0</v>
      </c>
      <c r="F67" s="33">
        <f t="shared" si="18"/>
        <v>0</v>
      </c>
      <c r="G67" s="33">
        <f t="shared" si="18"/>
        <v>0</v>
      </c>
      <c r="H67" s="33">
        <f t="shared" si="18"/>
        <v>0</v>
      </c>
      <c r="I67" s="33">
        <f t="shared" si="18"/>
        <v>0</v>
      </c>
      <c r="J67" s="33">
        <f t="shared" si="18"/>
        <v>0</v>
      </c>
      <c r="K67" s="33">
        <f t="shared" si="18"/>
        <v>0</v>
      </c>
      <c r="L67" s="33">
        <f t="shared" si="18"/>
        <v>0</v>
      </c>
      <c r="M67" s="33">
        <f t="shared" si="18"/>
        <v>0</v>
      </c>
      <c r="N67" s="33">
        <f t="shared" si="18"/>
        <v>0</v>
      </c>
      <c r="O67" s="33">
        <f t="shared" si="18"/>
        <v>0</v>
      </c>
      <c r="P67" s="33">
        <f t="shared" si="18"/>
        <v>0</v>
      </c>
      <c r="Q67" s="33">
        <f t="shared" si="18"/>
        <v>0</v>
      </c>
      <c r="R67" s="33">
        <f t="shared" si="18"/>
        <v>0</v>
      </c>
      <c r="S67" s="33">
        <f t="shared" si="18"/>
        <v>0</v>
      </c>
      <c r="T67" s="33">
        <f t="shared" si="18"/>
        <v>0.69115041986929271</v>
      </c>
      <c r="U67" s="33">
        <f t="shared" si="18"/>
        <v>0</v>
      </c>
      <c r="V67" s="33">
        <f t="shared" si="18"/>
        <v>0.24410646407165393</v>
      </c>
      <c r="W67" s="33">
        <f t="shared" si="18"/>
        <v>2.0003899576223128</v>
      </c>
      <c r="X67" s="33">
        <f t="shared" si="18"/>
        <v>2.1420583004003659</v>
      </c>
      <c r="Y67" s="33">
        <f t="shared" si="18"/>
        <v>1.73066335187538</v>
      </c>
      <c r="Z67" s="33">
        <f t="shared" si="18"/>
        <v>2.1398490949852262</v>
      </c>
      <c r="AA67" s="33">
        <f t="shared" si="18"/>
        <v>1.6253529846180323</v>
      </c>
      <c r="AB67" s="33">
        <f t="shared" si="18"/>
        <v>2.2389214214495574</v>
      </c>
      <c r="AC67" s="33">
        <f t="shared" si="18"/>
        <v>3.7327326947380652</v>
      </c>
      <c r="AD67" s="33">
        <f t="shared" si="18"/>
        <v>5.9226650235033258</v>
      </c>
      <c r="AE67" s="33">
        <f t="shared" si="18"/>
        <v>9.7933737768837119</v>
      </c>
    </row>
    <row r="68" spans="1:31" x14ac:dyDescent="0.2">
      <c r="A68" s="13" t="s">
        <v>144</v>
      </c>
      <c r="B68" s="4" t="s">
        <v>145</v>
      </c>
      <c r="C68" s="33">
        <f t="shared" ref="C68:AE68" si="19">+C69+C78+C79</f>
        <v>0</v>
      </c>
      <c r="D68" s="33">
        <f t="shared" si="19"/>
        <v>0</v>
      </c>
      <c r="E68" s="33">
        <f t="shared" si="19"/>
        <v>0</v>
      </c>
      <c r="F68" s="33">
        <f t="shared" si="19"/>
        <v>0</v>
      </c>
      <c r="G68" s="33">
        <f t="shared" si="19"/>
        <v>0</v>
      </c>
      <c r="H68" s="33">
        <f t="shared" si="19"/>
        <v>0</v>
      </c>
      <c r="I68" s="33">
        <f t="shared" si="19"/>
        <v>0</v>
      </c>
      <c r="J68" s="33">
        <f t="shared" si="19"/>
        <v>0</v>
      </c>
      <c r="K68" s="33">
        <f t="shared" si="19"/>
        <v>0</v>
      </c>
      <c r="L68" s="33">
        <f t="shared" si="19"/>
        <v>0</v>
      </c>
      <c r="M68" s="33">
        <f t="shared" si="19"/>
        <v>0</v>
      </c>
      <c r="N68" s="33">
        <f t="shared" si="19"/>
        <v>0</v>
      </c>
      <c r="O68" s="33">
        <f t="shared" si="19"/>
        <v>0</v>
      </c>
      <c r="P68" s="33">
        <f t="shared" si="19"/>
        <v>0</v>
      </c>
      <c r="Q68" s="33">
        <f t="shared" si="19"/>
        <v>0</v>
      </c>
      <c r="R68" s="33">
        <f t="shared" si="19"/>
        <v>0</v>
      </c>
      <c r="S68" s="33">
        <f t="shared" si="19"/>
        <v>0</v>
      </c>
      <c r="T68" s="33">
        <f t="shared" si="19"/>
        <v>0</v>
      </c>
      <c r="U68" s="33">
        <f t="shared" si="19"/>
        <v>0</v>
      </c>
      <c r="V68" s="33">
        <f t="shared" si="19"/>
        <v>0</v>
      </c>
      <c r="W68" s="33">
        <f t="shared" si="19"/>
        <v>0</v>
      </c>
      <c r="X68" s="33">
        <f t="shared" si="19"/>
        <v>0</v>
      </c>
      <c r="Y68" s="33">
        <f t="shared" si="19"/>
        <v>0</v>
      </c>
      <c r="Z68" s="33">
        <f t="shared" si="19"/>
        <v>0</v>
      </c>
      <c r="AA68" s="33">
        <f t="shared" si="19"/>
        <v>0</v>
      </c>
      <c r="AB68" s="33">
        <f t="shared" si="19"/>
        <v>0</v>
      </c>
      <c r="AC68" s="33">
        <f t="shared" si="19"/>
        <v>0</v>
      </c>
      <c r="AD68" s="33">
        <f t="shared" si="19"/>
        <v>0</v>
      </c>
      <c r="AE68" s="33">
        <f t="shared" si="19"/>
        <v>0</v>
      </c>
    </row>
    <row r="69" spans="1:31" x14ac:dyDescent="0.2">
      <c r="A69" s="13" t="s">
        <v>146</v>
      </c>
      <c r="B69" s="4" t="s">
        <v>147</v>
      </c>
      <c r="C69" s="33">
        <f t="shared" ref="C69:AE69" si="20">+C70+C75</f>
        <v>0</v>
      </c>
      <c r="D69" s="33">
        <f t="shared" si="20"/>
        <v>0</v>
      </c>
      <c r="E69" s="33">
        <f t="shared" si="20"/>
        <v>0</v>
      </c>
      <c r="F69" s="33">
        <f t="shared" si="20"/>
        <v>0</v>
      </c>
      <c r="G69" s="33">
        <f t="shared" si="20"/>
        <v>0</v>
      </c>
      <c r="H69" s="33">
        <f t="shared" si="20"/>
        <v>0</v>
      </c>
      <c r="I69" s="33">
        <f t="shared" si="20"/>
        <v>0</v>
      </c>
      <c r="J69" s="33">
        <f t="shared" si="20"/>
        <v>0</v>
      </c>
      <c r="K69" s="33">
        <f t="shared" si="20"/>
        <v>0</v>
      </c>
      <c r="L69" s="33">
        <f t="shared" si="20"/>
        <v>0</v>
      </c>
      <c r="M69" s="33">
        <f t="shared" si="20"/>
        <v>0</v>
      </c>
      <c r="N69" s="33">
        <f t="shared" si="20"/>
        <v>0</v>
      </c>
      <c r="O69" s="33">
        <f t="shared" si="20"/>
        <v>0</v>
      </c>
      <c r="P69" s="33">
        <f t="shared" si="20"/>
        <v>0</v>
      </c>
      <c r="Q69" s="33">
        <f t="shared" si="20"/>
        <v>0</v>
      </c>
      <c r="R69" s="33">
        <f t="shared" si="20"/>
        <v>0</v>
      </c>
      <c r="S69" s="33">
        <f t="shared" si="20"/>
        <v>0</v>
      </c>
      <c r="T69" s="33">
        <f t="shared" si="20"/>
        <v>0</v>
      </c>
      <c r="U69" s="33">
        <f t="shared" si="20"/>
        <v>0</v>
      </c>
      <c r="V69" s="33">
        <f t="shared" si="20"/>
        <v>0</v>
      </c>
      <c r="W69" s="33">
        <f t="shared" si="20"/>
        <v>0</v>
      </c>
      <c r="X69" s="33">
        <f t="shared" si="20"/>
        <v>0</v>
      </c>
      <c r="Y69" s="33">
        <f t="shared" si="20"/>
        <v>0</v>
      </c>
      <c r="Z69" s="33">
        <f t="shared" si="20"/>
        <v>0</v>
      </c>
      <c r="AA69" s="33">
        <f t="shared" si="20"/>
        <v>0</v>
      </c>
      <c r="AB69" s="33">
        <f t="shared" si="20"/>
        <v>0</v>
      </c>
      <c r="AC69" s="33">
        <f t="shared" si="20"/>
        <v>0</v>
      </c>
      <c r="AD69" s="33">
        <f t="shared" si="20"/>
        <v>0</v>
      </c>
      <c r="AE69" s="33">
        <f t="shared" si="20"/>
        <v>0</v>
      </c>
    </row>
    <row r="70" spans="1:31" x14ac:dyDescent="0.2">
      <c r="A70" s="13" t="s">
        <v>148</v>
      </c>
      <c r="B70" s="4" t="s">
        <v>149</v>
      </c>
      <c r="C70" s="33">
        <f t="shared" ref="C70:AE70" si="21">+C71+C72+C73+C74</f>
        <v>0</v>
      </c>
      <c r="D70" s="33">
        <f t="shared" si="21"/>
        <v>0</v>
      </c>
      <c r="E70" s="33">
        <f t="shared" si="21"/>
        <v>0</v>
      </c>
      <c r="F70" s="33">
        <f t="shared" si="21"/>
        <v>0</v>
      </c>
      <c r="G70" s="33">
        <f t="shared" si="21"/>
        <v>0</v>
      </c>
      <c r="H70" s="33">
        <f t="shared" si="21"/>
        <v>0</v>
      </c>
      <c r="I70" s="33">
        <f t="shared" si="21"/>
        <v>0</v>
      </c>
      <c r="J70" s="33">
        <f t="shared" si="21"/>
        <v>0</v>
      </c>
      <c r="K70" s="33">
        <f t="shared" si="21"/>
        <v>0</v>
      </c>
      <c r="L70" s="33">
        <f t="shared" si="21"/>
        <v>0</v>
      </c>
      <c r="M70" s="33">
        <f t="shared" si="21"/>
        <v>0</v>
      </c>
      <c r="N70" s="33">
        <f t="shared" si="21"/>
        <v>0</v>
      </c>
      <c r="O70" s="33">
        <f t="shared" si="21"/>
        <v>0</v>
      </c>
      <c r="P70" s="33">
        <f t="shared" si="21"/>
        <v>0</v>
      </c>
      <c r="Q70" s="33">
        <f t="shared" si="21"/>
        <v>0</v>
      </c>
      <c r="R70" s="33">
        <f t="shared" si="21"/>
        <v>0</v>
      </c>
      <c r="S70" s="33">
        <f t="shared" si="21"/>
        <v>0</v>
      </c>
      <c r="T70" s="33">
        <f t="shared" si="21"/>
        <v>0</v>
      </c>
      <c r="U70" s="33">
        <f t="shared" si="21"/>
        <v>0</v>
      </c>
      <c r="V70" s="33">
        <f t="shared" si="21"/>
        <v>0</v>
      </c>
      <c r="W70" s="33">
        <f t="shared" si="21"/>
        <v>0</v>
      </c>
      <c r="X70" s="33">
        <f t="shared" si="21"/>
        <v>0</v>
      </c>
      <c r="Y70" s="33">
        <f t="shared" si="21"/>
        <v>0</v>
      </c>
      <c r="Z70" s="33">
        <f t="shared" si="21"/>
        <v>0</v>
      </c>
      <c r="AA70" s="33">
        <f t="shared" si="21"/>
        <v>0</v>
      </c>
      <c r="AB70" s="33">
        <f t="shared" si="21"/>
        <v>0</v>
      </c>
      <c r="AC70" s="33">
        <f t="shared" si="21"/>
        <v>0</v>
      </c>
      <c r="AD70" s="33">
        <f t="shared" si="21"/>
        <v>0</v>
      </c>
      <c r="AE70" s="33">
        <f t="shared" si="21"/>
        <v>0</v>
      </c>
    </row>
    <row r="71" spans="1:31" x14ac:dyDescent="0.2">
      <c r="A71" s="13" t="s">
        <v>150</v>
      </c>
      <c r="B71" s="4" t="s">
        <v>151</v>
      </c>
      <c r="C71" s="94">
        <f>+'CO2'!C71+'abs CO2'!C71+'CH4'!C71*PCG!$C$5+N2O!C71*PCG!$C$6+HFC!C71+PFC!C71+'SF6'!C71</f>
        <v>0</v>
      </c>
      <c r="D71" s="94">
        <f>+'CO2'!D71+'abs CO2'!D71+'CH4'!D71*PCG!$C$5+N2O!D71*PCG!$C$6+HFC!D71+PFC!D71+'SF6'!D71</f>
        <v>0</v>
      </c>
      <c r="E71" s="94">
        <f>+'CO2'!E71+'abs CO2'!E71+'CH4'!E71*PCG!$C$5+N2O!E71*PCG!$C$6+HFC!E71+PFC!E71+'SF6'!E71</f>
        <v>0</v>
      </c>
      <c r="F71" s="94">
        <f>+'CO2'!F71+'abs CO2'!F71+'CH4'!F71*PCG!$C$5+N2O!F71*PCG!$C$6+HFC!F71+PFC!F71+'SF6'!F71</f>
        <v>0</v>
      </c>
      <c r="G71" s="94">
        <f>+'CO2'!G71+'abs CO2'!G71+'CH4'!G71*PCG!$C$5+N2O!G71*PCG!$C$6+HFC!G71+PFC!G71+'SF6'!G71</f>
        <v>0</v>
      </c>
      <c r="H71" s="94">
        <f>+'CO2'!H71+'abs CO2'!H71+'CH4'!H71*PCG!$C$5+N2O!H71*PCG!$C$6+HFC!H71+PFC!H71+'SF6'!H71</f>
        <v>0</v>
      </c>
      <c r="I71" s="94">
        <f>+'CO2'!I71+'abs CO2'!I71+'CH4'!I71*PCG!$C$5+N2O!I71*PCG!$C$6+HFC!I71+PFC!I71+'SF6'!I71</f>
        <v>0</v>
      </c>
      <c r="J71" s="94">
        <f>+'CO2'!J71+'abs CO2'!J71+'CH4'!J71*PCG!$C$5+N2O!J71*PCG!$C$6+HFC!J71+PFC!J71+'SF6'!J71</f>
        <v>0</v>
      </c>
      <c r="K71" s="94">
        <f>+'CO2'!K71+'abs CO2'!K71+'CH4'!K71*PCG!$C$5+N2O!K71*PCG!$C$6+HFC!K71+PFC!K71+'SF6'!K71</f>
        <v>0</v>
      </c>
      <c r="L71" s="94">
        <f>+'CO2'!L71+'abs CO2'!L71+'CH4'!L71*PCG!$C$5+N2O!L71*PCG!$C$6+HFC!L71+PFC!L71+'SF6'!L71</f>
        <v>0</v>
      </c>
      <c r="M71" s="94">
        <f>+'CO2'!M71+'abs CO2'!M71+'CH4'!M71*PCG!$C$5+N2O!M71*PCG!$C$6+HFC!M71+PFC!M71+'SF6'!M71</f>
        <v>0</v>
      </c>
      <c r="N71" s="94">
        <f>+'CO2'!N71+'abs CO2'!N71+'CH4'!N71*PCG!$C$5+N2O!N71*PCG!$C$6+HFC!N71+PFC!N71+'SF6'!N71</f>
        <v>0</v>
      </c>
      <c r="O71" s="94">
        <f>+'CO2'!O71+'abs CO2'!O71+'CH4'!O71*PCG!$C$5+N2O!O71*PCG!$C$6+HFC!O71+PFC!O71+'SF6'!O71</f>
        <v>0</v>
      </c>
      <c r="P71" s="94">
        <f>+'CO2'!P71+'abs CO2'!P71+'CH4'!P71*PCG!$C$5+N2O!P71*PCG!$C$6+HFC!P71+PFC!P71+'SF6'!P71</f>
        <v>0</v>
      </c>
      <c r="Q71" s="94">
        <f>+'CO2'!Q71+'abs CO2'!Q71+'CH4'!Q71*PCG!$C$5+N2O!Q71*PCG!$C$6+HFC!Q71+PFC!Q71+'SF6'!Q71</f>
        <v>0</v>
      </c>
      <c r="R71" s="94">
        <f>+'CO2'!R71+'abs CO2'!R71+'CH4'!R71*PCG!$C$5+N2O!R71*PCG!$C$6+HFC!R71+PFC!R71+'SF6'!R71</f>
        <v>0</v>
      </c>
      <c r="S71" s="94">
        <f>+'CO2'!S71+'abs CO2'!S71+'CH4'!S71*PCG!$C$5+N2O!S71*PCG!$C$6+HFC!S71+PFC!S71+'SF6'!S71</f>
        <v>0</v>
      </c>
      <c r="T71" s="94">
        <f>+'CO2'!T71+'abs CO2'!T71+'CH4'!T71*PCG!$C$5+N2O!T71*PCG!$C$6+HFC!T71+PFC!T71+'SF6'!T71</f>
        <v>0</v>
      </c>
      <c r="U71" s="94">
        <f>+'CO2'!U71+'abs CO2'!U71+'CH4'!U71*PCG!$C$5+N2O!U71*PCG!$C$6+HFC!U71+PFC!U71+'SF6'!U71</f>
        <v>0</v>
      </c>
      <c r="V71" s="94">
        <f>+'CO2'!V71+'abs CO2'!V71+'CH4'!V71*PCG!$C$5+N2O!V71*PCG!$C$6+HFC!V71+PFC!V71+'SF6'!V71</f>
        <v>0</v>
      </c>
      <c r="W71" s="94">
        <f>+'CO2'!W71+'abs CO2'!W71+'CH4'!W71*PCG!$C$5+N2O!W71*PCG!$C$6+HFC!W71+PFC!W71+'SF6'!W71</f>
        <v>0</v>
      </c>
      <c r="X71" s="94">
        <f>+'CO2'!X71+'abs CO2'!X71+'CH4'!X71*PCG!$C$5+N2O!X71*PCG!$C$6+HFC!X71+PFC!X71+'SF6'!X71</f>
        <v>0</v>
      </c>
      <c r="Y71" s="94">
        <f>+'CO2'!Y71+'abs CO2'!Y71+'CH4'!Y71*PCG!$C$5+N2O!Y71*PCG!$C$6+HFC!Y71+PFC!Y71+'SF6'!Y71</f>
        <v>0</v>
      </c>
      <c r="Z71" s="94">
        <f>+'CO2'!Z71+'abs CO2'!Z71+'CH4'!Z71*PCG!$C$5+N2O!Z71*PCG!$C$6+HFC!Z71+PFC!Z71+'SF6'!Z71</f>
        <v>0</v>
      </c>
      <c r="AA71" s="94">
        <f>+'CO2'!AA71+'abs CO2'!AA71+'CH4'!AA71*PCG!$C$5+N2O!AA71*PCG!$C$6+HFC!AA71+PFC!AA71+'SF6'!AA71</f>
        <v>0</v>
      </c>
      <c r="AB71" s="94">
        <f>+'CO2'!AB71+'abs CO2'!AB71+'CH4'!AB71*PCG!$C$5+N2O!AB71*PCG!$C$6+HFC!AB71+PFC!AB71+'SF6'!AB71</f>
        <v>0</v>
      </c>
      <c r="AC71" s="94">
        <f>+'CO2'!AC71+'abs CO2'!AC71+'CH4'!AC71*PCG!$C$5+N2O!AC71*PCG!$C$6+HFC!AC71+PFC!AC71+'SF6'!AC71</f>
        <v>0</v>
      </c>
      <c r="AD71" s="94">
        <f>+'CO2'!AD71+'abs CO2'!AD71+'CH4'!AD71*PCG!$C$5+N2O!AD71*PCG!$C$6+HFC!AD71+PFC!AD71+'SF6'!AD71</f>
        <v>0</v>
      </c>
      <c r="AE71" s="94">
        <f>+'CO2'!AE71+'abs CO2'!AE71+'CH4'!AE71*PCG!$C$5+N2O!AE71*PCG!$C$6+HFC!AE71+PFC!AE71+'SF6'!AE71</f>
        <v>0</v>
      </c>
    </row>
    <row r="72" spans="1:31" x14ac:dyDescent="0.2">
      <c r="A72" s="13" t="s">
        <v>152</v>
      </c>
      <c r="B72" s="4" t="s">
        <v>153</v>
      </c>
      <c r="C72" s="94">
        <f>+'CO2'!C72+'abs CO2'!C72+'CH4'!C72*PCG!$C$5+N2O!C72*PCG!$C$6+HFC!C72+PFC!C72+'SF6'!C72</f>
        <v>0</v>
      </c>
      <c r="D72" s="94">
        <f>+'CO2'!D72+'abs CO2'!D72+'CH4'!D72*PCG!$C$5+N2O!D72*PCG!$C$6+HFC!D72+PFC!D72+'SF6'!D72</f>
        <v>0</v>
      </c>
      <c r="E72" s="94">
        <f>+'CO2'!E72+'abs CO2'!E72+'CH4'!E72*PCG!$C$5+N2O!E72*PCG!$C$6+HFC!E72+PFC!E72+'SF6'!E72</f>
        <v>0</v>
      </c>
      <c r="F72" s="94">
        <f>+'CO2'!F72+'abs CO2'!F72+'CH4'!F72*PCG!$C$5+N2O!F72*PCG!$C$6+HFC!F72+PFC!F72+'SF6'!F72</f>
        <v>0</v>
      </c>
      <c r="G72" s="94">
        <f>+'CO2'!G72+'abs CO2'!G72+'CH4'!G72*PCG!$C$5+N2O!G72*PCG!$C$6+HFC!G72+PFC!G72+'SF6'!G72</f>
        <v>0</v>
      </c>
      <c r="H72" s="94">
        <f>+'CO2'!H72+'abs CO2'!H72+'CH4'!H72*PCG!$C$5+N2O!H72*PCG!$C$6+HFC!H72+PFC!H72+'SF6'!H72</f>
        <v>0</v>
      </c>
      <c r="I72" s="94">
        <f>+'CO2'!I72+'abs CO2'!I72+'CH4'!I72*PCG!$C$5+N2O!I72*PCG!$C$6+HFC!I72+PFC!I72+'SF6'!I72</f>
        <v>0</v>
      </c>
      <c r="J72" s="94">
        <f>+'CO2'!J72+'abs CO2'!J72+'CH4'!J72*PCG!$C$5+N2O!J72*PCG!$C$6+HFC!J72+PFC!J72+'SF6'!J72</f>
        <v>0</v>
      </c>
      <c r="K72" s="94">
        <f>+'CO2'!K72+'abs CO2'!K72+'CH4'!K72*PCG!$C$5+N2O!K72*PCG!$C$6+HFC!K72+PFC!K72+'SF6'!K72</f>
        <v>0</v>
      </c>
      <c r="L72" s="94">
        <f>+'CO2'!L72+'abs CO2'!L72+'CH4'!L72*PCG!$C$5+N2O!L72*PCG!$C$6+HFC!L72+PFC!L72+'SF6'!L72</f>
        <v>0</v>
      </c>
      <c r="M72" s="94">
        <f>+'CO2'!M72+'abs CO2'!M72+'CH4'!M72*PCG!$C$5+N2O!M72*PCG!$C$6+HFC!M72+PFC!M72+'SF6'!M72</f>
        <v>0</v>
      </c>
      <c r="N72" s="94">
        <f>+'CO2'!N72+'abs CO2'!N72+'CH4'!N72*PCG!$C$5+N2O!N72*PCG!$C$6+HFC!N72+PFC!N72+'SF6'!N72</f>
        <v>0</v>
      </c>
      <c r="O72" s="94">
        <f>+'CO2'!O72+'abs CO2'!O72+'CH4'!O72*PCG!$C$5+N2O!O72*PCG!$C$6+HFC!O72+PFC!O72+'SF6'!O72</f>
        <v>0</v>
      </c>
      <c r="P72" s="94">
        <f>+'CO2'!P72+'abs CO2'!P72+'CH4'!P72*PCG!$C$5+N2O!P72*PCG!$C$6+HFC!P72+PFC!P72+'SF6'!P72</f>
        <v>0</v>
      </c>
      <c r="Q72" s="94">
        <f>+'CO2'!Q72+'abs CO2'!Q72+'CH4'!Q72*PCG!$C$5+N2O!Q72*PCG!$C$6+HFC!Q72+PFC!Q72+'SF6'!Q72</f>
        <v>0</v>
      </c>
      <c r="R72" s="94">
        <f>+'CO2'!R72+'abs CO2'!R72+'CH4'!R72*PCG!$C$5+N2O!R72*PCG!$C$6+HFC!R72+PFC!R72+'SF6'!R72</f>
        <v>0</v>
      </c>
      <c r="S72" s="94">
        <f>+'CO2'!S72+'abs CO2'!S72+'CH4'!S72*PCG!$C$5+N2O!S72*PCG!$C$6+HFC!S72+PFC!S72+'SF6'!S72</f>
        <v>0</v>
      </c>
      <c r="T72" s="94">
        <f>+'CO2'!T72+'abs CO2'!T72+'CH4'!T72*PCG!$C$5+N2O!T72*PCG!$C$6+HFC!T72+PFC!T72+'SF6'!T72</f>
        <v>0</v>
      </c>
      <c r="U72" s="94">
        <f>+'CO2'!U72+'abs CO2'!U72+'CH4'!U72*PCG!$C$5+N2O!U72*PCG!$C$6+HFC!U72+PFC!U72+'SF6'!U72</f>
        <v>0</v>
      </c>
      <c r="V72" s="94">
        <f>+'CO2'!V72+'abs CO2'!V72+'CH4'!V72*PCG!$C$5+N2O!V72*PCG!$C$6+HFC!V72+PFC!V72+'SF6'!V72</f>
        <v>0</v>
      </c>
      <c r="W72" s="94">
        <f>+'CO2'!W72+'abs CO2'!W72+'CH4'!W72*PCG!$C$5+N2O!W72*PCG!$C$6+HFC!W72+PFC!W72+'SF6'!W72</f>
        <v>0</v>
      </c>
      <c r="X72" s="94">
        <f>+'CO2'!X72+'abs CO2'!X72+'CH4'!X72*PCG!$C$5+N2O!X72*PCG!$C$6+HFC!X72+PFC!X72+'SF6'!X72</f>
        <v>0</v>
      </c>
      <c r="Y72" s="94">
        <f>+'CO2'!Y72+'abs CO2'!Y72+'CH4'!Y72*PCG!$C$5+N2O!Y72*PCG!$C$6+HFC!Y72+PFC!Y72+'SF6'!Y72</f>
        <v>0</v>
      </c>
      <c r="Z72" s="94">
        <f>+'CO2'!Z72+'abs CO2'!Z72+'CH4'!Z72*PCG!$C$5+N2O!Z72*PCG!$C$6+HFC!Z72+PFC!Z72+'SF6'!Z72</f>
        <v>0</v>
      </c>
      <c r="AA72" s="94">
        <f>+'CO2'!AA72+'abs CO2'!AA72+'CH4'!AA72*PCG!$C$5+N2O!AA72*PCG!$C$6+HFC!AA72+PFC!AA72+'SF6'!AA72</f>
        <v>0</v>
      </c>
      <c r="AB72" s="94">
        <f>+'CO2'!AB72+'abs CO2'!AB72+'CH4'!AB72*PCG!$C$5+N2O!AB72*PCG!$C$6+HFC!AB72+PFC!AB72+'SF6'!AB72</f>
        <v>0</v>
      </c>
      <c r="AC72" s="94">
        <f>+'CO2'!AC72+'abs CO2'!AC72+'CH4'!AC72*PCG!$C$5+N2O!AC72*PCG!$C$6+HFC!AC72+PFC!AC72+'SF6'!AC72</f>
        <v>0</v>
      </c>
      <c r="AD72" s="94">
        <f>+'CO2'!AD72+'abs CO2'!AD72+'CH4'!AD72*PCG!$C$5+N2O!AD72*PCG!$C$6+HFC!AD72+PFC!AD72+'SF6'!AD72</f>
        <v>0</v>
      </c>
      <c r="AE72" s="94">
        <f>+'CO2'!AE72+'abs CO2'!AE72+'CH4'!AE72*PCG!$C$5+N2O!AE72*PCG!$C$6+HFC!AE72+PFC!AE72+'SF6'!AE72</f>
        <v>0</v>
      </c>
    </row>
    <row r="73" spans="1:31" x14ac:dyDescent="0.2">
      <c r="A73" s="13" t="s">
        <v>154</v>
      </c>
      <c r="B73" s="4" t="s">
        <v>155</v>
      </c>
      <c r="C73" s="94">
        <f>+'CO2'!C73+'abs CO2'!C73+'CH4'!C73*PCG!$C$5+N2O!C73*PCG!$C$6+HFC!C73+PFC!C73+'SF6'!C73</f>
        <v>0</v>
      </c>
      <c r="D73" s="94">
        <f>+'CO2'!D73+'abs CO2'!D73+'CH4'!D73*PCG!$C$5+N2O!D73*PCG!$C$6+HFC!D73+PFC!D73+'SF6'!D73</f>
        <v>0</v>
      </c>
      <c r="E73" s="94">
        <f>+'CO2'!E73+'abs CO2'!E73+'CH4'!E73*PCG!$C$5+N2O!E73*PCG!$C$6+HFC!E73+PFC!E73+'SF6'!E73</f>
        <v>0</v>
      </c>
      <c r="F73" s="94">
        <f>+'CO2'!F73+'abs CO2'!F73+'CH4'!F73*PCG!$C$5+N2O!F73*PCG!$C$6+HFC!F73+PFC!F73+'SF6'!F73</f>
        <v>0</v>
      </c>
      <c r="G73" s="94">
        <f>+'CO2'!G73+'abs CO2'!G73+'CH4'!G73*PCG!$C$5+N2O!G73*PCG!$C$6+HFC!G73+PFC!G73+'SF6'!G73</f>
        <v>0</v>
      </c>
      <c r="H73" s="94">
        <f>+'CO2'!H73+'abs CO2'!H73+'CH4'!H73*PCG!$C$5+N2O!H73*PCG!$C$6+HFC!H73+PFC!H73+'SF6'!H73</f>
        <v>0</v>
      </c>
      <c r="I73" s="94">
        <f>+'CO2'!I73+'abs CO2'!I73+'CH4'!I73*PCG!$C$5+N2O!I73*PCG!$C$6+HFC!I73+PFC!I73+'SF6'!I73</f>
        <v>0</v>
      </c>
      <c r="J73" s="94">
        <f>+'CO2'!J73+'abs CO2'!J73+'CH4'!J73*PCG!$C$5+N2O!J73*PCG!$C$6+HFC!J73+PFC!J73+'SF6'!J73</f>
        <v>0</v>
      </c>
      <c r="K73" s="94">
        <f>+'CO2'!K73+'abs CO2'!K73+'CH4'!K73*PCG!$C$5+N2O!K73*PCG!$C$6+HFC!K73+PFC!K73+'SF6'!K73</f>
        <v>0</v>
      </c>
      <c r="L73" s="94">
        <f>+'CO2'!L73+'abs CO2'!L73+'CH4'!L73*PCG!$C$5+N2O!L73*PCG!$C$6+HFC!L73+PFC!L73+'SF6'!L73</f>
        <v>0</v>
      </c>
      <c r="M73" s="94">
        <f>+'CO2'!M73+'abs CO2'!M73+'CH4'!M73*PCG!$C$5+N2O!M73*PCG!$C$6+HFC!M73+PFC!M73+'SF6'!M73</f>
        <v>0</v>
      </c>
      <c r="N73" s="94">
        <f>+'CO2'!N73+'abs CO2'!N73+'CH4'!N73*PCG!$C$5+N2O!N73*PCG!$C$6+HFC!N73+PFC!N73+'SF6'!N73</f>
        <v>0</v>
      </c>
      <c r="O73" s="94">
        <f>+'CO2'!O73+'abs CO2'!O73+'CH4'!O73*PCG!$C$5+N2O!O73*PCG!$C$6+HFC!O73+PFC!O73+'SF6'!O73</f>
        <v>0</v>
      </c>
      <c r="P73" s="94">
        <f>+'CO2'!P73+'abs CO2'!P73+'CH4'!P73*PCG!$C$5+N2O!P73*PCG!$C$6+HFC!P73+PFC!P73+'SF6'!P73</f>
        <v>0</v>
      </c>
      <c r="Q73" s="94">
        <f>+'CO2'!Q73+'abs CO2'!Q73+'CH4'!Q73*PCG!$C$5+N2O!Q73*PCG!$C$6+HFC!Q73+PFC!Q73+'SF6'!Q73</f>
        <v>0</v>
      </c>
      <c r="R73" s="94">
        <f>+'CO2'!R73+'abs CO2'!R73+'CH4'!R73*PCG!$C$5+N2O!R73*PCG!$C$6+HFC!R73+PFC!R73+'SF6'!R73</f>
        <v>0</v>
      </c>
      <c r="S73" s="94">
        <f>+'CO2'!S73+'abs CO2'!S73+'CH4'!S73*PCG!$C$5+N2O!S73*PCG!$C$6+HFC!S73+PFC!S73+'SF6'!S73</f>
        <v>0</v>
      </c>
      <c r="T73" s="94">
        <f>+'CO2'!T73+'abs CO2'!T73+'CH4'!T73*PCG!$C$5+N2O!T73*PCG!$C$6+HFC!T73+PFC!T73+'SF6'!T73</f>
        <v>0</v>
      </c>
      <c r="U73" s="94">
        <f>+'CO2'!U73+'abs CO2'!U73+'CH4'!U73*PCG!$C$5+N2O!U73*PCG!$C$6+HFC!U73+PFC!U73+'SF6'!U73</f>
        <v>0</v>
      </c>
      <c r="V73" s="94">
        <f>+'CO2'!V73+'abs CO2'!V73+'CH4'!V73*PCG!$C$5+N2O!V73*PCG!$C$6+HFC!V73+PFC!V73+'SF6'!V73</f>
        <v>0</v>
      </c>
      <c r="W73" s="94">
        <f>+'CO2'!W73+'abs CO2'!W73+'CH4'!W73*PCG!$C$5+N2O!W73*PCG!$C$6+HFC!W73+PFC!W73+'SF6'!W73</f>
        <v>0</v>
      </c>
      <c r="X73" s="94">
        <f>+'CO2'!X73+'abs CO2'!X73+'CH4'!X73*PCG!$C$5+N2O!X73*PCG!$C$6+HFC!X73+PFC!X73+'SF6'!X73</f>
        <v>0</v>
      </c>
      <c r="Y73" s="94">
        <f>+'CO2'!Y73+'abs CO2'!Y73+'CH4'!Y73*PCG!$C$5+N2O!Y73*PCG!$C$6+HFC!Y73+PFC!Y73+'SF6'!Y73</f>
        <v>0</v>
      </c>
      <c r="Z73" s="94">
        <f>+'CO2'!Z73+'abs CO2'!Z73+'CH4'!Z73*PCG!$C$5+N2O!Z73*PCG!$C$6+HFC!Z73+PFC!Z73+'SF6'!Z73</f>
        <v>0</v>
      </c>
      <c r="AA73" s="94">
        <f>+'CO2'!AA73+'abs CO2'!AA73+'CH4'!AA73*PCG!$C$5+N2O!AA73*PCG!$C$6+HFC!AA73+PFC!AA73+'SF6'!AA73</f>
        <v>0</v>
      </c>
      <c r="AB73" s="94">
        <f>+'CO2'!AB73+'abs CO2'!AB73+'CH4'!AB73*PCG!$C$5+N2O!AB73*PCG!$C$6+HFC!AB73+PFC!AB73+'SF6'!AB73</f>
        <v>0</v>
      </c>
      <c r="AC73" s="94">
        <f>+'CO2'!AC73+'abs CO2'!AC73+'CH4'!AC73*PCG!$C$5+N2O!AC73*PCG!$C$6+HFC!AC73+PFC!AC73+'SF6'!AC73</f>
        <v>0</v>
      </c>
      <c r="AD73" s="94">
        <f>+'CO2'!AD73+'abs CO2'!AD73+'CH4'!AD73*PCG!$C$5+N2O!AD73*PCG!$C$6+HFC!AD73+PFC!AD73+'SF6'!AD73</f>
        <v>0</v>
      </c>
      <c r="AE73" s="94">
        <f>+'CO2'!AE73+'abs CO2'!AE73+'CH4'!AE73*PCG!$C$5+N2O!AE73*PCG!$C$6+HFC!AE73+PFC!AE73+'SF6'!AE73</f>
        <v>0</v>
      </c>
    </row>
    <row r="74" spans="1:31" x14ac:dyDescent="0.2">
      <c r="A74" s="13" t="s">
        <v>156</v>
      </c>
      <c r="B74" s="4" t="s">
        <v>157</v>
      </c>
      <c r="C74" s="94">
        <f>+'CO2'!C74+'abs CO2'!C74+'CH4'!C74*PCG!$C$5+N2O!C74*PCG!$C$6+HFC!C74+PFC!C74+'SF6'!C74</f>
        <v>0</v>
      </c>
      <c r="D74" s="94">
        <f>+'CO2'!D74+'abs CO2'!D74+'CH4'!D74*PCG!$C$5+N2O!D74*PCG!$C$6+HFC!D74+PFC!D74+'SF6'!D74</f>
        <v>0</v>
      </c>
      <c r="E74" s="94">
        <f>+'CO2'!E74+'abs CO2'!E74+'CH4'!E74*PCG!$C$5+N2O!E74*PCG!$C$6+HFC!E74+PFC!E74+'SF6'!E74</f>
        <v>0</v>
      </c>
      <c r="F74" s="94">
        <f>+'CO2'!F74+'abs CO2'!F74+'CH4'!F74*PCG!$C$5+N2O!F74*PCG!$C$6+HFC!F74+PFC!F74+'SF6'!F74</f>
        <v>0</v>
      </c>
      <c r="G74" s="94">
        <f>+'CO2'!G74+'abs CO2'!G74+'CH4'!G74*PCG!$C$5+N2O!G74*PCG!$C$6+HFC!G74+PFC!G74+'SF6'!G74</f>
        <v>0</v>
      </c>
      <c r="H74" s="94">
        <f>+'CO2'!H74+'abs CO2'!H74+'CH4'!H74*PCG!$C$5+N2O!H74*PCG!$C$6+HFC!H74+PFC!H74+'SF6'!H74</f>
        <v>0</v>
      </c>
      <c r="I74" s="94">
        <f>+'CO2'!I74+'abs CO2'!I74+'CH4'!I74*PCG!$C$5+N2O!I74*PCG!$C$6+HFC!I74+PFC!I74+'SF6'!I74</f>
        <v>0</v>
      </c>
      <c r="J74" s="94">
        <f>+'CO2'!J74+'abs CO2'!J74+'CH4'!J74*PCG!$C$5+N2O!J74*PCG!$C$6+HFC!J74+PFC!J74+'SF6'!J74</f>
        <v>0</v>
      </c>
      <c r="K74" s="94">
        <f>+'CO2'!K74+'abs CO2'!K74+'CH4'!K74*PCG!$C$5+N2O!K74*PCG!$C$6+HFC!K74+PFC!K74+'SF6'!K74</f>
        <v>0</v>
      </c>
      <c r="L74" s="94">
        <f>+'CO2'!L74+'abs CO2'!L74+'CH4'!L74*PCG!$C$5+N2O!L74*PCG!$C$6+HFC!L74+PFC!L74+'SF6'!L74</f>
        <v>0</v>
      </c>
      <c r="M74" s="94">
        <f>+'CO2'!M74+'abs CO2'!M74+'CH4'!M74*PCG!$C$5+N2O!M74*PCG!$C$6+HFC!M74+PFC!M74+'SF6'!M74</f>
        <v>0</v>
      </c>
      <c r="N74" s="94">
        <f>+'CO2'!N74+'abs CO2'!N74+'CH4'!N74*PCG!$C$5+N2O!N74*PCG!$C$6+HFC!N74+PFC!N74+'SF6'!N74</f>
        <v>0</v>
      </c>
      <c r="O74" s="94">
        <f>+'CO2'!O74+'abs CO2'!O74+'CH4'!O74*PCG!$C$5+N2O!O74*PCG!$C$6+HFC!O74+PFC!O74+'SF6'!O74</f>
        <v>0</v>
      </c>
      <c r="P74" s="94">
        <f>+'CO2'!P74+'abs CO2'!P74+'CH4'!P74*PCG!$C$5+N2O!P74*PCG!$C$6+HFC!P74+PFC!P74+'SF6'!P74</f>
        <v>0</v>
      </c>
      <c r="Q74" s="94">
        <f>+'CO2'!Q74+'abs CO2'!Q74+'CH4'!Q74*PCG!$C$5+N2O!Q74*PCG!$C$6+HFC!Q74+PFC!Q74+'SF6'!Q74</f>
        <v>0</v>
      </c>
      <c r="R74" s="94">
        <f>+'CO2'!R74+'abs CO2'!R74+'CH4'!R74*PCG!$C$5+N2O!R74*PCG!$C$6+HFC!R74+PFC!R74+'SF6'!R74</f>
        <v>0</v>
      </c>
      <c r="S74" s="94">
        <f>+'CO2'!S74+'abs CO2'!S74+'CH4'!S74*PCG!$C$5+N2O!S74*PCG!$C$6+HFC!S74+PFC!S74+'SF6'!S74</f>
        <v>0</v>
      </c>
      <c r="T74" s="94">
        <f>+'CO2'!T74+'abs CO2'!T74+'CH4'!T74*PCG!$C$5+N2O!T74*PCG!$C$6+HFC!T74+PFC!T74+'SF6'!T74</f>
        <v>0</v>
      </c>
      <c r="U74" s="94">
        <f>+'CO2'!U74+'abs CO2'!U74+'CH4'!U74*PCG!$C$5+N2O!U74*PCG!$C$6+HFC!U74+PFC!U74+'SF6'!U74</f>
        <v>0</v>
      </c>
      <c r="V74" s="94">
        <f>+'CO2'!V74+'abs CO2'!V74+'CH4'!V74*PCG!$C$5+N2O!V74*PCG!$C$6+HFC!V74+PFC!V74+'SF6'!V74</f>
        <v>0</v>
      </c>
      <c r="W74" s="94">
        <f>+'CO2'!W74+'abs CO2'!W74+'CH4'!W74*PCG!$C$5+N2O!W74*PCG!$C$6+HFC!W74+PFC!W74+'SF6'!W74</f>
        <v>0</v>
      </c>
      <c r="X74" s="94">
        <f>+'CO2'!X74+'abs CO2'!X74+'CH4'!X74*PCG!$C$5+N2O!X74*PCG!$C$6+HFC!X74+PFC!X74+'SF6'!X74</f>
        <v>0</v>
      </c>
      <c r="Y74" s="94">
        <f>+'CO2'!Y74+'abs CO2'!Y74+'CH4'!Y74*PCG!$C$5+N2O!Y74*PCG!$C$6+HFC!Y74+PFC!Y74+'SF6'!Y74</f>
        <v>0</v>
      </c>
      <c r="Z74" s="94">
        <f>+'CO2'!Z74+'abs CO2'!Z74+'CH4'!Z74*PCG!$C$5+N2O!Z74*PCG!$C$6+HFC!Z74+PFC!Z74+'SF6'!Z74</f>
        <v>0</v>
      </c>
      <c r="AA74" s="94">
        <f>+'CO2'!AA74+'abs CO2'!AA74+'CH4'!AA74*PCG!$C$5+N2O!AA74*PCG!$C$6+HFC!AA74+PFC!AA74+'SF6'!AA74</f>
        <v>0</v>
      </c>
      <c r="AB74" s="94">
        <f>+'CO2'!AB74+'abs CO2'!AB74+'CH4'!AB74*PCG!$C$5+N2O!AB74*PCG!$C$6+HFC!AB74+PFC!AB74+'SF6'!AB74</f>
        <v>0</v>
      </c>
      <c r="AC74" s="94">
        <f>+'CO2'!AC74+'abs CO2'!AC74+'CH4'!AC74*PCG!$C$5+N2O!AC74*PCG!$C$6+HFC!AC74+PFC!AC74+'SF6'!AC74</f>
        <v>0</v>
      </c>
      <c r="AD74" s="94">
        <f>+'CO2'!AD74+'abs CO2'!AD74+'CH4'!AD74*PCG!$C$5+N2O!AD74*PCG!$C$6+HFC!AD74+PFC!AD74+'SF6'!AD74</f>
        <v>0</v>
      </c>
      <c r="AE74" s="94">
        <f>+'CO2'!AE74+'abs CO2'!AE74+'CH4'!AE74*PCG!$C$5+N2O!AE74*PCG!$C$6+HFC!AE74+PFC!AE74+'SF6'!AE74</f>
        <v>0</v>
      </c>
    </row>
    <row r="75" spans="1:31" x14ac:dyDescent="0.2">
      <c r="A75" s="13" t="s">
        <v>158</v>
      </c>
      <c r="B75" s="4" t="s">
        <v>159</v>
      </c>
      <c r="C75" s="33">
        <f t="shared" ref="C75:AE75" si="22">+C76+C77</f>
        <v>0</v>
      </c>
      <c r="D75" s="33">
        <f t="shared" si="22"/>
        <v>0</v>
      </c>
      <c r="E75" s="33">
        <f t="shared" si="22"/>
        <v>0</v>
      </c>
      <c r="F75" s="33">
        <f t="shared" si="22"/>
        <v>0</v>
      </c>
      <c r="G75" s="33">
        <f t="shared" si="22"/>
        <v>0</v>
      </c>
      <c r="H75" s="33">
        <f t="shared" si="22"/>
        <v>0</v>
      </c>
      <c r="I75" s="33">
        <f t="shared" si="22"/>
        <v>0</v>
      </c>
      <c r="J75" s="33">
        <f t="shared" si="22"/>
        <v>0</v>
      </c>
      <c r="K75" s="33">
        <f t="shared" si="22"/>
        <v>0</v>
      </c>
      <c r="L75" s="33">
        <f t="shared" si="22"/>
        <v>0</v>
      </c>
      <c r="M75" s="33">
        <f t="shared" si="22"/>
        <v>0</v>
      </c>
      <c r="N75" s="33">
        <f t="shared" si="22"/>
        <v>0</v>
      </c>
      <c r="O75" s="33">
        <f t="shared" si="22"/>
        <v>0</v>
      </c>
      <c r="P75" s="33">
        <f t="shared" si="22"/>
        <v>0</v>
      </c>
      <c r="Q75" s="33">
        <f t="shared" si="22"/>
        <v>0</v>
      </c>
      <c r="R75" s="33">
        <f t="shared" si="22"/>
        <v>0</v>
      </c>
      <c r="S75" s="33">
        <f t="shared" si="22"/>
        <v>0</v>
      </c>
      <c r="T75" s="33">
        <f t="shared" si="22"/>
        <v>0</v>
      </c>
      <c r="U75" s="33">
        <f t="shared" si="22"/>
        <v>0</v>
      </c>
      <c r="V75" s="33">
        <f t="shared" si="22"/>
        <v>0</v>
      </c>
      <c r="W75" s="33">
        <f t="shared" si="22"/>
        <v>0</v>
      </c>
      <c r="X75" s="33">
        <f t="shared" si="22"/>
        <v>0</v>
      </c>
      <c r="Y75" s="33">
        <f t="shared" si="22"/>
        <v>0</v>
      </c>
      <c r="Z75" s="33">
        <f t="shared" si="22"/>
        <v>0</v>
      </c>
      <c r="AA75" s="33">
        <f t="shared" si="22"/>
        <v>0</v>
      </c>
      <c r="AB75" s="33">
        <f t="shared" si="22"/>
        <v>0</v>
      </c>
      <c r="AC75" s="33">
        <f t="shared" si="22"/>
        <v>0</v>
      </c>
      <c r="AD75" s="33">
        <f t="shared" si="22"/>
        <v>0</v>
      </c>
      <c r="AE75" s="33">
        <f t="shared" si="22"/>
        <v>0</v>
      </c>
    </row>
    <row r="76" spans="1:31" x14ac:dyDescent="0.2">
      <c r="A76" s="13" t="s">
        <v>160</v>
      </c>
      <c r="B76" s="4" t="s">
        <v>151</v>
      </c>
      <c r="C76" s="94">
        <f>+'CO2'!C76+'abs CO2'!C76+'CH4'!C76*PCG!$C$5+N2O!C76*PCG!$C$6+HFC!C76+PFC!C76+'SF6'!C76</f>
        <v>0</v>
      </c>
      <c r="D76" s="94">
        <f>+'CO2'!D76+'abs CO2'!D76+'CH4'!D76*PCG!$C$5+N2O!D76*PCG!$C$6+HFC!D76+PFC!D76+'SF6'!D76</f>
        <v>0</v>
      </c>
      <c r="E76" s="94">
        <f>+'CO2'!E76+'abs CO2'!E76+'CH4'!E76*PCG!$C$5+N2O!E76*PCG!$C$6+HFC!E76+PFC!E76+'SF6'!E76</f>
        <v>0</v>
      </c>
      <c r="F76" s="94">
        <f>+'CO2'!F76+'abs CO2'!F76+'CH4'!F76*PCG!$C$5+N2O!F76*PCG!$C$6+HFC!F76+PFC!F76+'SF6'!F76</f>
        <v>0</v>
      </c>
      <c r="G76" s="94">
        <f>+'CO2'!G76+'abs CO2'!G76+'CH4'!G76*PCG!$C$5+N2O!G76*PCG!$C$6+HFC!G76+PFC!G76+'SF6'!G76</f>
        <v>0</v>
      </c>
      <c r="H76" s="94">
        <f>+'CO2'!H76+'abs CO2'!H76+'CH4'!H76*PCG!$C$5+N2O!H76*PCG!$C$6+HFC!H76+PFC!H76+'SF6'!H76</f>
        <v>0</v>
      </c>
      <c r="I76" s="94">
        <f>+'CO2'!I76+'abs CO2'!I76+'CH4'!I76*PCG!$C$5+N2O!I76*PCG!$C$6+HFC!I76+PFC!I76+'SF6'!I76</f>
        <v>0</v>
      </c>
      <c r="J76" s="94">
        <f>+'CO2'!J76+'abs CO2'!J76+'CH4'!J76*PCG!$C$5+N2O!J76*PCG!$C$6+HFC!J76+PFC!J76+'SF6'!J76</f>
        <v>0</v>
      </c>
      <c r="K76" s="94">
        <f>+'CO2'!K76+'abs CO2'!K76+'CH4'!K76*PCG!$C$5+N2O!K76*PCG!$C$6+HFC!K76+PFC!K76+'SF6'!K76</f>
        <v>0</v>
      </c>
      <c r="L76" s="94">
        <f>+'CO2'!L76+'abs CO2'!L76+'CH4'!L76*PCG!$C$5+N2O!L76*PCG!$C$6+HFC!L76+PFC!L76+'SF6'!L76</f>
        <v>0</v>
      </c>
      <c r="M76" s="94">
        <f>+'CO2'!M76+'abs CO2'!M76+'CH4'!M76*PCG!$C$5+N2O!M76*PCG!$C$6+HFC!M76+PFC!M76+'SF6'!M76</f>
        <v>0</v>
      </c>
      <c r="N76" s="94">
        <f>+'CO2'!N76+'abs CO2'!N76+'CH4'!N76*PCG!$C$5+N2O!N76*PCG!$C$6+HFC!N76+PFC!N76+'SF6'!N76</f>
        <v>0</v>
      </c>
      <c r="O76" s="94">
        <f>+'CO2'!O76+'abs CO2'!O76+'CH4'!O76*PCG!$C$5+N2O!O76*PCG!$C$6+HFC!O76+PFC!O76+'SF6'!O76</f>
        <v>0</v>
      </c>
      <c r="P76" s="94">
        <f>+'CO2'!P76+'abs CO2'!P76+'CH4'!P76*PCG!$C$5+N2O!P76*PCG!$C$6+HFC!P76+PFC!P76+'SF6'!P76</f>
        <v>0</v>
      </c>
      <c r="Q76" s="94">
        <f>+'CO2'!Q76+'abs CO2'!Q76+'CH4'!Q76*PCG!$C$5+N2O!Q76*PCG!$C$6+HFC!Q76+PFC!Q76+'SF6'!Q76</f>
        <v>0</v>
      </c>
      <c r="R76" s="94">
        <f>+'CO2'!R76+'abs CO2'!R76+'CH4'!R76*PCG!$C$5+N2O!R76*PCG!$C$6+HFC!R76+PFC!R76+'SF6'!R76</f>
        <v>0</v>
      </c>
      <c r="S76" s="94">
        <f>+'CO2'!S76+'abs CO2'!S76+'CH4'!S76*PCG!$C$5+N2O!S76*PCG!$C$6+HFC!S76+PFC!S76+'SF6'!S76</f>
        <v>0</v>
      </c>
      <c r="T76" s="94">
        <f>+'CO2'!T76+'abs CO2'!T76+'CH4'!T76*PCG!$C$5+N2O!T76*PCG!$C$6+HFC!T76+PFC!T76+'SF6'!T76</f>
        <v>0</v>
      </c>
      <c r="U76" s="94">
        <f>+'CO2'!U76+'abs CO2'!U76+'CH4'!U76*PCG!$C$5+N2O!U76*PCG!$C$6+HFC!U76+PFC!U76+'SF6'!U76</f>
        <v>0</v>
      </c>
      <c r="V76" s="94">
        <f>+'CO2'!V76+'abs CO2'!V76+'CH4'!V76*PCG!$C$5+N2O!V76*PCG!$C$6+HFC!V76+PFC!V76+'SF6'!V76</f>
        <v>0</v>
      </c>
      <c r="W76" s="94">
        <f>+'CO2'!W76+'abs CO2'!W76+'CH4'!W76*PCG!$C$5+N2O!W76*PCG!$C$6+HFC!W76+PFC!W76+'SF6'!W76</f>
        <v>0</v>
      </c>
      <c r="X76" s="94">
        <f>+'CO2'!X76+'abs CO2'!X76+'CH4'!X76*PCG!$C$5+N2O!X76*PCG!$C$6+HFC!X76+PFC!X76+'SF6'!X76</f>
        <v>0</v>
      </c>
      <c r="Y76" s="94">
        <f>+'CO2'!Y76+'abs CO2'!Y76+'CH4'!Y76*PCG!$C$5+N2O!Y76*PCG!$C$6+HFC!Y76+PFC!Y76+'SF6'!Y76</f>
        <v>0</v>
      </c>
      <c r="Z76" s="94">
        <f>+'CO2'!Z76+'abs CO2'!Z76+'CH4'!Z76*PCG!$C$5+N2O!Z76*PCG!$C$6+HFC!Z76+PFC!Z76+'SF6'!Z76</f>
        <v>0</v>
      </c>
      <c r="AA76" s="94">
        <f>+'CO2'!AA76+'abs CO2'!AA76+'CH4'!AA76*PCG!$C$5+N2O!AA76*PCG!$C$6+HFC!AA76+PFC!AA76+'SF6'!AA76</f>
        <v>0</v>
      </c>
      <c r="AB76" s="94">
        <f>+'CO2'!AB76+'abs CO2'!AB76+'CH4'!AB76*PCG!$C$5+N2O!AB76*PCG!$C$6+HFC!AB76+PFC!AB76+'SF6'!AB76</f>
        <v>0</v>
      </c>
      <c r="AC76" s="94">
        <f>+'CO2'!AC76+'abs CO2'!AC76+'CH4'!AC76*PCG!$C$5+N2O!AC76*PCG!$C$6+HFC!AC76+PFC!AC76+'SF6'!AC76</f>
        <v>0</v>
      </c>
      <c r="AD76" s="94">
        <f>+'CO2'!AD76+'abs CO2'!AD76+'CH4'!AD76*PCG!$C$5+N2O!AD76*PCG!$C$6+HFC!AD76+PFC!AD76+'SF6'!AD76</f>
        <v>0</v>
      </c>
      <c r="AE76" s="94">
        <f>+'CO2'!AE76+'abs CO2'!AE76+'CH4'!AE76*PCG!$C$5+N2O!AE76*PCG!$C$6+HFC!AE76+PFC!AE76+'SF6'!AE76</f>
        <v>0</v>
      </c>
    </row>
    <row r="77" spans="1:31" x14ac:dyDescent="0.2">
      <c r="A77" s="13" t="s">
        <v>161</v>
      </c>
      <c r="B77" s="4" t="s">
        <v>153</v>
      </c>
      <c r="C77" s="94">
        <f>+'CO2'!C77+'abs CO2'!C77+'CH4'!C77*PCG!$C$5+N2O!C77*PCG!$C$6+HFC!C77+PFC!C77+'SF6'!C77</f>
        <v>0</v>
      </c>
      <c r="D77" s="94">
        <f>+'CO2'!D77+'abs CO2'!D77+'CH4'!D77*PCG!$C$5+N2O!D77*PCG!$C$6+HFC!D77+PFC!D77+'SF6'!D77</f>
        <v>0</v>
      </c>
      <c r="E77" s="94">
        <f>+'CO2'!E77+'abs CO2'!E77+'CH4'!E77*PCG!$C$5+N2O!E77*PCG!$C$6+HFC!E77+PFC!E77+'SF6'!E77</f>
        <v>0</v>
      </c>
      <c r="F77" s="94">
        <f>+'CO2'!F77+'abs CO2'!F77+'CH4'!F77*PCG!$C$5+N2O!F77*PCG!$C$6+HFC!F77+PFC!F77+'SF6'!F77</f>
        <v>0</v>
      </c>
      <c r="G77" s="94">
        <f>+'CO2'!G77+'abs CO2'!G77+'CH4'!G77*PCG!$C$5+N2O!G77*PCG!$C$6+HFC!G77+PFC!G77+'SF6'!G77</f>
        <v>0</v>
      </c>
      <c r="H77" s="94">
        <f>+'CO2'!H77+'abs CO2'!H77+'CH4'!H77*PCG!$C$5+N2O!H77*PCG!$C$6+HFC!H77+PFC!H77+'SF6'!H77</f>
        <v>0</v>
      </c>
      <c r="I77" s="94">
        <f>+'CO2'!I77+'abs CO2'!I77+'CH4'!I77*PCG!$C$5+N2O!I77*PCG!$C$6+HFC!I77+PFC!I77+'SF6'!I77</f>
        <v>0</v>
      </c>
      <c r="J77" s="94">
        <f>+'CO2'!J77+'abs CO2'!J77+'CH4'!J77*PCG!$C$5+N2O!J77*PCG!$C$6+HFC!J77+PFC!J77+'SF6'!J77</f>
        <v>0</v>
      </c>
      <c r="K77" s="94">
        <f>+'CO2'!K77+'abs CO2'!K77+'CH4'!K77*PCG!$C$5+N2O!K77*PCG!$C$6+HFC!K77+PFC!K77+'SF6'!K77</f>
        <v>0</v>
      </c>
      <c r="L77" s="94">
        <f>+'CO2'!L77+'abs CO2'!L77+'CH4'!L77*PCG!$C$5+N2O!L77*PCG!$C$6+HFC!L77+PFC!L77+'SF6'!L77</f>
        <v>0</v>
      </c>
      <c r="M77" s="94">
        <f>+'CO2'!M77+'abs CO2'!M77+'CH4'!M77*PCG!$C$5+N2O!M77*PCG!$C$6+HFC!M77+PFC!M77+'SF6'!M77</f>
        <v>0</v>
      </c>
      <c r="N77" s="94">
        <f>+'CO2'!N77+'abs CO2'!N77+'CH4'!N77*PCG!$C$5+N2O!N77*PCG!$C$6+HFC!N77+PFC!N77+'SF6'!N77</f>
        <v>0</v>
      </c>
      <c r="O77" s="94">
        <f>+'CO2'!O77+'abs CO2'!O77+'CH4'!O77*PCG!$C$5+N2O!O77*PCG!$C$6+HFC!O77+PFC!O77+'SF6'!O77</f>
        <v>0</v>
      </c>
      <c r="P77" s="94">
        <f>+'CO2'!P77+'abs CO2'!P77+'CH4'!P77*PCG!$C$5+N2O!P77*PCG!$C$6+HFC!P77+PFC!P77+'SF6'!P77</f>
        <v>0</v>
      </c>
      <c r="Q77" s="94">
        <f>+'CO2'!Q77+'abs CO2'!Q77+'CH4'!Q77*PCG!$C$5+N2O!Q77*PCG!$C$6+HFC!Q77+PFC!Q77+'SF6'!Q77</f>
        <v>0</v>
      </c>
      <c r="R77" s="94">
        <f>+'CO2'!R77+'abs CO2'!R77+'CH4'!R77*PCG!$C$5+N2O!R77*PCG!$C$6+HFC!R77+PFC!R77+'SF6'!R77</f>
        <v>0</v>
      </c>
      <c r="S77" s="94">
        <f>+'CO2'!S77+'abs CO2'!S77+'CH4'!S77*PCG!$C$5+N2O!S77*PCG!$C$6+HFC!S77+PFC!S77+'SF6'!S77</f>
        <v>0</v>
      </c>
      <c r="T77" s="94">
        <f>+'CO2'!T77+'abs CO2'!T77+'CH4'!T77*PCG!$C$5+N2O!T77*PCG!$C$6+HFC!T77+PFC!T77+'SF6'!T77</f>
        <v>0</v>
      </c>
      <c r="U77" s="94">
        <f>+'CO2'!U77+'abs CO2'!U77+'CH4'!U77*PCG!$C$5+N2O!U77*PCG!$C$6+HFC!U77+PFC!U77+'SF6'!U77</f>
        <v>0</v>
      </c>
      <c r="V77" s="94">
        <f>+'CO2'!V77+'abs CO2'!V77+'CH4'!V77*PCG!$C$5+N2O!V77*PCG!$C$6+HFC!V77+PFC!V77+'SF6'!V77</f>
        <v>0</v>
      </c>
      <c r="W77" s="94">
        <f>+'CO2'!W77+'abs CO2'!W77+'CH4'!W77*PCG!$C$5+N2O!W77*PCG!$C$6+HFC!W77+PFC!W77+'SF6'!W77</f>
        <v>0</v>
      </c>
      <c r="X77" s="94">
        <f>+'CO2'!X77+'abs CO2'!X77+'CH4'!X77*PCG!$C$5+N2O!X77*PCG!$C$6+HFC!X77+PFC!X77+'SF6'!X77</f>
        <v>0</v>
      </c>
      <c r="Y77" s="94">
        <f>+'CO2'!Y77+'abs CO2'!Y77+'CH4'!Y77*PCG!$C$5+N2O!Y77*PCG!$C$6+HFC!Y77+PFC!Y77+'SF6'!Y77</f>
        <v>0</v>
      </c>
      <c r="Z77" s="94">
        <f>+'CO2'!Z77+'abs CO2'!Z77+'CH4'!Z77*PCG!$C$5+N2O!Z77*PCG!$C$6+HFC!Z77+PFC!Z77+'SF6'!Z77</f>
        <v>0</v>
      </c>
      <c r="AA77" s="94">
        <f>+'CO2'!AA77+'abs CO2'!AA77+'CH4'!AA77*PCG!$C$5+N2O!AA77*PCG!$C$6+HFC!AA77+PFC!AA77+'SF6'!AA77</f>
        <v>0</v>
      </c>
      <c r="AB77" s="94">
        <f>+'CO2'!AB77+'abs CO2'!AB77+'CH4'!AB77*PCG!$C$5+N2O!AB77*PCG!$C$6+HFC!AB77+PFC!AB77+'SF6'!AB77</f>
        <v>0</v>
      </c>
      <c r="AC77" s="94">
        <f>+'CO2'!AC77+'abs CO2'!AC77+'CH4'!AC77*PCG!$C$5+N2O!AC77*PCG!$C$6+HFC!AC77+PFC!AC77+'SF6'!AC77</f>
        <v>0</v>
      </c>
      <c r="AD77" s="94">
        <f>+'CO2'!AD77+'abs CO2'!AD77+'CH4'!AD77*PCG!$C$5+N2O!AD77*PCG!$C$6+HFC!AD77+PFC!AD77+'SF6'!AD77</f>
        <v>0</v>
      </c>
      <c r="AE77" s="94">
        <f>+'CO2'!AE77+'abs CO2'!AE77+'CH4'!AE77*PCG!$C$5+N2O!AE77*PCG!$C$6+HFC!AE77+PFC!AE77+'SF6'!AE77</f>
        <v>0</v>
      </c>
    </row>
    <row r="78" spans="1:31" x14ac:dyDescent="0.2">
      <c r="A78" s="13" t="s">
        <v>162</v>
      </c>
      <c r="B78" s="4" t="s">
        <v>163</v>
      </c>
      <c r="C78" s="94">
        <f>+'CO2'!C78+'abs CO2'!C78+'CH4'!C78*PCG!$C$5+N2O!C78*PCG!$C$6+HFC!C78+PFC!C78+'SF6'!C78</f>
        <v>0</v>
      </c>
      <c r="D78" s="94">
        <f>+'CO2'!D78+'abs CO2'!D78+'CH4'!D78*PCG!$C$5+N2O!D78*PCG!$C$6+HFC!D78+PFC!D78+'SF6'!D78</f>
        <v>0</v>
      </c>
      <c r="E78" s="94">
        <f>+'CO2'!E78+'abs CO2'!E78+'CH4'!E78*PCG!$C$5+N2O!E78*PCG!$C$6+HFC!E78+PFC!E78+'SF6'!E78</f>
        <v>0</v>
      </c>
      <c r="F78" s="94">
        <f>+'CO2'!F78+'abs CO2'!F78+'CH4'!F78*PCG!$C$5+N2O!F78*PCG!$C$6+HFC!F78+PFC!F78+'SF6'!F78</f>
        <v>0</v>
      </c>
      <c r="G78" s="94">
        <f>+'CO2'!G78+'abs CO2'!G78+'CH4'!G78*PCG!$C$5+N2O!G78*PCG!$C$6+HFC!G78+PFC!G78+'SF6'!G78</f>
        <v>0</v>
      </c>
      <c r="H78" s="94">
        <f>+'CO2'!H78+'abs CO2'!H78+'CH4'!H78*PCG!$C$5+N2O!H78*PCG!$C$6+HFC!H78+PFC!H78+'SF6'!H78</f>
        <v>0</v>
      </c>
      <c r="I78" s="94">
        <f>+'CO2'!I78+'abs CO2'!I78+'CH4'!I78*PCG!$C$5+N2O!I78*PCG!$C$6+HFC!I78+PFC!I78+'SF6'!I78</f>
        <v>0</v>
      </c>
      <c r="J78" s="94">
        <f>+'CO2'!J78+'abs CO2'!J78+'CH4'!J78*PCG!$C$5+N2O!J78*PCG!$C$6+HFC!J78+PFC!J78+'SF6'!J78</f>
        <v>0</v>
      </c>
      <c r="K78" s="94">
        <f>+'CO2'!K78+'abs CO2'!K78+'CH4'!K78*PCG!$C$5+N2O!K78*PCG!$C$6+HFC!K78+PFC!K78+'SF6'!K78</f>
        <v>0</v>
      </c>
      <c r="L78" s="94">
        <f>+'CO2'!L78+'abs CO2'!L78+'CH4'!L78*PCG!$C$5+N2O!L78*PCG!$C$6+HFC!L78+PFC!L78+'SF6'!L78</f>
        <v>0</v>
      </c>
      <c r="M78" s="94">
        <f>+'CO2'!M78+'abs CO2'!M78+'CH4'!M78*PCG!$C$5+N2O!M78*PCG!$C$6+HFC!M78+PFC!M78+'SF6'!M78</f>
        <v>0</v>
      </c>
      <c r="N78" s="94">
        <f>+'CO2'!N78+'abs CO2'!N78+'CH4'!N78*PCG!$C$5+N2O!N78*PCG!$C$6+HFC!N78+PFC!N78+'SF6'!N78</f>
        <v>0</v>
      </c>
      <c r="O78" s="94">
        <f>+'CO2'!O78+'abs CO2'!O78+'CH4'!O78*PCG!$C$5+N2O!O78*PCG!$C$6+HFC!O78+PFC!O78+'SF6'!O78</f>
        <v>0</v>
      </c>
      <c r="P78" s="94">
        <f>+'CO2'!P78+'abs CO2'!P78+'CH4'!P78*PCG!$C$5+N2O!P78*PCG!$C$6+HFC!P78+PFC!P78+'SF6'!P78</f>
        <v>0</v>
      </c>
      <c r="Q78" s="94">
        <f>+'CO2'!Q78+'abs CO2'!Q78+'CH4'!Q78*PCG!$C$5+N2O!Q78*PCG!$C$6+HFC!Q78+PFC!Q78+'SF6'!Q78</f>
        <v>0</v>
      </c>
      <c r="R78" s="94">
        <f>+'CO2'!R78+'abs CO2'!R78+'CH4'!R78*PCG!$C$5+N2O!R78*PCG!$C$6+HFC!R78+PFC!R78+'SF6'!R78</f>
        <v>0</v>
      </c>
      <c r="S78" s="94">
        <f>+'CO2'!S78+'abs CO2'!S78+'CH4'!S78*PCG!$C$5+N2O!S78*PCG!$C$6+HFC!S78+PFC!S78+'SF6'!S78</f>
        <v>0</v>
      </c>
      <c r="T78" s="94">
        <f>+'CO2'!T78+'abs CO2'!T78+'CH4'!T78*PCG!$C$5+N2O!T78*PCG!$C$6+HFC!T78+PFC!T78+'SF6'!T78</f>
        <v>0</v>
      </c>
      <c r="U78" s="94">
        <f>+'CO2'!U78+'abs CO2'!U78+'CH4'!U78*PCG!$C$5+N2O!U78*PCG!$C$6+HFC!U78+PFC!U78+'SF6'!U78</f>
        <v>0</v>
      </c>
      <c r="V78" s="94">
        <f>+'CO2'!V78+'abs CO2'!V78+'CH4'!V78*PCG!$C$5+N2O!V78*PCG!$C$6+HFC!V78+PFC!V78+'SF6'!V78</f>
        <v>0</v>
      </c>
      <c r="W78" s="94">
        <f>+'CO2'!W78+'abs CO2'!W78+'CH4'!W78*PCG!$C$5+N2O!W78*PCG!$C$6+HFC!W78+PFC!W78+'SF6'!W78</f>
        <v>0</v>
      </c>
      <c r="X78" s="94">
        <f>+'CO2'!X78+'abs CO2'!X78+'CH4'!X78*PCG!$C$5+N2O!X78*PCG!$C$6+HFC!X78+PFC!X78+'SF6'!X78</f>
        <v>0</v>
      </c>
      <c r="Y78" s="94">
        <f>+'CO2'!Y78+'abs CO2'!Y78+'CH4'!Y78*PCG!$C$5+N2O!Y78*PCG!$C$6+HFC!Y78+PFC!Y78+'SF6'!Y78</f>
        <v>0</v>
      </c>
      <c r="Z78" s="94">
        <f>+'CO2'!Z78+'abs CO2'!Z78+'CH4'!Z78*PCG!$C$5+N2O!Z78*PCG!$C$6+HFC!Z78+PFC!Z78+'SF6'!Z78</f>
        <v>0</v>
      </c>
      <c r="AA78" s="94">
        <f>+'CO2'!AA78+'abs CO2'!AA78+'CH4'!AA78*PCG!$C$5+N2O!AA78*PCG!$C$6+HFC!AA78+PFC!AA78+'SF6'!AA78</f>
        <v>0</v>
      </c>
      <c r="AB78" s="94">
        <f>+'CO2'!AB78+'abs CO2'!AB78+'CH4'!AB78*PCG!$C$5+N2O!AB78*PCG!$C$6+HFC!AB78+PFC!AB78+'SF6'!AB78</f>
        <v>0</v>
      </c>
      <c r="AC78" s="94">
        <f>+'CO2'!AC78+'abs CO2'!AC78+'CH4'!AC78*PCG!$C$5+N2O!AC78*PCG!$C$6+HFC!AC78+PFC!AC78+'SF6'!AC78</f>
        <v>0</v>
      </c>
      <c r="AD78" s="94">
        <f>+'CO2'!AD78+'abs CO2'!AD78+'CH4'!AD78*PCG!$C$5+N2O!AD78*PCG!$C$6+HFC!AD78+PFC!AD78+'SF6'!AD78</f>
        <v>0</v>
      </c>
      <c r="AE78" s="94">
        <f>+'CO2'!AE78+'abs CO2'!AE78+'CH4'!AE78*PCG!$C$5+N2O!AE78*PCG!$C$6+HFC!AE78+PFC!AE78+'SF6'!AE78</f>
        <v>0</v>
      </c>
    </row>
    <row r="79" spans="1:31" x14ac:dyDescent="0.2">
      <c r="A79" s="13" t="s">
        <v>242</v>
      </c>
      <c r="B79" s="4" t="s">
        <v>184</v>
      </c>
      <c r="C79" s="94">
        <f>+'CO2'!C79+'abs CO2'!C79+'CH4'!C79*PCG!$C$5+N2O!C79*PCG!$C$6+HFC!C79+PFC!C79+'SF6'!C79</f>
        <v>0</v>
      </c>
      <c r="D79" s="94">
        <f>+'CO2'!D79+'abs CO2'!D79+'CH4'!D79*PCG!$C$5+N2O!D79*PCG!$C$6+HFC!D79+PFC!D79+'SF6'!D79</f>
        <v>0</v>
      </c>
      <c r="E79" s="94">
        <f>+'CO2'!E79+'abs CO2'!E79+'CH4'!E79*PCG!$C$5+N2O!E79*PCG!$C$6+HFC!E79+PFC!E79+'SF6'!E79</f>
        <v>0</v>
      </c>
      <c r="F79" s="94">
        <f>+'CO2'!F79+'abs CO2'!F79+'CH4'!F79*PCG!$C$5+N2O!F79*PCG!$C$6+HFC!F79+PFC!F79+'SF6'!F79</f>
        <v>0</v>
      </c>
      <c r="G79" s="94">
        <f>+'CO2'!G79+'abs CO2'!G79+'CH4'!G79*PCG!$C$5+N2O!G79*PCG!$C$6+HFC!G79+PFC!G79+'SF6'!G79</f>
        <v>0</v>
      </c>
      <c r="H79" s="94">
        <f>+'CO2'!H79+'abs CO2'!H79+'CH4'!H79*PCG!$C$5+N2O!H79*PCG!$C$6+HFC!H79+PFC!H79+'SF6'!H79</f>
        <v>0</v>
      </c>
      <c r="I79" s="94">
        <f>+'CO2'!I79+'abs CO2'!I79+'CH4'!I79*PCG!$C$5+N2O!I79*PCG!$C$6+HFC!I79+PFC!I79+'SF6'!I79</f>
        <v>0</v>
      </c>
      <c r="J79" s="94">
        <f>+'CO2'!J79+'abs CO2'!J79+'CH4'!J79*PCG!$C$5+N2O!J79*PCG!$C$6+HFC!J79+PFC!J79+'SF6'!J79</f>
        <v>0</v>
      </c>
      <c r="K79" s="94">
        <f>+'CO2'!K79+'abs CO2'!K79+'CH4'!K79*PCG!$C$5+N2O!K79*PCG!$C$6+HFC!K79+PFC!K79+'SF6'!K79</f>
        <v>0</v>
      </c>
      <c r="L79" s="94">
        <f>+'CO2'!L79+'abs CO2'!L79+'CH4'!L79*PCG!$C$5+N2O!L79*PCG!$C$6+HFC!L79+PFC!L79+'SF6'!L79</f>
        <v>0</v>
      </c>
      <c r="M79" s="94">
        <f>+'CO2'!M79+'abs CO2'!M79+'CH4'!M79*PCG!$C$5+N2O!M79*PCG!$C$6+HFC!M79+PFC!M79+'SF6'!M79</f>
        <v>0</v>
      </c>
      <c r="N79" s="94">
        <f>+'CO2'!N79+'abs CO2'!N79+'CH4'!N79*PCG!$C$5+N2O!N79*PCG!$C$6+HFC!N79+PFC!N79+'SF6'!N79</f>
        <v>0</v>
      </c>
      <c r="O79" s="94">
        <f>+'CO2'!O79+'abs CO2'!O79+'CH4'!O79*PCG!$C$5+N2O!O79*PCG!$C$6+HFC!O79+PFC!O79+'SF6'!O79</f>
        <v>0</v>
      </c>
      <c r="P79" s="94">
        <f>+'CO2'!P79+'abs CO2'!P79+'CH4'!P79*PCG!$C$5+N2O!P79*PCG!$C$6+HFC!P79+PFC!P79+'SF6'!P79</f>
        <v>0</v>
      </c>
      <c r="Q79" s="94">
        <f>+'CO2'!Q79+'abs CO2'!Q79+'CH4'!Q79*PCG!$C$5+N2O!Q79*PCG!$C$6+HFC!Q79+PFC!Q79+'SF6'!Q79</f>
        <v>0</v>
      </c>
      <c r="R79" s="94">
        <f>+'CO2'!R79+'abs CO2'!R79+'CH4'!R79*PCG!$C$5+N2O!R79*PCG!$C$6+HFC!R79+PFC!R79+'SF6'!R79</f>
        <v>0</v>
      </c>
      <c r="S79" s="94">
        <f>+'CO2'!S79+'abs CO2'!S79+'CH4'!S79*PCG!$C$5+N2O!S79*PCG!$C$6+HFC!S79+PFC!S79+'SF6'!S79</f>
        <v>0</v>
      </c>
      <c r="T79" s="94">
        <f>+'CO2'!T79+'abs CO2'!T79+'CH4'!T79*PCG!$C$5+N2O!T79*PCG!$C$6+HFC!T79+PFC!T79+'SF6'!T79</f>
        <v>0</v>
      </c>
      <c r="U79" s="94">
        <f>+'CO2'!U79+'abs CO2'!U79+'CH4'!U79*PCG!$C$5+N2O!U79*PCG!$C$6+HFC!U79+PFC!U79+'SF6'!U79</f>
        <v>0</v>
      </c>
      <c r="V79" s="94">
        <f>+'CO2'!V79+'abs CO2'!V79+'CH4'!V79*PCG!$C$5+N2O!V79*PCG!$C$6+HFC!V79+PFC!V79+'SF6'!V79</f>
        <v>0</v>
      </c>
      <c r="W79" s="94">
        <f>+'CO2'!W79+'abs CO2'!W79+'CH4'!W79*PCG!$C$5+N2O!W79*PCG!$C$6+HFC!W79+PFC!W79+'SF6'!W79</f>
        <v>0</v>
      </c>
      <c r="X79" s="94">
        <f>+'CO2'!X79+'abs CO2'!X79+'CH4'!X79*PCG!$C$5+N2O!X79*PCG!$C$6+HFC!X79+PFC!X79+'SF6'!X79</f>
        <v>0</v>
      </c>
      <c r="Y79" s="94">
        <f>+'CO2'!Y79+'abs CO2'!Y79+'CH4'!Y79*PCG!$C$5+N2O!Y79*PCG!$C$6+HFC!Y79+PFC!Y79+'SF6'!Y79</f>
        <v>0</v>
      </c>
      <c r="Z79" s="94">
        <f>+'CO2'!Z79+'abs CO2'!Z79+'CH4'!Z79*PCG!$C$5+N2O!Z79*PCG!$C$6+HFC!Z79+PFC!Z79+'SF6'!Z79</f>
        <v>0</v>
      </c>
      <c r="AA79" s="94">
        <f>+'CO2'!AA79+'abs CO2'!AA79+'CH4'!AA79*PCG!$C$5+N2O!AA79*PCG!$C$6+HFC!AA79+PFC!AA79+'SF6'!AA79</f>
        <v>0</v>
      </c>
      <c r="AB79" s="94">
        <f>+'CO2'!AB79+'abs CO2'!AB79+'CH4'!AB79*PCG!$C$5+N2O!AB79*PCG!$C$6+HFC!AB79+PFC!AB79+'SF6'!AB79</f>
        <v>0</v>
      </c>
      <c r="AC79" s="94">
        <f>+'CO2'!AC79+'abs CO2'!AC79+'CH4'!AC79*PCG!$C$5+N2O!AC79*PCG!$C$6+HFC!AC79+PFC!AC79+'SF6'!AC79</f>
        <v>0</v>
      </c>
      <c r="AD79" s="94">
        <f>+'CO2'!AD79+'abs CO2'!AD79+'CH4'!AD79*PCG!$C$5+N2O!AD79*PCG!$C$6+HFC!AD79+PFC!AD79+'SF6'!AD79</f>
        <v>0</v>
      </c>
      <c r="AE79" s="94">
        <f>+'CO2'!AE79+'abs CO2'!AE79+'CH4'!AE79*PCG!$C$5+N2O!AE79*PCG!$C$6+HFC!AE79+PFC!AE79+'SF6'!AE79</f>
        <v>0</v>
      </c>
    </row>
    <row r="80" spans="1:31" x14ac:dyDescent="0.2">
      <c r="A80" s="13" t="s">
        <v>164</v>
      </c>
      <c r="B80" s="4" t="s">
        <v>165</v>
      </c>
      <c r="C80" s="33">
        <f t="shared" ref="C80:AE80" si="23">+C81+C91</f>
        <v>0</v>
      </c>
      <c r="D80" s="33">
        <f t="shared" si="23"/>
        <v>0</v>
      </c>
      <c r="E80" s="33">
        <f t="shared" si="23"/>
        <v>0</v>
      </c>
      <c r="F80" s="33">
        <f t="shared" si="23"/>
        <v>0</v>
      </c>
      <c r="G80" s="33">
        <f t="shared" si="23"/>
        <v>0</v>
      </c>
      <c r="H80" s="33">
        <f t="shared" si="23"/>
        <v>0</v>
      </c>
      <c r="I80" s="33">
        <f t="shared" si="23"/>
        <v>0</v>
      </c>
      <c r="J80" s="33">
        <f t="shared" si="23"/>
        <v>0</v>
      </c>
      <c r="K80" s="33">
        <f t="shared" si="23"/>
        <v>0</v>
      </c>
      <c r="L80" s="33">
        <f t="shared" si="23"/>
        <v>0</v>
      </c>
      <c r="M80" s="33">
        <f t="shared" si="23"/>
        <v>0</v>
      </c>
      <c r="N80" s="33">
        <f t="shared" si="23"/>
        <v>0</v>
      </c>
      <c r="O80" s="33">
        <f t="shared" si="23"/>
        <v>0</v>
      </c>
      <c r="P80" s="33">
        <f t="shared" si="23"/>
        <v>0</v>
      </c>
      <c r="Q80" s="33">
        <f t="shared" si="23"/>
        <v>0</v>
      </c>
      <c r="R80" s="33">
        <f t="shared" si="23"/>
        <v>0</v>
      </c>
      <c r="S80" s="33">
        <f t="shared" si="23"/>
        <v>0</v>
      </c>
      <c r="T80" s="33">
        <f t="shared" si="23"/>
        <v>0.69115041986929271</v>
      </c>
      <c r="U80" s="33">
        <f t="shared" si="23"/>
        <v>0</v>
      </c>
      <c r="V80" s="33">
        <f t="shared" si="23"/>
        <v>0.24410646407165393</v>
      </c>
      <c r="W80" s="33">
        <f t="shared" si="23"/>
        <v>2.0003899576223128</v>
      </c>
      <c r="X80" s="33">
        <f t="shared" si="23"/>
        <v>2.1420583004003659</v>
      </c>
      <c r="Y80" s="33">
        <f t="shared" si="23"/>
        <v>1.73066335187538</v>
      </c>
      <c r="Z80" s="33">
        <f t="shared" si="23"/>
        <v>2.1398490949852262</v>
      </c>
      <c r="AA80" s="33">
        <f t="shared" si="23"/>
        <v>1.6253529846180323</v>
      </c>
      <c r="AB80" s="33">
        <f t="shared" si="23"/>
        <v>2.2389214214495574</v>
      </c>
      <c r="AC80" s="33">
        <f t="shared" si="23"/>
        <v>3.7327326947380652</v>
      </c>
      <c r="AD80" s="33">
        <f t="shared" si="23"/>
        <v>5.9226650235033258</v>
      </c>
      <c r="AE80" s="33">
        <f t="shared" si="23"/>
        <v>9.7933737768837119</v>
      </c>
    </row>
    <row r="81" spans="1:31" x14ac:dyDescent="0.2">
      <c r="A81" s="13" t="s">
        <v>166</v>
      </c>
      <c r="B81" s="4" t="s">
        <v>167</v>
      </c>
      <c r="C81" s="33">
        <f t="shared" ref="C81:AE81" si="24">+C82+C83+C84</f>
        <v>0</v>
      </c>
      <c r="D81" s="33">
        <f t="shared" si="24"/>
        <v>0</v>
      </c>
      <c r="E81" s="33">
        <f t="shared" si="24"/>
        <v>0</v>
      </c>
      <c r="F81" s="33">
        <f t="shared" si="24"/>
        <v>0</v>
      </c>
      <c r="G81" s="33">
        <f t="shared" si="24"/>
        <v>0</v>
      </c>
      <c r="H81" s="33">
        <f t="shared" si="24"/>
        <v>0</v>
      </c>
      <c r="I81" s="33">
        <f t="shared" si="24"/>
        <v>0</v>
      </c>
      <c r="J81" s="33">
        <f t="shared" si="24"/>
        <v>0</v>
      </c>
      <c r="K81" s="33">
        <f t="shared" si="24"/>
        <v>0</v>
      </c>
      <c r="L81" s="33">
        <f t="shared" si="24"/>
        <v>0</v>
      </c>
      <c r="M81" s="33">
        <f t="shared" si="24"/>
        <v>0</v>
      </c>
      <c r="N81" s="33">
        <f t="shared" si="24"/>
        <v>0</v>
      </c>
      <c r="O81" s="33">
        <f t="shared" si="24"/>
        <v>0</v>
      </c>
      <c r="P81" s="33">
        <f t="shared" si="24"/>
        <v>0</v>
      </c>
      <c r="Q81" s="33">
        <f t="shared" si="24"/>
        <v>0</v>
      </c>
      <c r="R81" s="33">
        <f t="shared" si="24"/>
        <v>0</v>
      </c>
      <c r="S81" s="33">
        <f t="shared" si="24"/>
        <v>0</v>
      </c>
      <c r="T81" s="33">
        <f t="shared" si="24"/>
        <v>0</v>
      </c>
      <c r="U81" s="33">
        <f t="shared" si="24"/>
        <v>0</v>
      </c>
      <c r="V81" s="33">
        <f t="shared" si="24"/>
        <v>0</v>
      </c>
      <c r="W81" s="33">
        <f t="shared" si="24"/>
        <v>0</v>
      </c>
      <c r="X81" s="33">
        <f t="shared" si="24"/>
        <v>0</v>
      </c>
      <c r="Y81" s="33">
        <f t="shared" si="24"/>
        <v>0</v>
      </c>
      <c r="Z81" s="33">
        <f t="shared" si="24"/>
        <v>0</v>
      </c>
      <c r="AA81" s="33">
        <f t="shared" si="24"/>
        <v>0</v>
      </c>
      <c r="AB81" s="33">
        <f t="shared" si="24"/>
        <v>0</v>
      </c>
      <c r="AC81" s="33">
        <f t="shared" si="24"/>
        <v>0</v>
      </c>
      <c r="AD81" s="33">
        <f t="shared" si="24"/>
        <v>0</v>
      </c>
      <c r="AE81" s="33">
        <f t="shared" si="24"/>
        <v>0</v>
      </c>
    </row>
    <row r="82" spans="1:31" x14ac:dyDescent="0.2">
      <c r="A82" s="13" t="s">
        <v>168</v>
      </c>
      <c r="B82" s="4" t="s">
        <v>169</v>
      </c>
      <c r="C82" s="94">
        <f>+'CO2'!C82+'abs CO2'!C82+'CH4'!C82*PCG!$C$5+N2O!C82*PCG!$C$6+HFC!C82+PFC!C82+'SF6'!C82</f>
        <v>0</v>
      </c>
      <c r="D82" s="94">
        <f>+'CO2'!D82+'abs CO2'!D82+'CH4'!D82*PCG!$C$5+N2O!D82*PCG!$C$6+HFC!D82+PFC!D82+'SF6'!D82</f>
        <v>0</v>
      </c>
      <c r="E82" s="94">
        <f>+'CO2'!E82+'abs CO2'!E82+'CH4'!E82*PCG!$C$5+N2O!E82*PCG!$C$6+HFC!E82+PFC!E82+'SF6'!E82</f>
        <v>0</v>
      </c>
      <c r="F82" s="94">
        <f>+'CO2'!F82+'abs CO2'!F82+'CH4'!F82*PCG!$C$5+N2O!F82*PCG!$C$6+HFC!F82+PFC!F82+'SF6'!F82</f>
        <v>0</v>
      </c>
      <c r="G82" s="94">
        <f>+'CO2'!G82+'abs CO2'!G82+'CH4'!G82*PCG!$C$5+N2O!G82*PCG!$C$6+HFC!G82+PFC!G82+'SF6'!G82</f>
        <v>0</v>
      </c>
      <c r="H82" s="94">
        <f>+'CO2'!H82+'abs CO2'!H82+'CH4'!H82*PCG!$C$5+N2O!H82*PCG!$C$6+HFC!H82+PFC!H82+'SF6'!H82</f>
        <v>0</v>
      </c>
      <c r="I82" s="94">
        <f>+'CO2'!I82+'abs CO2'!I82+'CH4'!I82*PCG!$C$5+N2O!I82*PCG!$C$6+HFC!I82+PFC!I82+'SF6'!I82</f>
        <v>0</v>
      </c>
      <c r="J82" s="94">
        <f>+'CO2'!J82+'abs CO2'!J82+'CH4'!J82*PCG!$C$5+N2O!J82*PCG!$C$6+HFC!J82+PFC!J82+'SF6'!J82</f>
        <v>0</v>
      </c>
      <c r="K82" s="94">
        <f>+'CO2'!K82+'abs CO2'!K82+'CH4'!K82*PCG!$C$5+N2O!K82*PCG!$C$6+HFC!K82+PFC!K82+'SF6'!K82</f>
        <v>0</v>
      </c>
      <c r="L82" s="94">
        <f>+'CO2'!L82+'abs CO2'!L82+'CH4'!L82*PCG!$C$5+N2O!L82*PCG!$C$6+HFC!L82+PFC!L82+'SF6'!L82</f>
        <v>0</v>
      </c>
      <c r="M82" s="94">
        <f>+'CO2'!M82+'abs CO2'!M82+'CH4'!M82*PCG!$C$5+N2O!M82*PCG!$C$6+HFC!M82+PFC!M82+'SF6'!M82</f>
        <v>0</v>
      </c>
      <c r="N82" s="94">
        <f>+'CO2'!N82+'abs CO2'!N82+'CH4'!N82*PCG!$C$5+N2O!N82*PCG!$C$6+HFC!N82+PFC!N82+'SF6'!N82</f>
        <v>0</v>
      </c>
      <c r="O82" s="94">
        <f>+'CO2'!O82+'abs CO2'!O82+'CH4'!O82*PCG!$C$5+N2O!O82*PCG!$C$6+HFC!O82+PFC!O82+'SF6'!O82</f>
        <v>0</v>
      </c>
      <c r="P82" s="94">
        <f>+'CO2'!P82+'abs CO2'!P82+'CH4'!P82*PCG!$C$5+N2O!P82*PCG!$C$6+HFC!P82+PFC!P82+'SF6'!P82</f>
        <v>0</v>
      </c>
      <c r="Q82" s="94">
        <f>+'CO2'!Q82+'abs CO2'!Q82+'CH4'!Q82*PCG!$C$5+N2O!Q82*PCG!$C$6+HFC!Q82+PFC!Q82+'SF6'!Q82</f>
        <v>0</v>
      </c>
      <c r="R82" s="94">
        <f>+'CO2'!R82+'abs CO2'!R82+'CH4'!R82*PCG!$C$5+N2O!R82*PCG!$C$6+HFC!R82+PFC!R82+'SF6'!R82</f>
        <v>0</v>
      </c>
      <c r="S82" s="94">
        <f>+'CO2'!S82+'abs CO2'!S82+'CH4'!S82*PCG!$C$5+N2O!S82*PCG!$C$6+HFC!S82+PFC!S82+'SF6'!S82</f>
        <v>0</v>
      </c>
      <c r="T82" s="94">
        <f>+'CO2'!T82+'abs CO2'!T82+'CH4'!T82*PCG!$C$5+N2O!T82*PCG!$C$6+HFC!T82+PFC!T82+'SF6'!T82</f>
        <v>0</v>
      </c>
      <c r="U82" s="94">
        <f>+'CO2'!U82+'abs CO2'!U82+'CH4'!U82*PCG!$C$5+N2O!U82*PCG!$C$6+HFC!U82+PFC!U82+'SF6'!U82</f>
        <v>0</v>
      </c>
      <c r="V82" s="94">
        <f>+'CO2'!V82+'abs CO2'!V82+'CH4'!V82*PCG!$C$5+N2O!V82*PCG!$C$6+HFC!V82+PFC!V82+'SF6'!V82</f>
        <v>0</v>
      </c>
      <c r="W82" s="94">
        <f>+'CO2'!W82+'abs CO2'!W82+'CH4'!W82*PCG!$C$5+N2O!W82*PCG!$C$6+HFC!W82+PFC!W82+'SF6'!W82</f>
        <v>0</v>
      </c>
      <c r="X82" s="94">
        <f>+'CO2'!X82+'abs CO2'!X82+'CH4'!X82*PCG!$C$5+N2O!X82*PCG!$C$6+HFC!X82+PFC!X82+'SF6'!X82</f>
        <v>0</v>
      </c>
      <c r="Y82" s="94">
        <f>+'CO2'!Y82+'abs CO2'!Y82+'CH4'!Y82*PCG!$C$5+N2O!Y82*PCG!$C$6+HFC!Y82+PFC!Y82+'SF6'!Y82</f>
        <v>0</v>
      </c>
      <c r="Z82" s="94">
        <f>+'CO2'!Z82+'abs CO2'!Z82+'CH4'!Z82*PCG!$C$5+N2O!Z82*PCG!$C$6+HFC!Z82+PFC!Z82+'SF6'!Z82</f>
        <v>0</v>
      </c>
      <c r="AA82" s="94">
        <f>+'CO2'!AA82+'abs CO2'!AA82+'CH4'!AA82*PCG!$C$5+N2O!AA82*PCG!$C$6+HFC!AA82+PFC!AA82+'SF6'!AA82</f>
        <v>0</v>
      </c>
      <c r="AB82" s="94">
        <f>+'CO2'!AB82+'abs CO2'!AB82+'CH4'!AB82*PCG!$C$5+N2O!AB82*PCG!$C$6+HFC!AB82+PFC!AB82+'SF6'!AB82</f>
        <v>0</v>
      </c>
      <c r="AC82" s="94">
        <f>+'CO2'!AC82+'abs CO2'!AC82+'CH4'!AC82*PCG!$C$5+N2O!AC82*PCG!$C$6+HFC!AC82+PFC!AC82+'SF6'!AC82</f>
        <v>0</v>
      </c>
      <c r="AD82" s="94">
        <f>+'CO2'!AD82+'abs CO2'!AD82+'CH4'!AD82*PCG!$C$5+N2O!AD82*PCG!$C$6+HFC!AD82+PFC!AD82+'SF6'!AD82</f>
        <v>0</v>
      </c>
      <c r="AE82" s="94">
        <f>+'CO2'!AE82+'abs CO2'!AE82+'CH4'!AE82*PCG!$C$5+N2O!AE82*PCG!$C$6+HFC!AE82+PFC!AE82+'SF6'!AE82</f>
        <v>0</v>
      </c>
    </row>
    <row r="83" spans="1:31" x14ac:dyDescent="0.2">
      <c r="A83" s="13" t="s">
        <v>170</v>
      </c>
      <c r="B83" s="4" t="s">
        <v>171</v>
      </c>
      <c r="C83" s="94">
        <f>+'CO2'!C83+'abs CO2'!C83+'CH4'!C83*PCG!$C$5+N2O!C83*PCG!$C$6+HFC!C83+PFC!C83+'SF6'!C83</f>
        <v>0</v>
      </c>
      <c r="D83" s="94">
        <f>+'CO2'!D83+'abs CO2'!D83+'CH4'!D83*PCG!$C$5+N2O!D83*PCG!$C$6+HFC!D83+PFC!D83+'SF6'!D83</f>
        <v>0</v>
      </c>
      <c r="E83" s="94">
        <f>+'CO2'!E83+'abs CO2'!E83+'CH4'!E83*PCG!$C$5+N2O!E83*PCG!$C$6+HFC!E83+PFC!E83+'SF6'!E83</f>
        <v>0</v>
      </c>
      <c r="F83" s="94">
        <f>+'CO2'!F83+'abs CO2'!F83+'CH4'!F83*PCG!$C$5+N2O!F83*PCG!$C$6+HFC!F83+PFC!F83+'SF6'!F83</f>
        <v>0</v>
      </c>
      <c r="G83" s="94">
        <f>+'CO2'!G83+'abs CO2'!G83+'CH4'!G83*PCG!$C$5+N2O!G83*PCG!$C$6+HFC!G83+PFC!G83+'SF6'!G83</f>
        <v>0</v>
      </c>
      <c r="H83" s="94">
        <f>+'CO2'!H83+'abs CO2'!H83+'CH4'!H83*PCG!$C$5+N2O!H83*PCG!$C$6+HFC!H83+PFC!H83+'SF6'!H83</f>
        <v>0</v>
      </c>
      <c r="I83" s="94">
        <f>+'CO2'!I83+'abs CO2'!I83+'CH4'!I83*PCG!$C$5+N2O!I83*PCG!$C$6+HFC!I83+PFC!I83+'SF6'!I83</f>
        <v>0</v>
      </c>
      <c r="J83" s="94">
        <f>+'CO2'!J83+'abs CO2'!J83+'CH4'!J83*PCG!$C$5+N2O!J83*PCG!$C$6+HFC!J83+PFC!J83+'SF6'!J83</f>
        <v>0</v>
      </c>
      <c r="K83" s="94">
        <f>+'CO2'!K83+'abs CO2'!K83+'CH4'!K83*PCG!$C$5+N2O!K83*PCG!$C$6+HFC!K83+PFC!K83+'SF6'!K83</f>
        <v>0</v>
      </c>
      <c r="L83" s="94">
        <f>+'CO2'!L83+'abs CO2'!L83+'CH4'!L83*PCG!$C$5+N2O!L83*PCG!$C$6+HFC!L83+PFC!L83+'SF6'!L83</f>
        <v>0</v>
      </c>
      <c r="M83" s="94">
        <f>+'CO2'!M83+'abs CO2'!M83+'CH4'!M83*PCG!$C$5+N2O!M83*PCG!$C$6+HFC!M83+PFC!M83+'SF6'!M83</f>
        <v>0</v>
      </c>
      <c r="N83" s="94">
        <f>+'CO2'!N83+'abs CO2'!N83+'CH4'!N83*PCG!$C$5+N2O!N83*PCG!$C$6+HFC!N83+PFC!N83+'SF6'!N83</f>
        <v>0</v>
      </c>
      <c r="O83" s="94">
        <f>+'CO2'!O83+'abs CO2'!O83+'CH4'!O83*PCG!$C$5+N2O!O83*PCG!$C$6+HFC!O83+PFC!O83+'SF6'!O83</f>
        <v>0</v>
      </c>
      <c r="P83" s="94">
        <f>+'CO2'!P83+'abs CO2'!P83+'CH4'!P83*PCG!$C$5+N2O!P83*PCG!$C$6+HFC!P83+PFC!P83+'SF6'!P83</f>
        <v>0</v>
      </c>
      <c r="Q83" s="94">
        <f>+'CO2'!Q83+'abs CO2'!Q83+'CH4'!Q83*PCG!$C$5+N2O!Q83*PCG!$C$6+HFC!Q83+PFC!Q83+'SF6'!Q83</f>
        <v>0</v>
      </c>
      <c r="R83" s="94">
        <f>+'CO2'!R83+'abs CO2'!R83+'CH4'!R83*PCG!$C$5+N2O!R83*PCG!$C$6+HFC!R83+PFC!R83+'SF6'!R83</f>
        <v>0</v>
      </c>
      <c r="S83" s="94">
        <f>+'CO2'!S83+'abs CO2'!S83+'CH4'!S83*PCG!$C$5+N2O!S83*PCG!$C$6+HFC!S83+PFC!S83+'SF6'!S83</f>
        <v>0</v>
      </c>
      <c r="T83" s="94">
        <f>+'CO2'!T83+'abs CO2'!T83+'CH4'!T83*PCG!$C$5+N2O!T83*PCG!$C$6+HFC!T83+PFC!T83+'SF6'!T83</f>
        <v>0</v>
      </c>
      <c r="U83" s="94">
        <f>+'CO2'!U83+'abs CO2'!U83+'CH4'!U83*PCG!$C$5+N2O!U83*PCG!$C$6+HFC!U83+PFC!U83+'SF6'!U83</f>
        <v>0</v>
      </c>
      <c r="V83" s="94">
        <f>+'CO2'!V83+'abs CO2'!V83+'CH4'!V83*PCG!$C$5+N2O!V83*PCG!$C$6+HFC!V83+PFC!V83+'SF6'!V83</f>
        <v>0</v>
      </c>
      <c r="W83" s="94">
        <f>+'CO2'!W83+'abs CO2'!W83+'CH4'!W83*PCG!$C$5+N2O!W83*PCG!$C$6+HFC!W83+PFC!W83+'SF6'!W83</f>
        <v>0</v>
      </c>
      <c r="X83" s="94">
        <f>+'CO2'!X83+'abs CO2'!X83+'CH4'!X83*PCG!$C$5+N2O!X83*PCG!$C$6+HFC!X83+PFC!X83+'SF6'!X83</f>
        <v>0</v>
      </c>
      <c r="Y83" s="94">
        <f>+'CO2'!Y83+'abs CO2'!Y83+'CH4'!Y83*PCG!$C$5+N2O!Y83*PCG!$C$6+HFC!Y83+PFC!Y83+'SF6'!Y83</f>
        <v>0</v>
      </c>
      <c r="Z83" s="94">
        <f>+'CO2'!Z83+'abs CO2'!Z83+'CH4'!Z83*PCG!$C$5+N2O!Z83*PCG!$C$6+HFC!Z83+PFC!Z83+'SF6'!Z83</f>
        <v>0</v>
      </c>
      <c r="AA83" s="94">
        <f>+'CO2'!AA83+'abs CO2'!AA83+'CH4'!AA83*PCG!$C$5+N2O!AA83*PCG!$C$6+HFC!AA83+PFC!AA83+'SF6'!AA83</f>
        <v>0</v>
      </c>
      <c r="AB83" s="94">
        <f>+'CO2'!AB83+'abs CO2'!AB83+'CH4'!AB83*PCG!$C$5+N2O!AB83*PCG!$C$6+HFC!AB83+PFC!AB83+'SF6'!AB83</f>
        <v>0</v>
      </c>
      <c r="AC83" s="94">
        <f>+'CO2'!AC83+'abs CO2'!AC83+'CH4'!AC83*PCG!$C$5+N2O!AC83*PCG!$C$6+HFC!AC83+PFC!AC83+'SF6'!AC83</f>
        <v>0</v>
      </c>
      <c r="AD83" s="94">
        <f>+'CO2'!AD83+'abs CO2'!AD83+'CH4'!AD83*PCG!$C$5+N2O!AD83*PCG!$C$6+HFC!AD83+PFC!AD83+'SF6'!AD83</f>
        <v>0</v>
      </c>
      <c r="AE83" s="94">
        <f>+'CO2'!AE83+'abs CO2'!AE83+'CH4'!AE83*PCG!$C$5+N2O!AE83*PCG!$C$6+HFC!AE83+PFC!AE83+'SF6'!AE83</f>
        <v>0</v>
      </c>
    </row>
    <row r="84" spans="1:31" x14ac:dyDescent="0.2">
      <c r="A84" s="13" t="s">
        <v>172</v>
      </c>
      <c r="B84" s="4" t="s">
        <v>173</v>
      </c>
      <c r="C84" s="33">
        <f t="shared" ref="C84:AE84" si="25">+C85+C86+C87+C88+C89+C90</f>
        <v>0</v>
      </c>
      <c r="D84" s="33">
        <f t="shared" si="25"/>
        <v>0</v>
      </c>
      <c r="E84" s="33">
        <f t="shared" si="25"/>
        <v>0</v>
      </c>
      <c r="F84" s="33">
        <f t="shared" si="25"/>
        <v>0</v>
      </c>
      <c r="G84" s="33">
        <f t="shared" si="25"/>
        <v>0</v>
      </c>
      <c r="H84" s="33">
        <f t="shared" si="25"/>
        <v>0</v>
      </c>
      <c r="I84" s="33">
        <f t="shared" si="25"/>
        <v>0</v>
      </c>
      <c r="J84" s="33">
        <f t="shared" si="25"/>
        <v>0</v>
      </c>
      <c r="K84" s="33">
        <f t="shared" si="25"/>
        <v>0</v>
      </c>
      <c r="L84" s="33">
        <f t="shared" si="25"/>
        <v>0</v>
      </c>
      <c r="M84" s="33">
        <f t="shared" si="25"/>
        <v>0</v>
      </c>
      <c r="N84" s="33">
        <f t="shared" si="25"/>
        <v>0</v>
      </c>
      <c r="O84" s="33">
        <f t="shared" si="25"/>
        <v>0</v>
      </c>
      <c r="P84" s="33">
        <f t="shared" si="25"/>
        <v>0</v>
      </c>
      <c r="Q84" s="33">
        <f t="shared" si="25"/>
        <v>0</v>
      </c>
      <c r="R84" s="33">
        <f t="shared" si="25"/>
        <v>0</v>
      </c>
      <c r="S84" s="33">
        <f t="shared" si="25"/>
        <v>0</v>
      </c>
      <c r="T84" s="33">
        <f t="shared" si="25"/>
        <v>0</v>
      </c>
      <c r="U84" s="33">
        <f t="shared" si="25"/>
        <v>0</v>
      </c>
      <c r="V84" s="33">
        <f t="shared" si="25"/>
        <v>0</v>
      </c>
      <c r="W84" s="33">
        <f t="shared" si="25"/>
        <v>0</v>
      </c>
      <c r="X84" s="33">
        <f t="shared" si="25"/>
        <v>0</v>
      </c>
      <c r="Y84" s="33">
        <f t="shared" si="25"/>
        <v>0</v>
      </c>
      <c r="Z84" s="33">
        <f t="shared" si="25"/>
        <v>0</v>
      </c>
      <c r="AA84" s="33">
        <f t="shared" si="25"/>
        <v>0</v>
      </c>
      <c r="AB84" s="33">
        <f t="shared" si="25"/>
        <v>0</v>
      </c>
      <c r="AC84" s="33">
        <f t="shared" si="25"/>
        <v>0</v>
      </c>
      <c r="AD84" s="33">
        <f t="shared" si="25"/>
        <v>0</v>
      </c>
      <c r="AE84" s="33">
        <f t="shared" si="25"/>
        <v>0</v>
      </c>
    </row>
    <row r="85" spans="1:31" x14ac:dyDescent="0.2">
      <c r="A85" s="13" t="s">
        <v>174</v>
      </c>
      <c r="B85" s="4" t="s">
        <v>175</v>
      </c>
      <c r="C85" s="94">
        <f>+'CO2'!C85+'abs CO2'!C85+'CH4'!C85*PCG!$C$5+N2O!C85*PCG!$C$6+HFC!C85+PFC!C85+'SF6'!C85</f>
        <v>0</v>
      </c>
      <c r="D85" s="94">
        <f>+'CO2'!D85+'abs CO2'!D85+'CH4'!D85*PCG!$C$5+N2O!D85*PCG!$C$6+HFC!D85+PFC!D85+'SF6'!D85</f>
        <v>0</v>
      </c>
      <c r="E85" s="94">
        <f>+'CO2'!E85+'abs CO2'!E85+'CH4'!E85*PCG!$C$5+N2O!E85*PCG!$C$6+HFC!E85+PFC!E85+'SF6'!E85</f>
        <v>0</v>
      </c>
      <c r="F85" s="94">
        <f>+'CO2'!F85+'abs CO2'!F85+'CH4'!F85*PCG!$C$5+N2O!F85*PCG!$C$6+HFC!F85+PFC!F85+'SF6'!F85</f>
        <v>0</v>
      </c>
      <c r="G85" s="94">
        <f>+'CO2'!G85+'abs CO2'!G85+'CH4'!G85*PCG!$C$5+N2O!G85*PCG!$C$6+HFC!G85+PFC!G85+'SF6'!G85</f>
        <v>0</v>
      </c>
      <c r="H85" s="94">
        <f>+'CO2'!H85+'abs CO2'!H85+'CH4'!H85*PCG!$C$5+N2O!H85*PCG!$C$6+HFC!H85+PFC!H85+'SF6'!H85</f>
        <v>0</v>
      </c>
      <c r="I85" s="94">
        <f>+'CO2'!I85+'abs CO2'!I85+'CH4'!I85*PCG!$C$5+N2O!I85*PCG!$C$6+HFC!I85+PFC!I85+'SF6'!I85</f>
        <v>0</v>
      </c>
      <c r="J85" s="94">
        <f>+'CO2'!J85+'abs CO2'!J85+'CH4'!J85*PCG!$C$5+N2O!J85*PCG!$C$6+HFC!J85+PFC!J85+'SF6'!J85</f>
        <v>0</v>
      </c>
      <c r="K85" s="94">
        <f>+'CO2'!K85+'abs CO2'!K85+'CH4'!K85*PCG!$C$5+N2O!K85*PCG!$C$6+HFC!K85+PFC!K85+'SF6'!K85</f>
        <v>0</v>
      </c>
      <c r="L85" s="94">
        <f>+'CO2'!L85+'abs CO2'!L85+'CH4'!L85*PCG!$C$5+N2O!L85*PCG!$C$6+HFC!L85+PFC!L85+'SF6'!L85</f>
        <v>0</v>
      </c>
      <c r="M85" s="94">
        <f>+'CO2'!M85+'abs CO2'!M85+'CH4'!M85*PCG!$C$5+N2O!M85*PCG!$C$6+HFC!M85+PFC!M85+'SF6'!M85</f>
        <v>0</v>
      </c>
      <c r="N85" s="94">
        <f>+'CO2'!N85+'abs CO2'!N85+'CH4'!N85*PCG!$C$5+N2O!N85*PCG!$C$6+HFC!N85+PFC!N85+'SF6'!N85</f>
        <v>0</v>
      </c>
      <c r="O85" s="94">
        <f>+'CO2'!O85+'abs CO2'!O85+'CH4'!O85*PCG!$C$5+N2O!O85*PCG!$C$6+HFC!O85+PFC!O85+'SF6'!O85</f>
        <v>0</v>
      </c>
      <c r="P85" s="94">
        <f>+'CO2'!P85+'abs CO2'!P85+'CH4'!P85*PCG!$C$5+N2O!P85*PCG!$C$6+HFC!P85+PFC!P85+'SF6'!P85</f>
        <v>0</v>
      </c>
      <c r="Q85" s="94">
        <f>+'CO2'!Q85+'abs CO2'!Q85+'CH4'!Q85*PCG!$C$5+N2O!Q85*PCG!$C$6+HFC!Q85+PFC!Q85+'SF6'!Q85</f>
        <v>0</v>
      </c>
      <c r="R85" s="94">
        <f>+'CO2'!R85+'abs CO2'!R85+'CH4'!R85*PCG!$C$5+N2O!R85*PCG!$C$6+HFC!R85+PFC!R85+'SF6'!R85</f>
        <v>0</v>
      </c>
      <c r="S85" s="94">
        <f>+'CO2'!S85+'abs CO2'!S85+'CH4'!S85*PCG!$C$5+N2O!S85*PCG!$C$6+HFC!S85+PFC!S85+'SF6'!S85</f>
        <v>0</v>
      </c>
      <c r="T85" s="94">
        <f>+'CO2'!T85+'abs CO2'!T85+'CH4'!T85*PCG!$C$5+N2O!T85*PCG!$C$6+HFC!T85+PFC!T85+'SF6'!T85</f>
        <v>0</v>
      </c>
      <c r="U85" s="94">
        <f>+'CO2'!U85+'abs CO2'!U85+'CH4'!U85*PCG!$C$5+N2O!U85*PCG!$C$6+HFC!U85+PFC!U85+'SF6'!U85</f>
        <v>0</v>
      </c>
      <c r="V85" s="94">
        <f>+'CO2'!V85+'abs CO2'!V85+'CH4'!V85*PCG!$C$5+N2O!V85*PCG!$C$6+HFC!V85+PFC!V85+'SF6'!V85</f>
        <v>0</v>
      </c>
      <c r="W85" s="94">
        <f>+'CO2'!W85+'abs CO2'!W85+'CH4'!W85*PCG!$C$5+N2O!W85*PCG!$C$6+HFC!W85+PFC!W85+'SF6'!W85</f>
        <v>0</v>
      </c>
      <c r="X85" s="94">
        <f>+'CO2'!X85+'abs CO2'!X85+'CH4'!X85*PCG!$C$5+N2O!X85*PCG!$C$6+HFC!X85+PFC!X85+'SF6'!X85</f>
        <v>0</v>
      </c>
      <c r="Y85" s="94">
        <f>+'CO2'!Y85+'abs CO2'!Y85+'CH4'!Y85*PCG!$C$5+N2O!Y85*PCG!$C$6+HFC!Y85+PFC!Y85+'SF6'!Y85</f>
        <v>0</v>
      </c>
      <c r="Z85" s="94">
        <f>+'CO2'!Z85+'abs CO2'!Z85+'CH4'!Z85*PCG!$C$5+N2O!Z85*PCG!$C$6+HFC!Z85+PFC!Z85+'SF6'!Z85</f>
        <v>0</v>
      </c>
      <c r="AA85" s="94">
        <f>+'CO2'!AA85+'abs CO2'!AA85+'CH4'!AA85*PCG!$C$5+N2O!AA85*PCG!$C$6+HFC!AA85+PFC!AA85+'SF6'!AA85</f>
        <v>0</v>
      </c>
      <c r="AB85" s="94">
        <f>+'CO2'!AB85+'abs CO2'!AB85+'CH4'!AB85*PCG!$C$5+N2O!AB85*PCG!$C$6+HFC!AB85+PFC!AB85+'SF6'!AB85</f>
        <v>0</v>
      </c>
      <c r="AC85" s="94">
        <f>+'CO2'!AC85+'abs CO2'!AC85+'CH4'!AC85*PCG!$C$5+N2O!AC85*PCG!$C$6+HFC!AC85+PFC!AC85+'SF6'!AC85</f>
        <v>0</v>
      </c>
      <c r="AD85" s="94">
        <f>+'CO2'!AD85+'abs CO2'!AD85+'CH4'!AD85*PCG!$C$5+N2O!AD85*PCG!$C$6+HFC!AD85+PFC!AD85+'SF6'!AD85</f>
        <v>0</v>
      </c>
      <c r="AE85" s="94">
        <f>+'CO2'!AE85+'abs CO2'!AE85+'CH4'!AE85*PCG!$C$5+N2O!AE85*PCG!$C$6+HFC!AE85+PFC!AE85+'SF6'!AE85</f>
        <v>0</v>
      </c>
    </row>
    <row r="86" spans="1:31" x14ac:dyDescent="0.2">
      <c r="A86" s="13" t="s">
        <v>176</v>
      </c>
      <c r="B86" s="4" t="s">
        <v>177</v>
      </c>
      <c r="C86" s="94">
        <f>+'CO2'!C86+'abs CO2'!C86+'CH4'!C86*PCG!$C$5+N2O!C86*PCG!$C$6+HFC!C86+PFC!C86+'SF6'!C86</f>
        <v>0</v>
      </c>
      <c r="D86" s="94">
        <f>+'CO2'!D86+'abs CO2'!D86+'CH4'!D86*PCG!$C$5+N2O!D86*PCG!$C$6+HFC!D86+PFC!D86+'SF6'!D86</f>
        <v>0</v>
      </c>
      <c r="E86" s="94">
        <f>+'CO2'!E86+'abs CO2'!E86+'CH4'!E86*PCG!$C$5+N2O!E86*PCG!$C$6+HFC!E86+PFC!E86+'SF6'!E86</f>
        <v>0</v>
      </c>
      <c r="F86" s="94">
        <f>+'CO2'!F86+'abs CO2'!F86+'CH4'!F86*PCG!$C$5+N2O!F86*PCG!$C$6+HFC!F86+PFC!F86+'SF6'!F86</f>
        <v>0</v>
      </c>
      <c r="G86" s="94">
        <f>+'CO2'!G86+'abs CO2'!G86+'CH4'!G86*PCG!$C$5+N2O!G86*PCG!$C$6+HFC!G86+PFC!G86+'SF6'!G86</f>
        <v>0</v>
      </c>
      <c r="H86" s="94">
        <f>+'CO2'!H86+'abs CO2'!H86+'CH4'!H86*PCG!$C$5+N2O!H86*PCG!$C$6+HFC!H86+PFC!H86+'SF6'!H86</f>
        <v>0</v>
      </c>
      <c r="I86" s="94">
        <f>+'CO2'!I86+'abs CO2'!I86+'CH4'!I86*PCG!$C$5+N2O!I86*PCG!$C$6+HFC!I86+PFC!I86+'SF6'!I86</f>
        <v>0</v>
      </c>
      <c r="J86" s="94">
        <f>+'CO2'!J86+'abs CO2'!J86+'CH4'!J86*PCG!$C$5+N2O!J86*PCG!$C$6+HFC!J86+PFC!J86+'SF6'!J86</f>
        <v>0</v>
      </c>
      <c r="K86" s="94">
        <f>+'CO2'!K86+'abs CO2'!K86+'CH4'!K86*PCG!$C$5+N2O!K86*PCG!$C$6+HFC!K86+PFC!K86+'SF6'!K86</f>
        <v>0</v>
      </c>
      <c r="L86" s="94">
        <f>+'CO2'!L86+'abs CO2'!L86+'CH4'!L86*PCG!$C$5+N2O!L86*PCG!$C$6+HFC!L86+PFC!L86+'SF6'!L86</f>
        <v>0</v>
      </c>
      <c r="M86" s="94">
        <f>+'CO2'!M86+'abs CO2'!M86+'CH4'!M86*PCG!$C$5+N2O!M86*PCG!$C$6+HFC!M86+PFC!M86+'SF6'!M86</f>
        <v>0</v>
      </c>
      <c r="N86" s="94">
        <f>+'CO2'!N86+'abs CO2'!N86+'CH4'!N86*PCG!$C$5+N2O!N86*PCG!$C$6+HFC!N86+PFC!N86+'SF6'!N86</f>
        <v>0</v>
      </c>
      <c r="O86" s="94">
        <f>+'CO2'!O86+'abs CO2'!O86+'CH4'!O86*PCG!$C$5+N2O!O86*PCG!$C$6+HFC!O86+PFC!O86+'SF6'!O86</f>
        <v>0</v>
      </c>
      <c r="P86" s="94">
        <f>+'CO2'!P86+'abs CO2'!P86+'CH4'!P86*PCG!$C$5+N2O!P86*PCG!$C$6+HFC!P86+PFC!P86+'SF6'!P86</f>
        <v>0</v>
      </c>
      <c r="Q86" s="94">
        <f>+'CO2'!Q86+'abs CO2'!Q86+'CH4'!Q86*PCG!$C$5+N2O!Q86*PCG!$C$6+HFC!Q86+PFC!Q86+'SF6'!Q86</f>
        <v>0</v>
      </c>
      <c r="R86" s="94">
        <f>+'CO2'!R86+'abs CO2'!R86+'CH4'!R86*PCG!$C$5+N2O!R86*PCG!$C$6+HFC!R86+PFC!R86+'SF6'!R86</f>
        <v>0</v>
      </c>
      <c r="S86" s="94">
        <f>+'CO2'!S86+'abs CO2'!S86+'CH4'!S86*PCG!$C$5+N2O!S86*PCG!$C$6+HFC!S86+PFC!S86+'SF6'!S86</f>
        <v>0</v>
      </c>
      <c r="T86" s="94">
        <f>+'CO2'!T86+'abs CO2'!T86+'CH4'!T86*PCG!$C$5+N2O!T86*PCG!$C$6+HFC!T86+PFC!T86+'SF6'!T86</f>
        <v>0</v>
      </c>
      <c r="U86" s="94">
        <f>+'CO2'!U86+'abs CO2'!U86+'CH4'!U86*PCG!$C$5+N2O!U86*PCG!$C$6+HFC!U86+PFC!U86+'SF6'!U86</f>
        <v>0</v>
      </c>
      <c r="V86" s="94">
        <f>+'CO2'!V86+'abs CO2'!V86+'CH4'!V86*PCG!$C$5+N2O!V86*PCG!$C$6+HFC!V86+PFC!V86+'SF6'!V86</f>
        <v>0</v>
      </c>
      <c r="W86" s="94">
        <f>+'CO2'!W86+'abs CO2'!W86+'CH4'!W86*PCG!$C$5+N2O!W86*PCG!$C$6+HFC!W86+PFC!W86+'SF6'!W86</f>
        <v>0</v>
      </c>
      <c r="X86" s="94">
        <f>+'CO2'!X86+'abs CO2'!X86+'CH4'!X86*PCG!$C$5+N2O!X86*PCG!$C$6+HFC!X86+PFC!X86+'SF6'!X86</f>
        <v>0</v>
      </c>
      <c r="Y86" s="94">
        <f>+'CO2'!Y86+'abs CO2'!Y86+'CH4'!Y86*PCG!$C$5+N2O!Y86*PCG!$C$6+HFC!Y86+PFC!Y86+'SF6'!Y86</f>
        <v>0</v>
      </c>
      <c r="Z86" s="94">
        <f>+'CO2'!Z86+'abs CO2'!Z86+'CH4'!Z86*PCG!$C$5+N2O!Z86*PCG!$C$6+HFC!Z86+PFC!Z86+'SF6'!Z86</f>
        <v>0</v>
      </c>
      <c r="AA86" s="94">
        <f>+'CO2'!AA86+'abs CO2'!AA86+'CH4'!AA86*PCG!$C$5+N2O!AA86*PCG!$C$6+HFC!AA86+PFC!AA86+'SF6'!AA86</f>
        <v>0</v>
      </c>
      <c r="AB86" s="94">
        <f>+'CO2'!AB86+'abs CO2'!AB86+'CH4'!AB86*PCG!$C$5+N2O!AB86*PCG!$C$6+HFC!AB86+PFC!AB86+'SF6'!AB86</f>
        <v>0</v>
      </c>
      <c r="AC86" s="94">
        <f>+'CO2'!AC86+'abs CO2'!AC86+'CH4'!AC86*PCG!$C$5+N2O!AC86*PCG!$C$6+HFC!AC86+PFC!AC86+'SF6'!AC86</f>
        <v>0</v>
      </c>
      <c r="AD86" s="94">
        <f>+'CO2'!AD86+'abs CO2'!AD86+'CH4'!AD86*PCG!$C$5+N2O!AD86*PCG!$C$6+HFC!AD86+PFC!AD86+'SF6'!AD86</f>
        <v>0</v>
      </c>
      <c r="AE86" s="94">
        <f>+'CO2'!AE86+'abs CO2'!AE86+'CH4'!AE86*PCG!$C$5+N2O!AE86*PCG!$C$6+HFC!AE86+PFC!AE86+'SF6'!AE86</f>
        <v>0</v>
      </c>
    </row>
    <row r="87" spans="1:31" x14ac:dyDescent="0.2">
      <c r="A87" s="13" t="s">
        <v>178</v>
      </c>
      <c r="B87" s="4" t="s">
        <v>72</v>
      </c>
      <c r="C87" s="94">
        <f>+'CO2'!C87+'abs CO2'!C87+'CH4'!C87*PCG!$C$5+N2O!C87*PCG!$C$6+HFC!C87+PFC!C87+'SF6'!C87</f>
        <v>0</v>
      </c>
      <c r="D87" s="94">
        <f>+'CO2'!D87+'abs CO2'!D87+'CH4'!D87*PCG!$C$5+N2O!D87*PCG!$C$6+HFC!D87+PFC!D87+'SF6'!D87</f>
        <v>0</v>
      </c>
      <c r="E87" s="94">
        <f>+'CO2'!E87+'abs CO2'!E87+'CH4'!E87*PCG!$C$5+N2O!E87*PCG!$C$6+HFC!E87+PFC!E87+'SF6'!E87</f>
        <v>0</v>
      </c>
      <c r="F87" s="94">
        <f>+'CO2'!F87+'abs CO2'!F87+'CH4'!F87*PCG!$C$5+N2O!F87*PCG!$C$6+HFC!F87+PFC!F87+'SF6'!F87</f>
        <v>0</v>
      </c>
      <c r="G87" s="94">
        <f>+'CO2'!G87+'abs CO2'!G87+'CH4'!G87*PCG!$C$5+N2O!G87*PCG!$C$6+HFC!G87+PFC!G87+'SF6'!G87</f>
        <v>0</v>
      </c>
      <c r="H87" s="94">
        <f>+'CO2'!H87+'abs CO2'!H87+'CH4'!H87*PCG!$C$5+N2O!H87*PCG!$C$6+HFC!H87+PFC!H87+'SF6'!H87</f>
        <v>0</v>
      </c>
      <c r="I87" s="94">
        <f>+'CO2'!I87+'abs CO2'!I87+'CH4'!I87*PCG!$C$5+N2O!I87*PCG!$C$6+HFC!I87+PFC!I87+'SF6'!I87</f>
        <v>0</v>
      </c>
      <c r="J87" s="94">
        <f>+'CO2'!J87+'abs CO2'!J87+'CH4'!J87*PCG!$C$5+N2O!J87*PCG!$C$6+HFC!J87+PFC!J87+'SF6'!J87</f>
        <v>0</v>
      </c>
      <c r="K87" s="94">
        <f>+'CO2'!K87+'abs CO2'!K87+'CH4'!K87*PCG!$C$5+N2O!K87*PCG!$C$6+HFC!K87+PFC!K87+'SF6'!K87</f>
        <v>0</v>
      </c>
      <c r="L87" s="94">
        <f>+'CO2'!L87+'abs CO2'!L87+'CH4'!L87*PCG!$C$5+N2O!L87*PCG!$C$6+HFC!L87+PFC!L87+'SF6'!L87</f>
        <v>0</v>
      </c>
      <c r="M87" s="94">
        <f>+'CO2'!M87+'abs CO2'!M87+'CH4'!M87*PCG!$C$5+N2O!M87*PCG!$C$6+HFC!M87+PFC!M87+'SF6'!M87</f>
        <v>0</v>
      </c>
      <c r="N87" s="94">
        <f>+'CO2'!N87+'abs CO2'!N87+'CH4'!N87*PCG!$C$5+N2O!N87*PCG!$C$6+HFC!N87+PFC!N87+'SF6'!N87</f>
        <v>0</v>
      </c>
      <c r="O87" s="94">
        <f>+'CO2'!O87+'abs CO2'!O87+'CH4'!O87*PCG!$C$5+N2O!O87*PCG!$C$6+HFC!O87+PFC!O87+'SF6'!O87</f>
        <v>0</v>
      </c>
      <c r="P87" s="94">
        <f>+'CO2'!P87+'abs CO2'!P87+'CH4'!P87*PCG!$C$5+N2O!P87*PCG!$C$6+HFC!P87+PFC!P87+'SF6'!P87</f>
        <v>0</v>
      </c>
      <c r="Q87" s="94">
        <f>+'CO2'!Q87+'abs CO2'!Q87+'CH4'!Q87*PCG!$C$5+N2O!Q87*PCG!$C$6+HFC!Q87+PFC!Q87+'SF6'!Q87</f>
        <v>0</v>
      </c>
      <c r="R87" s="94">
        <f>+'CO2'!R87+'abs CO2'!R87+'CH4'!R87*PCG!$C$5+N2O!R87*PCG!$C$6+HFC!R87+PFC!R87+'SF6'!R87</f>
        <v>0</v>
      </c>
      <c r="S87" s="94">
        <f>+'CO2'!S87+'abs CO2'!S87+'CH4'!S87*PCG!$C$5+N2O!S87*PCG!$C$6+HFC!S87+PFC!S87+'SF6'!S87</f>
        <v>0</v>
      </c>
      <c r="T87" s="94">
        <f>+'CO2'!T87+'abs CO2'!T87+'CH4'!T87*PCG!$C$5+N2O!T87*PCG!$C$6+HFC!T87+PFC!T87+'SF6'!T87</f>
        <v>0</v>
      </c>
      <c r="U87" s="94">
        <f>+'CO2'!U87+'abs CO2'!U87+'CH4'!U87*PCG!$C$5+N2O!U87*PCG!$C$6+HFC!U87+PFC!U87+'SF6'!U87</f>
        <v>0</v>
      </c>
      <c r="V87" s="94">
        <f>+'CO2'!V87+'abs CO2'!V87+'CH4'!V87*PCG!$C$5+N2O!V87*PCG!$C$6+HFC!V87+PFC!V87+'SF6'!V87</f>
        <v>0</v>
      </c>
      <c r="W87" s="94">
        <f>+'CO2'!W87+'abs CO2'!W87+'CH4'!W87*PCG!$C$5+N2O!W87*PCG!$C$6+HFC!W87+PFC!W87+'SF6'!W87</f>
        <v>0</v>
      </c>
      <c r="X87" s="94">
        <f>+'CO2'!X87+'abs CO2'!X87+'CH4'!X87*PCG!$C$5+N2O!X87*PCG!$C$6+HFC!X87+PFC!X87+'SF6'!X87</f>
        <v>0</v>
      </c>
      <c r="Y87" s="94">
        <f>+'CO2'!Y87+'abs CO2'!Y87+'CH4'!Y87*PCG!$C$5+N2O!Y87*PCG!$C$6+HFC!Y87+PFC!Y87+'SF6'!Y87</f>
        <v>0</v>
      </c>
      <c r="Z87" s="94">
        <f>+'CO2'!Z87+'abs CO2'!Z87+'CH4'!Z87*PCG!$C$5+N2O!Z87*PCG!$C$6+HFC!Z87+PFC!Z87+'SF6'!Z87</f>
        <v>0</v>
      </c>
      <c r="AA87" s="94">
        <f>+'CO2'!AA87+'abs CO2'!AA87+'CH4'!AA87*PCG!$C$5+N2O!AA87*PCG!$C$6+HFC!AA87+PFC!AA87+'SF6'!AA87</f>
        <v>0</v>
      </c>
      <c r="AB87" s="94">
        <f>+'CO2'!AB87+'abs CO2'!AB87+'CH4'!AB87*PCG!$C$5+N2O!AB87*PCG!$C$6+HFC!AB87+PFC!AB87+'SF6'!AB87</f>
        <v>0</v>
      </c>
      <c r="AC87" s="94">
        <f>+'CO2'!AC87+'abs CO2'!AC87+'CH4'!AC87*PCG!$C$5+N2O!AC87*PCG!$C$6+HFC!AC87+PFC!AC87+'SF6'!AC87</f>
        <v>0</v>
      </c>
      <c r="AD87" s="94">
        <f>+'CO2'!AD87+'abs CO2'!AD87+'CH4'!AD87*PCG!$C$5+N2O!AD87*PCG!$C$6+HFC!AD87+PFC!AD87+'SF6'!AD87</f>
        <v>0</v>
      </c>
      <c r="AE87" s="94">
        <f>+'CO2'!AE87+'abs CO2'!AE87+'CH4'!AE87*PCG!$C$5+N2O!AE87*PCG!$C$6+HFC!AE87+PFC!AE87+'SF6'!AE87</f>
        <v>0</v>
      </c>
    </row>
    <row r="88" spans="1:31" x14ac:dyDescent="0.2">
      <c r="A88" s="13" t="s">
        <v>179</v>
      </c>
      <c r="B88" s="4" t="s">
        <v>180</v>
      </c>
      <c r="C88" s="94">
        <f>+'CO2'!C88+'abs CO2'!C88+'CH4'!C88*PCG!$C$5+N2O!C88*PCG!$C$6+HFC!C88+PFC!C88+'SF6'!C88</f>
        <v>0</v>
      </c>
      <c r="D88" s="94">
        <f>+'CO2'!D88+'abs CO2'!D88+'CH4'!D88*PCG!$C$5+N2O!D88*PCG!$C$6+HFC!D88+PFC!D88+'SF6'!D88</f>
        <v>0</v>
      </c>
      <c r="E88" s="94">
        <f>+'CO2'!E88+'abs CO2'!E88+'CH4'!E88*PCG!$C$5+N2O!E88*PCG!$C$6+HFC!E88+PFC!E88+'SF6'!E88</f>
        <v>0</v>
      </c>
      <c r="F88" s="94">
        <f>+'CO2'!F88+'abs CO2'!F88+'CH4'!F88*PCG!$C$5+N2O!F88*PCG!$C$6+HFC!F88+PFC!F88+'SF6'!F88</f>
        <v>0</v>
      </c>
      <c r="G88" s="94">
        <f>+'CO2'!G88+'abs CO2'!G88+'CH4'!G88*PCG!$C$5+N2O!G88*PCG!$C$6+HFC!G88+PFC!G88+'SF6'!G88</f>
        <v>0</v>
      </c>
      <c r="H88" s="94">
        <f>+'CO2'!H88+'abs CO2'!H88+'CH4'!H88*PCG!$C$5+N2O!H88*PCG!$C$6+HFC!H88+PFC!H88+'SF6'!H88</f>
        <v>0</v>
      </c>
      <c r="I88" s="94">
        <f>+'CO2'!I88+'abs CO2'!I88+'CH4'!I88*PCG!$C$5+N2O!I88*PCG!$C$6+HFC!I88+PFC!I88+'SF6'!I88</f>
        <v>0</v>
      </c>
      <c r="J88" s="94">
        <f>+'CO2'!J88+'abs CO2'!J88+'CH4'!J88*PCG!$C$5+N2O!J88*PCG!$C$6+HFC!J88+PFC!J88+'SF6'!J88</f>
        <v>0</v>
      </c>
      <c r="K88" s="94">
        <f>+'CO2'!K88+'abs CO2'!K88+'CH4'!K88*PCG!$C$5+N2O!K88*PCG!$C$6+HFC!K88+PFC!K88+'SF6'!K88</f>
        <v>0</v>
      </c>
      <c r="L88" s="94">
        <f>+'CO2'!L88+'abs CO2'!L88+'CH4'!L88*PCG!$C$5+N2O!L88*PCG!$C$6+HFC!L88+PFC!L88+'SF6'!L88</f>
        <v>0</v>
      </c>
      <c r="M88" s="94">
        <f>+'CO2'!M88+'abs CO2'!M88+'CH4'!M88*PCG!$C$5+N2O!M88*PCG!$C$6+HFC!M88+PFC!M88+'SF6'!M88</f>
        <v>0</v>
      </c>
      <c r="N88" s="94">
        <f>+'CO2'!N88+'abs CO2'!N88+'CH4'!N88*PCG!$C$5+N2O!N88*PCG!$C$6+HFC!N88+PFC!N88+'SF6'!N88</f>
        <v>0</v>
      </c>
      <c r="O88" s="94">
        <f>+'CO2'!O88+'abs CO2'!O88+'CH4'!O88*PCG!$C$5+N2O!O88*PCG!$C$6+HFC!O88+PFC!O88+'SF6'!O88</f>
        <v>0</v>
      </c>
      <c r="P88" s="94">
        <f>+'CO2'!P88+'abs CO2'!P88+'CH4'!P88*PCG!$C$5+N2O!P88*PCG!$C$6+HFC!P88+PFC!P88+'SF6'!P88</f>
        <v>0</v>
      </c>
      <c r="Q88" s="94">
        <f>+'CO2'!Q88+'abs CO2'!Q88+'CH4'!Q88*PCG!$C$5+N2O!Q88*PCG!$C$6+HFC!Q88+PFC!Q88+'SF6'!Q88</f>
        <v>0</v>
      </c>
      <c r="R88" s="94">
        <f>+'CO2'!R88+'abs CO2'!R88+'CH4'!R88*PCG!$C$5+N2O!R88*PCG!$C$6+HFC!R88+PFC!R88+'SF6'!R88</f>
        <v>0</v>
      </c>
      <c r="S88" s="94">
        <f>+'CO2'!S88+'abs CO2'!S88+'CH4'!S88*PCG!$C$5+N2O!S88*PCG!$C$6+HFC!S88+PFC!S88+'SF6'!S88</f>
        <v>0</v>
      </c>
      <c r="T88" s="94">
        <f>+'CO2'!T88+'abs CO2'!T88+'CH4'!T88*PCG!$C$5+N2O!T88*PCG!$C$6+HFC!T88+PFC!T88+'SF6'!T88</f>
        <v>0</v>
      </c>
      <c r="U88" s="94">
        <f>+'CO2'!U88+'abs CO2'!U88+'CH4'!U88*PCG!$C$5+N2O!U88*PCG!$C$6+HFC!U88+PFC!U88+'SF6'!U88</f>
        <v>0</v>
      </c>
      <c r="V88" s="94">
        <f>+'CO2'!V88+'abs CO2'!V88+'CH4'!V88*PCG!$C$5+N2O!V88*PCG!$C$6+HFC!V88+PFC!V88+'SF6'!V88</f>
        <v>0</v>
      </c>
      <c r="W88" s="94">
        <f>+'CO2'!W88+'abs CO2'!W88+'CH4'!W88*PCG!$C$5+N2O!W88*PCG!$C$6+HFC!W88+PFC!W88+'SF6'!W88</f>
        <v>0</v>
      </c>
      <c r="X88" s="94">
        <f>+'CO2'!X88+'abs CO2'!X88+'CH4'!X88*PCG!$C$5+N2O!X88*PCG!$C$6+HFC!X88+PFC!X88+'SF6'!X88</f>
        <v>0</v>
      </c>
      <c r="Y88" s="94">
        <f>+'CO2'!Y88+'abs CO2'!Y88+'CH4'!Y88*PCG!$C$5+N2O!Y88*PCG!$C$6+HFC!Y88+PFC!Y88+'SF6'!Y88</f>
        <v>0</v>
      </c>
      <c r="Z88" s="94">
        <f>+'CO2'!Z88+'abs CO2'!Z88+'CH4'!Z88*PCG!$C$5+N2O!Z88*PCG!$C$6+HFC!Z88+PFC!Z88+'SF6'!Z88</f>
        <v>0</v>
      </c>
      <c r="AA88" s="94">
        <f>+'CO2'!AA88+'abs CO2'!AA88+'CH4'!AA88*PCG!$C$5+N2O!AA88*PCG!$C$6+HFC!AA88+PFC!AA88+'SF6'!AA88</f>
        <v>0</v>
      </c>
      <c r="AB88" s="94">
        <f>+'CO2'!AB88+'abs CO2'!AB88+'CH4'!AB88*PCG!$C$5+N2O!AB88*PCG!$C$6+HFC!AB88+PFC!AB88+'SF6'!AB88</f>
        <v>0</v>
      </c>
      <c r="AC88" s="94">
        <f>+'CO2'!AC88+'abs CO2'!AC88+'CH4'!AC88*PCG!$C$5+N2O!AC88*PCG!$C$6+HFC!AC88+PFC!AC88+'SF6'!AC88</f>
        <v>0</v>
      </c>
      <c r="AD88" s="94">
        <f>+'CO2'!AD88+'abs CO2'!AD88+'CH4'!AD88*PCG!$C$5+N2O!AD88*PCG!$C$6+HFC!AD88+PFC!AD88+'SF6'!AD88</f>
        <v>0</v>
      </c>
      <c r="AE88" s="94">
        <f>+'CO2'!AE88+'abs CO2'!AE88+'CH4'!AE88*PCG!$C$5+N2O!AE88*PCG!$C$6+HFC!AE88+PFC!AE88+'SF6'!AE88</f>
        <v>0</v>
      </c>
    </row>
    <row r="89" spans="1:31" x14ac:dyDescent="0.2">
      <c r="A89" s="13" t="s">
        <v>181</v>
      </c>
      <c r="B89" s="4" t="s">
        <v>182</v>
      </c>
      <c r="C89" s="94">
        <f>+'CO2'!C89+'abs CO2'!C89+'CH4'!C89*PCG!$C$5+N2O!C89*PCG!$C$6+HFC!C89+PFC!C89+'SF6'!C89</f>
        <v>0</v>
      </c>
      <c r="D89" s="94">
        <f>+'CO2'!D89+'abs CO2'!D89+'CH4'!D89*PCG!$C$5+N2O!D89*PCG!$C$6+HFC!D89+PFC!D89+'SF6'!D89</f>
        <v>0</v>
      </c>
      <c r="E89" s="94">
        <f>+'CO2'!E89+'abs CO2'!E89+'CH4'!E89*PCG!$C$5+N2O!E89*PCG!$C$6+HFC!E89+PFC!E89+'SF6'!E89</f>
        <v>0</v>
      </c>
      <c r="F89" s="94">
        <f>+'CO2'!F89+'abs CO2'!F89+'CH4'!F89*PCG!$C$5+N2O!F89*PCG!$C$6+HFC!F89+PFC!F89+'SF6'!F89</f>
        <v>0</v>
      </c>
      <c r="G89" s="94">
        <f>+'CO2'!G89+'abs CO2'!G89+'CH4'!G89*PCG!$C$5+N2O!G89*PCG!$C$6+HFC!G89+PFC!G89+'SF6'!G89</f>
        <v>0</v>
      </c>
      <c r="H89" s="94">
        <f>+'CO2'!H89+'abs CO2'!H89+'CH4'!H89*PCG!$C$5+N2O!H89*PCG!$C$6+HFC!H89+PFC!H89+'SF6'!H89</f>
        <v>0</v>
      </c>
      <c r="I89" s="94">
        <f>+'CO2'!I89+'abs CO2'!I89+'CH4'!I89*PCG!$C$5+N2O!I89*PCG!$C$6+HFC!I89+PFC!I89+'SF6'!I89</f>
        <v>0</v>
      </c>
      <c r="J89" s="94">
        <f>+'CO2'!J89+'abs CO2'!J89+'CH4'!J89*PCG!$C$5+N2O!J89*PCG!$C$6+HFC!J89+PFC!J89+'SF6'!J89</f>
        <v>0</v>
      </c>
      <c r="K89" s="94">
        <f>+'CO2'!K89+'abs CO2'!K89+'CH4'!K89*PCG!$C$5+N2O!K89*PCG!$C$6+HFC!K89+PFC!K89+'SF6'!K89</f>
        <v>0</v>
      </c>
      <c r="L89" s="94">
        <f>+'CO2'!L89+'abs CO2'!L89+'CH4'!L89*PCG!$C$5+N2O!L89*PCG!$C$6+HFC!L89+PFC!L89+'SF6'!L89</f>
        <v>0</v>
      </c>
      <c r="M89" s="94">
        <f>+'CO2'!M89+'abs CO2'!M89+'CH4'!M89*PCG!$C$5+N2O!M89*PCG!$C$6+HFC!M89+PFC!M89+'SF6'!M89</f>
        <v>0</v>
      </c>
      <c r="N89" s="94">
        <f>+'CO2'!N89+'abs CO2'!N89+'CH4'!N89*PCG!$C$5+N2O!N89*PCG!$C$6+HFC!N89+PFC!N89+'SF6'!N89</f>
        <v>0</v>
      </c>
      <c r="O89" s="94">
        <f>+'CO2'!O89+'abs CO2'!O89+'CH4'!O89*PCG!$C$5+N2O!O89*PCG!$C$6+HFC!O89+PFC!O89+'SF6'!O89</f>
        <v>0</v>
      </c>
      <c r="P89" s="94">
        <f>+'CO2'!P89+'abs CO2'!P89+'CH4'!P89*PCG!$C$5+N2O!P89*PCG!$C$6+HFC!P89+PFC!P89+'SF6'!P89</f>
        <v>0</v>
      </c>
      <c r="Q89" s="94">
        <f>+'CO2'!Q89+'abs CO2'!Q89+'CH4'!Q89*PCG!$C$5+N2O!Q89*PCG!$C$6+HFC!Q89+PFC!Q89+'SF6'!Q89</f>
        <v>0</v>
      </c>
      <c r="R89" s="94">
        <f>+'CO2'!R89+'abs CO2'!R89+'CH4'!R89*PCG!$C$5+N2O!R89*PCG!$C$6+HFC!R89+PFC!R89+'SF6'!R89</f>
        <v>0</v>
      </c>
      <c r="S89" s="94">
        <f>+'CO2'!S89+'abs CO2'!S89+'CH4'!S89*PCG!$C$5+N2O!S89*PCG!$C$6+HFC!S89+PFC!S89+'SF6'!S89</f>
        <v>0</v>
      </c>
      <c r="T89" s="94">
        <f>+'CO2'!T89+'abs CO2'!T89+'CH4'!T89*PCG!$C$5+N2O!T89*PCG!$C$6+HFC!T89+PFC!T89+'SF6'!T89</f>
        <v>0</v>
      </c>
      <c r="U89" s="94">
        <f>+'CO2'!U89+'abs CO2'!U89+'CH4'!U89*PCG!$C$5+N2O!U89*PCG!$C$6+HFC!U89+PFC!U89+'SF6'!U89</f>
        <v>0</v>
      </c>
      <c r="V89" s="94">
        <f>+'CO2'!V89+'abs CO2'!V89+'CH4'!V89*PCG!$C$5+N2O!V89*PCG!$C$6+HFC!V89+PFC!V89+'SF6'!V89</f>
        <v>0</v>
      </c>
      <c r="W89" s="94">
        <f>+'CO2'!W89+'abs CO2'!W89+'CH4'!W89*PCG!$C$5+N2O!W89*PCG!$C$6+HFC!W89+PFC!W89+'SF6'!W89</f>
        <v>0</v>
      </c>
      <c r="X89" s="94">
        <f>+'CO2'!X89+'abs CO2'!X89+'CH4'!X89*PCG!$C$5+N2O!X89*PCG!$C$6+HFC!X89+PFC!X89+'SF6'!X89</f>
        <v>0</v>
      </c>
      <c r="Y89" s="94">
        <f>+'CO2'!Y89+'abs CO2'!Y89+'CH4'!Y89*PCG!$C$5+N2O!Y89*PCG!$C$6+HFC!Y89+PFC!Y89+'SF6'!Y89</f>
        <v>0</v>
      </c>
      <c r="Z89" s="94">
        <f>+'CO2'!Z89+'abs CO2'!Z89+'CH4'!Z89*PCG!$C$5+N2O!Z89*PCG!$C$6+HFC!Z89+PFC!Z89+'SF6'!Z89</f>
        <v>0</v>
      </c>
      <c r="AA89" s="94">
        <f>+'CO2'!AA89+'abs CO2'!AA89+'CH4'!AA89*PCG!$C$5+N2O!AA89*PCG!$C$6+HFC!AA89+PFC!AA89+'SF6'!AA89</f>
        <v>0</v>
      </c>
      <c r="AB89" s="94">
        <f>+'CO2'!AB89+'abs CO2'!AB89+'CH4'!AB89*PCG!$C$5+N2O!AB89*PCG!$C$6+HFC!AB89+PFC!AB89+'SF6'!AB89</f>
        <v>0</v>
      </c>
      <c r="AC89" s="94">
        <f>+'CO2'!AC89+'abs CO2'!AC89+'CH4'!AC89*PCG!$C$5+N2O!AC89*PCG!$C$6+HFC!AC89+PFC!AC89+'SF6'!AC89</f>
        <v>0</v>
      </c>
      <c r="AD89" s="94">
        <f>+'CO2'!AD89+'abs CO2'!AD89+'CH4'!AD89*PCG!$C$5+N2O!AD89*PCG!$C$6+HFC!AD89+PFC!AD89+'SF6'!AD89</f>
        <v>0</v>
      </c>
      <c r="AE89" s="94">
        <f>+'CO2'!AE89+'abs CO2'!AE89+'CH4'!AE89*PCG!$C$5+N2O!AE89*PCG!$C$6+HFC!AE89+PFC!AE89+'SF6'!AE89</f>
        <v>0</v>
      </c>
    </row>
    <row r="90" spans="1:31" x14ac:dyDescent="0.2">
      <c r="A90" s="13" t="s">
        <v>183</v>
      </c>
      <c r="B90" s="4" t="s">
        <v>184</v>
      </c>
      <c r="C90" s="94">
        <f>+'CO2'!C90+'abs CO2'!C90+'CH4'!C90*PCG!$C$5+N2O!C90*PCG!$C$6+HFC!C90+PFC!C90+'SF6'!C90</f>
        <v>0</v>
      </c>
      <c r="D90" s="94">
        <f>+'CO2'!D90+'abs CO2'!D90+'CH4'!D90*PCG!$C$5+N2O!D90*PCG!$C$6+HFC!D90+PFC!D90+'SF6'!D90</f>
        <v>0</v>
      </c>
      <c r="E90" s="94">
        <f>+'CO2'!E90+'abs CO2'!E90+'CH4'!E90*PCG!$C$5+N2O!E90*PCG!$C$6+HFC!E90+PFC!E90+'SF6'!E90</f>
        <v>0</v>
      </c>
      <c r="F90" s="94">
        <f>+'CO2'!F90+'abs CO2'!F90+'CH4'!F90*PCG!$C$5+N2O!F90*PCG!$C$6+HFC!F90+PFC!F90+'SF6'!F90</f>
        <v>0</v>
      </c>
      <c r="G90" s="94">
        <f>+'CO2'!G90+'abs CO2'!G90+'CH4'!G90*PCG!$C$5+N2O!G90*PCG!$C$6+HFC!G90+PFC!G90+'SF6'!G90</f>
        <v>0</v>
      </c>
      <c r="H90" s="94">
        <f>+'CO2'!H90+'abs CO2'!H90+'CH4'!H90*PCG!$C$5+N2O!H90*PCG!$C$6+HFC!H90+PFC!H90+'SF6'!H90</f>
        <v>0</v>
      </c>
      <c r="I90" s="94">
        <f>+'CO2'!I90+'abs CO2'!I90+'CH4'!I90*PCG!$C$5+N2O!I90*PCG!$C$6+HFC!I90+PFC!I90+'SF6'!I90</f>
        <v>0</v>
      </c>
      <c r="J90" s="94">
        <f>+'CO2'!J90+'abs CO2'!J90+'CH4'!J90*PCG!$C$5+N2O!J90*PCG!$C$6+HFC!J90+PFC!J90+'SF6'!J90</f>
        <v>0</v>
      </c>
      <c r="K90" s="94">
        <f>+'CO2'!K90+'abs CO2'!K90+'CH4'!K90*PCG!$C$5+N2O!K90*PCG!$C$6+HFC!K90+PFC!K90+'SF6'!K90</f>
        <v>0</v>
      </c>
      <c r="L90" s="94">
        <f>+'CO2'!L90+'abs CO2'!L90+'CH4'!L90*PCG!$C$5+N2O!L90*PCG!$C$6+HFC!L90+PFC!L90+'SF6'!L90</f>
        <v>0</v>
      </c>
      <c r="M90" s="94">
        <f>+'CO2'!M90+'abs CO2'!M90+'CH4'!M90*PCG!$C$5+N2O!M90*PCG!$C$6+HFC!M90+PFC!M90+'SF6'!M90</f>
        <v>0</v>
      </c>
      <c r="N90" s="94">
        <f>+'CO2'!N90+'abs CO2'!N90+'CH4'!N90*PCG!$C$5+N2O!N90*PCG!$C$6+HFC!N90+PFC!N90+'SF6'!N90</f>
        <v>0</v>
      </c>
      <c r="O90" s="94">
        <f>+'CO2'!O90+'abs CO2'!O90+'CH4'!O90*PCG!$C$5+N2O!O90*PCG!$C$6+HFC!O90+PFC!O90+'SF6'!O90</f>
        <v>0</v>
      </c>
      <c r="P90" s="94">
        <f>+'CO2'!P90+'abs CO2'!P90+'CH4'!P90*PCG!$C$5+N2O!P90*PCG!$C$6+HFC!P90+PFC!P90+'SF6'!P90</f>
        <v>0</v>
      </c>
      <c r="Q90" s="94">
        <f>+'CO2'!Q90+'abs CO2'!Q90+'CH4'!Q90*PCG!$C$5+N2O!Q90*PCG!$C$6+HFC!Q90+PFC!Q90+'SF6'!Q90</f>
        <v>0</v>
      </c>
      <c r="R90" s="94">
        <f>+'CO2'!R90+'abs CO2'!R90+'CH4'!R90*PCG!$C$5+N2O!R90*PCG!$C$6+HFC!R90+PFC!R90+'SF6'!R90</f>
        <v>0</v>
      </c>
      <c r="S90" s="94">
        <f>+'CO2'!S90+'abs CO2'!S90+'CH4'!S90*PCG!$C$5+N2O!S90*PCG!$C$6+HFC!S90+PFC!S90+'SF6'!S90</f>
        <v>0</v>
      </c>
      <c r="T90" s="94">
        <f>+'CO2'!T90+'abs CO2'!T90+'CH4'!T90*PCG!$C$5+N2O!T90*PCG!$C$6+HFC!T90+PFC!T90+'SF6'!T90</f>
        <v>0</v>
      </c>
      <c r="U90" s="94">
        <f>+'CO2'!U90+'abs CO2'!U90+'CH4'!U90*PCG!$C$5+N2O!U90*PCG!$C$6+HFC!U90+PFC!U90+'SF6'!U90</f>
        <v>0</v>
      </c>
      <c r="V90" s="94">
        <f>+'CO2'!V90+'abs CO2'!V90+'CH4'!V90*PCG!$C$5+N2O!V90*PCG!$C$6+HFC!V90+PFC!V90+'SF6'!V90</f>
        <v>0</v>
      </c>
      <c r="W90" s="94">
        <f>+'CO2'!W90+'abs CO2'!W90+'CH4'!W90*PCG!$C$5+N2O!W90*PCG!$C$6+HFC!W90+PFC!W90+'SF6'!W90</f>
        <v>0</v>
      </c>
      <c r="X90" s="94">
        <f>+'CO2'!X90+'abs CO2'!X90+'CH4'!X90*PCG!$C$5+N2O!X90*PCG!$C$6+HFC!X90+PFC!X90+'SF6'!X90</f>
        <v>0</v>
      </c>
      <c r="Y90" s="94">
        <f>+'CO2'!Y90+'abs CO2'!Y90+'CH4'!Y90*PCG!$C$5+N2O!Y90*PCG!$C$6+HFC!Y90+PFC!Y90+'SF6'!Y90</f>
        <v>0</v>
      </c>
      <c r="Z90" s="94">
        <f>+'CO2'!Z90+'abs CO2'!Z90+'CH4'!Z90*PCG!$C$5+N2O!Z90*PCG!$C$6+HFC!Z90+PFC!Z90+'SF6'!Z90</f>
        <v>0</v>
      </c>
      <c r="AA90" s="94">
        <f>+'CO2'!AA90+'abs CO2'!AA90+'CH4'!AA90*PCG!$C$5+N2O!AA90*PCG!$C$6+HFC!AA90+PFC!AA90+'SF6'!AA90</f>
        <v>0</v>
      </c>
      <c r="AB90" s="94">
        <f>+'CO2'!AB90+'abs CO2'!AB90+'CH4'!AB90*PCG!$C$5+N2O!AB90*PCG!$C$6+HFC!AB90+PFC!AB90+'SF6'!AB90</f>
        <v>0</v>
      </c>
      <c r="AC90" s="94">
        <f>+'CO2'!AC90+'abs CO2'!AC90+'CH4'!AC90*PCG!$C$5+N2O!AC90*PCG!$C$6+HFC!AC90+PFC!AC90+'SF6'!AC90</f>
        <v>0</v>
      </c>
      <c r="AD90" s="94">
        <f>+'CO2'!AD90+'abs CO2'!AD90+'CH4'!AD90*PCG!$C$5+N2O!AD90*PCG!$C$6+HFC!AD90+PFC!AD90+'SF6'!AD90</f>
        <v>0</v>
      </c>
      <c r="AE90" s="94">
        <f>+'CO2'!AE90+'abs CO2'!AE90+'CH4'!AE90*PCG!$C$5+N2O!AE90*PCG!$C$6+HFC!AE90+PFC!AE90+'SF6'!AE90</f>
        <v>0</v>
      </c>
    </row>
    <row r="91" spans="1:31" x14ac:dyDescent="0.2">
      <c r="A91" s="13" t="s">
        <v>185</v>
      </c>
      <c r="B91" s="4" t="s">
        <v>186</v>
      </c>
      <c r="C91" s="33">
        <f t="shared" ref="C91:AE91" si="26">+C92+C93+C94</f>
        <v>0</v>
      </c>
      <c r="D91" s="33">
        <f t="shared" si="26"/>
        <v>0</v>
      </c>
      <c r="E91" s="33">
        <f t="shared" si="26"/>
        <v>0</v>
      </c>
      <c r="F91" s="33">
        <f t="shared" si="26"/>
        <v>0</v>
      </c>
      <c r="G91" s="33">
        <f t="shared" si="26"/>
        <v>0</v>
      </c>
      <c r="H91" s="33">
        <f t="shared" si="26"/>
        <v>0</v>
      </c>
      <c r="I91" s="33">
        <f t="shared" si="26"/>
        <v>0</v>
      </c>
      <c r="J91" s="33">
        <f t="shared" si="26"/>
        <v>0</v>
      </c>
      <c r="K91" s="33">
        <f t="shared" si="26"/>
        <v>0</v>
      </c>
      <c r="L91" s="33">
        <f t="shared" si="26"/>
        <v>0</v>
      </c>
      <c r="M91" s="33">
        <f t="shared" si="26"/>
        <v>0</v>
      </c>
      <c r="N91" s="33">
        <f t="shared" si="26"/>
        <v>0</v>
      </c>
      <c r="O91" s="33">
        <f t="shared" si="26"/>
        <v>0</v>
      </c>
      <c r="P91" s="33">
        <f t="shared" si="26"/>
        <v>0</v>
      </c>
      <c r="Q91" s="33">
        <f t="shared" si="26"/>
        <v>0</v>
      </c>
      <c r="R91" s="33">
        <f t="shared" si="26"/>
        <v>0</v>
      </c>
      <c r="S91" s="33">
        <f t="shared" si="26"/>
        <v>0</v>
      </c>
      <c r="T91" s="33">
        <f t="shared" si="26"/>
        <v>0.69115041986929271</v>
      </c>
      <c r="U91" s="33">
        <f t="shared" si="26"/>
        <v>0</v>
      </c>
      <c r="V91" s="33">
        <f t="shared" si="26"/>
        <v>0.24410646407165393</v>
      </c>
      <c r="W91" s="33">
        <f t="shared" si="26"/>
        <v>2.0003899576223128</v>
      </c>
      <c r="X91" s="33">
        <f t="shared" si="26"/>
        <v>2.1420583004003659</v>
      </c>
      <c r="Y91" s="33">
        <f t="shared" si="26"/>
        <v>1.73066335187538</v>
      </c>
      <c r="Z91" s="33">
        <f t="shared" si="26"/>
        <v>2.1398490949852262</v>
      </c>
      <c r="AA91" s="33">
        <f t="shared" si="26"/>
        <v>1.6253529846180323</v>
      </c>
      <c r="AB91" s="33">
        <f t="shared" si="26"/>
        <v>2.2389214214495574</v>
      </c>
      <c r="AC91" s="33">
        <f t="shared" si="26"/>
        <v>3.7327326947380652</v>
      </c>
      <c r="AD91" s="33">
        <f t="shared" si="26"/>
        <v>5.9226650235033258</v>
      </c>
      <c r="AE91" s="33">
        <f t="shared" si="26"/>
        <v>9.7933737768837119</v>
      </c>
    </row>
    <row r="92" spans="1:31" x14ac:dyDescent="0.2">
      <c r="A92" s="13" t="s">
        <v>187</v>
      </c>
      <c r="B92" s="4" t="s">
        <v>169</v>
      </c>
      <c r="C92" s="94">
        <f>+'CO2'!C92+'abs CO2'!C92+'CH4'!C92*PCG!$C$5+N2O!C92*PCG!$C$6+HFC!C92+PFC!C92+'SF6'!C92</f>
        <v>0</v>
      </c>
      <c r="D92" s="94">
        <f>+'CO2'!D92+'abs CO2'!D92+'CH4'!D92*PCG!$C$5+N2O!D92*PCG!$C$6+HFC!D92+PFC!D92+'SF6'!D92</f>
        <v>0</v>
      </c>
      <c r="E92" s="94">
        <f>+'CO2'!E92+'abs CO2'!E92+'CH4'!E92*PCG!$C$5+N2O!E92*PCG!$C$6+HFC!E92+PFC!E92+'SF6'!E92</f>
        <v>0</v>
      </c>
      <c r="F92" s="94">
        <f>+'CO2'!F92+'abs CO2'!F92+'CH4'!F92*PCG!$C$5+N2O!F92*PCG!$C$6+HFC!F92+PFC!F92+'SF6'!F92</f>
        <v>0</v>
      </c>
      <c r="G92" s="94">
        <f>+'CO2'!G92+'abs CO2'!G92+'CH4'!G92*PCG!$C$5+N2O!G92*PCG!$C$6+HFC!G92+PFC!G92+'SF6'!G92</f>
        <v>0</v>
      </c>
      <c r="H92" s="94">
        <f>+'CO2'!H92+'abs CO2'!H92+'CH4'!H92*PCG!$C$5+N2O!H92*PCG!$C$6+HFC!H92+PFC!H92+'SF6'!H92</f>
        <v>0</v>
      </c>
      <c r="I92" s="94">
        <f>+'CO2'!I92+'abs CO2'!I92+'CH4'!I92*PCG!$C$5+N2O!I92*PCG!$C$6+HFC!I92+PFC!I92+'SF6'!I92</f>
        <v>0</v>
      </c>
      <c r="J92" s="94">
        <f>+'CO2'!J92+'abs CO2'!J92+'CH4'!J92*PCG!$C$5+N2O!J92*PCG!$C$6+HFC!J92+PFC!J92+'SF6'!J92</f>
        <v>0</v>
      </c>
      <c r="K92" s="94">
        <f>+'CO2'!K92+'abs CO2'!K92+'CH4'!K92*PCG!$C$5+N2O!K92*PCG!$C$6+HFC!K92+PFC!K92+'SF6'!K92</f>
        <v>0</v>
      </c>
      <c r="L92" s="94">
        <f>+'CO2'!L92+'abs CO2'!L92+'CH4'!L92*PCG!$C$5+N2O!L92*PCG!$C$6+HFC!L92+PFC!L92+'SF6'!L92</f>
        <v>0</v>
      </c>
      <c r="M92" s="94">
        <f>+'CO2'!M92+'abs CO2'!M92+'CH4'!M92*PCG!$C$5+N2O!M92*PCG!$C$6+HFC!M92+PFC!M92+'SF6'!M92</f>
        <v>0</v>
      </c>
      <c r="N92" s="94">
        <f>+'CO2'!N92+'abs CO2'!N92+'CH4'!N92*PCG!$C$5+N2O!N92*PCG!$C$6+HFC!N92+PFC!N92+'SF6'!N92</f>
        <v>0</v>
      </c>
      <c r="O92" s="94">
        <f>+'CO2'!O92+'abs CO2'!O92+'CH4'!O92*PCG!$C$5+N2O!O92*PCG!$C$6+HFC!O92+PFC!O92+'SF6'!O92</f>
        <v>0</v>
      </c>
      <c r="P92" s="94">
        <f>+'CO2'!P92+'abs CO2'!P92+'CH4'!P92*PCG!$C$5+N2O!P92*PCG!$C$6+HFC!P92+PFC!P92+'SF6'!P92</f>
        <v>0</v>
      </c>
      <c r="Q92" s="94">
        <f>+'CO2'!Q92+'abs CO2'!Q92+'CH4'!Q92*PCG!$C$5+N2O!Q92*PCG!$C$6+HFC!Q92+PFC!Q92+'SF6'!Q92</f>
        <v>0</v>
      </c>
      <c r="R92" s="94">
        <f>+'CO2'!R92+'abs CO2'!R92+'CH4'!R92*PCG!$C$5+N2O!R92*PCG!$C$6+HFC!R92+PFC!R92+'SF6'!R92</f>
        <v>0</v>
      </c>
      <c r="S92" s="94">
        <f>+'CO2'!S92+'abs CO2'!S92+'CH4'!S92*PCG!$C$5+N2O!S92*PCG!$C$6+HFC!S92+PFC!S92+'SF6'!S92</f>
        <v>0</v>
      </c>
      <c r="T92" s="94">
        <f>+'CO2'!T92+'abs CO2'!T92+'CH4'!T92*PCG!$C$5+N2O!T92*PCG!$C$6+HFC!T92+PFC!T92+'SF6'!T92</f>
        <v>0</v>
      </c>
      <c r="U92" s="94">
        <f>+'CO2'!U92+'abs CO2'!U92+'CH4'!U92*PCG!$C$5+N2O!U92*PCG!$C$6+HFC!U92+PFC!U92+'SF6'!U92</f>
        <v>0</v>
      </c>
      <c r="V92" s="94">
        <f>+'CO2'!V92+'abs CO2'!V92+'CH4'!V92*PCG!$C$5+N2O!V92*PCG!$C$6+HFC!V92+PFC!V92+'SF6'!V92</f>
        <v>0</v>
      </c>
      <c r="W92" s="94">
        <f>+'CO2'!W92+'abs CO2'!W92+'CH4'!W92*PCG!$C$5+N2O!W92*PCG!$C$6+HFC!W92+PFC!W92+'SF6'!W92</f>
        <v>0</v>
      </c>
      <c r="X92" s="94">
        <f>+'CO2'!X92+'abs CO2'!X92+'CH4'!X92*PCG!$C$5+N2O!X92*PCG!$C$6+HFC!X92+PFC!X92+'SF6'!X92</f>
        <v>0</v>
      </c>
      <c r="Y92" s="94">
        <f>+'CO2'!Y92+'abs CO2'!Y92+'CH4'!Y92*PCG!$C$5+N2O!Y92*PCG!$C$6+HFC!Y92+PFC!Y92+'SF6'!Y92</f>
        <v>0</v>
      </c>
      <c r="Z92" s="94">
        <f>+'CO2'!Z92+'abs CO2'!Z92+'CH4'!Z92*PCG!$C$5+N2O!Z92*PCG!$C$6+HFC!Z92+PFC!Z92+'SF6'!Z92</f>
        <v>0</v>
      </c>
      <c r="AA92" s="94">
        <f>+'CO2'!AA92+'abs CO2'!AA92+'CH4'!AA92*PCG!$C$5+N2O!AA92*PCG!$C$6+HFC!AA92+PFC!AA92+'SF6'!AA92</f>
        <v>0</v>
      </c>
      <c r="AB92" s="94">
        <f>+'CO2'!AB92+'abs CO2'!AB92+'CH4'!AB92*PCG!$C$5+N2O!AB92*PCG!$C$6+HFC!AB92+PFC!AB92+'SF6'!AB92</f>
        <v>0</v>
      </c>
      <c r="AC92" s="94">
        <f>+'CO2'!AC92+'abs CO2'!AC92+'CH4'!AC92*PCG!$C$5+N2O!AC92*PCG!$C$6+HFC!AC92+PFC!AC92+'SF6'!AC92</f>
        <v>0</v>
      </c>
      <c r="AD92" s="94">
        <f>+'CO2'!AD92+'abs CO2'!AD92+'CH4'!AD92*PCG!$C$5+N2O!AD92*PCG!$C$6+HFC!AD92+PFC!AD92+'SF6'!AD92</f>
        <v>0</v>
      </c>
      <c r="AE92" s="94">
        <f>+'CO2'!AE92+'abs CO2'!AE92+'CH4'!AE92*PCG!$C$5+N2O!AE92*PCG!$C$6+HFC!AE92+PFC!AE92+'SF6'!AE92</f>
        <v>0</v>
      </c>
    </row>
    <row r="93" spans="1:31" x14ac:dyDescent="0.2">
      <c r="A93" s="13" t="s">
        <v>188</v>
      </c>
      <c r="B93" s="4" t="s">
        <v>171</v>
      </c>
      <c r="C93" s="94">
        <f>+'CO2'!C93+'abs CO2'!C93+'CH4'!C93*PCG!$C$5+N2O!C93*PCG!$C$6+HFC!C93+PFC!C93+'SF6'!C93</f>
        <v>0</v>
      </c>
      <c r="D93" s="94">
        <f>+'CO2'!D93+'abs CO2'!D93+'CH4'!D93*PCG!$C$5+N2O!D93*PCG!$C$6+HFC!D93+PFC!D93+'SF6'!D93</f>
        <v>0</v>
      </c>
      <c r="E93" s="94">
        <f>+'CO2'!E93+'abs CO2'!E93+'CH4'!E93*PCG!$C$5+N2O!E93*PCG!$C$6+HFC!E93+PFC!E93+'SF6'!E93</f>
        <v>0</v>
      </c>
      <c r="F93" s="94">
        <f>+'CO2'!F93+'abs CO2'!F93+'CH4'!F93*PCG!$C$5+N2O!F93*PCG!$C$6+HFC!F93+PFC!F93+'SF6'!F93</f>
        <v>0</v>
      </c>
      <c r="G93" s="94">
        <f>+'CO2'!G93+'abs CO2'!G93+'CH4'!G93*PCG!$C$5+N2O!G93*PCG!$C$6+HFC!G93+PFC!G93+'SF6'!G93</f>
        <v>0</v>
      </c>
      <c r="H93" s="94">
        <f>+'CO2'!H93+'abs CO2'!H93+'CH4'!H93*PCG!$C$5+N2O!H93*PCG!$C$6+HFC!H93+PFC!H93+'SF6'!H93</f>
        <v>0</v>
      </c>
      <c r="I93" s="94">
        <f>+'CO2'!I93+'abs CO2'!I93+'CH4'!I93*PCG!$C$5+N2O!I93*PCG!$C$6+HFC!I93+PFC!I93+'SF6'!I93</f>
        <v>0</v>
      </c>
      <c r="J93" s="94">
        <f>+'CO2'!J93+'abs CO2'!J93+'CH4'!J93*PCG!$C$5+N2O!J93*PCG!$C$6+HFC!J93+PFC!J93+'SF6'!J93</f>
        <v>0</v>
      </c>
      <c r="K93" s="94">
        <f>+'CO2'!K93+'abs CO2'!K93+'CH4'!K93*PCG!$C$5+N2O!K93*PCG!$C$6+HFC!K93+PFC!K93+'SF6'!K93</f>
        <v>0</v>
      </c>
      <c r="L93" s="94">
        <f>+'CO2'!L93+'abs CO2'!L93+'CH4'!L93*PCG!$C$5+N2O!L93*PCG!$C$6+HFC!L93+PFC!L93+'SF6'!L93</f>
        <v>0</v>
      </c>
      <c r="M93" s="94">
        <f>+'CO2'!M93+'abs CO2'!M93+'CH4'!M93*PCG!$C$5+N2O!M93*PCG!$C$6+HFC!M93+PFC!M93+'SF6'!M93</f>
        <v>0</v>
      </c>
      <c r="N93" s="94">
        <f>+'CO2'!N93+'abs CO2'!N93+'CH4'!N93*PCG!$C$5+N2O!N93*PCG!$C$6+HFC!N93+PFC!N93+'SF6'!N93</f>
        <v>0</v>
      </c>
      <c r="O93" s="94">
        <f>+'CO2'!O93+'abs CO2'!O93+'CH4'!O93*PCG!$C$5+N2O!O93*PCG!$C$6+HFC!O93+PFC!O93+'SF6'!O93</f>
        <v>0</v>
      </c>
      <c r="P93" s="94">
        <f>+'CO2'!P93+'abs CO2'!P93+'CH4'!P93*PCG!$C$5+N2O!P93*PCG!$C$6+HFC!P93+PFC!P93+'SF6'!P93</f>
        <v>0</v>
      </c>
      <c r="Q93" s="94">
        <f>+'CO2'!Q93+'abs CO2'!Q93+'CH4'!Q93*PCG!$C$5+N2O!Q93*PCG!$C$6+HFC!Q93+PFC!Q93+'SF6'!Q93</f>
        <v>0</v>
      </c>
      <c r="R93" s="94">
        <f>+'CO2'!R93+'abs CO2'!R93+'CH4'!R93*PCG!$C$5+N2O!R93*PCG!$C$6+HFC!R93+PFC!R93+'SF6'!R93</f>
        <v>0</v>
      </c>
      <c r="S93" s="94">
        <f>+'CO2'!S93+'abs CO2'!S93+'CH4'!S93*PCG!$C$5+N2O!S93*PCG!$C$6+HFC!S93+PFC!S93+'SF6'!S93</f>
        <v>0</v>
      </c>
      <c r="T93" s="94">
        <f>+'CO2'!T93+'abs CO2'!T93+'CH4'!T93*PCG!$C$5+N2O!T93*PCG!$C$6+HFC!T93+PFC!T93+'SF6'!T93</f>
        <v>0</v>
      </c>
      <c r="U93" s="94">
        <f>+'CO2'!U93+'abs CO2'!U93+'CH4'!U93*PCG!$C$5+N2O!U93*PCG!$C$6+HFC!U93+PFC!U93+'SF6'!U93</f>
        <v>0</v>
      </c>
      <c r="V93" s="94">
        <f>+'CO2'!V93+'abs CO2'!V93+'CH4'!V93*PCG!$C$5+N2O!V93*PCG!$C$6+HFC!V93+PFC!V93+'SF6'!V93</f>
        <v>0</v>
      </c>
      <c r="W93" s="94">
        <f>+'CO2'!W93+'abs CO2'!W93+'CH4'!W93*PCG!$C$5+N2O!W93*PCG!$C$6+HFC!W93+PFC!W93+'SF6'!W93</f>
        <v>0</v>
      </c>
      <c r="X93" s="94">
        <f>+'CO2'!X93+'abs CO2'!X93+'CH4'!X93*PCG!$C$5+N2O!X93*PCG!$C$6+HFC!X93+PFC!X93+'SF6'!X93</f>
        <v>0</v>
      </c>
      <c r="Y93" s="94">
        <f>+'CO2'!Y93+'abs CO2'!Y93+'CH4'!Y93*PCG!$C$5+N2O!Y93*PCG!$C$6+HFC!Y93+PFC!Y93+'SF6'!Y93</f>
        <v>0</v>
      </c>
      <c r="Z93" s="94">
        <f>+'CO2'!Z93+'abs CO2'!Z93+'CH4'!Z93*PCG!$C$5+N2O!Z93*PCG!$C$6+HFC!Z93+PFC!Z93+'SF6'!Z93</f>
        <v>0</v>
      </c>
      <c r="AA93" s="94">
        <f>+'CO2'!AA93+'abs CO2'!AA93+'CH4'!AA93*PCG!$C$5+N2O!AA93*PCG!$C$6+HFC!AA93+PFC!AA93+'SF6'!AA93</f>
        <v>0</v>
      </c>
      <c r="AB93" s="94">
        <f>+'CO2'!AB93+'abs CO2'!AB93+'CH4'!AB93*PCG!$C$5+N2O!AB93*PCG!$C$6+HFC!AB93+PFC!AB93+'SF6'!AB93</f>
        <v>0</v>
      </c>
      <c r="AC93" s="94">
        <f>+'CO2'!AC93+'abs CO2'!AC93+'CH4'!AC93*PCG!$C$5+N2O!AC93*PCG!$C$6+HFC!AC93+PFC!AC93+'SF6'!AC93</f>
        <v>0</v>
      </c>
      <c r="AD93" s="94">
        <f>+'CO2'!AD93+'abs CO2'!AD93+'CH4'!AD93*PCG!$C$5+N2O!AD93*PCG!$C$6+HFC!AD93+PFC!AD93+'SF6'!AD93</f>
        <v>0</v>
      </c>
      <c r="AE93" s="94">
        <f>+'CO2'!AE93+'abs CO2'!AE93+'CH4'!AE93*PCG!$C$5+N2O!AE93*PCG!$C$6+HFC!AE93+PFC!AE93+'SF6'!AE93</f>
        <v>0</v>
      </c>
    </row>
    <row r="94" spans="1:31" x14ac:dyDescent="0.2">
      <c r="A94" s="13" t="s">
        <v>189</v>
      </c>
      <c r="B94" s="4" t="s">
        <v>173</v>
      </c>
      <c r="C94" s="33">
        <f t="shared" ref="C94:AE94" si="27">+C95+C96+C97+C98+C99+C100</f>
        <v>0</v>
      </c>
      <c r="D94" s="33">
        <f t="shared" si="27"/>
        <v>0</v>
      </c>
      <c r="E94" s="33">
        <f t="shared" si="27"/>
        <v>0</v>
      </c>
      <c r="F94" s="33">
        <f t="shared" si="27"/>
        <v>0</v>
      </c>
      <c r="G94" s="33">
        <f t="shared" si="27"/>
        <v>0</v>
      </c>
      <c r="H94" s="33">
        <f t="shared" si="27"/>
        <v>0</v>
      </c>
      <c r="I94" s="33">
        <f t="shared" si="27"/>
        <v>0</v>
      </c>
      <c r="J94" s="33">
        <f t="shared" si="27"/>
        <v>0</v>
      </c>
      <c r="K94" s="33">
        <f t="shared" si="27"/>
        <v>0</v>
      </c>
      <c r="L94" s="33">
        <f t="shared" si="27"/>
        <v>0</v>
      </c>
      <c r="M94" s="33">
        <f t="shared" si="27"/>
        <v>0</v>
      </c>
      <c r="N94" s="33">
        <f t="shared" si="27"/>
        <v>0</v>
      </c>
      <c r="O94" s="33">
        <f t="shared" si="27"/>
        <v>0</v>
      </c>
      <c r="P94" s="33">
        <f t="shared" si="27"/>
        <v>0</v>
      </c>
      <c r="Q94" s="33">
        <f t="shared" si="27"/>
        <v>0</v>
      </c>
      <c r="R94" s="33">
        <f t="shared" si="27"/>
        <v>0</v>
      </c>
      <c r="S94" s="33">
        <f t="shared" si="27"/>
        <v>0</v>
      </c>
      <c r="T94" s="33">
        <f t="shared" si="27"/>
        <v>0.69115041986929271</v>
      </c>
      <c r="U94" s="33">
        <f t="shared" si="27"/>
        <v>0</v>
      </c>
      <c r="V94" s="33">
        <f t="shared" si="27"/>
        <v>0.24410646407165393</v>
      </c>
      <c r="W94" s="33">
        <f t="shared" si="27"/>
        <v>2.0003899576223128</v>
      </c>
      <c r="X94" s="33">
        <f t="shared" si="27"/>
        <v>2.1420583004003659</v>
      </c>
      <c r="Y94" s="33">
        <f t="shared" si="27"/>
        <v>1.73066335187538</v>
      </c>
      <c r="Z94" s="33">
        <f t="shared" si="27"/>
        <v>2.1398490949852262</v>
      </c>
      <c r="AA94" s="33">
        <f t="shared" si="27"/>
        <v>1.6253529846180323</v>
      </c>
      <c r="AB94" s="33">
        <f t="shared" si="27"/>
        <v>2.2389214214495574</v>
      </c>
      <c r="AC94" s="33">
        <f t="shared" si="27"/>
        <v>3.7327326947380652</v>
      </c>
      <c r="AD94" s="33">
        <f t="shared" si="27"/>
        <v>5.9226650235033258</v>
      </c>
      <c r="AE94" s="33">
        <f t="shared" si="27"/>
        <v>9.7933737768837119</v>
      </c>
    </row>
    <row r="95" spans="1:31" x14ac:dyDescent="0.2">
      <c r="A95" s="13" t="s">
        <v>190</v>
      </c>
      <c r="B95" s="4" t="s">
        <v>175</v>
      </c>
      <c r="C95" s="94">
        <f>+'CO2'!C95+'abs CO2'!C95+'CH4'!C95*PCG!$C$5+N2O!C95*PCG!$C$6+HFC!C95+PFC!C95+'SF6'!C95</f>
        <v>0</v>
      </c>
      <c r="D95" s="94">
        <f>+'CO2'!D95+'abs CO2'!D95+'CH4'!D95*PCG!$C$5+N2O!D95*PCG!$C$6+HFC!D95+PFC!D95+'SF6'!D95</f>
        <v>0</v>
      </c>
      <c r="E95" s="94">
        <f>+'CO2'!E95+'abs CO2'!E95+'CH4'!E95*PCG!$C$5+N2O!E95*PCG!$C$6+HFC!E95+PFC!E95+'SF6'!E95</f>
        <v>0</v>
      </c>
      <c r="F95" s="94">
        <f>+'CO2'!F95+'abs CO2'!F95+'CH4'!F95*PCG!$C$5+N2O!F95*PCG!$C$6+HFC!F95+PFC!F95+'SF6'!F95</f>
        <v>0</v>
      </c>
      <c r="G95" s="94">
        <f>+'CO2'!G95+'abs CO2'!G95+'CH4'!G95*PCG!$C$5+N2O!G95*PCG!$C$6+HFC!G95+PFC!G95+'SF6'!G95</f>
        <v>0</v>
      </c>
      <c r="H95" s="94">
        <f>+'CO2'!H95+'abs CO2'!H95+'CH4'!H95*PCG!$C$5+N2O!H95*PCG!$C$6+HFC!H95+PFC!H95+'SF6'!H95</f>
        <v>0</v>
      </c>
      <c r="I95" s="94">
        <f>+'CO2'!I95+'abs CO2'!I95+'CH4'!I95*PCG!$C$5+N2O!I95*PCG!$C$6+HFC!I95+PFC!I95+'SF6'!I95</f>
        <v>0</v>
      </c>
      <c r="J95" s="94">
        <f>+'CO2'!J95+'abs CO2'!J95+'CH4'!J95*PCG!$C$5+N2O!J95*PCG!$C$6+HFC!J95+PFC!J95+'SF6'!J95</f>
        <v>0</v>
      </c>
      <c r="K95" s="94">
        <f>+'CO2'!K95+'abs CO2'!K95+'CH4'!K95*PCG!$C$5+N2O!K95*PCG!$C$6+HFC!K95+PFC!K95+'SF6'!K95</f>
        <v>0</v>
      </c>
      <c r="L95" s="94">
        <f>+'CO2'!L95+'abs CO2'!L95+'CH4'!L95*PCG!$C$5+N2O!L95*PCG!$C$6+HFC!L95+PFC!L95+'SF6'!L95</f>
        <v>0</v>
      </c>
      <c r="M95" s="94">
        <f>+'CO2'!M95+'abs CO2'!M95+'CH4'!M95*PCG!$C$5+N2O!M95*PCG!$C$6+HFC!M95+PFC!M95+'SF6'!M95</f>
        <v>0</v>
      </c>
      <c r="N95" s="94">
        <f>+'CO2'!N95+'abs CO2'!N95+'CH4'!N95*PCG!$C$5+N2O!N95*PCG!$C$6+HFC!N95+PFC!N95+'SF6'!N95</f>
        <v>0</v>
      </c>
      <c r="O95" s="94">
        <f>+'CO2'!O95+'abs CO2'!O95+'CH4'!O95*PCG!$C$5+N2O!O95*PCG!$C$6+HFC!O95+PFC!O95+'SF6'!O95</f>
        <v>0</v>
      </c>
      <c r="P95" s="94">
        <f>+'CO2'!P95+'abs CO2'!P95+'CH4'!P95*PCG!$C$5+N2O!P95*PCG!$C$6+HFC!P95+PFC!P95+'SF6'!P95</f>
        <v>0</v>
      </c>
      <c r="Q95" s="94">
        <f>+'CO2'!Q95+'abs CO2'!Q95+'CH4'!Q95*PCG!$C$5+N2O!Q95*PCG!$C$6+HFC!Q95+PFC!Q95+'SF6'!Q95</f>
        <v>0</v>
      </c>
      <c r="R95" s="94">
        <f>+'CO2'!R95+'abs CO2'!R95+'CH4'!R95*PCG!$C$5+N2O!R95*PCG!$C$6+HFC!R95+PFC!R95+'SF6'!R95</f>
        <v>0</v>
      </c>
      <c r="S95" s="94">
        <f>+'CO2'!S95+'abs CO2'!S95+'CH4'!S95*PCG!$C$5+N2O!S95*PCG!$C$6+HFC!S95+PFC!S95+'SF6'!S95</f>
        <v>0</v>
      </c>
      <c r="T95" s="94">
        <f>+'CO2'!T95+'abs CO2'!T95+'CH4'!T95*PCG!$C$5+N2O!T95*PCG!$C$6+HFC!T95+PFC!T95+'SF6'!T95</f>
        <v>0</v>
      </c>
      <c r="U95" s="94">
        <f>+'CO2'!U95+'abs CO2'!U95+'CH4'!U95*PCG!$C$5+N2O!U95*PCG!$C$6+HFC!U95+PFC!U95+'SF6'!U95</f>
        <v>0</v>
      </c>
      <c r="V95" s="94">
        <f>+'CO2'!V95+'abs CO2'!V95+'CH4'!V95*PCG!$C$5+N2O!V95*PCG!$C$6+HFC!V95+PFC!V95+'SF6'!V95</f>
        <v>0</v>
      </c>
      <c r="W95" s="94">
        <f>+'CO2'!W95+'abs CO2'!W95+'CH4'!W95*PCG!$C$5+N2O!W95*PCG!$C$6+HFC!W95+PFC!W95+'SF6'!W95</f>
        <v>0</v>
      </c>
      <c r="X95" s="94">
        <f>+'CO2'!X95+'abs CO2'!X95+'CH4'!X95*PCG!$C$5+N2O!X95*PCG!$C$6+HFC!X95+PFC!X95+'SF6'!X95</f>
        <v>0</v>
      </c>
      <c r="Y95" s="94">
        <f>+'CO2'!Y95+'abs CO2'!Y95+'CH4'!Y95*PCG!$C$5+N2O!Y95*PCG!$C$6+HFC!Y95+PFC!Y95+'SF6'!Y95</f>
        <v>0</v>
      </c>
      <c r="Z95" s="94">
        <f>+'CO2'!Z95+'abs CO2'!Z95+'CH4'!Z95*PCG!$C$5+N2O!Z95*PCG!$C$6+HFC!Z95+PFC!Z95+'SF6'!Z95</f>
        <v>0</v>
      </c>
      <c r="AA95" s="94">
        <f>+'CO2'!AA95+'abs CO2'!AA95+'CH4'!AA95*PCG!$C$5+N2O!AA95*PCG!$C$6+HFC!AA95+PFC!AA95+'SF6'!AA95</f>
        <v>0</v>
      </c>
      <c r="AB95" s="94">
        <f>+'CO2'!AB95+'abs CO2'!AB95+'CH4'!AB95*PCG!$C$5+N2O!AB95*PCG!$C$6+HFC!AB95+PFC!AB95+'SF6'!AB95</f>
        <v>0</v>
      </c>
      <c r="AC95" s="94">
        <f>+'CO2'!AC95+'abs CO2'!AC95+'CH4'!AC95*PCG!$C$5+N2O!AC95*PCG!$C$6+HFC!AC95+PFC!AC95+'SF6'!AC95</f>
        <v>0</v>
      </c>
      <c r="AD95" s="94">
        <f>+'CO2'!AD95+'abs CO2'!AD95+'CH4'!AD95*PCG!$C$5+N2O!AD95*PCG!$C$6+HFC!AD95+PFC!AD95+'SF6'!AD95</f>
        <v>0</v>
      </c>
      <c r="AE95" s="94">
        <f>+'CO2'!AE95+'abs CO2'!AE95+'CH4'!AE95*PCG!$C$5+N2O!AE95*PCG!$C$6+HFC!AE95+PFC!AE95+'SF6'!AE95</f>
        <v>0</v>
      </c>
    </row>
    <row r="96" spans="1:31" x14ac:dyDescent="0.2">
      <c r="A96" s="13" t="s">
        <v>191</v>
      </c>
      <c r="B96" s="4" t="s">
        <v>177</v>
      </c>
      <c r="C96" s="94">
        <f>+'CO2'!C96+'abs CO2'!C96+'CH4'!C96*PCG!$C$5+N2O!C96*PCG!$C$6+HFC!C96+PFC!C96+'SF6'!C96</f>
        <v>0</v>
      </c>
      <c r="D96" s="94">
        <f>+'CO2'!D96+'abs CO2'!D96+'CH4'!D96*PCG!$C$5+N2O!D96*PCG!$C$6+HFC!D96+PFC!D96+'SF6'!D96</f>
        <v>0</v>
      </c>
      <c r="E96" s="94">
        <f>+'CO2'!E96+'abs CO2'!E96+'CH4'!E96*PCG!$C$5+N2O!E96*PCG!$C$6+HFC!E96+PFC!E96+'SF6'!E96</f>
        <v>0</v>
      </c>
      <c r="F96" s="94">
        <f>+'CO2'!F96+'abs CO2'!F96+'CH4'!F96*PCG!$C$5+N2O!F96*PCG!$C$6+HFC!F96+PFC!F96+'SF6'!F96</f>
        <v>0</v>
      </c>
      <c r="G96" s="94">
        <f>+'CO2'!G96+'abs CO2'!G96+'CH4'!G96*PCG!$C$5+N2O!G96*PCG!$C$6+HFC!G96+PFC!G96+'SF6'!G96</f>
        <v>0</v>
      </c>
      <c r="H96" s="94">
        <f>+'CO2'!H96+'abs CO2'!H96+'CH4'!H96*PCG!$C$5+N2O!H96*PCG!$C$6+HFC!H96+PFC!H96+'SF6'!H96</f>
        <v>0</v>
      </c>
      <c r="I96" s="94">
        <f>+'CO2'!I96+'abs CO2'!I96+'CH4'!I96*PCG!$C$5+N2O!I96*PCG!$C$6+HFC!I96+PFC!I96+'SF6'!I96</f>
        <v>0</v>
      </c>
      <c r="J96" s="94">
        <f>+'CO2'!J96+'abs CO2'!J96+'CH4'!J96*PCG!$C$5+N2O!J96*PCG!$C$6+HFC!J96+PFC!J96+'SF6'!J96</f>
        <v>0</v>
      </c>
      <c r="K96" s="94">
        <f>+'CO2'!K96+'abs CO2'!K96+'CH4'!K96*PCG!$C$5+N2O!K96*PCG!$C$6+HFC!K96+PFC!K96+'SF6'!K96</f>
        <v>0</v>
      </c>
      <c r="L96" s="94">
        <f>+'CO2'!L96+'abs CO2'!L96+'CH4'!L96*PCG!$C$5+N2O!L96*PCG!$C$6+HFC!L96+PFC!L96+'SF6'!L96</f>
        <v>0</v>
      </c>
      <c r="M96" s="94">
        <f>+'CO2'!M96+'abs CO2'!M96+'CH4'!M96*PCG!$C$5+N2O!M96*PCG!$C$6+HFC!M96+PFC!M96+'SF6'!M96</f>
        <v>0</v>
      </c>
      <c r="N96" s="94">
        <f>+'CO2'!N96+'abs CO2'!N96+'CH4'!N96*PCG!$C$5+N2O!N96*PCG!$C$6+HFC!N96+PFC!N96+'SF6'!N96</f>
        <v>0</v>
      </c>
      <c r="O96" s="94">
        <f>+'CO2'!O96+'abs CO2'!O96+'CH4'!O96*PCG!$C$5+N2O!O96*PCG!$C$6+HFC!O96+PFC!O96+'SF6'!O96</f>
        <v>0</v>
      </c>
      <c r="P96" s="94">
        <f>+'CO2'!P96+'abs CO2'!P96+'CH4'!P96*PCG!$C$5+N2O!P96*PCG!$C$6+HFC!P96+PFC!P96+'SF6'!P96</f>
        <v>0</v>
      </c>
      <c r="Q96" s="94">
        <f>+'CO2'!Q96+'abs CO2'!Q96+'CH4'!Q96*PCG!$C$5+N2O!Q96*PCG!$C$6+HFC!Q96+PFC!Q96+'SF6'!Q96</f>
        <v>0</v>
      </c>
      <c r="R96" s="94">
        <f>+'CO2'!R96+'abs CO2'!R96+'CH4'!R96*PCG!$C$5+N2O!R96*PCG!$C$6+HFC!R96+PFC!R96+'SF6'!R96</f>
        <v>0</v>
      </c>
      <c r="S96" s="94">
        <f>+'CO2'!S96+'abs CO2'!S96+'CH4'!S96*PCG!$C$5+N2O!S96*PCG!$C$6+HFC!S96+PFC!S96+'SF6'!S96</f>
        <v>0</v>
      </c>
      <c r="T96" s="94">
        <f>+'CO2'!T96+'abs CO2'!T96+'CH4'!T96*PCG!$C$5+N2O!T96*PCG!$C$6+HFC!T96+PFC!T96+'SF6'!T96</f>
        <v>0</v>
      </c>
      <c r="U96" s="94">
        <f>+'CO2'!U96+'abs CO2'!U96+'CH4'!U96*PCG!$C$5+N2O!U96*PCG!$C$6+HFC!U96+PFC!U96+'SF6'!U96</f>
        <v>0</v>
      </c>
      <c r="V96" s="94">
        <f>+'CO2'!V96+'abs CO2'!V96+'CH4'!V96*PCG!$C$5+N2O!V96*PCG!$C$6+HFC!V96+PFC!V96+'SF6'!V96</f>
        <v>0</v>
      </c>
      <c r="W96" s="94">
        <f>+'CO2'!W96+'abs CO2'!W96+'CH4'!W96*PCG!$C$5+N2O!W96*PCG!$C$6+HFC!W96+PFC!W96+'SF6'!W96</f>
        <v>0</v>
      </c>
      <c r="X96" s="94">
        <f>+'CO2'!X96+'abs CO2'!X96+'CH4'!X96*PCG!$C$5+N2O!X96*PCG!$C$6+HFC!X96+PFC!X96+'SF6'!X96</f>
        <v>0</v>
      </c>
      <c r="Y96" s="94">
        <f>+'CO2'!Y96+'abs CO2'!Y96+'CH4'!Y96*PCG!$C$5+N2O!Y96*PCG!$C$6+HFC!Y96+PFC!Y96+'SF6'!Y96</f>
        <v>0</v>
      </c>
      <c r="Z96" s="94">
        <f>+'CO2'!Z96+'abs CO2'!Z96+'CH4'!Z96*PCG!$C$5+N2O!Z96*PCG!$C$6+HFC!Z96+PFC!Z96+'SF6'!Z96</f>
        <v>0</v>
      </c>
      <c r="AA96" s="94">
        <f>+'CO2'!AA96+'abs CO2'!AA96+'CH4'!AA96*PCG!$C$5+N2O!AA96*PCG!$C$6+HFC!AA96+PFC!AA96+'SF6'!AA96</f>
        <v>0</v>
      </c>
      <c r="AB96" s="94">
        <f>+'CO2'!AB96+'abs CO2'!AB96+'CH4'!AB96*PCG!$C$5+N2O!AB96*PCG!$C$6+HFC!AB96+PFC!AB96+'SF6'!AB96</f>
        <v>0</v>
      </c>
      <c r="AC96" s="94">
        <f>+'CO2'!AC96+'abs CO2'!AC96+'CH4'!AC96*PCG!$C$5+N2O!AC96*PCG!$C$6+HFC!AC96+PFC!AC96+'SF6'!AC96</f>
        <v>0</v>
      </c>
      <c r="AD96" s="94">
        <f>+'CO2'!AD96+'abs CO2'!AD96+'CH4'!AD96*PCG!$C$5+N2O!AD96*PCG!$C$6+HFC!AD96+PFC!AD96+'SF6'!AD96</f>
        <v>0</v>
      </c>
      <c r="AE96" s="94">
        <f>+'CO2'!AE96+'abs CO2'!AE96+'CH4'!AE96*PCG!$C$5+N2O!AE96*PCG!$C$6+HFC!AE96+PFC!AE96+'SF6'!AE96</f>
        <v>0</v>
      </c>
    </row>
    <row r="97" spans="1:31" x14ac:dyDescent="0.2">
      <c r="A97" s="13" t="s">
        <v>192</v>
      </c>
      <c r="B97" s="4" t="s">
        <v>193</v>
      </c>
      <c r="C97" s="94">
        <f>+'CO2'!C97+'abs CO2'!C97+'CH4'!C97*PCG!$C$5+N2O!C97*PCG!$C$6+HFC!C97+PFC!C97+'SF6'!C97</f>
        <v>0</v>
      </c>
      <c r="D97" s="94">
        <f>+'CO2'!D97+'abs CO2'!D97+'CH4'!D97*PCG!$C$5+N2O!D97*PCG!$C$6+HFC!D97+PFC!D97+'SF6'!D97</f>
        <v>0</v>
      </c>
      <c r="E97" s="94">
        <f>+'CO2'!E97+'abs CO2'!E97+'CH4'!E97*PCG!$C$5+N2O!E97*PCG!$C$6+HFC!E97+PFC!E97+'SF6'!E97</f>
        <v>0</v>
      </c>
      <c r="F97" s="94">
        <f>+'CO2'!F97+'abs CO2'!F97+'CH4'!F97*PCG!$C$5+N2O!F97*PCG!$C$6+HFC!F97+PFC!F97+'SF6'!F97</f>
        <v>0</v>
      </c>
      <c r="G97" s="94">
        <f>+'CO2'!G97+'abs CO2'!G97+'CH4'!G97*PCG!$C$5+N2O!G97*PCG!$C$6+HFC!G97+PFC!G97+'SF6'!G97</f>
        <v>0</v>
      </c>
      <c r="H97" s="94">
        <f>+'CO2'!H97+'abs CO2'!H97+'CH4'!H97*PCG!$C$5+N2O!H97*PCG!$C$6+HFC!H97+PFC!H97+'SF6'!H97</f>
        <v>0</v>
      </c>
      <c r="I97" s="94">
        <f>+'CO2'!I97+'abs CO2'!I97+'CH4'!I97*PCG!$C$5+N2O!I97*PCG!$C$6+HFC!I97+PFC!I97+'SF6'!I97</f>
        <v>0</v>
      </c>
      <c r="J97" s="94">
        <f>+'CO2'!J97+'abs CO2'!J97+'CH4'!J97*PCG!$C$5+N2O!J97*PCG!$C$6+HFC!J97+PFC!J97+'SF6'!J97</f>
        <v>0</v>
      </c>
      <c r="K97" s="94">
        <f>+'CO2'!K97+'abs CO2'!K97+'CH4'!K97*PCG!$C$5+N2O!K97*PCG!$C$6+HFC!K97+PFC!K97+'SF6'!K97</f>
        <v>0</v>
      </c>
      <c r="L97" s="94">
        <f>+'CO2'!L97+'abs CO2'!L97+'CH4'!L97*PCG!$C$5+N2O!L97*PCG!$C$6+HFC!L97+PFC!L97+'SF6'!L97</f>
        <v>0</v>
      </c>
      <c r="M97" s="94">
        <f>+'CO2'!M97+'abs CO2'!M97+'CH4'!M97*PCG!$C$5+N2O!M97*PCG!$C$6+HFC!M97+PFC!M97+'SF6'!M97</f>
        <v>0</v>
      </c>
      <c r="N97" s="94">
        <f>+'CO2'!N97+'abs CO2'!N97+'CH4'!N97*PCG!$C$5+N2O!N97*PCG!$C$6+HFC!N97+PFC!N97+'SF6'!N97</f>
        <v>0</v>
      </c>
      <c r="O97" s="94">
        <f>+'CO2'!O97+'abs CO2'!O97+'CH4'!O97*PCG!$C$5+N2O!O97*PCG!$C$6+HFC!O97+PFC!O97+'SF6'!O97</f>
        <v>0</v>
      </c>
      <c r="P97" s="94">
        <f>+'CO2'!P97+'abs CO2'!P97+'CH4'!P97*PCG!$C$5+N2O!P97*PCG!$C$6+HFC!P97+PFC!P97+'SF6'!P97</f>
        <v>0</v>
      </c>
      <c r="Q97" s="94">
        <f>+'CO2'!Q97+'abs CO2'!Q97+'CH4'!Q97*PCG!$C$5+N2O!Q97*PCG!$C$6+HFC!Q97+PFC!Q97+'SF6'!Q97</f>
        <v>0</v>
      </c>
      <c r="R97" s="94">
        <f>+'CO2'!R97+'abs CO2'!R97+'CH4'!R97*PCG!$C$5+N2O!R97*PCG!$C$6+HFC!R97+PFC!R97+'SF6'!R97</f>
        <v>0</v>
      </c>
      <c r="S97" s="94">
        <f>+'CO2'!S97+'abs CO2'!S97+'CH4'!S97*PCG!$C$5+N2O!S97*PCG!$C$6+HFC!S97+PFC!S97+'SF6'!S97</f>
        <v>0</v>
      </c>
      <c r="T97" s="94">
        <f>+'CO2'!T97+'abs CO2'!T97+'CH4'!T97*PCG!$C$5+N2O!T97*PCG!$C$6+HFC!T97+PFC!T97+'SF6'!T97</f>
        <v>0</v>
      </c>
      <c r="U97" s="94">
        <f>+'CO2'!U97+'abs CO2'!U97+'CH4'!U97*PCG!$C$5+N2O!U97*PCG!$C$6+HFC!U97+PFC!U97+'SF6'!U97</f>
        <v>0</v>
      </c>
      <c r="V97" s="94">
        <f>+'CO2'!V97+'abs CO2'!V97+'CH4'!V97*PCG!$C$5+N2O!V97*PCG!$C$6+HFC!V97+PFC!V97+'SF6'!V97</f>
        <v>0</v>
      </c>
      <c r="W97" s="94">
        <f>+'CO2'!W97+'abs CO2'!W97+'CH4'!W97*PCG!$C$5+N2O!W97*PCG!$C$6+HFC!W97+PFC!W97+'SF6'!W97</f>
        <v>0</v>
      </c>
      <c r="X97" s="94">
        <f>+'CO2'!X97+'abs CO2'!X97+'CH4'!X97*PCG!$C$5+N2O!X97*PCG!$C$6+HFC!X97+PFC!X97+'SF6'!X97</f>
        <v>0</v>
      </c>
      <c r="Y97" s="94">
        <f>+'CO2'!Y97+'abs CO2'!Y97+'CH4'!Y97*PCG!$C$5+N2O!Y97*PCG!$C$6+HFC!Y97+PFC!Y97+'SF6'!Y97</f>
        <v>0</v>
      </c>
      <c r="Z97" s="94">
        <f>+'CO2'!Z97+'abs CO2'!Z97+'CH4'!Z97*PCG!$C$5+N2O!Z97*PCG!$C$6+HFC!Z97+PFC!Z97+'SF6'!Z97</f>
        <v>0</v>
      </c>
      <c r="AA97" s="94">
        <f>+'CO2'!AA97+'abs CO2'!AA97+'CH4'!AA97*PCG!$C$5+N2O!AA97*PCG!$C$6+HFC!AA97+PFC!AA97+'SF6'!AA97</f>
        <v>0</v>
      </c>
      <c r="AB97" s="94">
        <f>+'CO2'!AB97+'abs CO2'!AB97+'CH4'!AB97*PCG!$C$5+N2O!AB97*PCG!$C$6+HFC!AB97+PFC!AB97+'SF6'!AB97</f>
        <v>0</v>
      </c>
      <c r="AC97" s="94">
        <f>+'CO2'!AC97+'abs CO2'!AC97+'CH4'!AC97*PCG!$C$5+N2O!AC97*PCG!$C$6+HFC!AC97+PFC!AC97+'SF6'!AC97</f>
        <v>0</v>
      </c>
      <c r="AD97" s="94">
        <f>+'CO2'!AD97+'abs CO2'!AD97+'CH4'!AD97*PCG!$C$5+N2O!AD97*PCG!$C$6+HFC!AD97+PFC!AD97+'SF6'!AD97</f>
        <v>0</v>
      </c>
      <c r="AE97" s="94">
        <f>+'CO2'!AE97+'abs CO2'!AE97+'CH4'!AE97*PCG!$C$5+N2O!AE97*PCG!$C$6+HFC!AE97+PFC!AE97+'SF6'!AE97</f>
        <v>0</v>
      </c>
    </row>
    <row r="98" spans="1:31" x14ac:dyDescent="0.2">
      <c r="A98" s="13" t="s">
        <v>194</v>
      </c>
      <c r="B98" s="4" t="s">
        <v>195</v>
      </c>
      <c r="C98" s="94">
        <f>+'CO2'!C98+'abs CO2'!C98+'CH4'!C98*PCG!$C$5+N2O!C98*PCG!$C$6+HFC!C98+PFC!C98+'SF6'!C98</f>
        <v>0</v>
      </c>
      <c r="D98" s="94">
        <f>+'CO2'!D98+'abs CO2'!D98+'CH4'!D98*PCG!$C$5+N2O!D98*PCG!$C$6+HFC!D98+PFC!D98+'SF6'!D98</f>
        <v>0</v>
      </c>
      <c r="E98" s="94">
        <f>+'CO2'!E98+'abs CO2'!E98+'CH4'!E98*PCG!$C$5+N2O!E98*PCG!$C$6+HFC!E98+PFC!E98+'SF6'!E98</f>
        <v>0</v>
      </c>
      <c r="F98" s="94">
        <f>+'CO2'!F98+'abs CO2'!F98+'CH4'!F98*PCG!$C$5+N2O!F98*PCG!$C$6+HFC!F98+PFC!F98+'SF6'!F98</f>
        <v>0</v>
      </c>
      <c r="G98" s="94">
        <f>+'CO2'!G98+'abs CO2'!G98+'CH4'!G98*PCG!$C$5+N2O!G98*PCG!$C$6+HFC!G98+PFC!G98+'SF6'!G98</f>
        <v>0</v>
      </c>
      <c r="H98" s="94">
        <f>+'CO2'!H98+'abs CO2'!H98+'CH4'!H98*PCG!$C$5+N2O!H98*PCG!$C$6+HFC!H98+PFC!H98+'SF6'!H98</f>
        <v>0</v>
      </c>
      <c r="I98" s="94">
        <f>+'CO2'!I98+'abs CO2'!I98+'CH4'!I98*PCG!$C$5+N2O!I98*PCG!$C$6+HFC!I98+PFC!I98+'SF6'!I98</f>
        <v>0</v>
      </c>
      <c r="J98" s="94">
        <f>+'CO2'!J98+'abs CO2'!J98+'CH4'!J98*PCG!$C$5+N2O!J98*PCG!$C$6+HFC!J98+PFC!J98+'SF6'!J98</f>
        <v>0</v>
      </c>
      <c r="K98" s="94">
        <f>+'CO2'!K98+'abs CO2'!K98+'CH4'!K98*PCG!$C$5+N2O!K98*PCG!$C$6+HFC!K98+PFC!K98+'SF6'!K98</f>
        <v>0</v>
      </c>
      <c r="L98" s="94">
        <f>+'CO2'!L98+'abs CO2'!L98+'CH4'!L98*PCG!$C$5+N2O!L98*PCG!$C$6+HFC!L98+PFC!L98+'SF6'!L98</f>
        <v>0</v>
      </c>
      <c r="M98" s="94">
        <f>+'CO2'!M98+'abs CO2'!M98+'CH4'!M98*PCG!$C$5+N2O!M98*PCG!$C$6+HFC!M98+PFC!M98+'SF6'!M98</f>
        <v>0</v>
      </c>
      <c r="N98" s="94">
        <f>+'CO2'!N98+'abs CO2'!N98+'CH4'!N98*PCG!$C$5+N2O!N98*PCG!$C$6+HFC!N98+PFC!N98+'SF6'!N98</f>
        <v>0</v>
      </c>
      <c r="O98" s="94">
        <f>+'CO2'!O98+'abs CO2'!O98+'CH4'!O98*PCG!$C$5+N2O!O98*PCG!$C$6+HFC!O98+PFC!O98+'SF6'!O98</f>
        <v>0</v>
      </c>
      <c r="P98" s="94">
        <f>+'CO2'!P98+'abs CO2'!P98+'CH4'!P98*PCG!$C$5+N2O!P98*PCG!$C$6+HFC!P98+PFC!P98+'SF6'!P98</f>
        <v>0</v>
      </c>
      <c r="Q98" s="94">
        <f>+'CO2'!Q98+'abs CO2'!Q98+'CH4'!Q98*PCG!$C$5+N2O!Q98*PCG!$C$6+HFC!Q98+PFC!Q98+'SF6'!Q98</f>
        <v>0</v>
      </c>
      <c r="R98" s="94">
        <f>+'CO2'!R98+'abs CO2'!R98+'CH4'!R98*PCG!$C$5+N2O!R98*PCG!$C$6+HFC!R98+PFC!R98+'SF6'!R98</f>
        <v>0</v>
      </c>
      <c r="S98" s="94">
        <f>+'CO2'!S98+'abs CO2'!S98+'CH4'!S98*PCG!$C$5+N2O!S98*PCG!$C$6+HFC!S98+PFC!S98+'SF6'!S98</f>
        <v>0</v>
      </c>
      <c r="T98" s="94">
        <f>+'CO2'!T98+'abs CO2'!T98+'CH4'!T98*PCG!$C$5+N2O!T98*PCG!$C$6+HFC!T98+PFC!T98+'SF6'!T98</f>
        <v>0</v>
      </c>
      <c r="U98" s="94">
        <f>+'CO2'!U98+'abs CO2'!U98+'CH4'!U98*PCG!$C$5+N2O!U98*PCG!$C$6+HFC!U98+PFC!U98+'SF6'!U98</f>
        <v>0</v>
      </c>
      <c r="V98" s="94">
        <f>+'CO2'!V98+'abs CO2'!V98+'CH4'!V98*PCG!$C$5+N2O!V98*PCG!$C$6+HFC!V98+PFC!V98+'SF6'!V98</f>
        <v>0</v>
      </c>
      <c r="W98" s="94">
        <f>+'CO2'!W98+'abs CO2'!W98+'CH4'!W98*PCG!$C$5+N2O!W98*PCG!$C$6+HFC!W98+PFC!W98+'SF6'!W98</f>
        <v>0</v>
      </c>
      <c r="X98" s="94">
        <f>+'CO2'!X98+'abs CO2'!X98+'CH4'!X98*PCG!$C$5+N2O!X98*PCG!$C$6+HFC!X98+PFC!X98+'SF6'!X98</f>
        <v>0</v>
      </c>
      <c r="Y98" s="94">
        <f>+'CO2'!Y98+'abs CO2'!Y98+'CH4'!Y98*PCG!$C$5+N2O!Y98*PCG!$C$6+HFC!Y98+PFC!Y98+'SF6'!Y98</f>
        <v>0</v>
      </c>
      <c r="Z98" s="94">
        <f>+'CO2'!Z98+'abs CO2'!Z98+'CH4'!Z98*PCG!$C$5+N2O!Z98*PCG!$C$6+HFC!Z98+PFC!Z98+'SF6'!Z98</f>
        <v>0</v>
      </c>
      <c r="AA98" s="94">
        <f>+'CO2'!AA98+'abs CO2'!AA98+'CH4'!AA98*PCG!$C$5+N2O!AA98*PCG!$C$6+HFC!AA98+PFC!AA98+'SF6'!AA98</f>
        <v>0</v>
      </c>
      <c r="AB98" s="94">
        <f>+'CO2'!AB98+'abs CO2'!AB98+'CH4'!AB98*PCG!$C$5+N2O!AB98*PCG!$C$6+HFC!AB98+PFC!AB98+'SF6'!AB98</f>
        <v>0</v>
      </c>
      <c r="AC98" s="94">
        <f>+'CO2'!AC98+'abs CO2'!AC98+'CH4'!AC98*PCG!$C$5+N2O!AC98*PCG!$C$6+HFC!AC98+PFC!AC98+'SF6'!AC98</f>
        <v>0</v>
      </c>
      <c r="AD98" s="94">
        <f>+'CO2'!AD98+'abs CO2'!AD98+'CH4'!AD98*PCG!$C$5+N2O!AD98*PCG!$C$6+HFC!AD98+PFC!AD98+'SF6'!AD98</f>
        <v>0</v>
      </c>
      <c r="AE98" s="94">
        <f>+'CO2'!AE98+'abs CO2'!AE98+'CH4'!AE98*PCG!$C$5+N2O!AE98*PCG!$C$6+HFC!AE98+PFC!AE98+'SF6'!AE98</f>
        <v>0</v>
      </c>
    </row>
    <row r="99" spans="1:31" x14ac:dyDescent="0.2">
      <c r="A99" s="13" t="s">
        <v>196</v>
      </c>
      <c r="B99" s="4" t="s">
        <v>197</v>
      </c>
      <c r="C99" s="94">
        <f>+'CO2'!C99+'abs CO2'!C99+'CH4'!C99*PCG!$C$5+N2O!C99*PCG!$C$6+HFC!C99+PFC!C99+'SF6'!C99</f>
        <v>0</v>
      </c>
      <c r="D99" s="94">
        <f>+'CO2'!D99+'abs CO2'!D99+'CH4'!D99*PCG!$C$5+N2O!D99*PCG!$C$6+HFC!D99+PFC!D99+'SF6'!D99</f>
        <v>0</v>
      </c>
      <c r="E99" s="94">
        <f>+'CO2'!E99+'abs CO2'!E99+'CH4'!E99*PCG!$C$5+N2O!E99*PCG!$C$6+HFC!E99+PFC!E99+'SF6'!E99</f>
        <v>0</v>
      </c>
      <c r="F99" s="94">
        <f>+'CO2'!F99+'abs CO2'!F99+'CH4'!F99*PCG!$C$5+N2O!F99*PCG!$C$6+HFC!F99+PFC!F99+'SF6'!F99</f>
        <v>0</v>
      </c>
      <c r="G99" s="94">
        <f>+'CO2'!G99+'abs CO2'!G99+'CH4'!G99*PCG!$C$5+N2O!G99*PCG!$C$6+HFC!G99+PFC!G99+'SF6'!G99</f>
        <v>0</v>
      </c>
      <c r="H99" s="94">
        <f>+'CO2'!H99+'abs CO2'!H99+'CH4'!H99*PCG!$C$5+N2O!H99*PCG!$C$6+HFC!H99+PFC!H99+'SF6'!H99</f>
        <v>0</v>
      </c>
      <c r="I99" s="94">
        <f>+'CO2'!I99+'abs CO2'!I99+'CH4'!I99*PCG!$C$5+N2O!I99*PCG!$C$6+HFC!I99+PFC!I99+'SF6'!I99</f>
        <v>0</v>
      </c>
      <c r="J99" s="94">
        <f>+'CO2'!J99+'abs CO2'!J99+'CH4'!J99*PCG!$C$5+N2O!J99*PCG!$C$6+HFC!J99+PFC!J99+'SF6'!J99</f>
        <v>0</v>
      </c>
      <c r="K99" s="94">
        <f>+'CO2'!K99+'abs CO2'!K99+'CH4'!K99*PCG!$C$5+N2O!K99*PCG!$C$6+HFC!K99+PFC!K99+'SF6'!K99</f>
        <v>0</v>
      </c>
      <c r="L99" s="94">
        <f>+'CO2'!L99+'abs CO2'!L99+'CH4'!L99*PCG!$C$5+N2O!L99*PCG!$C$6+HFC!L99+PFC!L99+'SF6'!L99</f>
        <v>0</v>
      </c>
      <c r="M99" s="94">
        <f>+'CO2'!M99+'abs CO2'!M99+'CH4'!M99*PCG!$C$5+N2O!M99*PCG!$C$6+HFC!M99+PFC!M99+'SF6'!M99</f>
        <v>0</v>
      </c>
      <c r="N99" s="94">
        <f>+'CO2'!N99+'abs CO2'!N99+'CH4'!N99*PCG!$C$5+N2O!N99*PCG!$C$6+HFC!N99+PFC!N99+'SF6'!N99</f>
        <v>0</v>
      </c>
      <c r="O99" s="94">
        <f>+'CO2'!O99+'abs CO2'!O99+'CH4'!O99*PCG!$C$5+N2O!O99*PCG!$C$6+HFC!O99+PFC!O99+'SF6'!O99</f>
        <v>0</v>
      </c>
      <c r="P99" s="94">
        <f>+'CO2'!P99+'abs CO2'!P99+'CH4'!P99*PCG!$C$5+N2O!P99*PCG!$C$6+HFC!P99+PFC!P99+'SF6'!P99</f>
        <v>0</v>
      </c>
      <c r="Q99" s="94">
        <f>+'CO2'!Q99+'abs CO2'!Q99+'CH4'!Q99*PCG!$C$5+N2O!Q99*PCG!$C$6+HFC!Q99+PFC!Q99+'SF6'!Q99</f>
        <v>0</v>
      </c>
      <c r="R99" s="94">
        <f>+'CO2'!R99+'abs CO2'!R99+'CH4'!R99*PCG!$C$5+N2O!R99*PCG!$C$6+HFC!R99+PFC!R99+'SF6'!R99</f>
        <v>0</v>
      </c>
      <c r="S99" s="94">
        <f>+'CO2'!S99+'abs CO2'!S99+'CH4'!S99*PCG!$C$5+N2O!S99*PCG!$C$6+HFC!S99+PFC!S99+'SF6'!S99</f>
        <v>0</v>
      </c>
      <c r="T99" s="94">
        <f>+'CO2'!T99+'abs CO2'!T99+'CH4'!T99*PCG!$C$5+N2O!T99*PCG!$C$6+HFC!T99+PFC!T99+'SF6'!T99</f>
        <v>0.69115041986929271</v>
      </c>
      <c r="U99" s="94">
        <f>+'CO2'!U99+'abs CO2'!U99+'CH4'!U99*PCG!$C$5+N2O!U99*PCG!$C$6+HFC!U99+PFC!U99+'SF6'!U99</f>
        <v>0</v>
      </c>
      <c r="V99" s="94">
        <f>+'CO2'!V99+'abs CO2'!V99+'CH4'!V99*PCG!$C$5+N2O!V99*PCG!$C$6+HFC!V99+PFC!V99+'SF6'!V99</f>
        <v>0.24410646407165393</v>
      </c>
      <c r="W99" s="94">
        <f>+'CO2'!W99+'abs CO2'!W99+'CH4'!W99*PCG!$C$5+N2O!W99*PCG!$C$6+HFC!W99+PFC!W99+'SF6'!W99</f>
        <v>2.0003899576223128</v>
      </c>
      <c r="X99" s="94">
        <f>+'CO2'!X99+'abs CO2'!X99+'CH4'!X99*PCG!$C$5+N2O!X99*PCG!$C$6+HFC!X99+PFC!X99+'SF6'!X99</f>
        <v>2.1420583004003659</v>
      </c>
      <c r="Y99" s="94">
        <f>+'CO2'!Y99+'abs CO2'!Y99+'CH4'!Y99*PCG!$C$5+N2O!Y99*PCG!$C$6+HFC!Y99+PFC!Y99+'SF6'!Y99</f>
        <v>1.73066335187538</v>
      </c>
      <c r="Z99" s="94">
        <f>+'CO2'!Z99+'abs CO2'!Z99+'CH4'!Z99*PCG!$C$5+N2O!Z99*PCG!$C$6+HFC!Z99+PFC!Z99+'SF6'!Z99</f>
        <v>2.1398490949852262</v>
      </c>
      <c r="AA99" s="94">
        <f>+'CO2'!AA99+'abs CO2'!AA99+'CH4'!AA99*PCG!$C$5+N2O!AA99*PCG!$C$6+HFC!AA99+PFC!AA99+'SF6'!AA99</f>
        <v>1.6253529846180323</v>
      </c>
      <c r="AB99" s="94">
        <f>+'CO2'!AB99+'abs CO2'!AB99+'CH4'!AB99*PCG!$C$5+N2O!AB99*PCG!$C$6+HFC!AB99+PFC!AB99+'SF6'!AB99</f>
        <v>2.2389214214495574</v>
      </c>
      <c r="AC99" s="94">
        <f>+'CO2'!AC99+'abs CO2'!AC99+'CH4'!AC99*PCG!$C$5+N2O!AC99*PCG!$C$6+HFC!AC99+PFC!AC99+'SF6'!AC99</f>
        <v>3.7327326947380652</v>
      </c>
      <c r="AD99" s="94">
        <f>+'CO2'!AD99+'abs CO2'!AD99+'CH4'!AD99*PCG!$C$5+N2O!AD99*PCG!$C$6+HFC!AD99+PFC!AD99+'SF6'!AD99</f>
        <v>5.9226650235033258</v>
      </c>
      <c r="AE99" s="94">
        <f>+'CO2'!AE99+'abs CO2'!AE99+'CH4'!AE99*PCG!$C$5+N2O!AE99*PCG!$C$6+HFC!AE99+PFC!AE99+'SF6'!AE99</f>
        <v>9.7933737768837119</v>
      </c>
    </row>
    <row r="100" spans="1:31" x14ac:dyDescent="0.2">
      <c r="A100" s="13" t="s">
        <v>198</v>
      </c>
      <c r="B100" s="4" t="s">
        <v>184</v>
      </c>
      <c r="C100" s="94">
        <f>+'CO2'!C100+'abs CO2'!C100+'CH4'!C100*PCG!$C$5+N2O!C100*PCG!$C$6+HFC!C100+PFC!C100+'SF6'!C100</f>
        <v>0</v>
      </c>
      <c r="D100" s="94">
        <f>+'CO2'!D100+'abs CO2'!D100+'CH4'!D100*PCG!$C$5+N2O!D100*PCG!$C$6+HFC!D100+PFC!D100+'SF6'!D100</f>
        <v>0</v>
      </c>
      <c r="E100" s="94">
        <f>+'CO2'!E100+'abs CO2'!E100+'CH4'!E100*PCG!$C$5+N2O!E100*PCG!$C$6+HFC!E100+PFC!E100+'SF6'!E100</f>
        <v>0</v>
      </c>
      <c r="F100" s="94">
        <f>+'CO2'!F100+'abs CO2'!F100+'CH4'!F100*PCG!$C$5+N2O!F100*PCG!$C$6+HFC!F100+PFC!F100+'SF6'!F100</f>
        <v>0</v>
      </c>
      <c r="G100" s="94">
        <f>+'CO2'!G100+'abs CO2'!G100+'CH4'!G100*PCG!$C$5+N2O!G100*PCG!$C$6+HFC!G100+PFC!G100+'SF6'!G100</f>
        <v>0</v>
      </c>
      <c r="H100" s="94">
        <f>+'CO2'!H100+'abs CO2'!H100+'CH4'!H100*PCG!$C$5+N2O!H100*PCG!$C$6+HFC!H100+PFC!H100+'SF6'!H100</f>
        <v>0</v>
      </c>
      <c r="I100" s="94">
        <f>+'CO2'!I100+'abs CO2'!I100+'CH4'!I100*PCG!$C$5+N2O!I100*PCG!$C$6+HFC!I100+PFC!I100+'SF6'!I100</f>
        <v>0</v>
      </c>
      <c r="J100" s="94">
        <f>+'CO2'!J100+'abs CO2'!J100+'CH4'!J100*PCG!$C$5+N2O!J100*PCG!$C$6+HFC!J100+PFC!J100+'SF6'!J100</f>
        <v>0</v>
      </c>
      <c r="K100" s="94">
        <f>+'CO2'!K100+'abs CO2'!K100+'CH4'!K100*PCG!$C$5+N2O!K100*PCG!$C$6+HFC!K100+PFC!K100+'SF6'!K100</f>
        <v>0</v>
      </c>
      <c r="L100" s="94">
        <f>+'CO2'!L100+'abs CO2'!L100+'CH4'!L100*PCG!$C$5+N2O!L100*PCG!$C$6+HFC!L100+PFC!L100+'SF6'!L100</f>
        <v>0</v>
      </c>
      <c r="M100" s="94">
        <f>+'CO2'!M100+'abs CO2'!M100+'CH4'!M100*PCG!$C$5+N2O!M100*PCG!$C$6+HFC!M100+PFC!M100+'SF6'!M100</f>
        <v>0</v>
      </c>
      <c r="N100" s="94">
        <f>+'CO2'!N100+'abs CO2'!N100+'CH4'!N100*PCG!$C$5+N2O!N100*PCG!$C$6+HFC!N100+PFC!N100+'SF6'!N100</f>
        <v>0</v>
      </c>
      <c r="O100" s="94">
        <f>+'CO2'!O100+'abs CO2'!O100+'CH4'!O100*PCG!$C$5+N2O!O100*PCG!$C$6+HFC!O100+PFC!O100+'SF6'!O100</f>
        <v>0</v>
      </c>
      <c r="P100" s="94">
        <f>+'CO2'!P100+'abs CO2'!P100+'CH4'!P100*PCG!$C$5+N2O!P100*PCG!$C$6+HFC!P100+PFC!P100+'SF6'!P100</f>
        <v>0</v>
      </c>
      <c r="Q100" s="94">
        <f>+'CO2'!Q100+'abs CO2'!Q100+'CH4'!Q100*PCG!$C$5+N2O!Q100*PCG!$C$6+HFC!Q100+PFC!Q100+'SF6'!Q100</f>
        <v>0</v>
      </c>
      <c r="R100" s="94">
        <f>+'CO2'!R100+'abs CO2'!R100+'CH4'!R100*PCG!$C$5+N2O!R100*PCG!$C$6+HFC!R100+PFC!R100+'SF6'!R100</f>
        <v>0</v>
      </c>
      <c r="S100" s="94">
        <f>+'CO2'!S100+'abs CO2'!S100+'CH4'!S100*PCG!$C$5+N2O!S100*PCG!$C$6+HFC!S100+PFC!S100+'SF6'!S100</f>
        <v>0</v>
      </c>
      <c r="T100" s="94">
        <f>+'CO2'!T100+'abs CO2'!T100+'CH4'!T100*PCG!$C$5+N2O!T100*PCG!$C$6+HFC!T100+PFC!T100+'SF6'!T100</f>
        <v>0</v>
      </c>
      <c r="U100" s="94">
        <f>+'CO2'!U100+'abs CO2'!U100+'CH4'!U100*PCG!$C$5+N2O!U100*PCG!$C$6+HFC!U100+PFC!U100+'SF6'!U100</f>
        <v>0</v>
      </c>
      <c r="V100" s="94">
        <f>+'CO2'!V100+'abs CO2'!V100+'CH4'!V100*PCG!$C$5+N2O!V100*PCG!$C$6+HFC!V100+PFC!V100+'SF6'!V100</f>
        <v>0</v>
      </c>
      <c r="W100" s="94">
        <f>+'CO2'!W100+'abs CO2'!W100+'CH4'!W100*PCG!$C$5+N2O!W100*PCG!$C$6+HFC!W100+PFC!W100+'SF6'!W100</f>
        <v>0</v>
      </c>
      <c r="X100" s="94">
        <f>+'CO2'!X100+'abs CO2'!X100+'CH4'!X100*PCG!$C$5+N2O!X100*PCG!$C$6+HFC!X100+PFC!X100+'SF6'!X100</f>
        <v>0</v>
      </c>
      <c r="Y100" s="94">
        <f>+'CO2'!Y100+'abs CO2'!Y100+'CH4'!Y100*PCG!$C$5+N2O!Y100*PCG!$C$6+HFC!Y100+PFC!Y100+'SF6'!Y100</f>
        <v>0</v>
      </c>
      <c r="Z100" s="94">
        <f>+'CO2'!Z100+'abs CO2'!Z100+'CH4'!Z100*PCG!$C$5+N2O!Z100*PCG!$C$6+HFC!Z100+PFC!Z100+'SF6'!Z100</f>
        <v>0</v>
      </c>
      <c r="AA100" s="94">
        <f>+'CO2'!AA100+'abs CO2'!AA100+'CH4'!AA100*PCG!$C$5+N2O!AA100*PCG!$C$6+HFC!AA100+PFC!AA100+'SF6'!AA100</f>
        <v>0</v>
      </c>
      <c r="AB100" s="94">
        <f>+'CO2'!AB100+'abs CO2'!AB100+'CH4'!AB100*PCG!$C$5+N2O!AB100*PCG!$C$6+HFC!AB100+PFC!AB100+'SF6'!AB100</f>
        <v>0</v>
      </c>
      <c r="AC100" s="94">
        <f>+'CO2'!AC100+'abs CO2'!AC100+'CH4'!AC100*PCG!$C$5+N2O!AC100*PCG!$C$6+HFC!AC100+PFC!AC100+'SF6'!AC100</f>
        <v>0</v>
      </c>
      <c r="AD100" s="94">
        <f>+'CO2'!AD100+'abs CO2'!AD100+'CH4'!AD100*PCG!$C$5+N2O!AD100*PCG!$C$6+HFC!AD100+PFC!AD100+'SF6'!AD100</f>
        <v>0</v>
      </c>
      <c r="AE100" s="94">
        <f>+'CO2'!AE100+'abs CO2'!AE100+'CH4'!AE100*PCG!$C$5+N2O!AE100*PCG!$C$6+HFC!AE100+PFC!AE100+'SF6'!AE100</f>
        <v>0</v>
      </c>
    </row>
    <row r="101" spans="1:31" x14ac:dyDescent="0.2">
      <c r="A101" s="13" t="s">
        <v>199</v>
      </c>
      <c r="B101" s="4" t="s">
        <v>200</v>
      </c>
      <c r="C101" s="94">
        <f>+'CO2'!C101+'abs CO2'!C101+'CH4'!C101*PCG!$C$5+N2O!C101*PCG!$C$6+HFC!C101+PFC!C101+'SF6'!C101</f>
        <v>0</v>
      </c>
      <c r="D101" s="94">
        <f>+'CO2'!D101+'abs CO2'!D101+'CH4'!D101*PCG!$C$5+N2O!D101*PCG!$C$6+HFC!D101+PFC!D101+'SF6'!D101</f>
        <v>0</v>
      </c>
      <c r="E101" s="94">
        <f>+'CO2'!E101+'abs CO2'!E101+'CH4'!E101*PCG!$C$5+N2O!E101*PCG!$C$6+HFC!E101+PFC!E101+'SF6'!E101</f>
        <v>0</v>
      </c>
      <c r="F101" s="94">
        <f>+'CO2'!F101+'abs CO2'!F101+'CH4'!F101*PCG!$C$5+N2O!F101*PCG!$C$6+HFC!F101+PFC!F101+'SF6'!F101</f>
        <v>0</v>
      </c>
      <c r="G101" s="94">
        <f>+'CO2'!G101+'abs CO2'!G101+'CH4'!G101*PCG!$C$5+N2O!G101*PCG!$C$6+HFC!G101+PFC!G101+'SF6'!G101</f>
        <v>0</v>
      </c>
      <c r="H101" s="94">
        <f>+'CO2'!H101+'abs CO2'!H101+'CH4'!H101*PCG!$C$5+N2O!H101*PCG!$C$6+HFC!H101+PFC!H101+'SF6'!H101</f>
        <v>0</v>
      </c>
      <c r="I101" s="94">
        <f>+'CO2'!I101+'abs CO2'!I101+'CH4'!I101*PCG!$C$5+N2O!I101*PCG!$C$6+HFC!I101+PFC!I101+'SF6'!I101</f>
        <v>0</v>
      </c>
      <c r="J101" s="94">
        <f>+'CO2'!J101+'abs CO2'!J101+'CH4'!J101*PCG!$C$5+N2O!J101*PCG!$C$6+HFC!J101+PFC!J101+'SF6'!J101</f>
        <v>0</v>
      </c>
      <c r="K101" s="94">
        <f>+'CO2'!K101+'abs CO2'!K101+'CH4'!K101*PCG!$C$5+N2O!K101*PCG!$C$6+HFC!K101+PFC!K101+'SF6'!K101</f>
        <v>0</v>
      </c>
      <c r="L101" s="94">
        <f>+'CO2'!L101+'abs CO2'!L101+'CH4'!L101*PCG!$C$5+N2O!L101*PCG!$C$6+HFC!L101+PFC!L101+'SF6'!L101</f>
        <v>0</v>
      </c>
      <c r="M101" s="94">
        <f>+'CO2'!M101+'abs CO2'!M101+'CH4'!M101*PCG!$C$5+N2O!M101*PCG!$C$6+HFC!M101+PFC!M101+'SF6'!M101</f>
        <v>0</v>
      </c>
      <c r="N101" s="94">
        <f>+'CO2'!N101+'abs CO2'!N101+'CH4'!N101*PCG!$C$5+N2O!N101*PCG!$C$6+HFC!N101+PFC!N101+'SF6'!N101</f>
        <v>0</v>
      </c>
      <c r="O101" s="94">
        <f>+'CO2'!O101+'abs CO2'!O101+'CH4'!O101*PCG!$C$5+N2O!O101*PCG!$C$6+HFC!O101+PFC!O101+'SF6'!O101</f>
        <v>0</v>
      </c>
      <c r="P101" s="94">
        <f>+'CO2'!P101+'abs CO2'!P101+'CH4'!P101*PCG!$C$5+N2O!P101*PCG!$C$6+HFC!P101+PFC!P101+'SF6'!P101</f>
        <v>0</v>
      </c>
      <c r="Q101" s="94">
        <f>+'CO2'!Q101+'abs CO2'!Q101+'CH4'!Q101*PCG!$C$5+N2O!Q101*PCG!$C$6+HFC!Q101+PFC!Q101+'SF6'!Q101</f>
        <v>0</v>
      </c>
      <c r="R101" s="94">
        <f>+'CO2'!R101+'abs CO2'!R101+'CH4'!R101*PCG!$C$5+N2O!R101*PCG!$C$6+HFC!R101+PFC!R101+'SF6'!R101</f>
        <v>0</v>
      </c>
      <c r="S101" s="94">
        <f>+'CO2'!S101+'abs CO2'!S101+'CH4'!S101*PCG!$C$5+N2O!S101*PCG!$C$6+HFC!S101+PFC!S101+'SF6'!S101</f>
        <v>0</v>
      </c>
      <c r="T101" s="94">
        <f>+'CO2'!T101+'abs CO2'!T101+'CH4'!T101*PCG!$C$5+N2O!T101*PCG!$C$6+HFC!T101+PFC!T101+'SF6'!T101</f>
        <v>0</v>
      </c>
      <c r="U101" s="94">
        <f>+'CO2'!U101+'abs CO2'!U101+'CH4'!U101*PCG!$C$5+N2O!U101*PCG!$C$6+HFC!U101+PFC!U101+'SF6'!U101</f>
        <v>0</v>
      </c>
      <c r="V101" s="94">
        <f>+'CO2'!V101+'abs CO2'!V101+'CH4'!V101*PCG!$C$5+N2O!V101*PCG!$C$6+HFC!V101+PFC!V101+'SF6'!V101</f>
        <v>0</v>
      </c>
      <c r="W101" s="94">
        <f>+'CO2'!W101+'abs CO2'!W101+'CH4'!W101*PCG!$C$5+N2O!W101*PCG!$C$6+HFC!W101+PFC!W101+'SF6'!W101</f>
        <v>0</v>
      </c>
      <c r="X101" s="94">
        <f>+'CO2'!X101+'abs CO2'!X101+'CH4'!X101*PCG!$C$5+N2O!X101*PCG!$C$6+HFC!X101+PFC!X101+'SF6'!X101</f>
        <v>0</v>
      </c>
      <c r="Y101" s="94">
        <f>+'CO2'!Y101+'abs CO2'!Y101+'CH4'!Y101*PCG!$C$5+N2O!Y101*PCG!$C$6+HFC!Y101+PFC!Y101+'SF6'!Y101</f>
        <v>0</v>
      </c>
      <c r="Z101" s="94">
        <f>+'CO2'!Z101+'abs CO2'!Z101+'CH4'!Z101*PCG!$C$5+N2O!Z101*PCG!$C$6+HFC!Z101+PFC!Z101+'SF6'!Z101</f>
        <v>0</v>
      </c>
      <c r="AA101" s="94">
        <f>+'CO2'!AA101+'abs CO2'!AA101+'CH4'!AA101*PCG!$C$5+N2O!AA101*PCG!$C$6+HFC!AA101+PFC!AA101+'SF6'!AA101</f>
        <v>0</v>
      </c>
      <c r="AB101" s="94">
        <f>+'CO2'!AB101+'abs CO2'!AB101+'CH4'!AB101*PCG!$C$5+N2O!AB101*PCG!$C$6+HFC!AB101+PFC!AB101+'SF6'!AB101</f>
        <v>0</v>
      </c>
      <c r="AC101" s="94">
        <f>+'CO2'!AC101+'abs CO2'!AC101+'CH4'!AC101*PCG!$C$5+N2O!AC101*PCG!$C$6+HFC!AC101+PFC!AC101+'SF6'!AC101</f>
        <v>0</v>
      </c>
      <c r="AD101" s="94">
        <f>+'CO2'!AD101+'abs CO2'!AD101+'CH4'!AD101*PCG!$C$5+N2O!AD101*PCG!$C$6+HFC!AD101+PFC!AD101+'SF6'!AD101</f>
        <v>0</v>
      </c>
      <c r="AE101" s="94">
        <f>+'CO2'!AE101+'abs CO2'!AE101+'CH4'!AE101*PCG!$C$5+N2O!AE101*PCG!$C$6+HFC!AE101+PFC!AE101+'SF6'!AE101</f>
        <v>0</v>
      </c>
    </row>
    <row r="102" spans="1:31" x14ac:dyDescent="0.2">
      <c r="A102" s="13" t="s">
        <v>201</v>
      </c>
      <c r="B102" s="4" t="s">
        <v>202</v>
      </c>
      <c r="C102" s="33">
        <f t="shared" ref="C102:AE102" si="28">+C103+C107+C110</f>
        <v>0</v>
      </c>
      <c r="D102" s="33">
        <f t="shared" si="28"/>
        <v>0</v>
      </c>
      <c r="E102" s="33">
        <f t="shared" si="28"/>
        <v>0</v>
      </c>
      <c r="F102" s="33">
        <f t="shared" si="28"/>
        <v>0</v>
      </c>
      <c r="G102" s="33">
        <f t="shared" si="28"/>
        <v>0</v>
      </c>
      <c r="H102" s="33">
        <f t="shared" si="28"/>
        <v>0</v>
      </c>
      <c r="I102" s="33">
        <f t="shared" si="28"/>
        <v>0</v>
      </c>
      <c r="J102" s="33">
        <f t="shared" si="28"/>
        <v>0</v>
      </c>
      <c r="K102" s="33">
        <f t="shared" si="28"/>
        <v>0</v>
      </c>
      <c r="L102" s="33">
        <f t="shared" si="28"/>
        <v>0</v>
      </c>
      <c r="M102" s="33">
        <f t="shared" si="28"/>
        <v>0</v>
      </c>
      <c r="N102" s="33">
        <f t="shared" si="28"/>
        <v>0</v>
      </c>
      <c r="O102" s="33">
        <f t="shared" si="28"/>
        <v>0</v>
      </c>
      <c r="P102" s="33">
        <f t="shared" si="28"/>
        <v>0</v>
      </c>
      <c r="Q102" s="33">
        <f t="shared" si="28"/>
        <v>0</v>
      </c>
      <c r="R102" s="33">
        <f t="shared" si="28"/>
        <v>0</v>
      </c>
      <c r="S102" s="33">
        <f t="shared" si="28"/>
        <v>0</v>
      </c>
      <c r="T102" s="33">
        <f t="shared" si="28"/>
        <v>0</v>
      </c>
      <c r="U102" s="33">
        <f t="shared" si="28"/>
        <v>0</v>
      </c>
      <c r="V102" s="33">
        <f t="shared" si="28"/>
        <v>0</v>
      </c>
      <c r="W102" s="33">
        <f t="shared" si="28"/>
        <v>0</v>
      </c>
      <c r="X102" s="33">
        <f t="shared" si="28"/>
        <v>0</v>
      </c>
      <c r="Y102" s="33">
        <f t="shared" si="28"/>
        <v>0</v>
      </c>
      <c r="Z102" s="33">
        <f t="shared" si="28"/>
        <v>0</v>
      </c>
      <c r="AA102" s="33">
        <f t="shared" si="28"/>
        <v>0</v>
      </c>
      <c r="AB102" s="33">
        <f t="shared" si="28"/>
        <v>0</v>
      </c>
      <c r="AC102" s="33">
        <f t="shared" si="28"/>
        <v>0</v>
      </c>
      <c r="AD102" s="33">
        <f t="shared" si="28"/>
        <v>0</v>
      </c>
      <c r="AE102" s="33">
        <f t="shared" si="28"/>
        <v>0</v>
      </c>
    </row>
    <row r="103" spans="1:31" x14ac:dyDescent="0.2">
      <c r="A103" s="13" t="s">
        <v>203</v>
      </c>
      <c r="B103" s="4" t="s">
        <v>204</v>
      </c>
      <c r="C103" s="33">
        <f t="shared" ref="C103:AE103" si="29">+C104+C105+C106</f>
        <v>0</v>
      </c>
      <c r="D103" s="33">
        <f t="shared" si="29"/>
        <v>0</v>
      </c>
      <c r="E103" s="33">
        <f t="shared" si="29"/>
        <v>0</v>
      </c>
      <c r="F103" s="33">
        <f t="shared" si="29"/>
        <v>0</v>
      </c>
      <c r="G103" s="33">
        <f t="shared" si="29"/>
        <v>0</v>
      </c>
      <c r="H103" s="33">
        <f t="shared" si="29"/>
        <v>0</v>
      </c>
      <c r="I103" s="33">
        <f t="shared" si="29"/>
        <v>0</v>
      </c>
      <c r="J103" s="33">
        <f t="shared" si="29"/>
        <v>0</v>
      </c>
      <c r="K103" s="33">
        <f t="shared" si="29"/>
        <v>0</v>
      </c>
      <c r="L103" s="33">
        <f t="shared" si="29"/>
        <v>0</v>
      </c>
      <c r="M103" s="33">
        <f t="shared" si="29"/>
        <v>0</v>
      </c>
      <c r="N103" s="33">
        <f t="shared" si="29"/>
        <v>0</v>
      </c>
      <c r="O103" s="33">
        <f t="shared" si="29"/>
        <v>0</v>
      </c>
      <c r="P103" s="33">
        <f t="shared" si="29"/>
        <v>0</v>
      </c>
      <c r="Q103" s="33">
        <f t="shared" si="29"/>
        <v>0</v>
      </c>
      <c r="R103" s="33">
        <f t="shared" si="29"/>
        <v>0</v>
      </c>
      <c r="S103" s="33">
        <f t="shared" si="29"/>
        <v>0</v>
      </c>
      <c r="T103" s="33">
        <f t="shared" si="29"/>
        <v>0</v>
      </c>
      <c r="U103" s="33">
        <f t="shared" si="29"/>
        <v>0</v>
      </c>
      <c r="V103" s="33">
        <f t="shared" si="29"/>
        <v>0</v>
      </c>
      <c r="W103" s="33">
        <f t="shared" si="29"/>
        <v>0</v>
      </c>
      <c r="X103" s="33">
        <f t="shared" si="29"/>
        <v>0</v>
      </c>
      <c r="Y103" s="33">
        <f t="shared" si="29"/>
        <v>0</v>
      </c>
      <c r="Z103" s="33">
        <f t="shared" si="29"/>
        <v>0</v>
      </c>
      <c r="AA103" s="33">
        <f t="shared" si="29"/>
        <v>0</v>
      </c>
      <c r="AB103" s="33">
        <f t="shared" si="29"/>
        <v>0</v>
      </c>
      <c r="AC103" s="33">
        <f t="shared" si="29"/>
        <v>0</v>
      </c>
      <c r="AD103" s="33">
        <f t="shared" si="29"/>
        <v>0</v>
      </c>
      <c r="AE103" s="33">
        <f t="shared" si="29"/>
        <v>0</v>
      </c>
    </row>
    <row r="104" spans="1:31" x14ac:dyDescent="0.2">
      <c r="A104" s="13" t="s">
        <v>205</v>
      </c>
      <c r="B104" s="4" t="s">
        <v>206</v>
      </c>
      <c r="C104" s="94">
        <f>+'CO2'!C104+'abs CO2'!C104+'CH4'!C104*PCG!$C$5+N2O!C104*PCG!$C$6+HFC!C104+PFC!C104+'SF6'!C104</f>
        <v>0</v>
      </c>
      <c r="D104" s="94">
        <f>+'CO2'!D104+'abs CO2'!D104+'CH4'!D104*PCG!$C$5+N2O!D104*PCG!$C$6+HFC!D104+PFC!D104+'SF6'!D104</f>
        <v>0</v>
      </c>
      <c r="E104" s="94">
        <f>+'CO2'!E104+'abs CO2'!E104+'CH4'!E104*PCG!$C$5+N2O!E104*PCG!$C$6+HFC!E104+PFC!E104+'SF6'!E104</f>
        <v>0</v>
      </c>
      <c r="F104" s="94">
        <f>+'CO2'!F104+'abs CO2'!F104+'CH4'!F104*PCG!$C$5+N2O!F104*PCG!$C$6+HFC!F104+PFC!F104+'SF6'!F104</f>
        <v>0</v>
      </c>
      <c r="G104" s="94">
        <f>+'CO2'!G104+'abs CO2'!G104+'CH4'!G104*PCG!$C$5+N2O!G104*PCG!$C$6+HFC!G104+PFC!G104+'SF6'!G104</f>
        <v>0</v>
      </c>
      <c r="H104" s="94">
        <f>+'CO2'!H104+'abs CO2'!H104+'CH4'!H104*PCG!$C$5+N2O!H104*PCG!$C$6+HFC!H104+PFC!H104+'SF6'!H104</f>
        <v>0</v>
      </c>
      <c r="I104" s="94">
        <f>+'CO2'!I104+'abs CO2'!I104+'CH4'!I104*PCG!$C$5+N2O!I104*PCG!$C$6+HFC!I104+PFC!I104+'SF6'!I104</f>
        <v>0</v>
      </c>
      <c r="J104" s="94">
        <f>+'CO2'!J104+'abs CO2'!J104+'CH4'!J104*PCG!$C$5+N2O!J104*PCG!$C$6+HFC!J104+PFC!J104+'SF6'!J104</f>
        <v>0</v>
      </c>
      <c r="K104" s="94">
        <f>+'CO2'!K104+'abs CO2'!K104+'CH4'!K104*PCG!$C$5+N2O!K104*PCG!$C$6+HFC!K104+PFC!K104+'SF6'!K104</f>
        <v>0</v>
      </c>
      <c r="L104" s="94">
        <f>+'CO2'!L104+'abs CO2'!L104+'CH4'!L104*PCG!$C$5+N2O!L104*PCG!$C$6+HFC!L104+PFC!L104+'SF6'!L104</f>
        <v>0</v>
      </c>
      <c r="M104" s="94">
        <f>+'CO2'!M104+'abs CO2'!M104+'CH4'!M104*PCG!$C$5+N2O!M104*PCG!$C$6+HFC!M104+PFC!M104+'SF6'!M104</f>
        <v>0</v>
      </c>
      <c r="N104" s="94">
        <f>+'CO2'!N104+'abs CO2'!N104+'CH4'!N104*PCG!$C$5+N2O!N104*PCG!$C$6+HFC!N104+PFC!N104+'SF6'!N104</f>
        <v>0</v>
      </c>
      <c r="O104" s="94">
        <f>+'CO2'!O104+'abs CO2'!O104+'CH4'!O104*PCG!$C$5+N2O!O104*PCG!$C$6+HFC!O104+PFC!O104+'SF6'!O104</f>
        <v>0</v>
      </c>
      <c r="P104" s="94">
        <f>+'CO2'!P104+'abs CO2'!P104+'CH4'!P104*PCG!$C$5+N2O!P104*PCG!$C$6+HFC!P104+PFC!P104+'SF6'!P104</f>
        <v>0</v>
      </c>
      <c r="Q104" s="94">
        <f>+'CO2'!Q104+'abs CO2'!Q104+'CH4'!Q104*PCG!$C$5+N2O!Q104*PCG!$C$6+HFC!Q104+PFC!Q104+'SF6'!Q104</f>
        <v>0</v>
      </c>
      <c r="R104" s="94">
        <f>+'CO2'!R104+'abs CO2'!R104+'CH4'!R104*PCG!$C$5+N2O!R104*PCG!$C$6+HFC!R104+PFC!R104+'SF6'!R104</f>
        <v>0</v>
      </c>
      <c r="S104" s="94">
        <f>+'CO2'!S104+'abs CO2'!S104+'CH4'!S104*PCG!$C$5+N2O!S104*PCG!$C$6+HFC!S104+PFC!S104+'SF6'!S104</f>
        <v>0</v>
      </c>
      <c r="T104" s="94">
        <f>+'CO2'!T104+'abs CO2'!T104+'CH4'!T104*PCG!$C$5+N2O!T104*PCG!$C$6+HFC!T104+PFC!T104+'SF6'!T104</f>
        <v>0</v>
      </c>
      <c r="U104" s="94">
        <f>+'CO2'!U104+'abs CO2'!U104+'CH4'!U104*PCG!$C$5+N2O!U104*PCG!$C$6+HFC!U104+PFC!U104+'SF6'!U104</f>
        <v>0</v>
      </c>
      <c r="V104" s="94">
        <f>+'CO2'!V104+'abs CO2'!V104+'CH4'!V104*PCG!$C$5+N2O!V104*PCG!$C$6+HFC!V104+PFC!V104+'SF6'!V104</f>
        <v>0</v>
      </c>
      <c r="W104" s="94">
        <f>+'CO2'!W104+'abs CO2'!W104+'CH4'!W104*PCG!$C$5+N2O!W104*PCG!$C$6+HFC!W104+PFC!W104+'SF6'!W104</f>
        <v>0</v>
      </c>
      <c r="X104" s="94">
        <f>+'CO2'!X104+'abs CO2'!X104+'CH4'!X104*PCG!$C$5+N2O!X104*PCG!$C$6+HFC!X104+PFC!X104+'SF6'!X104</f>
        <v>0</v>
      </c>
      <c r="Y104" s="94">
        <f>+'CO2'!Y104+'abs CO2'!Y104+'CH4'!Y104*PCG!$C$5+N2O!Y104*PCG!$C$6+HFC!Y104+PFC!Y104+'SF6'!Y104</f>
        <v>0</v>
      </c>
      <c r="Z104" s="94">
        <f>+'CO2'!Z104+'abs CO2'!Z104+'CH4'!Z104*PCG!$C$5+N2O!Z104*PCG!$C$6+HFC!Z104+PFC!Z104+'SF6'!Z104</f>
        <v>0</v>
      </c>
      <c r="AA104" s="94">
        <f>+'CO2'!AA104+'abs CO2'!AA104+'CH4'!AA104*PCG!$C$5+N2O!AA104*PCG!$C$6+HFC!AA104+PFC!AA104+'SF6'!AA104</f>
        <v>0</v>
      </c>
      <c r="AB104" s="94">
        <f>+'CO2'!AB104+'abs CO2'!AB104+'CH4'!AB104*PCG!$C$5+N2O!AB104*PCG!$C$6+HFC!AB104+PFC!AB104+'SF6'!AB104</f>
        <v>0</v>
      </c>
      <c r="AC104" s="94">
        <f>+'CO2'!AC104+'abs CO2'!AC104+'CH4'!AC104*PCG!$C$5+N2O!AC104*PCG!$C$6+HFC!AC104+PFC!AC104+'SF6'!AC104</f>
        <v>0</v>
      </c>
      <c r="AD104" s="94">
        <f>+'CO2'!AD104+'abs CO2'!AD104+'CH4'!AD104*PCG!$C$5+N2O!AD104*PCG!$C$6+HFC!AD104+PFC!AD104+'SF6'!AD104</f>
        <v>0</v>
      </c>
      <c r="AE104" s="94">
        <f>+'CO2'!AE104+'abs CO2'!AE104+'CH4'!AE104*PCG!$C$5+N2O!AE104*PCG!$C$6+HFC!AE104+PFC!AE104+'SF6'!AE104</f>
        <v>0</v>
      </c>
    </row>
    <row r="105" spans="1:31" x14ac:dyDescent="0.2">
      <c r="A105" s="13" t="s">
        <v>207</v>
      </c>
      <c r="B105" s="4" t="s">
        <v>208</v>
      </c>
      <c r="C105" s="94">
        <f>+'CO2'!C105+'abs CO2'!C105+'CH4'!C105*PCG!$C$5+N2O!C105*PCG!$C$6+HFC!C105+PFC!C105+'SF6'!C105</f>
        <v>0</v>
      </c>
      <c r="D105" s="94">
        <f>+'CO2'!D105+'abs CO2'!D105+'CH4'!D105*PCG!$C$5+N2O!D105*PCG!$C$6+HFC!D105+PFC!D105+'SF6'!D105</f>
        <v>0</v>
      </c>
      <c r="E105" s="94">
        <f>+'CO2'!E105+'abs CO2'!E105+'CH4'!E105*PCG!$C$5+N2O!E105*PCG!$C$6+HFC!E105+PFC!E105+'SF6'!E105</f>
        <v>0</v>
      </c>
      <c r="F105" s="94">
        <f>+'CO2'!F105+'abs CO2'!F105+'CH4'!F105*PCG!$C$5+N2O!F105*PCG!$C$6+HFC!F105+PFC!F105+'SF6'!F105</f>
        <v>0</v>
      </c>
      <c r="G105" s="94">
        <f>+'CO2'!G105+'abs CO2'!G105+'CH4'!G105*PCG!$C$5+N2O!G105*PCG!$C$6+HFC!G105+PFC!G105+'SF6'!G105</f>
        <v>0</v>
      </c>
      <c r="H105" s="94">
        <f>+'CO2'!H105+'abs CO2'!H105+'CH4'!H105*PCG!$C$5+N2O!H105*PCG!$C$6+HFC!H105+PFC!H105+'SF6'!H105</f>
        <v>0</v>
      </c>
      <c r="I105" s="94">
        <f>+'CO2'!I105+'abs CO2'!I105+'CH4'!I105*PCG!$C$5+N2O!I105*PCG!$C$6+HFC!I105+PFC!I105+'SF6'!I105</f>
        <v>0</v>
      </c>
      <c r="J105" s="94">
        <f>+'CO2'!J105+'abs CO2'!J105+'CH4'!J105*PCG!$C$5+N2O!J105*PCG!$C$6+HFC!J105+PFC!J105+'SF6'!J105</f>
        <v>0</v>
      </c>
      <c r="K105" s="94">
        <f>+'CO2'!K105+'abs CO2'!K105+'CH4'!K105*PCG!$C$5+N2O!K105*PCG!$C$6+HFC!K105+PFC!K105+'SF6'!K105</f>
        <v>0</v>
      </c>
      <c r="L105" s="94">
        <f>+'CO2'!L105+'abs CO2'!L105+'CH4'!L105*PCG!$C$5+N2O!L105*PCG!$C$6+HFC!L105+PFC!L105+'SF6'!L105</f>
        <v>0</v>
      </c>
      <c r="M105" s="94">
        <f>+'CO2'!M105+'abs CO2'!M105+'CH4'!M105*PCG!$C$5+N2O!M105*PCG!$C$6+HFC!M105+PFC!M105+'SF6'!M105</f>
        <v>0</v>
      </c>
      <c r="N105" s="94">
        <f>+'CO2'!N105+'abs CO2'!N105+'CH4'!N105*PCG!$C$5+N2O!N105*PCG!$C$6+HFC!N105+PFC!N105+'SF6'!N105</f>
        <v>0</v>
      </c>
      <c r="O105" s="94">
        <f>+'CO2'!O105+'abs CO2'!O105+'CH4'!O105*PCG!$C$5+N2O!O105*PCG!$C$6+HFC!O105+PFC!O105+'SF6'!O105</f>
        <v>0</v>
      </c>
      <c r="P105" s="94">
        <f>+'CO2'!P105+'abs CO2'!P105+'CH4'!P105*PCG!$C$5+N2O!P105*PCG!$C$6+HFC!P105+PFC!P105+'SF6'!P105</f>
        <v>0</v>
      </c>
      <c r="Q105" s="94">
        <f>+'CO2'!Q105+'abs CO2'!Q105+'CH4'!Q105*PCG!$C$5+N2O!Q105*PCG!$C$6+HFC!Q105+PFC!Q105+'SF6'!Q105</f>
        <v>0</v>
      </c>
      <c r="R105" s="94">
        <f>+'CO2'!R105+'abs CO2'!R105+'CH4'!R105*PCG!$C$5+N2O!R105*PCG!$C$6+HFC!R105+PFC!R105+'SF6'!R105</f>
        <v>0</v>
      </c>
      <c r="S105" s="94">
        <f>+'CO2'!S105+'abs CO2'!S105+'CH4'!S105*PCG!$C$5+N2O!S105*PCG!$C$6+HFC!S105+PFC!S105+'SF6'!S105</f>
        <v>0</v>
      </c>
      <c r="T105" s="94">
        <f>+'CO2'!T105+'abs CO2'!T105+'CH4'!T105*PCG!$C$5+N2O!T105*PCG!$C$6+HFC!T105+PFC!T105+'SF6'!T105</f>
        <v>0</v>
      </c>
      <c r="U105" s="94">
        <f>+'CO2'!U105+'abs CO2'!U105+'CH4'!U105*PCG!$C$5+N2O!U105*PCG!$C$6+HFC!U105+PFC!U105+'SF6'!U105</f>
        <v>0</v>
      </c>
      <c r="V105" s="94">
        <f>+'CO2'!V105+'abs CO2'!V105+'CH4'!V105*PCG!$C$5+N2O!V105*PCG!$C$6+HFC!V105+PFC!V105+'SF6'!V105</f>
        <v>0</v>
      </c>
      <c r="W105" s="94">
        <f>+'CO2'!W105+'abs CO2'!W105+'CH4'!W105*PCG!$C$5+N2O!W105*PCG!$C$6+HFC!W105+PFC!W105+'SF6'!W105</f>
        <v>0</v>
      </c>
      <c r="X105" s="94">
        <f>+'CO2'!X105+'abs CO2'!X105+'CH4'!X105*PCG!$C$5+N2O!X105*PCG!$C$6+HFC!X105+PFC!X105+'SF6'!X105</f>
        <v>0</v>
      </c>
      <c r="Y105" s="94">
        <f>+'CO2'!Y105+'abs CO2'!Y105+'CH4'!Y105*PCG!$C$5+N2O!Y105*PCG!$C$6+HFC!Y105+PFC!Y105+'SF6'!Y105</f>
        <v>0</v>
      </c>
      <c r="Z105" s="94">
        <f>+'CO2'!Z105+'abs CO2'!Z105+'CH4'!Z105*PCG!$C$5+N2O!Z105*PCG!$C$6+HFC!Z105+PFC!Z105+'SF6'!Z105</f>
        <v>0</v>
      </c>
      <c r="AA105" s="94">
        <f>+'CO2'!AA105+'abs CO2'!AA105+'CH4'!AA105*PCG!$C$5+N2O!AA105*PCG!$C$6+HFC!AA105+PFC!AA105+'SF6'!AA105</f>
        <v>0</v>
      </c>
      <c r="AB105" s="94">
        <f>+'CO2'!AB105+'abs CO2'!AB105+'CH4'!AB105*PCG!$C$5+N2O!AB105*PCG!$C$6+HFC!AB105+PFC!AB105+'SF6'!AB105</f>
        <v>0</v>
      </c>
      <c r="AC105" s="94">
        <f>+'CO2'!AC105+'abs CO2'!AC105+'CH4'!AC105*PCG!$C$5+N2O!AC105*PCG!$C$6+HFC!AC105+PFC!AC105+'SF6'!AC105</f>
        <v>0</v>
      </c>
      <c r="AD105" s="94">
        <f>+'CO2'!AD105+'abs CO2'!AD105+'CH4'!AD105*PCG!$C$5+N2O!AD105*PCG!$C$6+HFC!AD105+PFC!AD105+'SF6'!AD105</f>
        <v>0</v>
      </c>
      <c r="AE105" s="94">
        <f>+'CO2'!AE105+'abs CO2'!AE105+'CH4'!AE105*PCG!$C$5+N2O!AE105*PCG!$C$6+HFC!AE105+PFC!AE105+'SF6'!AE105</f>
        <v>0</v>
      </c>
    </row>
    <row r="106" spans="1:31" x14ac:dyDescent="0.2">
      <c r="A106" s="13" t="s">
        <v>209</v>
      </c>
      <c r="B106" s="4" t="s">
        <v>210</v>
      </c>
      <c r="C106" s="94">
        <f>+'CO2'!C106+'abs CO2'!C106+'CH4'!C106*PCG!$C$5+N2O!C106*PCG!$C$6+HFC!C106+PFC!C106+'SF6'!C106</f>
        <v>0</v>
      </c>
      <c r="D106" s="94">
        <f>+'CO2'!D106+'abs CO2'!D106+'CH4'!D106*PCG!$C$5+N2O!D106*PCG!$C$6+HFC!D106+PFC!D106+'SF6'!D106</f>
        <v>0</v>
      </c>
      <c r="E106" s="94">
        <f>+'CO2'!E106+'abs CO2'!E106+'CH4'!E106*PCG!$C$5+N2O!E106*PCG!$C$6+HFC!E106+PFC!E106+'SF6'!E106</f>
        <v>0</v>
      </c>
      <c r="F106" s="94">
        <f>+'CO2'!F106+'abs CO2'!F106+'CH4'!F106*PCG!$C$5+N2O!F106*PCG!$C$6+HFC!F106+PFC!F106+'SF6'!F106</f>
        <v>0</v>
      </c>
      <c r="G106" s="94">
        <f>+'CO2'!G106+'abs CO2'!G106+'CH4'!G106*PCG!$C$5+N2O!G106*PCG!$C$6+HFC!G106+PFC!G106+'SF6'!G106</f>
        <v>0</v>
      </c>
      <c r="H106" s="94">
        <f>+'CO2'!H106+'abs CO2'!H106+'CH4'!H106*PCG!$C$5+N2O!H106*PCG!$C$6+HFC!H106+PFC!H106+'SF6'!H106</f>
        <v>0</v>
      </c>
      <c r="I106" s="94">
        <f>+'CO2'!I106+'abs CO2'!I106+'CH4'!I106*PCG!$C$5+N2O!I106*PCG!$C$6+HFC!I106+PFC!I106+'SF6'!I106</f>
        <v>0</v>
      </c>
      <c r="J106" s="94">
        <f>+'CO2'!J106+'abs CO2'!J106+'CH4'!J106*PCG!$C$5+N2O!J106*PCG!$C$6+HFC!J106+PFC!J106+'SF6'!J106</f>
        <v>0</v>
      </c>
      <c r="K106" s="94">
        <f>+'CO2'!K106+'abs CO2'!K106+'CH4'!K106*PCG!$C$5+N2O!K106*PCG!$C$6+HFC!K106+PFC!K106+'SF6'!K106</f>
        <v>0</v>
      </c>
      <c r="L106" s="94">
        <f>+'CO2'!L106+'abs CO2'!L106+'CH4'!L106*PCG!$C$5+N2O!L106*PCG!$C$6+HFC!L106+PFC!L106+'SF6'!L106</f>
        <v>0</v>
      </c>
      <c r="M106" s="94">
        <f>+'CO2'!M106+'abs CO2'!M106+'CH4'!M106*PCG!$C$5+N2O!M106*PCG!$C$6+HFC!M106+PFC!M106+'SF6'!M106</f>
        <v>0</v>
      </c>
      <c r="N106" s="94">
        <f>+'CO2'!N106+'abs CO2'!N106+'CH4'!N106*PCG!$C$5+N2O!N106*PCG!$C$6+HFC!N106+PFC!N106+'SF6'!N106</f>
        <v>0</v>
      </c>
      <c r="O106" s="94">
        <f>+'CO2'!O106+'abs CO2'!O106+'CH4'!O106*PCG!$C$5+N2O!O106*PCG!$C$6+HFC!O106+PFC!O106+'SF6'!O106</f>
        <v>0</v>
      </c>
      <c r="P106" s="94">
        <f>+'CO2'!P106+'abs CO2'!P106+'CH4'!P106*PCG!$C$5+N2O!P106*PCG!$C$6+HFC!P106+PFC!P106+'SF6'!P106</f>
        <v>0</v>
      </c>
      <c r="Q106" s="94">
        <f>+'CO2'!Q106+'abs CO2'!Q106+'CH4'!Q106*PCG!$C$5+N2O!Q106*PCG!$C$6+HFC!Q106+PFC!Q106+'SF6'!Q106</f>
        <v>0</v>
      </c>
      <c r="R106" s="94">
        <f>+'CO2'!R106+'abs CO2'!R106+'CH4'!R106*PCG!$C$5+N2O!R106*PCG!$C$6+HFC!R106+PFC!R106+'SF6'!R106</f>
        <v>0</v>
      </c>
      <c r="S106" s="94">
        <f>+'CO2'!S106+'abs CO2'!S106+'CH4'!S106*PCG!$C$5+N2O!S106*PCG!$C$6+HFC!S106+PFC!S106+'SF6'!S106</f>
        <v>0</v>
      </c>
      <c r="T106" s="94">
        <f>+'CO2'!T106+'abs CO2'!T106+'CH4'!T106*PCG!$C$5+N2O!T106*PCG!$C$6+HFC!T106+PFC!T106+'SF6'!T106</f>
        <v>0</v>
      </c>
      <c r="U106" s="94">
        <f>+'CO2'!U106+'abs CO2'!U106+'CH4'!U106*PCG!$C$5+N2O!U106*PCG!$C$6+HFC!U106+PFC!U106+'SF6'!U106</f>
        <v>0</v>
      </c>
      <c r="V106" s="94">
        <f>+'CO2'!V106+'abs CO2'!V106+'CH4'!V106*PCG!$C$5+N2O!V106*PCG!$C$6+HFC!V106+PFC!V106+'SF6'!V106</f>
        <v>0</v>
      </c>
      <c r="W106" s="94">
        <f>+'CO2'!W106+'abs CO2'!W106+'CH4'!W106*PCG!$C$5+N2O!W106*PCG!$C$6+HFC!W106+PFC!W106+'SF6'!W106</f>
        <v>0</v>
      </c>
      <c r="X106" s="94">
        <f>+'CO2'!X106+'abs CO2'!X106+'CH4'!X106*PCG!$C$5+N2O!X106*PCG!$C$6+HFC!X106+PFC!X106+'SF6'!X106</f>
        <v>0</v>
      </c>
      <c r="Y106" s="94">
        <f>+'CO2'!Y106+'abs CO2'!Y106+'CH4'!Y106*PCG!$C$5+N2O!Y106*PCG!$C$6+HFC!Y106+PFC!Y106+'SF6'!Y106</f>
        <v>0</v>
      </c>
      <c r="Z106" s="94">
        <f>+'CO2'!Z106+'abs CO2'!Z106+'CH4'!Z106*PCG!$C$5+N2O!Z106*PCG!$C$6+HFC!Z106+PFC!Z106+'SF6'!Z106</f>
        <v>0</v>
      </c>
      <c r="AA106" s="94">
        <f>+'CO2'!AA106+'abs CO2'!AA106+'CH4'!AA106*PCG!$C$5+N2O!AA106*PCG!$C$6+HFC!AA106+PFC!AA106+'SF6'!AA106</f>
        <v>0</v>
      </c>
      <c r="AB106" s="94">
        <f>+'CO2'!AB106+'abs CO2'!AB106+'CH4'!AB106*PCG!$C$5+N2O!AB106*PCG!$C$6+HFC!AB106+PFC!AB106+'SF6'!AB106</f>
        <v>0</v>
      </c>
      <c r="AC106" s="94">
        <f>+'CO2'!AC106+'abs CO2'!AC106+'CH4'!AC106*PCG!$C$5+N2O!AC106*PCG!$C$6+HFC!AC106+PFC!AC106+'SF6'!AC106</f>
        <v>0</v>
      </c>
      <c r="AD106" s="94">
        <f>+'CO2'!AD106+'abs CO2'!AD106+'CH4'!AD106*PCG!$C$5+N2O!AD106*PCG!$C$6+HFC!AD106+PFC!AD106+'SF6'!AD106</f>
        <v>0</v>
      </c>
      <c r="AE106" s="94">
        <f>+'CO2'!AE106+'abs CO2'!AE106+'CH4'!AE106*PCG!$C$5+N2O!AE106*PCG!$C$6+HFC!AE106+PFC!AE106+'SF6'!AE106</f>
        <v>0</v>
      </c>
    </row>
    <row r="107" spans="1:31" x14ac:dyDescent="0.2">
      <c r="A107" s="13" t="s">
        <v>211</v>
      </c>
      <c r="B107" s="4" t="s">
        <v>212</v>
      </c>
      <c r="C107" s="33">
        <f t="shared" ref="C107:AE107" si="30">+C108+C109</f>
        <v>0</v>
      </c>
      <c r="D107" s="33">
        <f t="shared" si="30"/>
        <v>0</v>
      </c>
      <c r="E107" s="33">
        <f t="shared" si="30"/>
        <v>0</v>
      </c>
      <c r="F107" s="33">
        <f t="shared" si="30"/>
        <v>0</v>
      </c>
      <c r="G107" s="33">
        <f t="shared" si="30"/>
        <v>0</v>
      </c>
      <c r="H107" s="33">
        <f t="shared" si="30"/>
        <v>0</v>
      </c>
      <c r="I107" s="33">
        <f t="shared" si="30"/>
        <v>0</v>
      </c>
      <c r="J107" s="33">
        <f t="shared" si="30"/>
        <v>0</v>
      </c>
      <c r="K107" s="33">
        <f t="shared" si="30"/>
        <v>0</v>
      </c>
      <c r="L107" s="33">
        <f t="shared" si="30"/>
        <v>0</v>
      </c>
      <c r="M107" s="33">
        <f t="shared" si="30"/>
        <v>0</v>
      </c>
      <c r="N107" s="33">
        <f t="shared" si="30"/>
        <v>0</v>
      </c>
      <c r="O107" s="33">
        <f t="shared" si="30"/>
        <v>0</v>
      </c>
      <c r="P107" s="33">
        <f t="shared" si="30"/>
        <v>0</v>
      </c>
      <c r="Q107" s="33">
        <f t="shared" si="30"/>
        <v>0</v>
      </c>
      <c r="R107" s="33">
        <f t="shared" si="30"/>
        <v>0</v>
      </c>
      <c r="S107" s="33">
        <f t="shared" si="30"/>
        <v>0</v>
      </c>
      <c r="T107" s="33">
        <f t="shared" si="30"/>
        <v>0</v>
      </c>
      <c r="U107" s="33">
        <f t="shared" si="30"/>
        <v>0</v>
      </c>
      <c r="V107" s="33">
        <f t="shared" si="30"/>
        <v>0</v>
      </c>
      <c r="W107" s="33">
        <f t="shared" si="30"/>
        <v>0</v>
      </c>
      <c r="X107" s="33">
        <f t="shared" si="30"/>
        <v>0</v>
      </c>
      <c r="Y107" s="33">
        <f t="shared" si="30"/>
        <v>0</v>
      </c>
      <c r="Z107" s="33">
        <f t="shared" si="30"/>
        <v>0</v>
      </c>
      <c r="AA107" s="33">
        <f t="shared" si="30"/>
        <v>0</v>
      </c>
      <c r="AB107" s="33">
        <f t="shared" si="30"/>
        <v>0</v>
      </c>
      <c r="AC107" s="33">
        <f t="shared" si="30"/>
        <v>0</v>
      </c>
      <c r="AD107" s="33">
        <f t="shared" si="30"/>
        <v>0</v>
      </c>
      <c r="AE107" s="33">
        <f t="shared" si="30"/>
        <v>0</v>
      </c>
    </row>
    <row r="108" spans="1:31" x14ac:dyDescent="0.2">
      <c r="A108" s="13" t="s">
        <v>213</v>
      </c>
      <c r="B108" s="4" t="s">
        <v>214</v>
      </c>
      <c r="C108" s="94">
        <f>+'CO2'!C108+'abs CO2'!C108+'CH4'!C108*PCG!$C$5+N2O!C108*PCG!$C$6+HFC!C108+PFC!C108+'SF6'!C108</f>
        <v>0</v>
      </c>
      <c r="D108" s="94">
        <f>+'CO2'!D108+'abs CO2'!D108+'CH4'!D108*PCG!$C$5+N2O!D108*PCG!$C$6+HFC!D108+PFC!D108+'SF6'!D108</f>
        <v>0</v>
      </c>
      <c r="E108" s="94">
        <f>+'CO2'!E108+'abs CO2'!E108+'CH4'!E108*PCG!$C$5+N2O!E108*PCG!$C$6+HFC!E108+PFC!E108+'SF6'!E108</f>
        <v>0</v>
      </c>
      <c r="F108" s="94">
        <f>+'CO2'!F108+'abs CO2'!F108+'CH4'!F108*PCG!$C$5+N2O!F108*PCG!$C$6+HFC!F108+PFC!F108+'SF6'!F108</f>
        <v>0</v>
      </c>
      <c r="G108" s="94">
        <f>+'CO2'!G108+'abs CO2'!G108+'CH4'!G108*PCG!$C$5+N2O!G108*PCG!$C$6+HFC!G108+PFC!G108+'SF6'!G108</f>
        <v>0</v>
      </c>
      <c r="H108" s="94">
        <f>+'CO2'!H108+'abs CO2'!H108+'CH4'!H108*PCG!$C$5+N2O!H108*PCG!$C$6+HFC!H108+PFC!H108+'SF6'!H108</f>
        <v>0</v>
      </c>
      <c r="I108" s="94">
        <f>+'CO2'!I108+'abs CO2'!I108+'CH4'!I108*PCG!$C$5+N2O!I108*PCG!$C$6+HFC!I108+PFC!I108+'SF6'!I108</f>
        <v>0</v>
      </c>
      <c r="J108" s="94">
        <f>+'CO2'!J108+'abs CO2'!J108+'CH4'!J108*PCG!$C$5+N2O!J108*PCG!$C$6+HFC!J108+PFC!J108+'SF6'!J108</f>
        <v>0</v>
      </c>
      <c r="K108" s="94">
        <f>+'CO2'!K108+'abs CO2'!K108+'CH4'!K108*PCG!$C$5+N2O!K108*PCG!$C$6+HFC!K108+PFC!K108+'SF6'!K108</f>
        <v>0</v>
      </c>
      <c r="L108" s="94">
        <f>+'CO2'!L108+'abs CO2'!L108+'CH4'!L108*PCG!$C$5+N2O!L108*PCG!$C$6+HFC!L108+PFC!L108+'SF6'!L108</f>
        <v>0</v>
      </c>
      <c r="M108" s="94">
        <f>+'CO2'!M108+'abs CO2'!M108+'CH4'!M108*PCG!$C$5+N2O!M108*PCG!$C$6+HFC!M108+PFC!M108+'SF6'!M108</f>
        <v>0</v>
      </c>
      <c r="N108" s="94">
        <f>+'CO2'!N108+'abs CO2'!N108+'CH4'!N108*PCG!$C$5+N2O!N108*PCG!$C$6+HFC!N108+PFC!N108+'SF6'!N108</f>
        <v>0</v>
      </c>
      <c r="O108" s="94">
        <f>+'CO2'!O108+'abs CO2'!O108+'CH4'!O108*PCG!$C$5+N2O!O108*PCG!$C$6+HFC!O108+PFC!O108+'SF6'!O108</f>
        <v>0</v>
      </c>
      <c r="P108" s="94">
        <f>+'CO2'!P108+'abs CO2'!P108+'CH4'!P108*PCG!$C$5+N2O!P108*PCG!$C$6+HFC!P108+PFC!P108+'SF6'!P108</f>
        <v>0</v>
      </c>
      <c r="Q108" s="94">
        <f>+'CO2'!Q108+'abs CO2'!Q108+'CH4'!Q108*PCG!$C$5+N2O!Q108*PCG!$C$6+HFC!Q108+PFC!Q108+'SF6'!Q108</f>
        <v>0</v>
      </c>
      <c r="R108" s="94">
        <f>+'CO2'!R108+'abs CO2'!R108+'CH4'!R108*PCG!$C$5+N2O!R108*PCG!$C$6+HFC!R108+PFC!R108+'SF6'!R108</f>
        <v>0</v>
      </c>
      <c r="S108" s="94">
        <f>+'CO2'!S108+'abs CO2'!S108+'CH4'!S108*PCG!$C$5+N2O!S108*PCG!$C$6+HFC!S108+PFC!S108+'SF6'!S108</f>
        <v>0</v>
      </c>
      <c r="T108" s="94">
        <f>+'CO2'!T108+'abs CO2'!T108+'CH4'!T108*PCG!$C$5+N2O!T108*PCG!$C$6+HFC!T108+PFC!T108+'SF6'!T108</f>
        <v>0</v>
      </c>
      <c r="U108" s="94">
        <f>+'CO2'!U108+'abs CO2'!U108+'CH4'!U108*PCG!$C$5+N2O!U108*PCG!$C$6+HFC!U108+PFC!U108+'SF6'!U108</f>
        <v>0</v>
      </c>
      <c r="V108" s="94">
        <f>+'CO2'!V108+'abs CO2'!V108+'CH4'!V108*PCG!$C$5+N2O!V108*PCG!$C$6+HFC!V108+PFC!V108+'SF6'!V108</f>
        <v>0</v>
      </c>
      <c r="W108" s="94">
        <f>+'CO2'!W108+'abs CO2'!W108+'CH4'!W108*PCG!$C$5+N2O!W108*PCG!$C$6+HFC!W108+PFC!W108+'SF6'!W108</f>
        <v>0</v>
      </c>
      <c r="X108" s="94">
        <f>+'CO2'!X108+'abs CO2'!X108+'CH4'!X108*PCG!$C$5+N2O!X108*PCG!$C$6+HFC!X108+PFC!X108+'SF6'!X108</f>
        <v>0</v>
      </c>
      <c r="Y108" s="94">
        <f>+'CO2'!Y108+'abs CO2'!Y108+'CH4'!Y108*PCG!$C$5+N2O!Y108*PCG!$C$6+HFC!Y108+PFC!Y108+'SF6'!Y108</f>
        <v>0</v>
      </c>
      <c r="Z108" s="94">
        <f>+'CO2'!Z108+'abs CO2'!Z108+'CH4'!Z108*PCG!$C$5+N2O!Z108*PCG!$C$6+HFC!Z108+PFC!Z108+'SF6'!Z108</f>
        <v>0</v>
      </c>
      <c r="AA108" s="94">
        <f>+'CO2'!AA108+'abs CO2'!AA108+'CH4'!AA108*PCG!$C$5+N2O!AA108*PCG!$C$6+HFC!AA108+PFC!AA108+'SF6'!AA108</f>
        <v>0</v>
      </c>
      <c r="AB108" s="94">
        <f>+'CO2'!AB108+'abs CO2'!AB108+'CH4'!AB108*PCG!$C$5+N2O!AB108*PCG!$C$6+HFC!AB108+PFC!AB108+'SF6'!AB108</f>
        <v>0</v>
      </c>
      <c r="AC108" s="94">
        <f>+'CO2'!AC108+'abs CO2'!AC108+'CH4'!AC108*PCG!$C$5+N2O!AC108*PCG!$C$6+HFC!AC108+PFC!AC108+'SF6'!AC108</f>
        <v>0</v>
      </c>
      <c r="AD108" s="94">
        <f>+'CO2'!AD108+'abs CO2'!AD108+'CH4'!AD108*PCG!$C$5+N2O!AD108*PCG!$C$6+HFC!AD108+PFC!AD108+'SF6'!AD108</f>
        <v>0</v>
      </c>
      <c r="AE108" s="94">
        <f>+'CO2'!AE108+'abs CO2'!AE108+'CH4'!AE108*PCG!$C$5+N2O!AE108*PCG!$C$6+HFC!AE108+PFC!AE108+'SF6'!AE108</f>
        <v>0</v>
      </c>
    </row>
    <row r="109" spans="1:31" x14ac:dyDescent="0.2">
      <c r="A109" s="13" t="s">
        <v>215</v>
      </c>
      <c r="B109" s="4" t="s">
        <v>216</v>
      </c>
      <c r="C109" s="94">
        <f>+'CO2'!C109+'abs CO2'!C109+'CH4'!C109*PCG!$C$5+N2O!C109*PCG!$C$6+HFC!C109+PFC!C109+'SF6'!C109</f>
        <v>0</v>
      </c>
      <c r="D109" s="94">
        <f>+'CO2'!D109+'abs CO2'!D109+'CH4'!D109*PCG!$C$5+N2O!D109*PCG!$C$6+HFC!D109+PFC!D109+'SF6'!D109</f>
        <v>0</v>
      </c>
      <c r="E109" s="94">
        <f>+'CO2'!E109+'abs CO2'!E109+'CH4'!E109*PCG!$C$5+N2O!E109*PCG!$C$6+HFC!E109+PFC!E109+'SF6'!E109</f>
        <v>0</v>
      </c>
      <c r="F109" s="94">
        <f>+'CO2'!F109+'abs CO2'!F109+'CH4'!F109*PCG!$C$5+N2O!F109*PCG!$C$6+HFC!F109+PFC!F109+'SF6'!F109</f>
        <v>0</v>
      </c>
      <c r="G109" s="94">
        <f>+'CO2'!G109+'abs CO2'!G109+'CH4'!G109*PCG!$C$5+N2O!G109*PCG!$C$6+HFC!G109+PFC!G109+'SF6'!G109</f>
        <v>0</v>
      </c>
      <c r="H109" s="94">
        <f>+'CO2'!H109+'abs CO2'!H109+'CH4'!H109*PCG!$C$5+N2O!H109*PCG!$C$6+HFC!H109+PFC!H109+'SF6'!H109</f>
        <v>0</v>
      </c>
      <c r="I109" s="94">
        <f>+'CO2'!I109+'abs CO2'!I109+'CH4'!I109*PCG!$C$5+N2O!I109*PCG!$C$6+HFC!I109+PFC!I109+'SF6'!I109</f>
        <v>0</v>
      </c>
      <c r="J109" s="94">
        <f>+'CO2'!J109+'abs CO2'!J109+'CH4'!J109*PCG!$C$5+N2O!J109*PCG!$C$6+HFC!J109+PFC!J109+'SF6'!J109</f>
        <v>0</v>
      </c>
      <c r="K109" s="94">
        <f>+'CO2'!K109+'abs CO2'!K109+'CH4'!K109*PCG!$C$5+N2O!K109*PCG!$C$6+HFC!K109+PFC!K109+'SF6'!K109</f>
        <v>0</v>
      </c>
      <c r="L109" s="94">
        <f>+'CO2'!L109+'abs CO2'!L109+'CH4'!L109*PCG!$C$5+N2O!L109*PCG!$C$6+HFC!L109+PFC!L109+'SF6'!L109</f>
        <v>0</v>
      </c>
      <c r="M109" s="94">
        <f>+'CO2'!M109+'abs CO2'!M109+'CH4'!M109*PCG!$C$5+N2O!M109*PCG!$C$6+HFC!M109+PFC!M109+'SF6'!M109</f>
        <v>0</v>
      </c>
      <c r="N109" s="94">
        <f>+'CO2'!N109+'abs CO2'!N109+'CH4'!N109*PCG!$C$5+N2O!N109*PCG!$C$6+HFC!N109+PFC!N109+'SF6'!N109</f>
        <v>0</v>
      </c>
      <c r="O109" s="94">
        <f>+'CO2'!O109+'abs CO2'!O109+'CH4'!O109*PCG!$C$5+N2O!O109*PCG!$C$6+HFC!O109+PFC!O109+'SF6'!O109</f>
        <v>0</v>
      </c>
      <c r="P109" s="94">
        <f>+'CO2'!P109+'abs CO2'!P109+'CH4'!P109*PCG!$C$5+N2O!P109*PCG!$C$6+HFC!P109+PFC!P109+'SF6'!P109</f>
        <v>0</v>
      </c>
      <c r="Q109" s="94">
        <f>+'CO2'!Q109+'abs CO2'!Q109+'CH4'!Q109*PCG!$C$5+N2O!Q109*PCG!$C$6+HFC!Q109+PFC!Q109+'SF6'!Q109</f>
        <v>0</v>
      </c>
      <c r="R109" s="94">
        <f>+'CO2'!R109+'abs CO2'!R109+'CH4'!R109*PCG!$C$5+N2O!R109*PCG!$C$6+HFC!R109+PFC!R109+'SF6'!R109</f>
        <v>0</v>
      </c>
      <c r="S109" s="94">
        <f>+'CO2'!S109+'abs CO2'!S109+'CH4'!S109*PCG!$C$5+N2O!S109*PCG!$C$6+HFC!S109+PFC!S109+'SF6'!S109</f>
        <v>0</v>
      </c>
      <c r="T109" s="94">
        <f>+'CO2'!T109+'abs CO2'!T109+'CH4'!T109*PCG!$C$5+N2O!T109*PCG!$C$6+HFC!T109+PFC!T109+'SF6'!T109</f>
        <v>0</v>
      </c>
      <c r="U109" s="94">
        <f>+'CO2'!U109+'abs CO2'!U109+'CH4'!U109*PCG!$C$5+N2O!U109*PCG!$C$6+HFC!U109+PFC!U109+'SF6'!U109</f>
        <v>0</v>
      </c>
      <c r="V109" s="94">
        <f>+'CO2'!V109+'abs CO2'!V109+'CH4'!V109*PCG!$C$5+N2O!V109*PCG!$C$6+HFC!V109+PFC!V109+'SF6'!V109</f>
        <v>0</v>
      </c>
      <c r="W109" s="94">
        <f>+'CO2'!W109+'abs CO2'!W109+'CH4'!W109*PCG!$C$5+N2O!W109*PCG!$C$6+HFC!W109+PFC!W109+'SF6'!W109</f>
        <v>0</v>
      </c>
      <c r="X109" s="94">
        <f>+'CO2'!X109+'abs CO2'!X109+'CH4'!X109*PCG!$C$5+N2O!X109*PCG!$C$6+HFC!X109+PFC!X109+'SF6'!X109</f>
        <v>0</v>
      </c>
      <c r="Y109" s="94">
        <f>+'CO2'!Y109+'abs CO2'!Y109+'CH4'!Y109*PCG!$C$5+N2O!Y109*PCG!$C$6+HFC!Y109+PFC!Y109+'SF6'!Y109</f>
        <v>0</v>
      </c>
      <c r="Z109" s="94">
        <f>+'CO2'!Z109+'abs CO2'!Z109+'CH4'!Z109*PCG!$C$5+N2O!Z109*PCG!$C$6+HFC!Z109+PFC!Z109+'SF6'!Z109</f>
        <v>0</v>
      </c>
      <c r="AA109" s="94">
        <f>+'CO2'!AA109+'abs CO2'!AA109+'CH4'!AA109*PCG!$C$5+N2O!AA109*PCG!$C$6+HFC!AA109+PFC!AA109+'SF6'!AA109</f>
        <v>0</v>
      </c>
      <c r="AB109" s="94">
        <f>+'CO2'!AB109+'abs CO2'!AB109+'CH4'!AB109*PCG!$C$5+N2O!AB109*PCG!$C$6+HFC!AB109+PFC!AB109+'SF6'!AB109</f>
        <v>0</v>
      </c>
      <c r="AC109" s="94">
        <f>+'CO2'!AC109+'abs CO2'!AC109+'CH4'!AC109*PCG!$C$5+N2O!AC109*PCG!$C$6+HFC!AC109+PFC!AC109+'SF6'!AC109</f>
        <v>0</v>
      </c>
      <c r="AD109" s="94">
        <f>+'CO2'!AD109+'abs CO2'!AD109+'CH4'!AD109*PCG!$C$5+N2O!AD109*PCG!$C$6+HFC!AD109+PFC!AD109+'SF6'!AD109</f>
        <v>0</v>
      </c>
      <c r="AE109" s="94">
        <f>+'CO2'!AE109+'abs CO2'!AE109+'CH4'!AE109*PCG!$C$5+N2O!AE109*PCG!$C$6+HFC!AE109+PFC!AE109+'SF6'!AE109</f>
        <v>0</v>
      </c>
    </row>
    <row r="110" spans="1:31" x14ac:dyDescent="0.2">
      <c r="A110" s="13" t="s">
        <v>217</v>
      </c>
      <c r="B110" s="4" t="s">
        <v>184</v>
      </c>
      <c r="C110" s="94">
        <f>+'CO2'!C110+'abs CO2'!C110+'CH4'!C110*PCG!$C$5+N2O!C110*PCG!$C$6+HFC!C110+PFC!C110+'SF6'!C110</f>
        <v>0</v>
      </c>
      <c r="D110" s="94">
        <f>+'CO2'!D110+'abs CO2'!D110+'CH4'!D110*PCG!$C$5+N2O!D110*PCG!$C$6+HFC!D110+PFC!D110+'SF6'!D110</f>
        <v>0</v>
      </c>
      <c r="E110" s="94">
        <f>+'CO2'!E110+'abs CO2'!E110+'CH4'!E110*PCG!$C$5+N2O!E110*PCG!$C$6+HFC!E110+PFC!E110+'SF6'!E110</f>
        <v>0</v>
      </c>
      <c r="F110" s="94">
        <f>+'CO2'!F110+'abs CO2'!F110+'CH4'!F110*PCG!$C$5+N2O!F110*PCG!$C$6+HFC!F110+PFC!F110+'SF6'!F110</f>
        <v>0</v>
      </c>
      <c r="G110" s="94">
        <f>+'CO2'!G110+'abs CO2'!G110+'CH4'!G110*PCG!$C$5+N2O!G110*PCG!$C$6+HFC!G110+PFC!G110+'SF6'!G110</f>
        <v>0</v>
      </c>
      <c r="H110" s="94">
        <f>+'CO2'!H110+'abs CO2'!H110+'CH4'!H110*PCG!$C$5+N2O!H110*PCG!$C$6+HFC!H110+PFC!H110+'SF6'!H110</f>
        <v>0</v>
      </c>
      <c r="I110" s="94">
        <f>+'CO2'!I110+'abs CO2'!I110+'CH4'!I110*PCG!$C$5+N2O!I110*PCG!$C$6+HFC!I110+PFC!I110+'SF6'!I110</f>
        <v>0</v>
      </c>
      <c r="J110" s="94">
        <f>+'CO2'!J110+'abs CO2'!J110+'CH4'!J110*PCG!$C$5+N2O!J110*PCG!$C$6+HFC!J110+PFC!J110+'SF6'!J110</f>
        <v>0</v>
      </c>
      <c r="K110" s="94">
        <f>+'CO2'!K110+'abs CO2'!K110+'CH4'!K110*PCG!$C$5+N2O!K110*PCG!$C$6+HFC!K110+PFC!K110+'SF6'!K110</f>
        <v>0</v>
      </c>
      <c r="L110" s="94">
        <f>+'CO2'!L110+'abs CO2'!L110+'CH4'!L110*PCG!$C$5+N2O!L110*PCG!$C$6+HFC!L110+PFC!L110+'SF6'!L110</f>
        <v>0</v>
      </c>
      <c r="M110" s="94">
        <f>+'CO2'!M110+'abs CO2'!M110+'CH4'!M110*PCG!$C$5+N2O!M110*PCG!$C$6+HFC!M110+PFC!M110+'SF6'!M110</f>
        <v>0</v>
      </c>
      <c r="N110" s="94">
        <f>+'CO2'!N110+'abs CO2'!N110+'CH4'!N110*PCG!$C$5+N2O!N110*PCG!$C$6+HFC!N110+PFC!N110+'SF6'!N110</f>
        <v>0</v>
      </c>
      <c r="O110" s="94">
        <f>+'CO2'!O110+'abs CO2'!O110+'CH4'!O110*PCG!$C$5+N2O!O110*PCG!$C$6+HFC!O110+PFC!O110+'SF6'!O110</f>
        <v>0</v>
      </c>
      <c r="P110" s="94">
        <f>+'CO2'!P110+'abs CO2'!P110+'CH4'!P110*PCG!$C$5+N2O!P110*PCG!$C$6+HFC!P110+PFC!P110+'SF6'!P110</f>
        <v>0</v>
      </c>
      <c r="Q110" s="94">
        <f>+'CO2'!Q110+'abs CO2'!Q110+'CH4'!Q110*PCG!$C$5+N2O!Q110*PCG!$C$6+HFC!Q110+PFC!Q110+'SF6'!Q110</f>
        <v>0</v>
      </c>
      <c r="R110" s="94">
        <f>+'CO2'!R110+'abs CO2'!R110+'CH4'!R110*PCG!$C$5+N2O!R110*PCG!$C$6+HFC!R110+PFC!R110+'SF6'!R110</f>
        <v>0</v>
      </c>
      <c r="S110" s="94">
        <f>+'CO2'!S110+'abs CO2'!S110+'CH4'!S110*PCG!$C$5+N2O!S110*PCG!$C$6+HFC!S110+PFC!S110+'SF6'!S110</f>
        <v>0</v>
      </c>
      <c r="T110" s="94">
        <f>+'CO2'!T110+'abs CO2'!T110+'CH4'!T110*PCG!$C$5+N2O!T110*PCG!$C$6+HFC!T110+PFC!T110+'SF6'!T110</f>
        <v>0</v>
      </c>
      <c r="U110" s="94">
        <f>+'CO2'!U110+'abs CO2'!U110+'CH4'!U110*PCG!$C$5+N2O!U110*PCG!$C$6+HFC!U110+PFC!U110+'SF6'!U110</f>
        <v>0</v>
      </c>
      <c r="V110" s="94">
        <f>+'CO2'!V110+'abs CO2'!V110+'CH4'!V110*PCG!$C$5+N2O!V110*PCG!$C$6+HFC!V110+PFC!V110+'SF6'!V110</f>
        <v>0</v>
      </c>
      <c r="W110" s="94">
        <f>+'CO2'!W110+'abs CO2'!W110+'CH4'!W110*PCG!$C$5+N2O!W110*PCG!$C$6+HFC!W110+PFC!W110+'SF6'!W110</f>
        <v>0</v>
      </c>
      <c r="X110" s="94">
        <f>+'CO2'!X110+'abs CO2'!X110+'CH4'!X110*PCG!$C$5+N2O!X110*PCG!$C$6+HFC!X110+PFC!X110+'SF6'!X110</f>
        <v>0</v>
      </c>
      <c r="Y110" s="94">
        <f>+'CO2'!Y110+'abs CO2'!Y110+'CH4'!Y110*PCG!$C$5+N2O!Y110*PCG!$C$6+HFC!Y110+PFC!Y110+'SF6'!Y110</f>
        <v>0</v>
      </c>
      <c r="Z110" s="94">
        <f>+'CO2'!Z110+'abs CO2'!Z110+'CH4'!Z110*PCG!$C$5+N2O!Z110*PCG!$C$6+HFC!Z110+PFC!Z110+'SF6'!Z110</f>
        <v>0</v>
      </c>
      <c r="AA110" s="94">
        <f>+'CO2'!AA110+'abs CO2'!AA110+'CH4'!AA110*PCG!$C$5+N2O!AA110*PCG!$C$6+HFC!AA110+PFC!AA110+'SF6'!AA110</f>
        <v>0</v>
      </c>
      <c r="AB110" s="94">
        <f>+'CO2'!AB110+'abs CO2'!AB110+'CH4'!AB110*PCG!$C$5+N2O!AB110*PCG!$C$6+HFC!AB110+PFC!AB110+'SF6'!AB110</f>
        <v>0</v>
      </c>
      <c r="AC110" s="94">
        <f>+'CO2'!AC110+'abs CO2'!AC110+'CH4'!AC110*PCG!$C$5+N2O!AC110*PCG!$C$6+HFC!AC110+PFC!AC110+'SF6'!AC110</f>
        <v>0</v>
      </c>
      <c r="AD110" s="94">
        <f>+'CO2'!AD110+'abs CO2'!AD110+'CH4'!AD110*PCG!$C$5+N2O!AD110*PCG!$C$6+HFC!AD110+PFC!AD110+'SF6'!AD110</f>
        <v>0</v>
      </c>
      <c r="AE110" s="94">
        <f>+'CO2'!AE110+'abs CO2'!AE110+'CH4'!AE110*PCG!$C$5+N2O!AE110*PCG!$C$6+HFC!AE110+PFC!AE110+'SF6'!AE110</f>
        <v>0</v>
      </c>
    </row>
    <row r="111" spans="1:31" x14ac:dyDescent="0.2">
      <c r="A111" s="31" t="s">
        <v>248</v>
      </c>
      <c r="B111" s="7" t="s">
        <v>249</v>
      </c>
      <c r="C111" s="32">
        <f>+C112+C122+C141+C149+C154+C160+C173+C187</f>
        <v>1.976996478736146</v>
      </c>
      <c r="D111" s="32">
        <f t="shared" ref="D111:AE111" si="31">+D112+D122+D141+D149+D154+D160+D173+D187</f>
        <v>2.0001613826404938</v>
      </c>
      <c r="E111" s="32">
        <f t="shared" si="31"/>
        <v>2.1023275205960257</v>
      </c>
      <c r="F111" s="32">
        <f t="shared" si="31"/>
        <v>3.5202713702564785</v>
      </c>
      <c r="G111" s="32">
        <f t="shared" si="31"/>
        <v>3.8790843819212917</v>
      </c>
      <c r="H111" s="32">
        <f t="shared" si="31"/>
        <v>4.3449769416066122</v>
      </c>
      <c r="I111" s="32">
        <f t="shared" si="31"/>
        <v>5.0846586068759265</v>
      </c>
      <c r="J111" s="32">
        <f t="shared" si="31"/>
        <v>6.7512999533527971</v>
      </c>
      <c r="K111" s="32">
        <f t="shared" si="31"/>
        <v>6.6626881836861855</v>
      </c>
      <c r="L111" s="32">
        <f t="shared" si="31"/>
        <v>11.377562164054115</v>
      </c>
      <c r="M111" s="32">
        <f t="shared" si="31"/>
        <v>14.889056948084274</v>
      </c>
      <c r="N111" s="32">
        <f t="shared" si="31"/>
        <v>26.157759739921154</v>
      </c>
      <c r="O111" s="32">
        <f t="shared" si="31"/>
        <v>26.854208732605038</v>
      </c>
      <c r="P111" s="32">
        <f t="shared" si="31"/>
        <v>34.27394167149658</v>
      </c>
      <c r="Q111" s="32">
        <f t="shared" si="31"/>
        <v>41.096528115794129</v>
      </c>
      <c r="R111" s="32">
        <f t="shared" si="31"/>
        <v>52.496286831801349</v>
      </c>
      <c r="S111" s="32">
        <f t="shared" si="31"/>
        <v>64.251863379863906</v>
      </c>
      <c r="T111" s="32">
        <f t="shared" si="31"/>
        <v>86.740354727461479</v>
      </c>
      <c r="U111" s="32">
        <f t="shared" si="31"/>
        <v>108.02703639628368</v>
      </c>
      <c r="V111" s="32">
        <f t="shared" si="31"/>
        <v>120.31571647504254</v>
      </c>
      <c r="W111" s="32">
        <f t="shared" si="31"/>
        <v>155.32841190214404</v>
      </c>
      <c r="X111" s="32">
        <f t="shared" si="31"/>
        <v>184.20477221873472</v>
      </c>
      <c r="Y111" s="32">
        <f t="shared" si="31"/>
        <v>217.60001603421884</v>
      </c>
      <c r="Z111" s="32">
        <f t="shared" si="31"/>
        <v>231.76059412950994</v>
      </c>
      <c r="AA111" s="32">
        <f t="shared" si="31"/>
        <v>268.95372246862411</v>
      </c>
      <c r="AB111" s="32">
        <f t="shared" si="31"/>
        <v>279.95503466628867</v>
      </c>
      <c r="AC111" s="32">
        <f t="shared" si="31"/>
        <v>340.06398024886465</v>
      </c>
      <c r="AD111" s="32">
        <f t="shared" si="31"/>
        <v>386.5989864348918</v>
      </c>
      <c r="AE111" s="32">
        <f t="shared" si="31"/>
        <v>459.95725166102665</v>
      </c>
    </row>
    <row r="112" spans="1:31" x14ac:dyDescent="0.2">
      <c r="A112" s="13" t="s">
        <v>250</v>
      </c>
      <c r="B112" s="4" t="s">
        <v>251</v>
      </c>
      <c r="C112" s="33">
        <f>+C113+C114+C115+C116+C121</f>
        <v>0</v>
      </c>
      <c r="D112" s="33">
        <f t="shared" ref="D112:AE112" si="32">+D113+D114+D115+D116+D121</f>
        <v>0</v>
      </c>
      <c r="E112" s="33">
        <f t="shared" si="32"/>
        <v>0</v>
      </c>
      <c r="F112" s="33">
        <f t="shared" si="32"/>
        <v>0</v>
      </c>
      <c r="G112" s="33">
        <f t="shared" si="32"/>
        <v>0</v>
      </c>
      <c r="H112" s="33">
        <f t="shared" si="32"/>
        <v>0</v>
      </c>
      <c r="I112" s="33">
        <f t="shared" si="32"/>
        <v>0</v>
      </c>
      <c r="J112" s="33">
        <f t="shared" si="32"/>
        <v>0</v>
      </c>
      <c r="K112" s="33">
        <f t="shared" si="32"/>
        <v>0</v>
      </c>
      <c r="L112" s="33">
        <f t="shared" si="32"/>
        <v>0</v>
      </c>
      <c r="M112" s="33">
        <f t="shared" si="32"/>
        <v>0</v>
      </c>
      <c r="N112" s="33">
        <f t="shared" si="32"/>
        <v>0</v>
      </c>
      <c r="O112" s="33">
        <f t="shared" si="32"/>
        <v>0</v>
      </c>
      <c r="P112" s="33">
        <f t="shared" si="32"/>
        <v>0</v>
      </c>
      <c r="Q112" s="33">
        <f t="shared" si="32"/>
        <v>0</v>
      </c>
      <c r="R112" s="33">
        <f t="shared" si="32"/>
        <v>0</v>
      </c>
      <c r="S112" s="33">
        <f t="shared" si="32"/>
        <v>0</v>
      </c>
      <c r="T112" s="33">
        <f t="shared" si="32"/>
        <v>7.2228240000000001</v>
      </c>
      <c r="U112" s="33">
        <f t="shared" si="32"/>
        <v>10.728427499999999</v>
      </c>
      <c r="V112" s="33">
        <f t="shared" si="32"/>
        <v>9.0302940000000014</v>
      </c>
      <c r="W112" s="33">
        <f t="shared" si="32"/>
        <v>9.0333117000000005</v>
      </c>
      <c r="X112" s="33">
        <f t="shared" si="32"/>
        <v>9.7007651999999975</v>
      </c>
      <c r="Y112" s="33">
        <f t="shared" si="32"/>
        <v>6.5007096000000004</v>
      </c>
      <c r="Z112" s="33">
        <f t="shared" si="32"/>
        <v>7.8521855999999994</v>
      </c>
      <c r="AA112" s="33">
        <f t="shared" si="32"/>
        <v>8.8800550166997017</v>
      </c>
      <c r="AB112" s="33">
        <f t="shared" si="32"/>
        <v>13.164060862756966</v>
      </c>
      <c r="AC112" s="33">
        <f t="shared" si="32"/>
        <v>19.344263309921338</v>
      </c>
      <c r="AD112" s="33">
        <f t="shared" si="32"/>
        <v>19.788367367450903</v>
      </c>
      <c r="AE112" s="33">
        <f t="shared" si="32"/>
        <v>14.630407280949258</v>
      </c>
    </row>
    <row r="113" spans="1:31" x14ac:dyDescent="0.2">
      <c r="A113" s="13" t="s">
        <v>252</v>
      </c>
      <c r="B113" s="4" t="s">
        <v>253</v>
      </c>
      <c r="C113" s="94">
        <f>+'CO2'!C113+'abs CO2'!C113+'CH4'!C113*PCG!$C$5+N2O!C113*PCG!$C$6+HFC!C113+PFC!C113+'SF6'!C113</f>
        <v>0</v>
      </c>
      <c r="D113" s="94">
        <f>+'CO2'!D113+'abs CO2'!D113+'CH4'!D113*PCG!$C$5+N2O!D113*PCG!$C$6+HFC!D113+PFC!D113+'SF6'!D113</f>
        <v>0</v>
      </c>
      <c r="E113" s="94">
        <f>+'CO2'!E113+'abs CO2'!E113+'CH4'!E113*PCG!$C$5+N2O!E113*PCG!$C$6+HFC!E113+PFC!E113+'SF6'!E113</f>
        <v>0</v>
      </c>
      <c r="F113" s="94">
        <f>+'CO2'!F113+'abs CO2'!F113+'CH4'!F113*PCG!$C$5+N2O!F113*PCG!$C$6+HFC!F113+PFC!F113+'SF6'!F113</f>
        <v>0</v>
      </c>
      <c r="G113" s="94">
        <f>+'CO2'!G113+'abs CO2'!G113+'CH4'!G113*PCG!$C$5+N2O!G113*PCG!$C$6+HFC!G113+PFC!G113+'SF6'!G113</f>
        <v>0</v>
      </c>
      <c r="H113" s="94">
        <f>+'CO2'!H113+'abs CO2'!H113+'CH4'!H113*PCG!$C$5+N2O!H113*PCG!$C$6+HFC!H113+PFC!H113+'SF6'!H113</f>
        <v>0</v>
      </c>
      <c r="I113" s="94">
        <f>+'CO2'!I113+'abs CO2'!I113+'CH4'!I113*PCG!$C$5+N2O!I113*PCG!$C$6+HFC!I113+PFC!I113+'SF6'!I113</f>
        <v>0</v>
      </c>
      <c r="J113" s="94">
        <f>+'CO2'!J113+'abs CO2'!J113+'CH4'!J113*PCG!$C$5+N2O!J113*PCG!$C$6+HFC!J113+PFC!J113+'SF6'!J113</f>
        <v>0</v>
      </c>
      <c r="K113" s="94">
        <f>+'CO2'!K113+'abs CO2'!K113+'CH4'!K113*PCG!$C$5+N2O!K113*PCG!$C$6+HFC!K113+PFC!K113+'SF6'!K113</f>
        <v>0</v>
      </c>
      <c r="L113" s="94">
        <f>+'CO2'!L113+'abs CO2'!L113+'CH4'!L113*PCG!$C$5+N2O!L113*PCG!$C$6+HFC!L113+PFC!L113+'SF6'!L113</f>
        <v>0</v>
      </c>
      <c r="M113" s="94">
        <f>+'CO2'!M113+'abs CO2'!M113+'CH4'!M113*PCG!$C$5+N2O!M113*PCG!$C$6+HFC!M113+PFC!M113+'SF6'!M113</f>
        <v>0</v>
      </c>
      <c r="N113" s="94">
        <f>+'CO2'!N113+'abs CO2'!N113+'CH4'!N113*PCG!$C$5+N2O!N113*PCG!$C$6+HFC!N113+PFC!N113+'SF6'!N113</f>
        <v>0</v>
      </c>
      <c r="O113" s="94">
        <f>+'CO2'!O113+'abs CO2'!O113+'CH4'!O113*PCG!$C$5+N2O!O113*PCG!$C$6+HFC!O113+PFC!O113+'SF6'!O113</f>
        <v>0</v>
      </c>
      <c r="P113" s="94">
        <f>+'CO2'!P113+'abs CO2'!P113+'CH4'!P113*PCG!$C$5+N2O!P113*PCG!$C$6+HFC!P113+PFC!P113+'SF6'!P113</f>
        <v>0</v>
      </c>
      <c r="Q113" s="94">
        <f>+'CO2'!Q113+'abs CO2'!Q113+'CH4'!Q113*PCG!$C$5+N2O!Q113*PCG!$C$6+HFC!Q113+PFC!Q113+'SF6'!Q113</f>
        <v>0</v>
      </c>
      <c r="R113" s="94">
        <f>+'CO2'!R113+'abs CO2'!R113+'CH4'!R113*PCG!$C$5+N2O!R113*PCG!$C$6+HFC!R113+PFC!R113+'SF6'!R113</f>
        <v>0</v>
      </c>
      <c r="S113" s="94">
        <f>+'CO2'!S113+'abs CO2'!S113+'CH4'!S113*PCG!$C$5+N2O!S113*PCG!$C$6+HFC!S113+PFC!S113+'SF6'!S113</f>
        <v>0</v>
      </c>
      <c r="T113" s="94">
        <f>+'CO2'!T113+'abs CO2'!T113+'CH4'!T113*PCG!$C$5+N2O!T113*PCG!$C$6+HFC!T113+PFC!T113+'SF6'!T113</f>
        <v>0</v>
      </c>
      <c r="U113" s="94">
        <f>+'CO2'!U113+'abs CO2'!U113+'CH4'!U113*PCG!$C$5+N2O!U113*PCG!$C$6+HFC!U113+PFC!U113+'SF6'!U113</f>
        <v>0</v>
      </c>
      <c r="V113" s="94">
        <f>+'CO2'!V113+'abs CO2'!V113+'CH4'!V113*PCG!$C$5+N2O!V113*PCG!$C$6+HFC!V113+PFC!V113+'SF6'!V113</f>
        <v>0</v>
      </c>
      <c r="W113" s="94">
        <f>+'CO2'!W113+'abs CO2'!W113+'CH4'!W113*PCG!$C$5+N2O!W113*PCG!$C$6+HFC!W113+PFC!W113+'SF6'!W113</f>
        <v>0</v>
      </c>
      <c r="X113" s="94">
        <f>+'CO2'!X113+'abs CO2'!X113+'CH4'!X113*PCG!$C$5+N2O!X113*PCG!$C$6+HFC!X113+PFC!X113+'SF6'!X113</f>
        <v>0</v>
      </c>
      <c r="Y113" s="94">
        <f>+'CO2'!Y113+'abs CO2'!Y113+'CH4'!Y113*PCG!$C$5+N2O!Y113*PCG!$C$6+HFC!Y113+PFC!Y113+'SF6'!Y113</f>
        <v>0</v>
      </c>
      <c r="Z113" s="94">
        <f>+'CO2'!Z113+'abs CO2'!Z113+'CH4'!Z113*PCG!$C$5+N2O!Z113*PCG!$C$6+HFC!Z113+PFC!Z113+'SF6'!Z113</f>
        <v>0</v>
      </c>
      <c r="AA113" s="94">
        <f>+'CO2'!AA113+'abs CO2'!AA113+'CH4'!AA113*PCG!$C$5+N2O!AA113*PCG!$C$6+HFC!AA113+PFC!AA113+'SF6'!AA113</f>
        <v>0.84041312975562688</v>
      </c>
      <c r="AB113" s="94">
        <f>+'CO2'!AB113+'abs CO2'!AB113+'CH4'!AB113*PCG!$C$5+N2O!AB113*PCG!$C$6+HFC!AB113+PFC!AB113+'SF6'!AB113</f>
        <v>1.6511756747569679</v>
      </c>
      <c r="AC113" s="94">
        <f>+'CO2'!AC113+'abs CO2'!AC113+'CH4'!AC113*PCG!$C$5+N2O!AC113*PCG!$C$6+HFC!AC113+PFC!AC113+'SF6'!AC113</f>
        <v>5.5367202599213403</v>
      </c>
      <c r="AD113" s="94">
        <f>+'CO2'!AD113+'abs CO2'!AD113+'CH4'!AD113*PCG!$C$5+N2O!AD113*PCG!$C$6+HFC!AD113+PFC!AD113+'SF6'!AD113</f>
        <v>5.6014284474509077</v>
      </c>
      <c r="AE113" s="94">
        <f>+'CO2'!AE113+'abs CO2'!AE113+'CH4'!AE113*PCG!$C$5+N2O!AE113*PCG!$C$6+HFC!AE113+PFC!AE113+'SF6'!AE113</f>
        <v>0.12575033094926114</v>
      </c>
    </row>
    <row r="114" spans="1:31" x14ac:dyDescent="0.2">
      <c r="A114" s="13" t="s">
        <v>254</v>
      </c>
      <c r="B114" s="4" t="s">
        <v>255</v>
      </c>
      <c r="C114" s="94">
        <f>+'CO2'!C114+'abs CO2'!C114+'CH4'!C114*PCG!$C$5+N2O!C114*PCG!$C$6+HFC!C114+PFC!C114+'SF6'!C114</f>
        <v>0</v>
      </c>
      <c r="D114" s="94">
        <f>+'CO2'!D114+'abs CO2'!D114+'CH4'!D114*PCG!$C$5+N2O!D114*PCG!$C$6+HFC!D114+PFC!D114+'SF6'!D114</f>
        <v>0</v>
      </c>
      <c r="E114" s="94">
        <f>+'CO2'!E114+'abs CO2'!E114+'CH4'!E114*PCG!$C$5+N2O!E114*PCG!$C$6+HFC!E114+PFC!E114+'SF6'!E114</f>
        <v>0</v>
      </c>
      <c r="F114" s="94">
        <f>+'CO2'!F114+'abs CO2'!F114+'CH4'!F114*PCG!$C$5+N2O!F114*PCG!$C$6+HFC!F114+PFC!F114+'SF6'!F114</f>
        <v>0</v>
      </c>
      <c r="G114" s="94">
        <f>+'CO2'!G114+'abs CO2'!G114+'CH4'!G114*PCG!$C$5+N2O!G114*PCG!$C$6+HFC!G114+PFC!G114+'SF6'!G114</f>
        <v>0</v>
      </c>
      <c r="H114" s="94">
        <f>+'CO2'!H114+'abs CO2'!H114+'CH4'!H114*PCG!$C$5+N2O!H114*PCG!$C$6+HFC!H114+PFC!H114+'SF6'!H114</f>
        <v>0</v>
      </c>
      <c r="I114" s="94">
        <f>+'CO2'!I114+'abs CO2'!I114+'CH4'!I114*PCG!$C$5+N2O!I114*PCG!$C$6+HFC!I114+PFC!I114+'SF6'!I114</f>
        <v>0</v>
      </c>
      <c r="J114" s="94">
        <f>+'CO2'!J114+'abs CO2'!J114+'CH4'!J114*PCG!$C$5+N2O!J114*PCG!$C$6+HFC!J114+PFC!J114+'SF6'!J114</f>
        <v>0</v>
      </c>
      <c r="K114" s="94">
        <f>+'CO2'!K114+'abs CO2'!K114+'CH4'!K114*PCG!$C$5+N2O!K114*PCG!$C$6+HFC!K114+PFC!K114+'SF6'!K114</f>
        <v>0</v>
      </c>
      <c r="L114" s="94">
        <f>+'CO2'!L114+'abs CO2'!L114+'CH4'!L114*PCG!$C$5+N2O!L114*PCG!$C$6+HFC!L114+PFC!L114+'SF6'!L114</f>
        <v>0</v>
      </c>
      <c r="M114" s="94">
        <f>+'CO2'!M114+'abs CO2'!M114+'CH4'!M114*PCG!$C$5+N2O!M114*PCG!$C$6+HFC!M114+PFC!M114+'SF6'!M114</f>
        <v>0</v>
      </c>
      <c r="N114" s="94">
        <f>+'CO2'!N114+'abs CO2'!N114+'CH4'!N114*PCG!$C$5+N2O!N114*PCG!$C$6+HFC!N114+PFC!N114+'SF6'!N114</f>
        <v>0</v>
      </c>
      <c r="O114" s="94">
        <f>+'CO2'!O114+'abs CO2'!O114+'CH4'!O114*PCG!$C$5+N2O!O114*PCG!$C$6+HFC!O114+PFC!O114+'SF6'!O114</f>
        <v>0</v>
      </c>
      <c r="P114" s="94">
        <f>+'CO2'!P114+'abs CO2'!P114+'CH4'!P114*PCG!$C$5+N2O!P114*PCG!$C$6+HFC!P114+PFC!P114+'SF6'!P114</f>
        <v>0</v>
      </c>
      <c r="Q114" s="94">
        <f>+'CO2'!Q114+'abs CO2'!Q114+'CH4'!Q114*PCG!$C$5+N2O!Q114*PCG!$C$6+HFC!Q114+PFC!Q114+'SF6'!Q114</f>
        <v>0</v>
      </c>
      <c r="R114" s="94">
        <f>+'CO2'!R114+'abs CO2'!R114+'CH4'!R114*PCG!$C$5+N2O!R114*PCG!$C$6+HFC!R114+PFC!R114+'SF6'!R114</f>
        <v>0</v>
      </c>
      <c r="S114" s="94">
        <f>+'CO2'!S114+'abs CO2'!S114+'CH4'!S114*PCG!$C$5+N2O!S114*PCG!$C$6+HFC!S114+PFC!S114+'SF6'!S114</f>
        <v>0</v>
      </c>
      <c r="T114" s="94">
        <f>+'CO2'!T114+'abs CO2'!T114+'CH4'!T114*PCG!$C$5+N2O!T114*PCG!$C$6+HFC!T114+PFC!T114+'SF6'!T114</f>
        <v>0</v>
      </c>
      <c r="U114" s="94">
        <f>+'CO2'!U114+'abs CO2'!U114+'CH4'!U114*PCG!$C$5+N2O!U114*PCG!$C$6+HFC!U114+PFC!U114+'SF6'!U114</f>
        <v>0</v>
      </c>
      <c r="V114" s="94">
        <f>+'CO2'!V114+'abs CO2'!V114+'CH4'!V114*PCG!$C$5+N2O!V114*PCG!$C$6+HFC!V114+PFC!V114+'SF6'!V114</f>
        <v>0</v>
      </c>
      <c r="W114" s="94">
        <f>+'CO2'!W114+'abs CO2'!W114+'CH4'!W114*PCG!$C$5+N2O!W114*PCG!$C$6+HFC!W114+PFC!W114+'SF6'!W114</f>
        <v>0</v>
      </c>
      <c r="X114" s="94">
        <f>+'CO2'!X114+'abs CO2'!X114+'CH4'!X114*PCG!$C$5+N2O!X114*PCG!$C$6+HFC!X114+PFC!X114+'SF6'!X114</f>
        <v>0</v>
      </c>
      <c r="Y114" s="94">
        <f>+'CO2'!Y114+'abs CO2'!Y114+'CH4'!Y114*PCG!$C$5+N2O!Y114*PCG!$C$6+HFC!Y114+PFC!Y114+'SF6'!Y114</f>
        <v>0</v>
      </c>
      <c r="Z114" s="94">
        <f>+'CO2'!Z114+'abs CO2'!Z114+'CH4'!Z114*PCG!$C$5+N2O!Z114*PCG!$C$6+HFC!Z114+PFC!Z114+'SF6'!Z114</f>
        <v>0</v>
      </c>
      <c r="AA114" s="94">
        <f>+'CO2'!AA114+'abs CO2'!AA114+'CH4'!AA114*PCG!$C$5+N2O!AA114*PCG!$C$6+HFC!AA114+PFC!AA114+'SF6'!AA114</f>
        <v>0</v>
      </c>
      <c r="AB114" s="94">
        <f>+'CO2'!AB114+'abs CO2'!AB114+'CH4'!AB114*PCG!$C$5+N2O!AB114*PCG!$C$6+HFC!AB114+PFC!AB114+'SF6'!AB114</f>
        <v>0</v>
      </c>
      <c r="AC114" s="94">
        <f>+'CO2'!AC114+'abs CO2'!AC114+'CH4'!AC114*PCG!$C$5+N2O!AC114*PCG!$C$6+HFC!AC114+PFC!AC114+'SF6'!AC114</f>
        <v>0</v>
      </c>
      <c r="AD114" s="94">
        <f>+'CO2'!AD114+'abs CO2'!AD114+'CH4'!AD114*PCG!$C$5+N2O!AD114*PCG!$C$6+HFC!AD114+PFC!AD114+'SF6'!AD114</f>
        <v>0</v>
      </c>
      <c r="AE114" s="94">
        <f>+'CO2'!AE114+'abs CO2'!AE114+'CH4'!AE114*PCG!$C$5+N2O!AE114*PCG!$C$6+HFC!AE114+PFC!AE114+'SF6'!AE114</f>
        <v>0</v>
      </c>
    </row>
    <row r="115" spans="1:31" x14ac:dyDescent="0.2">
      <c r="A115" s="13" t="s">
        <v>256</v>
      </c>
      <c r="B115" s="4" t="s">
        <v>257</v>
      </c>
      <c r="C115" s="94">
        <f>+'CO2'!C115+'abs CO2'!C115+'CH4'!C115*PCG!$C$5+N2O!C115*PCG!$C$6+HFC!C115+PFC!C115+'SF6'!C115</f>
        <v>0</v>
      </c>
      <c r="D115" s="94">
        <f>+'CO2'!D115+'abs CO2'!D115+'CH4'!D115*PCG!$C$5+N2O!D115*PCG!$C$6+HFC!D115+PFC!D115+'SF6'!D115</f>
        <v>0</v>
      </c>
      <c r="E115" s="94">
        <f>+'CO2'!E115+'abs CO2'!E115+'CH4'!E115*PCG!$C$5+N2O!E115*PCG!$C$6+HFC!E115+PFC!E115+'SF6'!E115</f>
        <v>0</v>
      </c>
      <c r="F115" s="94">
        <f>+'CO2'!F115+'abs CO2'!F115+'CH4'!F115*PCG!$C$5+N2O!F115*PCG!$C$6+HFC!F115+PFC!F115+'SF6'!F115</f>
        <v>0</v>
      </c>
      <c r="G115" s="94">
        <f>+'CO2'!G115+'abs CO2'!G115+'CH4'!G115*PCG!$C$5+N2O!G115*PCG!$C$6+HFC!G115+PFC!G115+'SF6'!G115</f>
        <v>0</v>
      </c>
      <c r="H115" s="94">
        <f>+'CO2'!H115+'abs CO2'!H115+'CH4'!H115*PCG!$C$5+N2O!H115*PCG!$C$6+HFC!H115+PFC!H115+'SF6'!H115</f>
        <v>0</v>
      </c>
      <c r="I115" s="94">
        <f>+'CO2'!I115+'abs CO2'!I115+'CH4'!I115*PCG!$C$5+N2O!I115*PCG!$C$6+HFC!I115+PFC!I115+'SF6'!I115</f>
        <v>0</v>
      </c>
      <c r="J115" s="94">
        <f>+'CO2'!J115+'abs CO2'!J115+'CH4'!J115*PCG!$C$5+N2O!J115*PCG!$C$6+HFC!J115+PFC!J115+'SF6'!J115</f>
        <v>0</v>
      </c>
      <c r="K115" s="94">
        <f>+'CO2'!K115+'abs CO2'!K115+'CH4'!K115*PCG!$C$5+N2O!K115*PCG!$C$6+HFC!K115+PFC!K115+'SF6'!K115</f>
        <v>0</v>
      </c>
      <c r="L115" s="94">
        <f>+'CO2'!L115+'abs CO2'!L115+'CH4'!L115*PCG!$C$5+N2O!L115*PCG!$C$6+HFC!L115+PFC!L115+'SF6'!L115</f>
        <v>0</v>
      </c>
      <c r="M115" s="94">
        <f>+'CO2'!M115+'abs CO2'!M115+'CH4'!M115*PCG!$C$5+N2O!M115*PCG!$C$6+HFC!M115+PFC!M115+'SF6'!M115</f>
        <v>0</v>
      </c>
      <c r="N115" s="94">
        <f>+'CO2'!N115+'abs CO2'!N115+'CH4'!N115*PCG!$C$5+N2O!N115*PCG!$C$6+HFC!N115+PFC!N115+'SF6'!N115</f>
        <v>0</v>
      </c>
      <c r="O115" s="94">
        <f>+'CO2'!O115+'abs CO2'!O115+'CH4'!O115*PCG!$C$5+N2O!O115*PCG!$C$6+HFC!O115+PFC!O115+'SF6'!O115</f>
        <v>0</v>
      </c>
      <c r="P115" s="94">
        <f>+'CO2'!P115+'abs CO2'!P115+'CH4'!P115*PCG!$C$5+N2O!P115*PCG!$C$6+HFC!P115+PFC!P115+'SF6'!P115</f>
        <v>0</v>
      </c>
      <c r="Q115" s="94">
        <f>+'CO2'!Q115+'abs CO2'!Q115+'CH4'!Q115*PCG!$C$5+N2O!Q115*PCG!$C$6+HFC!Q115+PFC!Q115+'SF6'!Q115</f>
        <v>0</v>
      </c>
      <c r="R115" s="94">
        <f>+'CO2'!R115+'abs CO2'!R115+'CH4'!R115*PCG!$C$5+N2O!R115*PCG!$C$6+HFC!R115+PFC!R115+'SF6'!R115</f>
        <v>0</v>
      </c>
      <c r="S115" s="94">
        <f>+'CO2'!S115+'abs CO2'!S115+'CH4'!S115*PCG!$C$5+N2O!S115*PCG!$C$6+HFC!S115+PFC!S115+'SF6'!S115</f>
        <v>0</v>
      </c>
      <c r="T115" s="94">
        <f>+'CO2'!T115+'abs CO2'!T115+'CH4'!T115*PCG!$C$5+N2O!T115*PCG!$C$6+HFC!T115+PFC!T115+'SF6'!T115</f>
        <v>7.2228240000000001</v>
      </c>
      <c r="U115" s="94">
        <f>+'CO2'!U115+'abs CO2'!U115+'CH4'!U115*PCG!$C$5+N2O!U115*PCG!$C$6+HFC!U115+PFC!U115+'SF6'!U115</f>
        <v>10.728427499999999</v>
      </c>
      <c r="V115" s="94">
        <f>+'CO2'!V115+'abs CO2'!V115+'CH4'!V115*PCG!$C$5+N2O!V115*PCG!$C$6+HFC!V115+PFC!V115+'SF6'!V115</f>
        <v>9.0302940000000014</v>
      </c>
      <c r="W115" s="94">
        <f>+'CO2'!W115+'abs CO2'!W115+'CH4'!W115*PCG!$C$5+N2O!W115*PCG!$C$6+HFC!W115+PFC!W115+'SF6'!W115</f>
        <v>9.0333117000000005</v>
      </c>
      <c r="X115" s="94">
        <f>+'CO2'!X115+'abs CO2'!X115+'CH4'!X115*PCG!$C$5+N2O!X115*PCG!$C$6+HFC!X115+PFC!X115+'SF6'!X115</f>
        <v>9.7007651999999975</v>
      </c>
      <c r="Y115" s="94">
        <f>+'CO2'!Y115+'abs CO2'!Y115+'CH4'!Y115*PCG!$C$5+N2O!Y115*PCG!$C$6+HFC!Y115+PFC!Y115+'SF6'!Y115</f>
        <v>6.5007096000000004</v>
      </c>
      <c r="Z115" s="94">
        <f>+'CO2'!Z115+'abs CO2'!Z115+'CH4'!Z115*PCG!$C$5+N2O!Z115*PCG!$C$6+HFC!Z115+PFC!Z115+'SF6'!Z115</f>
        <v>7.8521855999999994</v>
      </c>
      <c r="AA115" s="94">
        <f>+'CO2'!AA115+'abs CO2'!AA115+'CH4'!AA115*PCG!$C$5+N2O!AA115*PCG!$C$6+HFC!AA115+PFC!AA115+'SF6'!AA115</f>
        <v>8.0396418869440751</v>
      </c>
      <c r="AB115" s="94">
        <f>+'CO2'!AB115+'abs CO2'!AB115+'CH4'!AB115*PCG!$C$5+N2O!AB115*PCG!$C$6+HFC!AB115+PFC!AB115+'SF6'!AB115</f>
        <v>11.512885187999998</v>
      </c>
      <c r="AC115" s="94">
        <f>+'CO2'!AC115+'abs CO2'!AC115+'CH4'!AC115*PCG!$C$5+N2O!AC115*PCG!$C$6+HFC!AC115+PFC!AC115+'SF6'!AC115</f>
        <v>13.807543049999996</v>
      </c>
      <c r="AD115" s="94">
        <f>+'CO2'!AD115+'abs CO2'!AD115+'CH4'!AD115*PCG!$C$5+N2O!AD115*PCG!$C$6+HFC!AD115+PFC!AD115+'SF6'!AD115</f>
        <v>14.186938919999996</v>
      </c>
      <c r="AE115" s="94">
        <f>+'CO2'!AE115+'abs CO2'!AE115+'CH4'!AE115*PCG!$C$5+N2O!AE115*PCG!$C$6+HFC!AE115+PFC!AE115+'SF6'!AE115</f>
        <v>14.504656949999998</v>
      </c>
    </row>
    <row r="116" spans="1:31" x14ac:dyDescent="0.2">
      <c r="A116" s="13" t="s">
        <v>258</v>
      </c>
      <c r="B116" s="4" t="s">
        <v>259</v>
      </c>
      <c r="C116" s="33">
        <f t="shared" ref="C116:AE116" si="33">+C117+C118+C119+C120</f>
        <v>0</v>
      </c>
      <c r="D116" s="33">
        <f t="shared" si="33"/>
        <v>0</v>
      </c>
      <c r="E116" s="33">
        <f t="shared" si="33"/>
        <v>0</v>
      </c>
      <c r="F116" s="33">
        <f t="shared" si="33"/>
        <v>0</v>
      </c>
      <c r="G116" s="33">
        <f t="shared" si="33"/>
        <v>0</v>
      </c>
      <c r="H116" s="33">
        <f t="shared" si="33"/>
        <v>0</v>
      </c>
      <c r="I116" s="33">
        <f t="shared" si="33"/>
        <v>0</v>
      </c>
      <c r="J116" s="33">
        <f t="shared" si="33"/>
        <v>0</v>
      </c>
      <c r="K116" s="33">
        <f t="shared" si="33"/>
        <v>0</v>
      </c>
      <c r="L116" s="33">
        <f t="shared" si="33"/>
        <v>0</v>
      </c>
      <c r="M116" s="33">
        <f t="shared" si="33"/>
        <v>0</v>
      </c>
      <c r="N116" s="33">
        <f t="shared" si="33"/>
        <v>0</v>
      </c>
      <c r="O116" s="33">
        <f t="shared" si="33"/>
        <v>0</v>
      </c>
      <c r="P116" s="33">
        <f t="shared" si="33"/>
        <v>0</v>
      </c>
      <c r="Q116" s="33">
        <f t="shared" si="33"/>
        <v>0</v>
      </c>
      <c r="R116" s="33">
        <f t="shared" si="33"/>
        <v>0</v>
      </c>
      <c r="S116" s="33">
        <f t="shared" si="33"/>
        <v>0</v>
      </c>
      <c r="T116" s="33">
        <f t="shared" si="33"/>
        <v>0</v>
      </c>
      <c r="U116" s="33">
        <f t="shared" si="33"/>
        <v>0</v>
      </c>
      <c r="V116" s="33">
        <f t="shared" si="33"/>
        <v>0</v>
      </c>
      <c r="W116" s="33">
        <f t="shared" si="33"/>
        <v>0</v>
      </c>
      <c r="X116" s="33">
        <f t="shared" si="33"/>
        <v>0</v>
      </c>
      <c r="Y116" s="33">
        <f t="shared" si="33"/>
        <v>0</v>
      </c>
      <c r="Z116" s="33">
        <f t="shared" si="33"/>
        <v>0</v>
      </c>
      <c r="AA116" s="33">
        <f t="shared" si="33"/>
        <v>0</v>
      </c>
      <c r="AB116" s="33">
        <f t="shared" si="33"/>
        <v>0</v>
      </c>
      <c r="AC116" s="33">
        <f t="shared" si="33"/>
        <v>0</v>
      </c>
      <c r="AD116" s="33">
        <f t="shared" si="33"/>
        <v>0</v>
      </c>
      <c r="AE116" s="33">
        <f t="shared" si="33"/>
        <v>0</v>
      </c>
    </row>
    <row r="117" spans="1:31" x14ac:dyDescent="0.2">
      <c r="A117" s="13" t="s">
        <v>260</v>
      </c>
      <c r="B117" s="4" t="s">
        <v>261</v>
      </c>
      <c r="C117" s="94">
        <f>+'CO2'!C117+'abs CO2'!C117+'CH4'!C117*PCG!$C$5+N2O!C117*PCG!$C$6+HFC!C117+PFC!C117+'SF6'!C117</f>
        <v>0</v>
      </c>
      <c r="D117" s="94">
        <f>+'CO2'!D117+'abs CO2'!D117+'CH4'!D117*PCG!$C$5+N2O!D117*PCG!$C$6+HFC!D117+PFC!D117+'SF6'!D117</f>
        <v>0</v>
      </c>
      <c r="E117" s="94">
        <f>+'CO2'!E117+'abs CO2'!E117+'CH4'!E117*PCG!$C$5+N2O!E117*PCG!$C$6+HFC!E117+PFC!E117+'SF6'!E117</f>
        <v>0</v>
      </c>
      <c r="F117" s="94">
        <f>+'CO2'!F117+'abs CO2'!F117+'CH4'!F117*PCG!$C$5+N2O!F117*PCG!$C$6+HFC!F117+PFC!F117+'SF6'!F117</f>
        <v>0</v>
      </c>
      <c r="G117" s="94">
        <f>+'CO2'!G117+'abs CO2'!G117+'CH4'!G117*PCG!$C$5+N2O!G117*PCG!$C$6+HFC!G117+PFC!G117+'SF6'!G117</f>
        <v>0</v>
      </c>
      <c r="H117" s="94">
        <f>+'CO2'!H117+'abs CO2'!H117+'CH4'!H117*PCG!$C$5+N2O!H117*PCG!$C$6+HFC!H117+PFC!H117+'SF6'!H117</f>
        <v>0</v>
      </c>
      <c r="I117" s="94">
        <f>+'CO2'!I117+'abs CO2'!I117+'CH4'!I117*PCG!$C$5+N2O!I117*PCG!$C$6+HFC!I117+PFC!I117+'SF6'!I117</f>
        <v>0</v>
      </c>
      <c r="J117" s="94">
        <f>+'CO2'!J117+'abs CO2'!J117+'CH4'!J117*PCG!$C$5+N2O!J117*PCG!$C$6+HFC!J117+PFC!J117+'SF6'!J117</f>
        <v>0</v>
      </c>
      <c r="K117" s="94">
        <f>+'CO2'!K117+'abs CO2'!K117+'CH4'!K117*PCG!$C$5+N2O!K117*PCG!$C$6+HFC!K117+PFC!K117+'SF6'!K117</f>
        <v>0</v>
      </c>
      <c r="L117" s="94">
        <f>+'CO2'!L117+'abs CO2'!L117+'CH4'!L117*PCG!$C$5+N2O!L117*PCG!$C$6+HFC!L117+PFC!L117+'SF6'!L117</f>
        <v>0</v>
      </c>
      <c r="M117" s="94">
        <f>+'CO2'!M117+'abs CO2'!M117+'CH4'!M117*PCG!$C$5+N2O!M117*PCG!$C$6+HFC!M117+PFC!M117+'SF6'!M117</f>
        <v>0</v>
      </c>
      <c r="N117" s="94">
        <f>+'CO2'!N117+'abs CO2'!N117+'CH4'!N117*PCG!$C$5+N2O!N117*PCG!$C$6+HFC!N117+PFC!N117+'SF6'!N117</f>
        <v>0</v>
      </c>
      <c r="O117" s="94">
        <f>+'CO2'!O117+'abs CO2'!O117+'CH4'!O117*PCG!$C$5+N2O!O117*PCG!$C$6+HFC!O117+PFC!O117+'SF6'!O117</f>
        <v>0</v>
      </c>
      <c r="P117" s="94">
        <f>+'CO2'!P117+'abs CO2'!P117+'CH4'!P117*PCG!$C$5+N2O!P117*PCG!$C$6+HFC!P117+PFC!P117+'SF6'!P117</f>
        <v>0</v>
      </c>
      <c r="Q117" s="94">
        <f>+'CO2'!Q117+'abs CO2'!Q117+'CH4'!Q117*PCG!$C$5+N2O!Q117*PCG!$C$6+HFC!Q117+PFC!Q117+'SF6'!Q117</f>
        <v>0</v>
      </c>
      <c r="R117" s="94">
        <f>+'CO2'!R117+'abs CO2'!R117+'CH4'!R117*PCG!$C$5+N2O!R117*PCG!$C$6+HFC!R117+PFC!R117+'SF6'!R117</f>
        <v>0</v>
      </c>
      <c r="S117" s="94">
        <f>+'CO2'!S117+'abs CO2'!S117+'CH4'!S117*PCG!$C$5+N2O!S117*PCG!$C$6+HFC!S117+PFC!S117+'SF6'!S117</f>
        <v>0</v>
      </c>
      <c r="T117" s="94">
        <f>+'CO2'!T117+'abs CO2'!T117+'CH4'!T117*PCG!$C$5+N2O!T117*PCG!$C$6+HFC!T117+PFC!T117+'SF6'!T117</f>
        <v>0</v>
      </c>
      <c r="U117" s="94">
        <f>+'CO2'!U117+'abs CO2'!U117+'CH4'!U117*PCG!$C$5+N2O!U117*PCG!$C$6+HFC!U117+PFC!U117+'SF6'!U117</f>
        <v>0</v>
      </c>
      <c r="V117" s="94">
        <f>+'CO2'!V117+'abs CO2'!V117+'CH4'!V117*PCG!$C$5+N2O!V117*PCG!$C$6+HFC!V117+PFC!V117+'SF6'!V117</f>
        <v>0</v>
      </c>
      <c r="W117" s="94">
        <f>+'CO2'!W117+'abs CO2'!W117+'CH4'!W117*PCG!$C$5+N2O!W117*PCG!$C$6+HFC!W117+PFC!W117+'SF6'!W117</f>
        <v>0</v>
      </c>
      <c r="X117" s="94">
        <f>+'CO2'!X117+'abs CO2'!X117+'CH4'!X117*PCG!$C$5+N2O!X117*PCG!$C$6+HFC!X117+PFC!X117+'SF6'!X117</f>
        <v>0</v>
      </c>
      <c r="Y117" s="94">
        <f>+'CO2'!Y117+'abs CO2'!Y117+'CH4'!Y117*PCG!$C$5+N2O!Y117*PCG!$C$6+HFC!Y117+PFC!Y117+'SF6'!Y117</f>
        <v>0</v>
      </c>
      <c r="Z117" s="94">
        <f>+'CO2'!Z117+'abs CO2'!Z117+'CH4'!Z117*PCG!$C$5+N2O!Z117*PCG!$C$6+HFC!Z117+PFC!Z117+'SF6'!Z117</f>
        <v>0</v>
      </c>
      <c r="AA117" s="94">
        <f>+'CO2'!AA117+'abs CO2'!AA117+'CH4'!AA117*PCG!$C$5+N2O!AA117*PCG!$C$6+HFC!AA117+PFC!AA117+'SF6'!AA117</f>
        <v>0</v>
      </c>
      <c r="AB117" s="94">
        <f>+'CO2'!AB117+'abs CO2'!AB117+'CH4'!AB117*PCG!$C$5+N2O!AB117*PCG!$C$6+HFC!AB117+PFC!AB117+'SF6'!AB117</f>
        <v>0</v>
      </c>
      <c r="AC117" s="94">
        <f>+'CO2'!AC117+'abs CO2'!AC117+'CH4'!AC117*PCG!$C$5+N2O!AC117*PCG!$C$6+HFC!AC117+PFC!AC117+'SF6'!AC117</f>
        <v>0</v>
      </c>
      <c r="AD117" s="94">
        <f>+'CO2'!AD117+'abs CO2'!AD117+'CH4'!AD117*PCG!$C$5+N2O!AD117*PCG!$C$6+HFC!AD117+PFC!AD117+'SF6'!AD117</f>
        <v>0</v>
      </c>
      <c r="AE117" s="94">
        <f>+'CO2'!AE117+'abs CO2'!AE117+'CH4'!AE117*PCG!$C$5+N2O!AE117*PCG!$C$6+HFC!AE117+PFC!AE117+'SF6'!AE117</f>
        <v>0</v>
      </c>
    </row>
    <row r="118" spans="1:31" x14ac:dyDescent="0.2">
      <c r="A118" s="13" t="s">
        <v>262</v>
      </c>
      <c r="B118" s="4" t="s">
        <v>263</v>
      </c>
      <c r="C118" s="94">
        <f>+'CO2'!C118+'abs CO2'!C118+'CH4'!C118*PCG!$C$5+N2O!C118*PCG!$C$6+HFC!C118+PFC!C118+'SF6'!C118</f>
        <v>0</v>
      </c>
      <c r="D118" s="94">
        <f>+'CO2'!D118+'abs CO2'!D118+'CH4'!D118*PCG!$C$5+N2O!D118*PCG!$C$6+HFC!D118+PFC!D118+'SF6'!D118</f>
        <v>0</v>
      </c>
      <c r="E118" s="94">
        <f>+'CO2'!E118+'abs CO2'!E118+'CH4'!E118*PCG!$C$5+N2O!E118*PCG!$C$6+HFC!E118+PFC!E118+'SF6'!E118</f>
        <v>0</v>
      </c>
      <c r="F118" s="94">
        <f>+'CO2'!F118+'abs CO2'!F118+'CH4'!F118*PCG!$C$5+N2O!F118*PCG!$C$6+HFC!F118+PFC!F118+'SF6'!F118</f>
        <v>0</v>
      </c>
      <c r="G118" s="94">
        <f>+'CO2'!G118+'abs CO2'!G118+'CH4'!G118*PCG!$C$5+N2O!G118*PCG!$C$6+HFC!G118+PFC!G118+'SF6'!G118</f>
        <v>0</v>
      </c>
      <c r="H118" s="94">
        <f>+'CO2'!H118+'abs CO2'!H118+'CH4'!H118*PCG!$C$5+N2O!H118*PCG!$C$6+HFC!H118+PFC!H118+'SF6'!H118</f>
        <v>0</v>
      </c>
      <c r="I118" s="94">
        <f>+'CO2'!I118+'abs CO2'!I118+'CH4'!I118*PCG!$C$5+N2O!I118*PCG!$C$6+HFC!I118+PFC!I118+'SF6'!I118</f>
        <v>0</v>
      </c>
      <c r="J118" s="94">
        <f>+'CO2'!J118+'abs CO2'!J118+'CH4'!J118*PCG!$C$5+N2O!J118*PCG!$C$6+HFC!J118+PFC!J118+'SF6'!J118</f>
        <v>0</v>
      </c>
      <c r="K118" s="94">
        <f>+'CO2'!K118+'abs CO2'!K118+'CH4'!K118*PCG!$C$5+N2O!K118*PCG!$C$6+HFC!K118+PFC!K118+'SF6'!K118</f>
        <v>0</v>
      </c>
      <c r="L118" s="94">
        <f>+'CO2'!L118+'abs CO2'!L118+'CH4'!L118*PCG!$C$5+N2O!L118*PCG!$C$6+HFC!L118+PFC!L118+'SF6'!L118</f>
        <v>0</v>
      </c>
      <c r="M118" s="94">
        <f>+'CO2'!M118+'abs CO2'!M118+'CH4'!M118*PCG!$C$5+N2O!M118*PCG!$C$6+HFC!M118+PFC!M118+'SF6'!M118</f>
        <v>0</v>
      </c>
      <c r="N118" s="94">
        <f>+'CO2'!N118+'abs CO2'!N118+'CH4'!N118*PCG!$C$5+N2O!N118*PCG!$C$6+HFC!N118+PFC!N118+'SF6'!N118</f>
        <v>0</v>
      </c>
      <c r="O118" s="94">
        <f>+'CO2'!O118+'abs CO2'!O118+'CH4'!O118*PCG!$C$5+N2O!O118*PCG!$C$6+HFC!O118+PFC!O118+'SF6'!O118</f>
        <v>0</v>
      </c>
      <c r="P118" s="94">
        <f>+'CO2'!P118+'abs CO2'!P118+'CH4'!P118*PCG!$C$5+N2O!P118*PCG!$C$6+HFC!P118+PFC!P118+'SF6'!P118</f>
        <v>0</v>
      </c>
      <c r="Q118" s="94">
        <f>+'CO2'!Q118+'abs CO2'!Q118+'CH4'!Q118*PCG!$C$5+N2O!Q118*PCG!$C$6+HFC!Q118+PFC!Q118+'SF6'!Q118</f>
        <v>0</v>
      </c>
      <c r="R118" s="94">
        <f>+'CO2'!R118+'abs CO2'!R118+'CH4'!R118*PCG!$C$5+N2O!R118*PCG!$C$6+HFC!R118+PFC!R118+'SF6'!R118</f>
        <v>0</v>
      </c>
      <c r="S118" s="94">
        <f>+'CO2'!S118+'abs CO2'!S118+'CH4'!S118*PCG!$C$5+N2O!S118*PCG!$C$6+HFC!S118+PFC!S118+'SF6'!S118</f>
        <v>0</v>
      </c>
      <c r="T118" s="94">
        <f>+'CO2'!T118+'abs CO2'!T118+'CH4'!T118*PCG!$C$5+N2O!T118*PCG!$C$6+HFC!T118+PFC!T118+'SF6'!T118</f>
        <v>0</v>
      </c>
      <c r="U118" s="94">
        <f>+'CO2'!U118+'abs CO2'!U118+'CH4'!U118*PCG!$C$5+N2O!U118*PCG!$C$6+HFC!U118+PFC!U118+'SF6'!U118</f>
        <v>0</v>
      </c>
      <c r="V118" s="94">
        <f>+'CO2'!V118+'abs CO2'!V118+'CH4'!V118*PCG!$C$5+N2O!V118*PCG!$C$6+HFC!V118+PFC!V118+'SF6'!V118</f>
        <v>0</v>
      </c>
      <c r="W118" s="94">
        <f>+'CO2'!W118+'abs CO2'!W118+'CH4'!W118*PCG!$C$5+N2O!W118*PCG!$C$6+HFC!W118+PFC!W118+'SF6'!W118</f>
        <v>0</v>
      </c>
      <c r="X118" s="94">
        <f>+'CO2'!X118+'abs CO2'!X118+'CH4'!X118*PCG!$C$5+N2O!X118*PCG!$C$6+HFC!X118+PFC!X118+'SF6'!X118</f>
        <v>0</v>
      </c>
      <c r="Y118" s="94">
        <f>+'CO2'!Y118+'abs CO2'!Y118+'CH4'!Y118*PCG!$C$5+N2O!Y118*PCG!$C$6+HFC!Y118+PFC!Y118+'SF6'!Y118</f>
        <v>0</v>
      </c>
      <c r="Z118" s="94">
        <f>+'CO2'!Z118+'abs CO2'!Z118+'CH4'!Z118*PCG!$C$5+N2O!Z118*PCG!$C$6+HFC!Z118+PFC!Z118+'SF6'!Z118</f>
        <v>0</v>
      </c>
      <c r="AA118" s="94">
        <f>+'CO2'!AA118+'abs CO2'!AA118+'CH4'!AA118*PCG!$C$5+N2O!AA118*PCG!$C$6+HFC!AA118+PFC!AA118+'SF6'!AA118</f>
        <v>0</v>
      </c>
      <c r="AB118" s="94">
        <f>+'CO2'!AB118+'abs CO2'!AB118+'CH4'!AB118*PCG!$C$5+N2O!AB118*PCG!$C$6+HFC!AB118+PFC!AB118+'SF6'!AB118</f>
        <v>0</v>
      </c>
      <c r="AC118" s="94">
        <f>+'CO2'!AC118+'abs CO2'!AC118+'CH4'!AC118*PCG!$C$5+N2O!AC118*PCG!$C$6+HFC!AC118+PFC!AC118+'SF6'!AC118</f>
        <v>0</v>
      </c>
      <c r="AD118" s="94">
        <f>+'CO2'!AD118+'abs CO2'!AD118+'CH4'!AD118*PCG!$C$5+N2O!AD118*PCG!$C$6+HFC!AD118+PFC!AD118+'SF6'!AD118</f>
        <v>0</v>
      </c>
      <c r="AE118" s="94">
        <f>+'CO2'!AE118+'abs CO2'!AE118+'CH4'!AE118*PCG!$C$5+N2O!AE118*PCG!$C$6+HFC!AE118+PFC!AE118+'SF6'!AE118</f>
        <v>0</v>
      </c>
    </row>
    <row r="119" spans="1:31" x14ac:dyDescent="0.2">
      <c r="A119" s="13" t="s">
        <v>264</v>
      </c>
      <c r="B119" s="4" t="s">
        <v>265</v>
      </c>
      <c r="C119" s="94">
        <f>+'CO2'!C119+'abs CO2'!C119+'CH4'!C119*PCG!$C$5+N2O!C119*PCG!$C$6+HFC!C119+PFC!C119+'SF6'!C119</f>
        <v>0</v>
      </c>
      <c r="D119" s="94">
        <f>+'CO2'!D119+'abs CO2'!D119+'CH4'!D119*PCG!$C$5+N2O!D119*PCG!$C$6+HFC!D119+PFC!D119+'SF6'!D119</f>
        <v>0</v>
      </c>
      <c r="E119" s="94">
        <f>+'CO2'!E119+'abs CO2'!E119+'CH4'!E119*PCG!$C$5+N2O!E119*PCG!$C$6+HFC!E119+PFC!E119+'SF6'!E119</f>
        <v>0</v>
      </c>
      <c r="F119" s="94">
        <f>+'CO2'!F119+'abs CO2'!F119+'CH4'!F119*PCG!$C$5+N2O!F119*PCG!$C$6+HFC!F119+PFC!F119+'SF6'!F119</f>
        <v>0</v>
      </c>
      <c r="G119" s="94">
        <f>+'CO2'!G119+'abs CO2'!G119+'CH4'!G119*PCG!$C$5+N2O!G119*PCG!$C$6+HFC!G119+PFC!G119+'SF6'!G119</f>
        <v>0</v>
      </c>
      <c r="H119" s="94">
        <f>+'CO2'!H119+'abs CO2'!H119+'CH4'!H119*PCG!$C$5+N2O!H119*PCG!$C$6+HFC!H119+PFC!H119+'SF6'!H119</f>
        <v>0</v>
      </c>
      <c r="I119" s="94">
        <f>+'CO2'!I119+'abs CO2'!I119+'CH4'!I119*PCG!$C$5+N2O!I119*PCG!$C$6+HFC!I119+PFC!I119+'SF6'!I119</f>
        <v>0</v>
      </c>
      <c r="J119" s="94">
        <f>+'CO2'!J119+'abs CO2'!J119+'CH4'!J119*PCG!$C$5+N2O!J119*PCG!$C$6+HFC!J119+PFC!J119+'SF6'!J119</f>
        <v>0</v>
      </c>
      <c r="K119" s="94">
        <f>+'CO2'!K119+'abs CO2'!K119+'CH4'!K119*PCG!$C$5+N2O!K119*PCG!$C$6+HFC!K119+PFC!K119+'SF6'!K119</f>
        <v>0</v>
      </c>
      <c r="L119" s="94">
        <f>+'CO2'!L119+'abs CO2'!L119+'CH4'!L119*PCG!$C$5+N2O!L119*PCG!$C$6+HFC!L119+PFC!L119+'SF6'!L119</f>
        <v>0</v>
      </c>
      <c r="M119" s="94">
        <f>+'CO2'!M119+'abs CO2'!M119+'CH4'!M119*PCG!$C$5+N2O!M119*PCG!$C$6+HFC!M119+PFC!M119+'SF6'!M119</f>
        <v>0</v>
      </c>
      <c r="N119" s="94">
        <f>+'CO2'!N119+'abs CO2'!N119+'CH4'!N119*PCG!$C$5+N2O!N119*PCG!$C$6+HFC!N119+PFC!N119+'SF6'!N119</f>
        <v>0</v>
      </c>
      <c r="O119" s="94">
        <f>+'CO2'!O119+'abs CO2'!O119+'CH4'!O119*PCG!$C$5+N2O!O119*PCG!$C$6+HFC!O119+PFC!O119+'SF6'!O119</f>
        <v>0</v>
      </c>
      <c r="P119" s="94">
        <f>+'CO2'!P119+'abs CO2'!P119+'CH4'!P119*PCG!$C$5+N2O!P119*PCG!$C$6+HFC!P119+PFC!P119+'SF6'!P119</f>
        <v>0</v>
      </c>
      <c r="Q119" s="94">
        <f>+'CO2'!Q119+'abs CO2'!Q119+'CH4'!Q119*PCG!$C$5+N2O!Q119*PCG!$C$6+HFC!Q119+PFC!Q119+'SF6'!Q119</f>
        <v>0</v>
      </c>
      <c r="R119" s="94">
        <f>+'CO2'!R119+'abs CO2'!R119+'CH4'!R119*PCG!$C$5+N2O!R119*PCG!$C$6+HFC!R119+PFC!R119+'SF6'!R119</f>
        <v>0</v>
      </c>
      <c r="S119" s="94">
        <f>+'CO2'!S119+'abs CO2'!S119+'CH4'!S119*PCG!$C$5+N2O!S119*PCG!$C$6+HFC!S119+PFC!S119+'SF6'!S119</f>
        <v>0</v>
      </c>
      <c r="T119" s="94">
        <f>+'CO2'!T119+'abs CO2'!T119+'CH4'!T119*PCG!$C$5+N2O!T119*PCG!$C$6+HFC!T119+PFC!T119+'SF6'!T119</f>
        <v>0</v>
      </c>
      <c r="U119" s="94">
        <f>+'CO2'!U119+'abs CO2'!U119+'CH4'!U119*PCG!$C$5+N2O!U119*PCG!$C$6+HFC!U119+PFC!U119+'SF6'!U119</f>
        <v>0</v>
      </c>
      <c r="V119" s="94">
        <f>+'CO2'!V119+'abs CO2'!V119+'CH4'!V119*PCG!$C$5+N2O!V119*PCG!$C$6+HFC!V119+PFC!V119+'SF6'!V119</f>
        <v>0</v>
      </c>
      <c r="W119" s="94">
        <f>+'CO2'!W119+'abs CO2'!W119+'CH4'!W119*PCG!$C$5+N2O!W119*PCG!$C$6+HFC!W119+PFC!W119+'SF6'!W119</f>
        <v>0</v>
      </c>
      <c r="X119" s="94">
        <f>+'CO2'!X119+'abs CO2'!X119+'CH4'!X119*PCG!$C$5+N2O!X119*PCG!$C$6+HFC!X119+PFC!X119+'SF6'!X119</f>
        <v>0</v>
      </c>
      <c r="Y119" s="94">
        <f>+'CO2'!Y119+'abs CO2'!Y119+'CH4'!Y119*PCG!$C$5+N2O!Y119*PCG!$C$6+HFC!Y119+PFC!Y119+'SF6'!Y119</f>
        <v>0</v>
      </c>
      <c r="Z119" s="94">
        <f>+'CO2'!Z119+'abs CO2'!Z119+'CH4'!Z119*PCG!$C$5+N2O!Z119*PCG!$C$6+HFC!Z119+PFC!Z119+'SF6'!Z119</f>
        <v>0</v>
      </c>
      <c r="AA119" s="94">
        <f>+'CO2'!AA119+'abs CO2'!AA119+'CH4'!AA119*PCG!$C$5+N2O!AA119*PCG!$C$6+HFC!AA119+PFC!AA119+'SF6'!AA119</f>
        <v>0</v>
      </c>
      <c r="AB119" s="94">
        <f>+'CO2'!AB119+'abs CO2'!AB119+'CH4'!AB119*PCG!$C$5+N2O!AB119*PCG!$C$6+HFC!AB119+PFC!AB119+'SF6'!AB119</f>
        <v>0</v>
      </c>
      <c r="AC119" s="94">
        <f>+'CO2'!AC119+'abs CO2'!AC119+'CH4'!AC119*PCG!$C$5+N2O!AC119*PCG!$C$6+HFC!AC119+PFC!AC119+'SF6'!AC119</f>
        <v>0</v>
      </c>
      <c r="AD119" s="94">
        <f>+'CO2'!AD119+'abs CO2'!AD119+'CH4'!AD119*PCG!$C$5+N2O!AD119*PCG!$C$6+HFC!AD119+PFC!AD119+'SF6'!AD119</f>
        <v>0</v>
      </c>
      <c r="AE119" s="94">
        <f>+'CO2'!AE119+'abs CO2'!AE119+'CH4'!AE119*PCG!$C$5+N2O!AE119*PCG!$C$6+HFC!AE119+PFC!AE119+'SF6'!AE119</f>
        <v>0</v>
      </c>
    </row>
    <row r="120" spans="1:31" x14ac:dyDescent="0.2">
      <c r="A120" s="13" t="s">
        <v>266</v>
      </c>
      <c r="B120" s="4" t="s">
        <v>267</v>
      </c>
      <c r="C120" s="94">
        <f>+'CO2'!C120+'abs CO2'!C120+'CH4'!C120*PCG!$C$5+N2O!C120*PCG!$C$6+HFC!C120+PFC!C120+'SF6'!C120</f>
        <v>0</v>
      </c>
      <c r="D120" s="94">
        <f>+'CO2'!D120+'abs CO2'!D120+'CH4'!D120*PCG!$C$5+N2O!D120*PCG!$C$6+HFC!D120+PFC!D120+'SF6'!D120</f>
        <v>0</v>
      </c>
      <c r="E120" s="94">
        <f>+'CO2'!E120+'abs CO2'!E120+'CH4'!E120*PCG!$C$5+N2O!E120*PCG!$C$6+HFC!E120+PFC!E120+'SF6'!E120</f>
        <v>0</v>
      </c>
      <c r="F120" s="94">
        <f>+'CO2'!F120+'abs CO2'!F120+'CH4'!F120*PCG!$C$5+N2O!F120*PCG!$C$6+HFC!F120+PFC!F120+'SF6'!F120</f>
        <v>0</v>
      </c>
      <c r="G120" s="94">
        <f>+'CO2'!G120+'abs CO2'!G120+'CH4'!G120*PCG!$C$5+N2O!G120*PCG!$C$6+HFC!G120+PFC!G120+'SF6'!G120</f>
        <v>0</v>
      </c>
      <c r="H120" s="94">
        <f>+'CO2'!H120+'abs CO2'!H120+'CH4'!H120*PCG!$C$5+N2O!H120*PCG!$C$6+HFC!H120+PFC!H120+'SF6'!H120</f>
        <v>0</v>
      </c>
      <c r="I120" s="94">
        <f>+'CO2'!I120+'abs CO2'!I120+'CH4'!I120*PCG!$C$5+N2O!I120*PCG!$C$6+HFC!I120+PFC!I120+'SF6'!I120</f>
        <v>0</v>
      </c>
      <c r="J120" s="94">
        <f>+'CO2'!J120+'abs CO2'!J120+'CH4'!J120*PCG!$C$5+N2O!J120*PCG!$C$6+HFC!J120+PFC!J120+'SF6'!J120</f>
        <v>0</v>
      </c>
      <c r="K120" s="94">
        <f>+'CO2'!K120+'abs CO2'!K120+'CH4'!K120*PCG!$C$5+N2O!K120*PCG!$C$6+HFC!K120+PFC!K120+'SF6'!K120</f>
        <v>0</v>
      </c>
      <c r="L120" s="94">
        <f>+'CO2'!L120+'abs CO2'!L120+'CH4'!L120*PCG!$C$5+N2O!L120*PCG!$C$6+HFC!L120+PFC!L120+'SF6'!L120</f>
        <v>0</v>
      </c>
      <c r="M120" s="94">
        <f>+'CO2'!M120+'abs CO2'!M120+'CH4'!M120*PCG!$C$5+N2O!M120*PCG!$C$6+HFC!M120+PFC!M120+'SF6'!M120</f>
        <v>0</v>
      </c>
      <c r="N120" s="94">
        <f>+'CO2'!N120+'abs CO2'!N120+'CH4'!N120*PCG!$C$5+N2O!N120*PCG!$C$6+HFC!N120+PFC!N120+'SF6'!N120</f>
        <v>0</v>
      </c>
      <c r="O120" s="94">
        <f>+'CO2'!O120+'abs CO2'!O120+'CH4'!O120*PCG!$C$5+N2O!O120*PCG!$C$6+HFC!O120+PFC!O120+'SF6'!O120</f>
        <v>0</v>
      </c>
      <c r="P120" s="94">
        <f>+'CO2'!P120+'abs CO2'!P120+'CH4'!P120*PCG!$C$5+N2O!P120*PCG!$C$6+HFC!P120+PFC!P120+'SF6'!P120</f>
        <v>0</v>
      </c>
      <c r="Q120" s="94">
        <f>+'CO2'!Q120+'abs CO2'!Q120+'CH4'!Q120*PCG!$C$5+N2O!Q120*PCG!$C$6+HFC!Q120+PFC!Q120+'SF6'!Q120</f>
        <v>0</v>
      </c>
      <c r="R120" s="94">
        <f>+'CO2'!R120+'abs CO2'!R120+'CH4'!R120*PCG!$C$5+N2O!R120*PCG!$C$6+HFC!R120+PFC!R120+'SF6'!R120</f>
        <v>0</v>
      </c>
      <c r="S120" s="94">
        <f>+'CO2'!S120+'abs CO2'!S120+'CH4'!S120*PCG!$C$5+N2O!S120*PCG!$C$6+HFC!S120+PFC!S120+'SF6'!S120</f>
        <v>0</v>
      </c>
      <c r="T120" s="94">
        <f>+'CO2'!T120+'abs CO2'!T120+'CH4'!T120*PCG!$C$5+N2O!T120*PCG!$C$6+HFC!T120+PFC!T120+'SF6'!T120</f>
        <v>0</v>
      </c>
      <c r="U120" s="94">
        <f>+'CO2'!U120+'abs CO2'!U120+'CH4'!U120*PCG!$C$5+N2O!U120*PCG!$C$6+HFC!U120+PFC!U120+'SF6'!U120</f>
        <v>0</v>
      </c>
      <c r="V120" s="94">
        <f>+'CO2'!V120+'abs CO2'!V120+'CH4'!V120*PCG!$C$5+N2O!V120*PCG!$C$6+HFC!V120+PFC!V120+'SF6'!V120</f>
        <v>0</v>
      </c>
      <c r="W120" s="94">
        <f>+'CO2'!W120+'abs CO2'!W120+'CH4'!W120*PCG!$C$5+N2O!W120*PCG!$C$6+HFC!W120+PFC!W120+'SF6'!W120</f>
        <v>0</v>
      </c>
      <c r="X120" s="94">
        <f>+'CO2'!X120+'abs CO2'!X120+'CH4'!X120*PCG!$C$5+N2O!X120*PCG!$C$6+HFC!X120+PFC!X120+'SF6'!X120</f>
        <v>0</v>
      </c>
      <c r="Y120" s="94">
        <f>+'CO2'!Y120+'abs CO2'!Y120+'CH4'!Y120*PCG!$C$5+N2O!Y120*PCG!$C$6+HFC!Y120+PFC!Y120+'SF6'!Y120</f>
        <v>0</v>
      </c>
      <c r="Z120" s="94">
        <f>+'CO2'!Z120+'abs CO2'!Z120+'CH4'!Z120*PCG!$C$5+N2O!Z120*PCG!$C$6+HFC!Z120+PFC!Z120+'SF6'!Z120</f>
        <v>0</v>
      </c>
      <c r="AA120" s="94">
        <f>+'CO2'!AA120+'abs CO2'!AA120+'CH4'!AA120*PCG!$C$5+N2O!AA120*PCG!$C$6+HFC!AA120+PFC!AA120+'SF6'!AA120</f>
        <v>0</v>
      </c>
      <c r="AB120" s="94">
        <f>+'CO2'!AB120+'abs CO2'!AB120+'CH4'!AB120*PCG!$C$5+N2O!AB120*PCG!$C$6+HFC!AB120+PFC!AB120+'SF6'!AB120</f>
        <v>0</v>
      </c>
      <c r="AC120" s="94">
        <f>+'CO2'!AC120+'abs CO2'!AC120+'CH4'!AC120*PCG!$C$5+N2O!AC120*PCG!$C$6+HFC!AC120+PFC!AC120+'SF6'!AC120</f>
        <v>0</v>
      </c>
      <c r="AD120" s="94">
        <f>+'CO2'!AD120+'abs CO2'!AD120+'CH4'!AD120*PCG!$C$5+N2O!AD120*PCG!$C$6+HFC!AD120+PFC!AD120+'SF6'!AD120</f>
        <v>0</v>
      </c>
      <c r="AE120" s="94">
        <f>+'CO2'!AE120+'abs CO2'!AE120+'CH4'!AE120*PCG!$C$5+N2O!AE120*PCG!$C$6+HFC!AE120+PFC!AE120+'SF6'!AE120</f>
        <v>0</v>
      </c>
    </row>
    <row r="121" spans="1:31" x14ac:dyDescent="0.2">
      <c r="A121" s="13" t="s">
        <v>268</v>
      </c>
      <c r="B121" s="4" t="s">
        <v>210</v>
      </c>
      <c r="C121" s="94">
        <f>+'CO2'!C121+'abs CO2'!C121+'CH4'!C121*PCG!$C$5+N2O!C121*PCG!$C$6+HFC!C121+PFC!C121+'SF6'!C121</f>
        <v>0</v>
      </c>
      <c r="D121" s="94">
        <f>+'CO2'!D121+'abs CO2'!D121+'CH4'!D121*PCG!$C$5+N2O!D121*PCG!$C$6+HFC!D121+PFC!D121+'SF6'!D121</f>
        <v>0</v>
      </c>
      <c r="E121" s="94">
        <f>+'CO2'!E121+'abs CO2'!E121+'CH4'!E121*PCG!$C$5+N2O!E121*PCG!$C$6+HFC!E121+PFC!E121+'SF6'!E121</f>
        <v>0</v>
      </c>
      <c r="F121" s="94">
        <f>+'CO2'!F121+'abs CO2'!F121+'CH4'!F121*PCG!$C$5+N2O!F121*PCG!$C$6+HFC!F121+PFC!F121+'SF6'!F121</f>
        <v>0</v>
      </c>
      <c r="G121" s="94">
        <f>+'CO2'!G121+'abs CO2'!G121+'CH4'!G121*PCG!$C$5+N2O!G121*PCG!$C$6+HFC!G121+PFC!G121+'SF6'!G121</f>
        <v>0</v>
      </c>
      <c r="H121" s="94">
        <f>+'CO2'!H121+'abs CO2'!H121+'CH4'!H121*PCG!$C$5+N2O!H121*PCG!$C$6+HFC!H121+PFC!H121+'SF6'!H121</f>
        <v>0</v>
      </c>
      <c r="I121" s="94">
        <f>+'CO2'!I121+'abs CO2'!I121+'CH4'!I121*PCG!$C$5+N2O!I121*PCG!$C$6+HFC!I121+PFC!I121+'SF6'!I121</f>
        <v>0</v>
      </c>
      <c r="J121" s="94">
        <f>+'CO2'!J121+'abs CO2'!J121+'CH4'!J121*PCG!$C$5+N2O!J121*PCG!$C$6+HFC!J121+PFC!J121+'SF6'!J121</f>
        <v>0</v>
      </c>
      <c r="K121" s="94">
        <f>+'CO2'!K121+'abs CO2'!K121+'CH4'!K121*PCG!$C$5+N2O!K121*PCG!$C$6+HFC!K121+PFC!K121+'SF6'!K121</f>
        <v>0</v>
      </c>
      <c r="L121" s="94">
        <f>+'CO2'!L121+'abs CO2'!L121+'CH4'!L121*PCG!$C$5+N2O!L121*PCG!$C$6+HFC!L121+PFC!L121+'SF6'!L121</f>
        <v>0</v>
      </c>
      <c r="M121" s="94">
        <f>+'CO2'!M121+'abs CO2'!M121+'CH4'!M121*PCG!$C$5+N2O!M121*PCG!$C$6+HFC!M121+PFC!M121+'SF6'!M121</f>
        <v>0</v>
      </c>
      <c r="N121" s="94">
        <f>+'CO2'!N121+'abs CO2'!N121+'CH4'!N121*PCG!$C$5+N2O!N121*PCG!$C$6+HFC!N121+PFC!N121+'SF6'!N121</f>
        <v>0</v>
      </c>
      <c r="O121" s="94">
        <f>+'CO2'!O121+'abs CO2'!O121+'CH4'!O121*PCG!$C$5+N2O!O121*PCG!$C$6+HFC!O121+PFC!O121+'SF6'!O121</f>
        <v>0</v>
      </c>
      <c r="P121" s="94">
        <f>+'CO2'!P121+'abs CO2'!P121+'CH4'!P121*PCG!$C$5+N2O!P121*PCG!$C$6+HFC!P121+PFC!P121+'SF6'!P121</f>
        <v>0</v>
      </c>
      <c r="Q121" s="94">
        <f>+'CO2'!Q121+'abs CO2'!Q121+'CH4'!Q121*PCG!$C$5+N2O!Q121*PCG!$C$6+HFC!Q121+PFC!Q121+'SF6'!Q121</f>
        <v>0</v>
      </c>
      <c r="R121" s="94">
        <f>+'CO2'!R121+'abs CO2'!R121+'CH4'!R121*PCG!$C$5+N2O!R121*PCG!$C$6+HFC!R121+PFC!R121+'SF6'!R121</f>
        <v>0</v>
      </c>
      <c r="S121" s="94">
        <f>+'CO2'!S121+'abs CO2'!S121+'CH4'!S121*PCG!$C$5+N2O!S121*PCG!$C$6+HFC!S121+PFC!S121+'SF6'!S121</f>
        <v>0</v>
      </c>
      <c r="T121" s="94">
        <f>+'CO2'!T121+'abs CO2'!T121+'CH4'!T121*PCG!$C$5+N2O!T121*PCG!$C$6+HFC!T121+PFC!T121+'SF6'!T121</f>
        <v>0</v>
      </c>
      <c r="U121" s="94">
        <f>+'CO2'!U121+'abs CO2'!U121+'CH4'!U121*PCG!$C$5+N2O!U121*PCG!$C$6+HFC!U121+PFC!U121+'SF6'!U121</f>
        <v>0</v>
      </c>
      <c r="V121" s="94">
        <f>+'CO2'!V121+'abs CO2'!V121+'CH4'!V121*PCG!$C$5+N2O!V121*PCG!$C$6+HFC!V121+PFC!V121+'SF6'!V121</f>
        <v>0</v>
      </c>
      <c r="W121" s="94">
        <f>+'CO2'!W121+'abs CO2'!W121+'CH4'!W121*PCG!$C$5+N2O!W121*PCG!$C$6+HFC!W121+PFC!W121+'SF6'!W121</f>
        <v>0</v>
      </c>
      <c r="X121" s="94">
        <f>+'CO2'!X121+'abs CO2'!X121+'CH4'!X121*PCG!$C$5+N2O!X121*PCG!$C$6+HFC!X121+PFC!X121+'SF6'!X121</f>
        <v>0</v>
      </c>
      <c r="Y121" s="94">
        <f>+'CO2'!Y121+'abs CO2'!Y121+'CH4'!Y121*PCG!$C$5+N2O!Y121*PCG!$C$6+HFC!Y121+PFC!Y121+'SF6'!Y121</f>
        <v>0</v>
      </c>
      <c r="Z121" s="94">
        <f>+'CO2'!Z121+'abs CO2'!Z121+'CH4'!Z121*PCG!$C$5+N2O!Z121*PCG!$C$6+HFC!Z121+PFC!Z121+'SF6'!Z121</f>
        <v>0</v>
      </c>
      <c r="AA121" s="94">
        <f>+'CO2'!AA121+'abs CO2'!AA121+'CH4'!AA121*PCG!$C$5+N2O!AA121*PCG!$C$6+HFC!AA121+PFC!AA121+'SF6'!AA121</f>
        <v>0</v>
      </c>
      <c r="AB121" s="94">
        <f>+'CO2'!AB121+'abs CO2'!AB121+'CH4'!AB121*PCG!$C$5+N2O!AB121*PCG!$C$6+HFC!AB121+PFC!AB121+'SF6'!AB121</f>
        <v>0</v>
      </c>
      <c r="AC121" s="94">
        <f>+'CO2'!AC121+'abs CO2'!AC121+'CH4'!AC121*PCG!$C$5+N2O!AC121*PCG!$C$6+HFC!AC121+PFC!AC121+'SF6'!AC121</f>
        <v>0</v>
      </c>
      <c r="AD121" s="94">
        <f>+'CO2'!AD121+'abs CO2'!AD121+'CH4'!AD121*PCG!$C$5+N2O!AD121*PCG!$C$6+HFC!AD121+PFC!AD121+'SF6'!AD121</f>
        <v>0</v>
      </c>
      <c r="AE121" s="94">
        <f>+'CO2'!AE121+'abs CO2'!AE121+'CH4'!AE121*PCG!$C$5+N2O!AE121*PCG!$C$6+HFC!AE121+PFC!AE121+'SF6'!AE121</f>
        <v>0</v>
      </c>
    </row>
    <row r="122" spans="1:31" x14ac:dyDescent="0.2">
      <c r="A122" s="13" t="s">
        <v>269</v>
      </c>
      <c r="B122" s="4" t="s">
        <v>270</v>
      </c>
      <c r="C122" s="33">
        <f t="shared" ref="C122:AE122" si="34">+C123+C124+C125+C126+C127+C128+C129+C130+C137+C140</f>
        <v>0</v>
      </c>
      <c r="D122" s="33">
        <f t="shared" si="34"/>
        <v>0</v>
      </c>
      <c r="E122" s="33">
        <f t="shared" si="34"/>
        <v>0</v>
      </c>
      <c r="F122" s="33">
        <f t="shared" si="34"/>
        <v>0</v>
      </c>
      <c r="G122" s="33">
        <f t="shared" si="34"/>
        <v>0</v>
      </c>
      <c r="H122" s="33">
        <f t="shared" si="34"/>
        <v>0</v>
      </c>
      <c r="I122" s="33">
        <f t="shared" si="34"/>
        <v>0</v>
      </c>
      <c r="J122" s="33">
        <f t="shared" si="34"/>
        <v>0</v>
      </c>
      <c r="K122" s="33">
        <f t="shared" si="34"/>
        <v>0</v>
      </c>
      <c r="L122" s="33">
        <f t="shared" si="34"/>
        <v>0</v>
      </c>
      <c r="M122" s="33">
        <f t="shared" si="34"/>
        <v>0</v>
      </c>
      <c r="N122" s="33">
        <f t="shared" si="34"/>
        <v>0</v>
      </c>
      <c r="O122" s="33">
        <f t="shared" si="34"/>
        <v>0</v>
      </c>
      <c r="P122" s="33">
        <f t="shared" si="34"/>
        <v>0</v>
      </c>
      <c r="Q122" s="33">
        <f t="shared" si="34"/>
        <v>0</v>
      </c>
      <c r="R122" s="33">
        <f t="shared" si="34"/>
        <v>0</v>
      </c>
      <c r="S122" s="33">
        <f t="shared" si="34"/>
        <v>0</v>
      </c>
      <c r="T122" s="33">
        <f t="shared" si="34"/>
        <v>0</v>
      </c>
      <c r="U122" s="33">
        <f t="shared" si="34"/>
        <v>0</v>
      </c>
      <c r="V122" s="33">
        <f t="shared" si="34"/>
        <v>0</v>
      </c>
      <c r="W122" s="33">
        <f t="shared" si="34"/>
        <v>0</v>
      </c>
      <c r="X122" s="33">
        <f t="shared" si="34"/>
        <v>0</v>
      </c>
      <c r="Y122" s="33">
        <f t="shared" si="34"/>
        <v>0</v>
      </c>
      <c r="Z122" s="33">
        <f t="shared" si="34"/>
        <v>0</v>
      </c>
      <c r="AA122" s="33">
        <f t="shared" si="34"/>
        <v>0</v>
      </c>
      <c r="AB122" s="33">
        <f t="shared" si="34"/>
        <v>0</v>
      </c>
      <c r="AC122" s="33">
        <f t="shared" si="34"/>
        <v>0</v>
      </c>
      <c r="AD122" s="33">
        <f t="shared" si="34"/>
        <v>0</v>
      </c>
      <c r="AE122" s="33">
        <f t="shared" si="34"/>
        <v>0</v>
      </c>
    </row>
    <row r="123" spans="1:31" x14ac:dyDescent="0.2">
      <c r="A123" s="13" t="s">
        <v>271</v>
      </c>
      <c r="B123" s="4" t="s">
        <v>272</v>
      </c>
      <c r="C123" s="94">
        <f>+'CO2'!C123+'abs CO2'!C123+'CH4'!C123*PCG!$C$5+N2O!C123*PCG!$C$6+HFC!C123+PFC!C123+'SF6'!C123</f>
        <v>0</v>
      </c>
      <c r="D123" s="94">
        <f>+'CO2'!D123+'abs CO2'!D123+'CH4'!D123*PCG!$C$5+N2O!D123*PCG!$C$6+HFC!D123+PFC!D123+'SF6'!D123</f>
        <v>0</v>
      </c>
      <c r="E123" s="94">
        <f>+'CO2'!E123+'abs CO2'!E123+'CH4'!E123*PCG!$C$5+N2O!E123*PCG!$C$6+HFC!E123+PFC!E123+'SF6'!E123</f>
        <v>0</v>
      </c>
      <c r="F123" s="94">
        <f>+'CO2'!F123+'abs CO2'!F123+'CH4'!F123*PCG!$C$5+N2O!F123*PCG!$C$6+HFC!F123+PFC!F123+'SF6'!F123</f>
        <v>0</v>
      </c>
      <c r="G123" s="94">
        <f>+'CO2'!G123+'abs CO2'!G123+'CH4'!G123*PCG!$C$5+N2O!G123*PCG!$C$6+HFC!G123+PFC!G123+'SF6'!G123</f>
        <v>0</v>
      </c>
      <c r="H123" s="94">
        <f>+'CO2'!H123+'abs CO2'!H123+'CH4'!H123*PCG!$C$5+N2O!H123*PCG!$C$6+HFC!H123+PFC!H123+'SF6'!H123</f>
        <v>0</v>
      </c>
      <c r="I123" s="94">
        <f>+'CO2'!I123+'abs CO2'!I123+'CH4'!I123*PCG!$C$5+N2O!I123*PCG!$C$6+HFC!I123+PFC!I123+'SF6'!I123</f>
        <v>0</v>
      </c>
      <c r="J123" s="94">
        <f>+'CO2'!J123+'abs CO2'!J123+'CH4'!J123*PCG!$C$5+N2O!J123*PCG!$C$6+HFC!J123+PFC!J123+'SF6'!J123</f>
        <v>0</v>
      </c>
      <c r="K123" s="94">
        <f>+'CO2'!K123+'abs CO2'!K123+'CH4'!K123*PCG!$C$5+N2O!K123*PCG!$C$6+HFC!K123+PFC!K123+'SF6'!K123</f>
        <v>0</v>
      </c>
      <c r="L123" s="94">
        <f>+'CO2'!L123+'abs CO2'!L123+'CH4'!L123*PCG!$C$5+N2O!L123*PCG!$C$6+HFC!L123+PFC!L123+'SF6'!L123</f>
        <v>0</v>
      </c>
      <c r="M123" s="94">
        <f>+'CO2'!M123+'abs CO2'!M123+'CH4'!M123*PCG!$C$5+N2O!M123*PCG!$C$6+HFC!M123+PFC!M123+'SF6'!M123</f>
        <v>0</v>
      </c>
      <c r="N123" s="94">
        <f>+'CO2'!N123+'abs CO2'!N123+'CH4'!N123*PCG!$C$5+N2O!N123*PCG!$C$6+HFC!N123+PFC!N123+'SF6'!N123</f>
        <v>0</v>
      </c>
      <c r="O123" s="94">
        <f>+'CO2'!O123+'abs CO2'!O123+'CH4'!O123*PCG!$C$5+N2O!O123*PCG!$C$6+HFC!O123+PFC!O123+'SF6'!O123</f>
        <v>0</v>
      </c>
      <c r="P123" s="94">
        <f>+'CO2'!P123+'abs CO2'!P123+'CH4'!P123*PCG!$C$5+N2O!P123*PCG!$C$6+HFC!P123+PFC!P123+'SF6'!P123</f>
        <v>0</v>
      </c>
      <c r="Q123" s="94">
        <f>+'CO2'!Q123+'abs CO2'!Q123+'CH4'!Q123*PCG!$C$5+N2O!Q123*PCG!$C$6+HFC!Q123+PFC!Q123+'SF6'!Q123</f>
        <v>0</v>
      </c>
      <c r="R123" s="94">
        <f>+'CO2'!R123+'abs CO2'!R123+'CH4'!R123*PCG!$C$5+N2O!R123*PCG!$C$6+HFC!R123+PFC!R123+'SF6'!R123</f>
        <v>0</v>
      </c>
      <c r="S123" s="94">
        <f>+'CO2'!S123+'abs CO2'!S123+'CH4'!S123*PCG!$C$5+N2O!S123*PCG!$C$6+HFC!S123+PFC!S123+'SF6'!S123</f>
        <v>0</v>
      </c>
      <c r="T123" s="94">
        <f>+'CO2'!T123+'abs CO2'!T123+'CH4'!T123*PCG!$C$5+N2O!T123*PCG!$C$6+HFC!T123+PFC!T123+'SF6'!T123</f>
        <v>0</v>
      </c>
      <c r="U123" s="94">
        <f>+'CO2'!U123+'abs CO2'!U123+'CH4'!U123*PCG!$C$5+N2O!U123*PCG!$C$6+HFC!U123+PFC!U123+'SF6'!U123</f>
        <v>0</v>
      </c>
      <c r="V123" s="94">
        <f>+'CO2'!V123+'abs CO2'!V123+'CH4'!V123*PCG!$C$5+N2O!V123*PCG!$C$6+HFC!V123+PFC!V123+'SF6'!V123</f>
        <v>0</v>
      </c>
      <c r="W123" s="94">
        <f>+'CO2'!W123+'abs CO2'!W123+'CH4'!W123*PCG!$C$5+N2O!W123*PCG!$C$6+HFC!W123+PFC!W123+'SF6'!W123</f>
        <v>0</v>
      </c>
      <c r="X123" s="94">
        <f>+'CO2'!X123+'abs CO2'!X123+'CH4'!X123*PCG!$C$5+N2O!X123*PCG!$C$6+HFC!X123+PFC!X123+'SF6'!X123</f>
        <v>0</v>
      </c>
      <c r="Y123" s="94">
        <f>+'CO2'!Y123+'abs CO2'!Y123+'CH4'!Y123*PCG!$C$5+N2O!Y123*PCG!$C$6+HFC!Y123+PFC!Y123+'SF6'!Y123</f>
        <v>0</v>
      </c>
      <c r="Z123" s="94">
        <f>+'CO2'!Z123+'abs CO2'!Z123+'CH4'!Z123*PCG!$C$5+N2O!Z123*PCG!$C$6+HFC!Z123+PFC!Z123+'SF6'!Z123</f>
        <v>0</v>
      </c>
      <c r="AA123" s="94">
        <f>+'CO2'!AA123+'abs CO2'!AA123+'CH4'!AA123*PCG!$C$5+N2O!AA123*PCG!$C$6+HFC!AA123+PFC!AA123+'SF6'!AA123</f>
        <v>0</v>
      </c>
      <c r="AB123" s="94">
        <f>+'CO2'!AB123+'abs CO2'!AB123+'CH4'!AB123*PCG!$C$5+N2O!AB123*PCG!$C$6+HFC!AB123+PFC!AB123+'SF6'!AB123</f>
        <v>0</v>
      </c>
      <c r="AC123" s="94">
        <f>+'CO2'!AC123+'abs CO2'!AC123+'CH4'!AC123*PCG!$C$5+N2O!AC123*PCG!$C$6+HFC!AC123+PFC!AC123+'SF6'!AC123</f>
        <v>0</v>
      </c>
      <c r="AD123" s="94">
        <f>+'CO2'!AD123+'abs CO2'!AD123+'CH4'!AD123*PCG!$C$5+N2O!AD123*PCG!$C$6+HFC!AD123+PFC!AD123+'SF6'!AD123</f>
        <v>0</v>
      </c>
      <c r="AE123" s="94">
        <f>+'CO2'!AE123+'abs CO2'!AE123+'CH4'!AE123*PCG!$C$5+N2O!AE123*PCG!$C$6+HFC!AE123+PFC!AE123+'SF6'!AE123</f>
        <v>0</v>
      </c>
    </row>
    <row r="124" spans="1:31" x14ac:dyDescent="0.2">
      <c r="A124" s="13" t="s">
        <v>273</v>
      </c>
      <c r="B124" s="4" t="s">
        <v>274</v>
      </c>
      <c r="C124" s="94">
        <f>+'CO2'!C124+'abs CO2'!C124+'CH4'!C124*PCG!$C$5+N2O!C124*PCG!$C$6+HFC!C124+PFC!C124+'SF6'!C124</f>
        <v>0</v>
      </c>
      <c r="D124" s="94">
        <f>+'CO2'!D124+'abs CO2'!D124+'CH4'!D124*PCG!$C$5+N2O!D124*PCG!$C$6+HFC!D124+PFC!D124+'SF6'!D124</f>
        <v>0</v>
      </c>
      <c r="E124" s="94">
        <f>+'CO2'!E124+'abs CO2'!E124+'CH4'!E124*PCG!$C$5+N2O!E124*PCG!$C$6+HFC!E124+PFC!E124+'SF6'!E124</f>
        <v>0</v>
      </c>
      <c r="F124" s="94">
        <f>+'CO2'!F124+'abs CO2'!F124+'CH4'!F124*PCG!$C$5+N2O!F124*PCG!$C$6+HFC!F124+PFC!F124+'SF6'!F124</f>
        <v>0</v>
      </c>
      <c r="G124" s="94">
        <f>+'CO2'!G124+'abs CO2'!G124+'CH4'!G124*PCG!$C$5+N2O!G124*PCG!$C$6+HFC!G124+PFC!G124+'SF6'!G124</f>
        <v>0</v>
      </c>
      <c r="H124" s="94">
        <f>+'CO2'!H124+'abs CO2'!H124+'CH4'!H124*PCG!$C$5+N2O!H124*PCG!$C$6+HFC!H124+PFC!H124+'SF6'!H124</f>
        <v>0</v>
      </c>
      <c r="I124" s="94">
        <f>+'CO2'!I124+'abs CO2'!I124+'CH4'!I124*PCG!$C$5+N2O!I124*PCG!$C$6+HFC!I124+PFC!I124+'SF6'!I124</f>
        <v>0</v>
      </c>
      <c r="J124" s="94">
        <f>+'CO2'!J124+'abs CO2'!J124+'CH4'!J124*PCG!$C$5+N2O!J124*PCG!$C$6+HFC!J124+PFC!J124+'SF6'!J124</f>
        <v>0</v>
      </c>
      <c r="K124" s="94">
        <f>+'CO2'!K124+'abs CO2'!K124+'CH4'!K124*PCG!$C$5+N2O!K124*PCG!$C$6+HFC!K124+PFC!K124+'SF6'!K124</f>
        <v>0</v>
      </c>
      <c r="L124" s="94">
        <f>+'CO2'!L124+'abs CO2'!L124+'CH4'!L124*PCG!$C$5+N2O!L124*PCG!$C$6+HFC!L124+PFC!L124+'SF6'!L124</f>
        <v>0</v>
      </c>
      <c r="M124" s="94">
        <f>+'CO2'!M124+'abs CO2'!M124+'CH4'!M124*PCG!$C$5+N2O!M124*PCG!$C$6+HFC!M124+PFC!M124+'SF6'!M124</f>
        <v>0</v>
      </c>
      <c r="N124" s="94">
        <f>+'CO2'!N124+'abs CO2'!N124+'CH4'!N124*PCG!$C$5+N2O!N124*PCG!$C$6+HFC!N124+PFC!N124+'SF6'!N124</f>
        <v>0</v>
      </c>
      <c r="O124" s="94">
        <f>+'CO2'!O124+'abs CO2'!O124+'CH4'!O124*PCG!$C$5+N2O!O124*PCG!$C$6+HFC!O124+PFC!O124+'SF6'!O124</f>
        <v>0</v>
      </c>
      <c r="P124" s="94">
        <f>+'CO2'!P124+'abs CO2'!P124+'CH4'!P124*PCG!$C$5+N2O!P124*PCG!$C$6+HFC!P124+PFC!P124+'SF6'!P124</f>
        <v>0</v>
      </c>
      <c r="Q124" s="94">
        <f>+'CO2'!Q124+'abs CO2'!Q124+'CH4'!Q124*PCG!$C$5+N2O!Q124*PCG!$C$6+HFC!Q124+PFC!Q124+'SF6'!Q124</f>
        <v>0</v>
      </c>
      <c r="R124" s="94">
        <f>+'CO2'!R124+'abs CO2'!R124+'CH4'!R124*PCG!$C$5+N2O!R124*PCG!$C$6+HFC!R124+PFC!R124+'SF6'!R124</f>
        <v>0</v>
      </c>
      <c r="S124" s="94">
        <f>+'CO2'!S124+'abs CO2'!S124+'CH4'!S124*PCG!$C$5+N2O!S124*PCG!$C$6+HFC!S124+PFC!S124+'SF6'!S124</f>
        <v>0</v>
      </c>
      <c r="T124" s="94">
        <f>+'CO2'!T124+'abs CO2'!T124+'CH4'!T124*PCG!$C$5+N2O!T124*PCG!$C$6+HFC!T124+PFC!T124+'SF6'!T124</f>
        <v>0</v>
      </c>
      <c r="U124" s="94">
        <f>+'CO2'!U124+'abs CO2'!U124+'CH4'!U124*PCG!$C$5+N2O!U124*PCG!$C$6+HFC!U124+PFC!U124+'SF6'!U124</f>
        <v>0</v>
      </c>
      <c r="V124" s="94">
        <f>+'CO2'!V124+'abs CO2'!V124+'CH4'!V124*PCG!$C$5+N2O!V124*PCG!$C$6+HFC!V124+PFC!V124+'SF6'!V124</f>
        <v>0</v>
      </c>
      <c r="W124" s="94">
        <f>+'CO2'!W124+'abs CO2'!W124+'CH4'!W124*PCG!$C$5+N2O!W124*PCG!$C$6+HFC!W124+PFC!W124+'SF6'!W124</f>
        <v>0</v>
      </c>
      <c r="X124" s="94">
        <f>+'CO2'!X124+'abs CO2'!X124+'CH4'!X124*PCG!$C$5+N2O!X124*PCG!$C$6+HFC!X124+PFC!X124+'SF6'!X124</f>
        <v>0</v>
      </c>
      <c r="Y124" s="94">
        <f>+'CO2'!Y124+'abs CO2'!Y124+'CH4'!Y124*PCG!$C$5+N2O!Y124*PCG!$C$6+HFC!Y124+PFC!Y124+'SF6'!Y124</f>
        <v>0</v>
      </c>
      <c r="Z124" s="94">
        <f>+'CO2'!Z124+'abs CO2'!Z124+'CH4'!Z124*PCG!$C$5+N2O!Z124*PCG!$C$6+HFC!Z124+PFC!Z124+'SF6'!Z124</f>
        <v>0</v>
      </c>
      <c r="AA124" s="94">
        <f>+'CO2'!AA124+'abs CO2'!AA124+'CH4'!AA124*PCG!$C$5+N2O!AA124*PCG!$C$6+HFC!AA124+PFC!AA124+'SF6'!AA124</f>
        <v>0</v>
      </c>
      <c r="AB124" s="94">
        <f>+'CO2'!AB124+'abs CO2'!AB124+'CH4'!AB124*PCG!$C$5+N2O!AB124*PCG!$C$6+HFC!AB124+PFC!AB124+'SF6'!AB124</f>
        <v>0</v>
      </c>
      <c r="AC124" s="94">
        <f>+'CO2'!AC124+'abs CO2'!AC124+'CH4'!AC124*PCG!$C$5+N2O!AC124*PCG!$C$6+HFC!AC124+PFC!AC124+'SF6'!AC124</f>
        <v>0</v>
      </c>
      <c r="AD124" s="94">
        <f>+'CO2'!AD124+'abs CO2'!AD124+'CH4'!AD124*PCG!$C$5+N2O!AD124*PCG!$C$6+HFC!AD124+PFC!AD124+'SF6'!AD124</f>
        <v>0</v>
      </c>
      <c r="AE124" s="94">
        <f>+'CO2'!AE124+'abs CO2'!AE124+'CH4'!AE124*PCG!$C$5+N2O!AE124*PCG!$C$6+HFC!AE124+PFC!AE124+'SF6'!AE124</f>
        <v>0</v>
      </c>
    </row>
    <row r="125" spans="1:31" x14ac:dyDescent="0.2">
      <c r="A125" s="13" t="s">
        <v>275</v>
      </c>
      <c r="B125" s="4" t="s">
        <v>276</v>
      </c>
      <c r="C125" s="94">
        <f>+'CO2'!C125+'abs CO2'!C125+'CH4'!C125*PCG!$C$5+N2O!C125*PCG!$C$6+HFC!C125+PFC!C125+'SF6'!C125</f>
        <v>0</v>
      </c>
      <c r="D125" s="94">
        <f>+'CO2'!D125+'abs CO2'!D125+'CH4'!D125*PCG!$C$5+N2O!D125*PCG!$C$6+HFC!D125+PFC!D125+'SF6'!D125</f>
        <v>0</v>
      </c>
      <c r="E125" s="94">
        <f>+'CO2'!E125+'abs CO2'!E125+'CH4'!E125*PCG!$C$5+N2O!E125*PCG!$C$6+HFC!E125+PFC!E125+'SF6'!E125</f>
        <v>0</v>
      </c>
      <c r="F125" s="94">
        <f>+'CO2'!F125+'abs CO2'!F125+'CH4'!F125*PCG!$C$5+N2O!F125*PCG!$C$6+HFC!F125+PFC!F125+'SF6'!F125</f>
        <v>0</v>
      </c>
      <c r="G125" s="94">
        <f>+'CO2'!G125+'abs CO2'!G125+'CH4'!G125*PCG!$C$5+N2O!G125*PCG!$C$6+HFC!G125+PFC!G125+'SF6'!G125</f>
        <v>0</v>
      </c>
      <c r="H125" s="94">
        <f>+'CO2'!H125+'abs CO2'!H125+'CH4'!H125*PCG!$C$5+N2O!H125*PCG!$C$6+HFC!H125+PFC!H125+'SF6'!H125</f>
        <v>0</v>
      </c>
      <c r="I125" s="94">
        <f>+'CO2'!I125+'abs CO2'!I125+'CH4'!I125*PCG!$C$5+N2O!I125*PCG!$C$6+HFC!I125+PFC!I125+'SF6'!I125</f>
        <v>0</v>
      </c>
      <c r="J125" s="94">
        <f>+'CO2'!J125+'abs CO2'!J125+'CH4'!J125*PCG!$C$5+N2O!J125*PCG!$C$6+HFC!J125+PFC!J125+'SF6'!J125</f>
        <v>0</v>
      </c>
      <c r="K125" s="94">
        <f>+'CO2'!K125+'abs CO2'!K125+'CH4'!K125*PCG!$C$5+N2O!K125*PCG!$C$6+HFC!K125+PFC!K125+'SF6'!K125</f>
        <v>0</v>
      </c>
      <c r="L125" s="94">
        <f>+'CO2'!L125+'abs CO2'!L125+'CH4'!L125*PCG!$C$5+N2O!L125*PCG!$C$6+HFC!L125+PFC!L125+'SF6'!L125</f>
        <v>0</v>
      </c>
      <c r="M125" s="94">
        <f>+'CO2'!M125+'abs CO2'!M125+'CH4'!M125*PCG!$C$5+N2O!M125*PCG!$C$6+HFC!M125+PFC!M125+'SF6'!M125</f>
        <v>0</v>
      </c>
      <c r="N125" s="94">
        <f>+'CO2'!N125+'abs CO2'!N125+'CH4'!N125*PCG!$C$5+N2O!N125*PCG!$C$6+HFC!N125+PFC!N125+'SF6'!N125</f>
        <v>0</v>
      </c>
      <c r="O125" s="94">
        <f>+'CO2'!O125+'abs CO2'!O125+'CH4'!O125*PCG!$C$5+N2O!O125*PCG!$C$6+HFC!O125+PFC!O125+'SF6'!O125</f>
        <v>0</v>
      </c>
      <c r="P125" s="94">
        <f>+'CO2'!P125+'abs CO2'!P125+'CH4'!P125*PCG!$C$5+N2O!P125*PCG!$C$6+HFC!P125+PFC!P125+'SF6'!P125</f>
        <v>0</v>
      </c>
      <c r="Q125" s="94">
        <f>+'CO2'!Q125+'abs CO2'!Q125+'CH4'!Q125*PCG!$C$5+N2O!Q125*PCG!$C$6+HFC!Q125+PFC!Q125+'SF6'!Q125</f>
        <v>0</v>
      </c>
      <c r="R125" s="94">
        <f>+'CO2'!R125+'abs CO2'!R125+'CH4'!R125*PCG!$C$5+N2O!R125*PCG!$C$6+HFC!R125+PFC!R125+'SF6'!R125</f>
        <v>0</v>
      </c>
      <c r="S125" s="94">
        <f>+'CO2'!S125+'abs CO2'!S125+'CH4'!S125*PCG!$C$5+N2O!S125*PCG!$C$6+HFC!S125+PFC!S125+'SF6'!S125</f>
        <v>0</v>
      </c>
      <c r="T125" s="94">
        <f>+'CO2'!T125+'abs CO2'!T125+'CH4'!T125*PCG!$C$5+N2O!T125*PCG!$C$6+HFC!T125+PFC!T125+'SF6'!T125</f>
        <v>0</v>
      </c>
      <c r="U125" s="94">
        <f>+'CO2'!U125+'abs CO2'!U125+'CH4'!U125*PCG!$C$5+N2O!U125*PCG!$C$6+HFC!U125+PFC!U125+'SF6'!U125</f>
        <v>0</v>
      </c>
      <c r="V125" s="94">
        <f>+'CO2'!V125+'abs CO2'!V125+'CH4'!V125*PCG!$C$5+N2O!V125*PCG!$C$6+HFC!V125+PFC!V125+'SF6'!V125</f>
        <v>0</v>
      </c>
      <c r="W125" s="94">
        <f>+'CO2'!W125+'abs CO2'!W125+'CH4'!W125*PCG!$C$5+N2O!W125*PCG!$C$6+HFC!W125+PFC!W125+'SF6'!W125</f>
        <v>0</v>
      </c>
      <c r="X125" s="94">
        <f>+'CO2'!X125+'abs CO2'!X125+'CH4'!X125*PCG!$C$5+N2O!X125*PCG!$C$6+HFC!X125+PFC!X125+'SF6'!X125</f>
        <v>0</v>
      </c>
      <c r="Y125" s="94">
        <f>+'CO2'!Y125+'abs CO2'!Y125+'CH4'!Y125*PCG!$C$5+N2O!Y125*PCG!$C$6+HFC!Y125+PFC!Y125+'SF6'!Y125</f>
        <v>0</v>
      </c>
      <c r="Z125" s="94">
        <f>+'CO2'!Z125+'abs CO2'!Z125+'CH4'!Z125*PCG!$C$5+N2O!Z125*PCG!$C$6+HFC!Z125+PFC!Z125+'SF6'!Z125</f>
        <v>0</v>
      </c>
      <c r="AA125" s="94">
        <f>+'CO2'!AA125+'abs CO2'!AA125+'CH4'!AA125*PCG!$C$5+N2O!AA125*PCG!$C$6+HFC!AA125+PFC!AA125+'SF6'!AA125</f>
        <v>0</v>
      </c>
      <c r="AB125" s="94">
        <f>+'CO2'!AB125+'abs CO2'!AB125+'CH4'!AB125*PCG!$C$5+N2O!AB125*PCG!$C$6+HFC!AB125+PFC!AB125+'SF6'!AB125</f>
        <v>0</v>
      </c>
      <c r="AC125" s="94">
        <f>+'CO2'!AC125+'abs CO2'!AC125+'CH4'!AC125*PCG!$C$5+N2O!AC125*PCG!$C$6+HFC!AC125+PFC!AC125+'SF6'!AC125</f>
        <v>0</v>
      </c>
      <c r="AD125" s="94">
        <f>+'CO2'!AD125+'abs CO2'!AD125+'CH4'!AD125*PCG!$C$5+N2O!AD125*PCG!$C$6+HFC!AD125+PFC!AD125+'SF6'!AD125</f>
        <v>0</v>
      </c>
      <c r="AE125" s="94">
        <f>+'CO2'!AE125+'abs CO2'!AE125+'CH4'!AE125*PCG!$C$5+N2O!AE125*PCG!$C$6+HFC!AE125+PFC!AE125+'SF6'!AE125</f>
        <v>0</v>
      </c>
    </row>
    <row r="126" spans="1:31" x14ac:dyDescent="0.2">
      <c r="A126" s="13" t="s">
        <v>277</v>
      </c>
      <c r="B126" s="4" t="s">
        <v>278</v>
      </c>
      <c r="C126" s="94">
        <f>+'CO2'!C126+'abs CO2'!C126+'CH4'!C126*PCG!$C$5+N2O!C126*PCG!$C$6+HFC!C126+PFC!C126+'SF6'!C126</f>
        <v>0</v>
      </c>
      <c r="D126" s="94">
        <f>+'CO2'!D126+'abs CO2'!D126+'CH4'!D126*PCG!$C$5+N2O!D126*PCG!$C$6+HFC!D126+PFC!D126+'SF6'!D126</f>
        <v>0</v>
      </c>
      <c r="E126" s="94">
        <f>+'CO2'!E126+'abs CO2'!E126+'CH4'!E126*PCG!$C$5+N2O!E126*PCG!$C$6+HFC!E126+PFC!E126+'SF6'!E126</f>
        <v>0</v>
      </c>
      <c r="F126" s="94">
        <f>+'CO2'!F126+'abs CO2'!F126+'CH4'!F126*PCG!$C$5+N2O!F126*PCG!$C$6+HFC!F126+PFC!F126+'SF6'!F126</f>
        <v>0</v>
      </c>
      <c r="G126" s="94">
        <f>+'CO2'!G126+'abs CO2'!G126+'CH4'!G126*PCG!$C$5+N2O!G126*PCG!$C$6+HFC!G126+PFC!G126+'SF6'!G126</f>
        <v>0</v>
      </c>
      <c r="H126" s="94">
        <f>+'CO2'!H126+'abs CO2'!H126+'CH4'!H126*PCG!$C$5+N2O!H126*PCG!$C$6+HFC!H126+PFC!H126+'SF6'!H126</f>
        <v>0</v>
      </c>
      <c r="I126" s="94">
        <f>+'CO2'!I126+'abs CO2'!I126+'CH4'!I126*PCG!$C$5+N2O!I126*PCG!$C$6+HFC!I126+PFC!I126+'SF6'!I126</f>
        <v>0</v>
      </c>
      <c r="J126" s="94">
        <f>+'CO2'!J126+'abs CO2'!J126+'CH4'!J126*PCG!$C$5+N2O!J126*PCG!$C$6+HFC!J126+PFC!J126+'SF6'!J126</f>
        <v>0</v>
      </c>
      <c r="K126" s="94">
        <f>+'CO2'!K126+'abs CO2'!K126+'CH4'!K126*PCG!$C$5+N2O!K126*PCG!$C$6+HFC!K126+PFC!K126+'SF6'!K126</f>
        <v>0</v>
      </c>
      <c r="L126" s="94">
        <f>+'CO2'!L126+'abs CO2'!L126+'CH4'!L126*PCG!$C$5+N2O!L126*PCG!$C$6+HFC!L126+PFC!L126+'SF6'!L126</f>
        <v>0</v>
      </c>
      <c r="M126" s="94">
        <f>+'CO2'!M126+'abs CO2'!M126+'CH4'!M126*PCG!$C$5+N2O!M126*PCG!$C$6+HFC!M126+PFC!M126+'SF6'!M126</f>
        <v>0</v>
      </c>
      <c r="N126" s="94">
        <f>+'CO2'!N126+'abs CO2'!N126+'CH4'!N126*PCG!$C$5+N2O!N126*PCG!$C$6+HFC!N126+PFC!N126+'SF6'!N126</f>
        <v>0</v>
      </c>
      <c r="O126" s="94">
        <f>+'CO2'!O126+'abs CO2'!O126+'CH4'!O126*PCG!$C$5+N2O!O126*PCG!$C$6+HFC!O126+PFC!O126+'SF6'!O126</f>
        <v>0</v>
      </c>
      <c r="P126" s="94">
        <f>+'CO2'!P126+'abs CO2'!P126+'CH4'!P126*PCG!$C$5+N2O!P126*PCG!$C$6+HFC!P126+PFC!P126+'SF6'!P126</f>
        <v>0</v>
      </c>
      <c r="Q126" s="94">
        <f>+'CO2'!Q126+'abs CO2'!Q126+'CH4'!Q126*PCG!$C$5+N2O!Q126*PCG!$C$6+HFC!Q126+PFC!Q126+'SF6'!Q126</f>
        <v>0</v>
      </c>
      <c r="R126" s="94">
        <f>+'CO2'!R126+'abs CO2'!R126+'CH4'!R126*PCG!$C$5+N2O!R126*PCG!$C$6+HFC!R126+PFC!R126+'SF6'!R126</f>
        <v>0</v>
      </c>
      <c r="S126" s="94">
        <f>+'CO2'!S126+'abs CO2'!S126+'CH4'!S126*PCG!$C$5+N2O!S126*PCG!$C$6+HFC!S126+PFC!S126+'SF6'!S126</f>
        <v>0</v>
      </c>
      <c r="T126" s="94">
        <f>+'CO2'!T126+'abs CO2'!T126+'CH4'!T126*PCG!$C$5+N2O!T126*PCG!$C$6+HFC!T126+PFC!T126+'SF6'!T126</f>
        <v>0</v>
      </c>
      <c r="U126" s="94">
        <f>+'CO2'!U126+'abs CO2'!U126+'CH4'!U126*PCG!$C$5+N2O!U126*PCG!$C$6+HFC!U126+PFC!U126+'SF6'!U126</f>
        <v>0</v>
      </c>
      <c r="V126" s="94">
        <f>+'CO2'!V126+'abs CO2'!V126+'CH4'!V126*PCG!$C$5+N2O!V126*PCG!$C$6+HFC!V126+PFC!V126+'SF6'!V126</f>
        <v>0</v>
      </c>
      <c r="W126" s="94">
        <f>+'CO2'!W126+'abs CO2'!W126+'CH4'!W126*PCG!$C$5+N2O!W126*PCG!$C$6+HFC!W126+PFC!W126+'SF6'!W126</f>
        <v>0</v>
      </c>
      <c r="X126" s="94">
        <f>+'CO2'!X126+'abs CO2'!X126+'CH4'!X126*PCG!$C$5+N2O!X126*PCG!$C$6+HFC!X126+PFC!X126+'SF6'!X126</f>
        <v>0</v>
      </c>
      <c r="Y126" s="94">
        <f>+'CO2'!Y126+'abs CO2'!Y126+'CH4'!Y126*PCG!$C$5+N2O!Y126*PCG!$C$6+HFC!Y126+PFC!Y126+'SF6'!Y126</f>
        <v>0</v>
      </c>
      <c r="Z126" s="94">
        <f>+'CO2'!Z126+'abs CO2'!Z126+'CH4'!Z126*PCG!$C$5+N2O!Z126*PCG!$C$6+HFC!Z126+PFC!Z126+'SF6'!Z126</f>
        <v>0</v>
      </c>
      <c r="AA126" s="94">
        <f>+'CO2'!AA126+'abs CO2'!AA126+'CH4'!AA126*PCG!$C$5+N2O!AA126*PCG!$C$6+HFC!AA126+PFC!AA126+'SF6'!AA126</f>
        <v>0</v>
      </c>
      <c r="AB126" s="94">
        <f>+'CO2'!AB126+'abs CO2'!AB126+'CH4'!AB126*PCG!$C$5+N2O!AB126*PCG!$C$6+HFC!AB126+PFC!AB126+'SF6'!AB126</f>
        <v>0</v>
      </c>
      <c r="AC126" s="94">
        <f>+'CO2'!AC126+'abs CO2'!AC126+'CH4'!AC126*PCG!$C$5+N2O!AC126*PCG!$C$6+HFC!AC126+PFC!AC126+'SF6'!AC126</f>
        <v>0</v>
      </c>
      <c r="AD126" s="94">
        <f>+'CO2'!AD126+'abs CO2'!AD126+'CH4'!AD126*PCG!$C$5+N2O!AD126*PCG!$C$6+HFC!AD126+PFC!AD126+'SF6'!AD126</f>
        <v>0</v>
      </c>
      <c r="AE126" s="94">
        <f>+'CO2'!AE126+'abs CO2'!AE126+'CH4'!AE126*PCG!$C$5+N2O!AE126*PCG!$C$6+HFC!AE126+PFC!AE126+'SF6'!AE126</f>
        <v>0</v>
      </c>
    </row>
    <row r="127" spans="1:31" x14ac:dyDescent="0.2">
      <c r="A127" s="13" t="s">
        <v>279</v>
      </c>
      <c r="B127" s="4" t="s">
        <v>280</v>
      </c>
      <c r="C127" s="94">
        <f>+'CO2'!C127+'abs CO2'!C127+'CH4'!C127*PCG!$C$5+N2O!C127*PCG!$C$6+HFC!C127+PFC!C127+'SF6'!C127</f>
        <v>0</v>
      </c>
      <c r="D127" s="94">
        <f>+'CO2'!D127+'abs CO2'!D127+'CH4'!D127*PCG!$C$5+N2O!D127*PCG!$C$6+HFC!D127+PFC!D127+'SF6'!D127</f>
        <v>0</v>
      </c>
      <c r="E127" s="94">
        <f>+'CO2'!E127+'abs CO2'!E127+'CH4'!E127*PCG!$C$5+N2O!E127*PCG!$C$6+HFC!E127+PFC!E127+'SF6'!E127</f>
        <v>0</v>
      </c>
      <c r="F127" s="94">
        <f>+'CO2'!F127+'abs CO2'!F127+'CH4'!F127*PCG!$C$5+N2O!F127*PCG!$C$6+HFC!F127+PFC!F127+'SF6'!F127</f>
        <v>0</v>
      </c>
      <c r="G127" s="94">
        <f>+'CO2'!G127+'abs CO2'!G127+'CH4'!G127*PCG!$C$5+N2O!G127*PCG!$C$6+HFC!G127+PFC!G127+'SF6'!G127</f>
        <v>0</v>
      </c>
      <c r="H127" s="94">
        <f>+'CO2'!H127+'abs CO2'!H127+'CH4'!H127*PCG!$C$5+N2O!H127*PCG!$C$6+HFC!H127+PFC!H127+'SF6'!H127</f>
        <v>0</v>
      </c>
      <c r="I127" s="94">
        <f>+'CO2'!I127+'abs CO2'!I127+'CH4'!I127*PCG!$C$5+N2O!I127*PCG!$C$6+HFC!I127+PFC!I127+'SF6'!I127</f>
        <v>0</v>
      </c>
      <c r="J127" s="94">
        <f>+'CO2'!J127+'abs CO2'!J127+'CH4'!J127*PCG!$C$5+N2O!J127*PCG!$C$6+HFC!J127+PFC!J127+'SF6'!J127</f>
        <v>0</v>
      </c>
      <c r="K127" s="94">
        <f>+'CO2'!K127+'abs CO2'!K127+'CH4'!K127*PCG!$C$5+N2O!K127*PCG!$C$6+HFC!K127+PFC!K127+'SF6'!K127</f>
        <v>0</v>
      </c>
      <c r="L127" s="94">
        <f>+'CO2'!L127+'abs CO2'!L127+'CH4'!L127*PCG!$C$5+N2O!L127*PCG!$C$6+HFC!L127+PFC!L127+'SF6'!L127</f>
        <v>0</v>
      </c>
      <c r="M127" s="94">
        <f>+'CO2'!M127+'abs CO2'!M127+'CH4'!M127*PCG!$C$5+N2O!M127*PCG!$C$6+HFC!M127+PFC!M127+'SF6'!M127</f>
        <v>0</v>
      </c>
      <c r="N127" s="94">
        <f>+'CO2'!N127+'abs CO2'!N127+'CH4'!N127*PCG!$C$5+N2O!N127*PCG!$C$6+HFC!N127+PFC!N127+'SF6'!N127</f>
        <v>0</v>
      </c>
      <c r="O127" s="94">
        <f>+'CO2'!O127+'abs CO2'!O127+'CH4'!O127*PCG!$C$5+N2O!O127*PCG!$C$6+HFC!O127+PFC!O127+'SF6'!O127</f>
        <v>0</v>
      </c>
      <c r="P127" s="94">
        <f>+'CO2'!P127+'abs CO2'!P127+'CH4'!P127*PCG!$C$5+N2O!P127*PCG!$C$6+HFC!P127+PFC!P127+'SF6'!P127</f>
        <v>0</v>
      </c>
      <c r="Q127" s="94">
        <f>+'CO2'!Q127+'abs CO2'!Q127+'CH4'!Q127*PCG!$C$5+N2O!Q127*PCG!$C$6+HFC!Q127+PFC!Q127+'SF6'!Q127</f>
        <v>0</v>
      </c>
      <c r="R127" s="94">
        <f>+'CO2'!R127+'abs CO2'!R127+'CH4'!R127*PCG!$C$5+N2O!R127*PCG!$C$6+HFC!R127+PFC!R127+'SF6'!R127</f>
        <v>0</v>
      </c>
      <c r="S127" s="94">
        <f>+'CO2'!S127+'abs CO2'!S127+'CH4'!S127*PCG!$C$5+N2O!S127*PCG!$C$6+HFC!S127+PFC!S127+'SF6'!S127</f>
        <v>0</v>
      </c>
      <c r="T127" s="94">
        <f>+'CO2'!T127+'abs CO2'!T127+'CH4'!T127*PCG!$C$5+N2O!T127*PCG!$C$6+HFC!T127+PFC!T127+'SF6'!T127</f>
        <v>0</v>
      </c>
      <c r="U127" s="94">
        <f>+'CO2'!U127+'abs CO2'!U127+'CH4'!U127*PCG!$C$5+N2O!U127*PCG!$C$6+HFC!U127+PFC!U127+'SF6'!U127</f>
        <v>0</v>
      </c>
      <c r="V127" s="94">
        <f>+'CO2'!V127+'abs CO2'!V127+'CH4'!V127*PCG!$C$5+N2O!V127*PCG!$C$6+HFC!V127+PFC!V127+'SF6'!V127</f>
        <v>0</v>
      </c>
      <c r="W127" s="94">
        <f>+'CO2'!W127+'abs CO2'!W127+'CH4'!W127*PCG!$C$5+N2O!W127*PCG!$C$6+HFC!W127+PFC!W127+'SF6'!W127</f>
        <v>0</v>
      </c>
      <c r="X127" s="94">
        <f>+'CO2'!X127+'abs CO2'!X127+'CH4'!X127*PCG!$C$5+N2O!X127*PCG!$C$6+HFC!X127+PFC!X127+'SF6'!X127</f>
        <v>0</v>
      </c>
      <c r="Y127" s="94">
        <f>+'CO2'!Y127+'abs CO2'!Y127+'CH4'!Y127*PCG!$C$5+N2O!Y127*PCG!$C$6+HFC!Y127+PFC!Y127+'SF6'!Y127</f>
        <v>0</v>
      </c>
      <c r="Z127" s="94">
        <f>+'CO2'!Z127+'abs CO2'!Z127+'CH4'!Z127*PCG!$C$5+N2O!Z127*PCG!$C$6+HFC!Z127+PFC!Z127+'SF6'!Z127</f>
        <v>0</v>
      </c>
      <c r="AA127" s="94">
        <f>+'CO2'!AA127+'abs CO2'!AA127+'CH4'!AA127*PCG!$C$5+N2O!AA127*PCG!$C$6+HFC!AA127+PFC!AA127+'SF6'!AA127</f>
        <v>0</v>
      </c>
      <c r="AB127" s="94">
        <f>+'CO2'!AB127+'abs CO2'!AB127+'CH4'!AB127*PCG!$C$5+N2O!AB127*PCG!$C$6+HFC!AB127+PFC!AB127+'SF6'!AB127</f>
        <v>0</v>
      </c>
      <c r="AC127" s="94">
        <f>+'CO2'!AC127+'abs CO2'!AC127+'CH4'!AC127*PCG!$C$5+N2O!AC127*PCG!$C$6+HFC!AC127+PFC!AC127+'SF6'!AC127</f>
        <v>0</v>
      </c>
      <c r="AD127" s="94">
        <f>+'CO2'!AD127+'abs CO2'!AD127+'CH4'!AD127*PCG!$C$5+N2O!AD127*PCG!$C$6+HFC!AD127+PFC!AD127+'SF6'!AD127</f>
        <v>0</v>
      </c>
      <c r="AE127" s="94">
        <f>+'CO2'!AE127+'abs CO2'!AE127+'CH4'!AE127*PCG!$C$5+N2O!AE127*PCG!$C$6+HFC!AE127+PFC!AE127+'SF6'!AE127</f>
        <v>0</v>
      </c>
    </row>
    <row r="128" spans="1:31" x14ac:dyDescent="0.2">
      <c r="A128" s="13" t="s">
        <v>281</v>
      </c>
      <c r="B128" s="4" t="s">
        <v>282</v>
      </c>
      <c r="C128" s="94">
        <f>+'CO2'!C128+'abs CO2'!C128+'CH4'!C128*PCG!$C$5+N2O!C128*PCG!$C$6+HFC!C128+PFC!C128+'SF6'!C128</f>
        <v>0</v>
      </c>
      <c r="D128" s="94">
        <f>+'CO2'!D128+'abs CO2'!D128+'CH4'!D128*PCG!$C$5+N2O!D128*PCG!$C$6+HFC!D128+PFC!D128+'SF6'!D128</f>
        <v>0</v>
      </c>
      <c r="E128" s="94">
        <f>+'CO2'!E128+'abs CO2'!E128+'CH4'!E128*PCG!$C$5+N2O!E128*PCG!$C$6+HFC!E128+PFC!E128+'SF6'!E128</f>
        <v>0</v>
      </c>
      <c r="F128" s="94">
        <f>+'CO2'!F128+'abs CO2'!F128+'CH4'!F128*PCG!$C$5+N2O!F128*PCG!$C$6+HFC!F128+PFC!F128+'SF6'!F128</f>
        <v>0</v>
      </c>
      <c r="G128" s="94">
        <f>+'CO2'!G128+'abs CO2'!G128+'CH4'!G128*PCG!$C$5+N2O!G128*PCG!$C$6+HFC!G128+PFC!G128+'SF6'!G128</f>
        <v>0</v>
      </c>
      <c r="H128" s="94">
        <f>+'CO2'!H128+'abs CO2'!H128+'CH4'!H128*PCG!$C$5+N2O!H128*PCG!$C$6+HFC!H128+PFC!H128+'SF6'!H128</f>
        <v>0</v>
      </c>
      <c r="I128" s="94">
        <f>+'CO2'!I128+'abs CO2'!I128+'CH4'!I128*PCG!$C$5+N2O!I128*PCG!$C$6+HFC!I128+PFC!I128+'SF6'!I128</f>
        <v>0</v>
      </c>
      <c r="J128" s="94">
        <f>+'CO2'!J128+'abs CO2'!J128+'CH4'!J128*PCG!$C$5+N2O!J128*PCG!$C$6+HFC!J128+PFC!J128+'SF6'!J128</f>
        <v>0</v>
      </c>
      <c r="K128" s="94">
        <f>+'CO2'!K128+'abs CO2'!K128+'CH4'!K128*PCG!$C$5+N2O!K128*PCG!$C$6+HFC!K128+PFC!K128+'SF6'!K128</f>
        <v>0</v>
      </c>
      <c r="L128" s="94">
        <f>+'CO2'!L128+'abs CO2'!L128+'CH4'!L128*PCG!$C$5+N2O!L128*PCG!$C$6+HFC!L128+PFC!L128+'SF6'!L128</f>
        <v>0</v>
      </c>
      <c r="M128" s="94">
        <f>+'CO2'!M128+'abs CO2'!M128+'CH4'!M128*PCG!$C$5+N2O!M128*PCG!$C$6+HFC!M128+PFC!M128+'SF6'!M128</f>
        <v>0</v>
      </c>
      <c r="N128" s="94">
        <f>+'CO2'!N128+'abs CO2'!N128+'CH4'!N128*PCG!$C$5+N2O!N128*PCG!$C$6+HFC!N128+PFC!N128+'SF6'!N128</f>
        <v>0</v>
      </c>
      <c r="O128" s="94">
        <f>+'CO2'!O128+'abs CO2'!O128+'CH4'!O128*PCG!$C$5+N2O!O128*PCG!$C$6+HFC!O128+PFC!O128+'SF6'!O128</f>
        <v>0</v>
      </c>
      <c r="P128" s="94">
        <f>+'CO2'!P128+'abs CO2'!P128+'CH4'!P128*PCG!$C$5+N2O!P128*PCG!$C$6+HFC!P128+PFC!P128+'SF6'!P128</f>
        <v>0</v>
      </c>
      <c r="Q128" s="94">
        <f>+'CO2'!Q128+'abs CO2'!Q128+'CH4'!Q128*PCG!$C$5+N2O!Q128*PCG!$C$6+HFC!Q128+PFC!Q128+'SF6'!Q128</f>
        <v>0</v>
      </c>
      <c r="R128" s="94">
        <f>+'CO2'!R128+'abs CO2'!R128+'CH4'!R128*PCG!$C$5+N2O!R128*PCG!$C$6+HFC!R128+PFC!R128+'SF6'!R128</f>
        <v>0</v>
      </c>
      <c r="S128" s="94">
        <f>+'CO2'!S128+'abs CO2'!S128+'CH4'!S128*PCG!$C$5+N2O!S128*PCG!$C$6+HFC!S128+PFC!S128+'SF6'!S128</f>
        <v>0</v>
      </c>
      <c r="T128" s="94">
        <f>+'CO2'!T128+'abs CO2'!T128+'CH4'!T128*PCG!$C$5+N2O!T128*PCG!$C$6+HFC!T128+PFC!T128+'SF6'!T128</f>
        <v>0</v>
      </c>
      <c r="U128" s="94">
        <f>+'CO2'!U128+'abs CO2'!U128+'CH4'!U128*PCG!$C$5+N2O!U128*PCG!$C$6+HFC!U128+PFC!U128+'SF6'!U128</f>
        <v>0</v>
      </c>
      <c r="V128" s="94">
        <f>+'CO2'!V128+'abs CO2'!V128+'CH4'!V128*PCG!$C$5+N2O!V128*PCG!$C$6+HFC!V128+PFC!V128+'SF6'!V128</f>
        <v>0</v>
      </c>
      <c r="W128" s="94">
        <f>+'CO2'!W128+'abs CO2'!W128+'CH4'!W128*PCG!$C$5+N2O!W128*PCG!$C$6+HFC!W128+PFC!W128+'SF6'!W128</f>
        <v>0</v>
      </c>
      <c r="X128" s="94">
        <f>+'CO2'!X128+'abs CO2'!X128+'CH4'!X128*PCG!$C$5+N2O!X128*PCG!$C$6+HFC!X128+PFC!X128+'SF6'!X128</f>
        <v>0</v>
      </c>
      <c r="Y128" s="94">
        <f>+'CO2'!Y128+'abs CO2'!Y128+'CH4'!Y128*PCG!$C$5+N2O!Y128*PCG!$C$6+HFC!Y128+PFC!Y128+'SF6'!Y128</f>
        <v>0</v>
      </c>
      <c r="Z128" s="94">
        <f>+'CO2'!Z128+'abs CO2'!Z128+'CH4'!Z128*PCG!$C$5+N2O!Z128*PCG!$C$6+HFC!Z128+PFC!Z128+'SF6'!Z128</f>
        <v>0</v>
      </c>
      <c r="AA128" s="94">
        <f>+'CO2'!AA128+'abs CO2'!AA128+'CH4'!AA128*PCG!$C$5+N2O!AA128*PCG!$C$6+HFC!AA128+PFC!AA128+'SF6'!AA128</f>
        <v>0</v>
      </c>
      <c r="AB128" s="94">
        <f>+'CO2'!AB128+'abs CO2'!AB128+'CH4'!AB128*PCG!$C$5+N2O!AB128*PCG!$C$6+HFC!AB128+PFC!AB128+'SF6'!AB128</f>
        <v>0</v>
      </c>
      <c r="AC128" s="94">
        <f>+'CO2'!AC128+'abs CO2'!AC128+'CH4'!AC128*PCG!$C$5+N2O!AC128*PCG!$C$6+HFC!AC128+PFC!AC128+'SF6'!AC128</f>
        <v>0</v>
      </c>
      <c r="AD128" s="94">
        <f>+'CO2'!AD128+'abs CO2'!AD128+'CH4'!AD128*PCG!$C$5+N2O!AD128*PCG!$C$6+HFC!AD128+PFC!AD128+'SF6'!AD128</f>
        <v>0</v>
      </c>
      <c r="AE128" s="94">
        <f>+'CO2'!AE128+'abs CO2'!AE128+'CH4'!AE128*PCG!$C$5+N2O!AE128*PCG!$C$6+HFC!AE128+PFC!AE128+'SF6'!AE128</f>
        <v>0</v>
      </c>
    </row>
    <row r="129" spans="1:31" x14ac:dyDescent="0.2">
      <c r="A129" s="13" t="s">
        <v>283</v>
      </c>
      <c r="B129" s="4" t="s">
        <v>284</v>
      </c>
      <c r="C129" s="94">
        <f>+'CO2'!C129+'abs CO2'!C129+'CH4'!C129*PCG!$C$5+N2O!C129*PCG!$C$6+HFC!C129+PFC!C129+'SF6'!C129</f>
        <v>0</v>
      </c>
      <c r="D129" s="94">
        <f>+'CO2'!D129+'abs CO2'!D129+'CH4'!D129*PCG!$C$5+N2O!D129*PCG!$C$6+HFC!D129+PFC!D129+'SF6'!D129</f>
        <v>0</v>
      </c>
      <c r="E129" s="94">
        <f>+'CO2'!E129+'abs CO2'!E129+'CH4'!E129*PCG!$C$5+N2O!E129*PCG!$C$6+HFC!E129+PFC!E129+'SF6'!E129</f>
        <v>0</v>
      </c>
      <c r="F129" s="94">
        <f>+'CO2'!F129+'abs CO2'!F129+'CH4'!F129*PCG!$C$5+N2O!F129*PCG!$C$6+HFC!F129+PFC!F129+'SF6'!F129</f>
        <v>0</v>
      </c>
      <c r="G129" s="94">
        <f>+'CO2'!G129+'abs CO2'!G129+'CH4'!G129*PCG!$C$5+N2O!G129*PCG!$C$6+HFC!G129+PFC!G129+'SF6'!G129</f>
        <v>0</v>
      </c>
      <c r="H129" s="94">
        <f>+'CO2'!H129+'abs CO2'!H129+'CH4'!H129*PCG!$C$5+N2O!H129*PCG!$C$6+HFC!H129+PFC!H129+'SF6'!H129</f>
        <v>0</v>
      </c>
      <c r="I129" s="94">
        <f>+'CO2'!I129+'abs CO2'!I129+'CH4'!I129*PCG!$C$5+N2O!I129*PCG!$C$6+HFC!I129+PFC!I129+'SF6'!I129</f>
        <v>0</v>
      </c>
      <c r="J129" s="94">
        <f>+'CO2'!J129+'abs CO2'!J129+'CH4'!J129*PCG!$C$5+N2O!J129*PCG!$C$6+HFC!J129+PFC!J129+'SF6'!J129</f>
        <v>0</v>
      </c>
      <c r="K129" s="94">
        <f>+'CO2'!K129+'abs CO2'!K129+'CH4'!K129*PCG!$C$5+N2O!K129*PCG!$C$6+HFC!K129+PFC!K129+'SF6'!K129</f>
        <v>0</v>
      </c>
      <c r="L129" s="94">
        <f>+'CO2'!L129+'abs CO2'!L129+'CH4'!L129*PCG!$C$5+N2O!L129*PCG!$C$6+HFC!L129+PFC!L129+'SF6'!L129</f>
        <v>0</v>
      </c>
      <c r="M129" s="94">
        <f>+'CO2'!M129+'abs CO2'!M129+'CH4'!M129*PCG!$C$5+N2O!M129*PCG!$C$6+HFC!M129+PFC!M129+'SF6'!M129</f>
        <v>0</v>
      </c>
      <c r="N129" s="94">
        <f>+'CO2'!N129+'abs CO2'!N129+'CH4'!N129*PCG!$C$5+N2O!N129*PCG!$C$6+HFC!N129+PFC!N129+'SF6'!N129</f>
        <v>0</v>
      </c>
      <c r="O129" s="94">
        <f>+'CO2'!O129+'abs CO2'!O129+'CH4'!O129*PCG!$C$5+N2O!O129*PCG!$C$6+HFC!O129+PFC!O129+'SF6'!O129</f>
        <v>0</v>
      </c>
      <c r="P129" s="94">
        <f>+'CO2'!P129+'abs CO2'!P129+'CH4'!P129*PCG!$C$5+N2O!P129*PCG!$C$6+HFC!P129+PFC!P129+'SF6'!P129</f>
        <v>0</v>
      </c>
      <c r="Q129" s="94">
        <f>+'CO2'!Q129+'abs CO2'!Q129+'CH4'!Q129*PCG!$C$5+N2O!Q129*PCG!$C$6+HFC!Q129+PFC!Q129+'SF6'!Q129</f>
        <v>0</v>
      </c>
      <c r="R129" s="94">
        <f>+'CO2'!R129+'abs CO2'!R129+'CH4'!R129*PCG!$C$5+N2O!R129*PCG!$C$6+HFC!R129+PFC!R129+'SF6'!R129</f>
        <v>0</v>
      </c>
      <c r="S129" s="94">
        <f>+'CO2'!S129+'abs CO2'!S129+'CH4'!S129*PCG!$C$5+N2O!S129*PCG!$C$6+HFC!S129+PFC!S129+'SF6'!S129</f>
        <v>0</v>
      </c>
      <c r="T129" s="94">
        <f>+'CO2'!T129+'abs CO2'!T129+'CH4'!T129*PCG!$C$5+N2O!T129*PCG!$C$6+HFC!T129+PFC!T129+'SF6'!T129</f>
        <v>0</v>
      </c>
      <c r="U129" s="94">
        <f>+'CO2'!U129+'abs CO2'!U129+'CH4'!U129*PCG!$C$5+N2O!U129*PCG!$C$6+HFC!U129+PFC!U129+'SF6'!U129</f>
        <v>0</v>
      </c>
      <c r="V129" s="94">
        <f>+'CO2'!V129+'abs CO2'!V129+'CH4'!V129*PCG!$C$5+N2O!V129*PCG!$C$6+HFC!V129+PFC!V129+'SF6'!V129</f>
        <v>0</v>
      </c>
      <c r="W129" s="94">
        <f>+'CO2'!W129+'abs CO2'!W129+'CH4'!W129*PCG!$C$5+N2O!W129*PCG!$C$6+HFC!W129+PFC!W129+'SF6'!W129</f>
        <v>0</v>
      </c>
      <c r="X129" s="94">
        <f>+'CO2'!X129+'abs CO2'!X129+'CH4'!X129*PCG!$C$5+N2O!X129*PCG!$C$6+HFC!X129+PFC!X129+'SF6'!X129</f>
        <v>0</v>
      </c>
      <c r="Y129" s="94">
        <f>+'CO2'!Y129+'abs CO2'!Y129+'CH4'!Y129*PCG!$C$5+N2O!Y129*PCG!$C$6+HFC!Y129+PFC!Y129+'SF6'!Y129</f>
        <v>0</v>
      </c>
      <c r="Z129" s="94">
        <f>+'CO2'!Z129+'abs CO2'!Z129+'CH4'!Z129*PCG!$C$5+N2O!Z129*PCG!$C$6+HFC!Z129+PFC!Z129+'SF6'!Z129</f>
        <v>0</v>
      </c>
      <c r="AA129" s="94">
        <f>+'CO2'!AA129+'abs CO2'!AA129+'CH4'!AA129*PCG!$C$5+N2O!AA129*PCG!$C$6+HFC!AA129+PFC!AA129+'SF6'!AA129</f>
        <v>0</v>
      </c>
      <c r="AB129" s="94">
        <f>+'CO2'!AB129+'abs CO2'!AB129+'CH4'!AB129*PCG!$C$5+N2O!AB129*PCG!$C$6+HFC!AB129+PFC!AB129+'SF6'!AB129</f>
        <v>0</v>
      </c>
      <c r="AC129" s="94">
        <f>+'CO2'!AC129+'abs CO2'!AC129+'CH4'!AC129*PCG!$C$5+N2O!AC129*PCG!$C$6+HFC!AC129+PFC!AC129+'SF6'!AC129</f>
        <v>0</v>
      </c>
      <c r="AD129" s="94">
        <f>+'CO2'!AD129+'abs CO2'!AD129+'CH4'!AD129*PCG!$C$5+N2O!AD129*PCG!$C$6+HFC!AD129+PFC!AD129+'SF6'!AD129</f>
        <v>0</v>
      </c>
      <c r="AE129" s="94">
        <f>+'CO2'!AE129+'abs CO2'!AE129+'CH4'!AE129*PCG!$C$5+N2O!AE129*PCG!$C$6+HFC!AE129+PFC!AE129+'SF6'!AE129</f>
        <v>0</v>
      </c>
    </row>
    <row r="130" spans="1:31" x14ac:dyDescent="0.2">
      <c r="A130" s="13" t="s">
        <v>285</v>
      </c>
      <c r="B130" s="4" t="s">
        <v>286</v>
      </c>
      <c r="C130" s="33">
        <f t="shared" ref="C130:AE130" si="35">+C131+C132+C133+C134+C135+C136</f>
        <v>0</v>
      </c>
      <c r="D130" s="33">
        <f t="shared" si="35"/>
        <v>0</v>
      </c>
      <c r="E130" s="33">
        <f t="shared" si="35"/>
        <v>0</v>
      </c>
      <c r="F130" s="33">
        <f t="shared" si="35"/>
        <v>0</v>
      </c>
      <c r="G130" s="33">
        <f t="shared" si="35"/>
        <v>0</v>
      </c>
      <c r="H130" s="33">
        <f t="shared" si="35"/>
        <v>0</v>
      </c>
      <c r="I130" s="33">
        <f t="shared" si="35"/>
        <v>0</v>
      </c>
      <c r="J130" s="33">
        <f t="shared" si="35"/>
        <v>0</v>
      </c>
      <c r="K130" s="33">
        <f t="shared" si="35"/>
        <v>0</v>
      </c>
      <c r="L130" s="33">
        <f t="shared" si="35"/>
        <v>0</v>
      </c>
      <c r="M130" s="33">
        <f t="shared" si="35"/>
        <v>0</v>
      </c>
      <c r="N130" s="33">
        <f t="shared" si="35"/>
        <v>0</v>
      </c>
      <c r="O130" s="33">
        <f t="shared" si="35"/>
        <v>0</v>
      </c>
      <c r="P130" s="33">
        <f t="shared" si="35"/>
        <v>0</v>
      </c>
      <c r="Q130" s="33">
        <f t="shared" si="35"/>
        <v>0</v>
      </c>
      <c r="R130" s="33">
        <f t="shared" si="35"/>
        <v>0</v>
      </c>
      <c r="S130" s="33">
        <f t="shared" si="35"/>
        <v>0</v>
      </c>
      <c r="T130" s="33">
        <f t="shared" si="35"/>
        <v>0</v>
      </c>
      <c r="U130" s="33">
        <f t="shared" si="35"/>
        <v>0</v>
      </c>
      <c r="V130" s="33">
        <f t="shared" si="35"/>
        <v>0</v>
      </c>
      <c r="W130" s="33">
        <f t="shared" si="35"/>
        <v>0</v>
      </c>
      <c r="X130" s="33">
        <f t="shared" si="35"/>
        <v>0</v>
      </c>
      <c r="Y130" s="33">
        <f t="shared" si="35"/>
        <v>0</v>
      </c>
      <c r="Z130" s="33">
        <f t="shared" si="35"/>
        <v>0</v>
      </c>
      <c r="AA130" s="33">
        <f t="shared" si="35"/>
        <v>0</v>
      </c>
      <c r="AB130" s="33">
        <f t="shared" si="35"/>
        <v>0</v>
      </c>
      <c r="AC130" s="33">
        <f t="shared" si="35"/>
        <v>0</v>
      </c>
      <c r="AD130" s="33">
        <f t="shared" si="35"/>
        <v>0</v>
      </c>
      <c r="AE130" s="33">
        <f t="shared" si="35"/>
        <v>0</v>
      </c>
    </row>
    <row r="131" spans="1:31" x14ac:dyDescent="0.2">
      <c r="A131" s="13" t="s">
        <v>287</v>
      </c>
      <c r="B131" s="4" t="s">
        <v>288</v>
      </c>
      <c r="C131" s="94">
        <f>+'CO2'!C131+'abs CO2'!C131+'CH4'!C131*PCG!$C$5+N2O!C131*PCG!$C$6+HFC!C131+PFC!C131+'SF6'!C131</f>
        <v>0</v>
      </c>
      <c r="D131" s="94">
        <f>+'CO2'!D131+'abs CO2'!D131+'CH4'!D131*PCG!$C$5+N2O!D131*PCG!$C$6+HFC!D131+PFC!D131+'SF6'!D131</f>
        <v>0</v>
      </c>
      <c r="E131" s="94">
        <f>+'CO2'!E131+'abs CO2'!E131+'CH4'!E131*PCG!$C$5+N2O!E131*PCG!$C$6+HFC!E131+PFC!E131+'SF6'!E131</f>
        <v>0</v>
      </c>
      <c r="F131" s="94">
        <f>+'CO2'!F131+'abs CO2'!F131+'CH4'!F131*PCG!$C$5+N2O!F131*PCG!$C$6+HFC!F131+PFC!F131+'SF6'!F131</f>
        <v>0</v>
      </c>
      <c r="G131" s="94">
        <f>+'CO2'!G131+'abs CO2'!G131+'CH4'!G131*PCG!$C$5+N2O!G131*PCG!$C$6+HFC!G131+PFC!G131+'SF6'!G131</f>
        <v>0</v>
      </c>
      <c r="H131" s="94">
        <f>+'CO2'!H131+'abs CO2'!H131+'CH4'!H131*PCG!$C$5+N2O!H131*PCG!$C$6+HFC!H131+PFC!H131+'SF6'!H131</f>
        <v>0</v>
      </c>
      <c r="I131" s="94">
        <f>+'CO2'!I131+'abs CO2'!I131+'CH4'!I131*PCG!$C$5+N2O!I131*PCG!$C$6+HFC!I131+PFC!I131+'SF6'!I131</f>
        <v>0</v>
      </c>
      <c r="J131" s="94">
        <f>+'CO2'!J131+'abs CO2'!J131+'CH4'!J131*PCG!$C$5+N2O!J131*PCG!$C$6+HFC!J131+PFC!J131+'SF6'!J131</f>
        <v>0</v>
      </c>
      <c r="K131" s="94">
        <f>+'CO2'!K131+'abs CO2'!K131+'CH4'!K131*PCG!$C$5+N2O!K131*PCG!$C$6+HFC!K131+PFC!K131+'SF6'!K131</f>
        <v>0</v>
      </c>
      <c r="L131" s="94">
        <f>+'CO2'!L131+'abs CO2'!L131+'CH4'!L131*PCG!$C$5+N2O!L131*PCG!$C$6+HFC!L131+PFC!L131+'SF6'!L131</f>
        <v>0</v>
      </c>
      <c r="M131" s="94">
        <f>+'CO2'!M131+'abs CO2'!M131+'CH4'!M131*PCG!$C$5+N2O!M131*PCG!$C$6+HFC!M131+PFC!M131+'SF6'!M131</f>
        <v>0</v>
      </c>
      <c r="N131" s="94">
        <f>+'CO2'!N131+'abs CO2'!N131+'CH4'!N131*PCG!$C$5+N2O!N131*PCG!$C$6+HFC!N131+PFC!N131+'SF6'!N131</f>
        <v>0</v>
      </c>
      <c r="O131" s="94">
        <f>+'CO2'!O131+'abs CO2'!O131+'CH4'!O131*PCG!$C$5+N2O!O131*PCG!$C$6+HFC!O131+PFC!O131+'SF6'!O131</f>
        <v>0</v>
      </c>
      <c r="P131" s="94">
        <f>+'CO2'!P131+'abs CO2'!P131+'CH4'!P131*PCG!$C$5+N2O!P131*PCG!$C$6+HFC!P131+PFC!P131+'SF6'!P131</f>
        <v>0</v>
      </c>
      <c r="Q131" s="94">
        <f>+'CO2'!Q131+'abs CO2'!Q131+'CH4'!Q131*PCG!$C$5+N2O!Q131*PCG!$C$6+HFC!Q131+PFC!Q131+'SF6'!Q131</f>
        <v>0</v>
      </c>
      <c r="R131" s="94">
        <f>+'CO2'!R131+'abs CO2'!R131+'CH4'!R131*PCG!$C$5+N2O!R131*PCG!$C$6+HFC!R131+PFC!R131+'SF6'!R131</f>
        <v>0</v>
      </c>
      <c r="S131" s="94">
        <f>+'CO2'!S131+'abs CO2'!S131+'CH4'!S131*PCG!$C$5+N2O!S131*PCG!$C$6+HFC!S131+PFC!S131+'SF6'!S131</f>
        <v>0</v>
      </c>
      <c r="T131" s="94">
        <f>+'CO2'!T131+'abs CO2'!T131+'CH4'!T131*PCG!$C$5+N2O!T131*PCG!$C$6+HFC!T131+PFC!T131+'SF6'!T131</f>
        <v>0</v>
      </c>
      <c r="U131" s="94">
        <f>+'CO2'!U131+'abs CO2'!U131+'CH4'!U131*PCG!$C$5+N2O!U131*PCG!$C$6+HFC!U131+PFC!U131+'SF6'!U131</f>
        <v>0</v>
      </c>
      <c r="V131" s="94">
        <f>+'CO2'!V131+'abs CO2'!V131+'CH4'!V131*PCG!$C$5+N2O!V131*PCG!$C$6+HFC!V131+PFC!V131+'SF6'!V131</f>
        <v>0</v>
      </c>
      <c r="W131" s="94">
        <f>+'CO2'!W131+'abs CO2'!W131+'CH4'!W131*PCG!$C$5+N2O!W131*PCG!$C$6+HFC!W131+PFC!W131+'SF6'!W131</f>
        <v>0</v>
      </c>
      <c r="X131" s="94">
        <f>+'CO2'!X131+'abs CO2'!X131+'CH4'!X131*PCG!$C$5+N2O!X131*PCG!$C$6+HFC!X131+PFC!X131+'SF6'!X131</f>
        <v>0</v>
      </c>
      <c r="Y131" s="94">
        <f>+'CO2'!Y131+'abs CO2'!Y131+'CH4'!Y131*PCG!$C$5+N2O!Y131*PCG!$C$6+HFC!Y131+PFC!Y131+'SF6'!Y131</f>
        <v>0</v>
      </c>
      <c r="Z131" s="94">
        <f>+'CO2'!Z131+'abs CO2'!Z131+'CH4'!Z131*PCG!$C$5+N2O!Z131*PCG!$C$6+HFC!Z131+PFC!Z131+'SF6'!Z131</f>
        <v>0</v>
      </c>
      <c r="AA131" s="94">
        <f>+'CO2'!AA131+'abs CO2'!AA131+'CH4'!AA131*PCG!$C$5+N2O!AA131*PCG!$C$6+HFC!AA131+PFC!AA131+'SF6'!AA131</f>
        <v>0</v>
      </c>
      <c r="AB131" s="94">
        <f>+'CO2'!AB131+'abs CO2'!AB131+'CH4'!AB131*PCG!$C$5+N2O!AB131*PCG!$C$6+HFC!AB131+PFC!AB131+'SF6'!AB131</f>
        <v>0</v>
      </c>
      <c r="AC131" s="94">
        <f>+'CO2'!AC131+'abs CO2'!AC131+'CH4'!AC131*PCG!$C$5+N2O!AC131*PCG!$C$6+HFC!AC131+PFC!AC131+'SF6'!AC131</f>
        <v>0</v>
      </c>
      <c r="AD131" s="94">
        <f>+'CO2'!AD131+'abs CO2'!AD131+'CH4'!AD131*PCG!$C$5+N2O!AD131*PCG!$C$6+HFC!AD131+PFC!AD131+'SF6'!AD131</f>
        <v>0</v>
      </c>
      <c r="AE131" s="94">
        <f>+'CO2'!AE131+'abs CO2'!AE131+'CH4'!AE131*PCG!$C$5+N2O!AE131*PCG!$C$6+HFC!AE131+PFC!AE131+'SF6'!AE131</f>
        <v>0</v>
      </c>
    </row>
    <row r="132" spans="1:31" x14ac:dyDescent="0.2">
      <c r="A132" s="13" t="s">
        <v>289</v>
      </c>
      <c r="B132" s="4" t="s">
        <v>290</v>
      </c>
      <c r="C132" s="94">
        <f>+'CO2'!C132+'abs CO2'!C132+'CH4'!C132*PCG!$C$5+N2O!C132*PCG!$C$6+HFC!C132+PFC!C132+'SF6'!C132</f>
        <v>0</v>
      </c>
      <c r="D132" s="94">
        <f>+'CO2'!D132+'abs CO2'!D132+'CH4'!D132*PCG!$C$5+N2O!D132*PCG!$C$6+HFC!D132+PFC!D132+'SF6'!D132</f>
        <v>0</v>
      </c>
      <c r="E132" s="94">
        <f>+'CO2'!E132+'abs CO2'!E132+'CH4'!E132*PCG!$C$5+N2O!E132*PCG!$C$6+HFC!E132+PFC!E132+'SF6'!E132</f>
        <v>0</v>
      </c>
      <c r="F132" s="94">
        <f>+'CO2'!F132+'abs CO2'!F132+'CH4'!F132*PCG!$C$5+N2O!F132*PCG!$C$6+HFC!F132+PFC!F132+'SF6'!F132</f>
        <v>0</v>
      </c>
      <c r="G132" s="94">
        <f>+'CO2'!G132+'abs CO2'!G132+'CH4'!G132*PCG!$C$5+N2O!G132*PCG!$C$6+HFC!G132+PFC!G132+'SF6'!G132</f>
        <v>0</v>
      </c>
      <c r="H132" s="94">
        <f>+'CO2'!H132+'abs CO2'!H132+'CH4'!H132*PCG!$C$5+N2O!H132*PCG!$C$6+HFC!H132+PFC!H132+'SF6'!H132</f>
        <v>0</v>
      </c>
      <c r="I132" s="94">
        <f>+'CO2'!I132+'abs CO2'!I132+'CH4'!I132*PCG!$C$5+N2O!I132*PCG!$C$6+HFC!I132+PFC!I132+'SF6'!I132</f>
        <v>0</v>
      </c>
      <c r="J132" s="94">
        <f>+'CO2'!J132+'abs CO2'!J132+'CH4'!J132*PCG!$C$5+N2O!J132*PCG!$C$6+HFC!J132+PFC!J132+'SF6'!J132</f>
        <v>0</v>
      </c>
      <c r="K132" s="94">
        <f>+'CO2'!K132+'abs CO2'!K132+'CH4'!K132*PCG!$C$5+N2O!K132*PCG!$C$6+HFC!K132+PFC!K132+'SF6'!K132</f>
        <v>0</v>
      </c>
      <c r="L132" s="94">
        <f>+'CO2'!L132+'abs CO2'!L132+'CH4'!L132*PCG!$C$5+N2O!L132*PCG!$C$6+HFC!L132+PFC!L132+'SF6'!L132</f>
        <v>0</v>
      </c>
      <c r="M132" s="94">
        <f>+'CO2'!M132+'abs CO2'!M132+'CH4'!M132*PCG!$C$5+N2O!M132*PCG!$C$6+HFC!M132+PFC!M132+'SF6'!M132</f>
        <v>0</v>
      </c>
      <c r="N132" s="94">
        <f>+'CO2'!N132+'abs CO2'!N132+'CH4'!N132*PCG!$C$5+N2O!N132*PCG!$C$6+HFC!N132+PFC!N132+'SF6'!N132</f>
        <v>0</v>
      </c>
      <c r="O132" s="94">
        <f>+'CO2'!O132+'abs CO2'!O132+'CH4'!O132*PCG!$C$5+N2O!O132*PCG!$C$6+HFC!O132+PFC!O132+'SF6'!O132</f>
        <v>0</v>
      </c>
      <c r="P132" s="94">
        <f>+'CO2'!P132+'abs CO2'!P132+'CH4'!P132*PCG!$C$5+N2O!P132*PCG!$C$6+HFC!P132+PFC!P132+'SF6'!P132</f>
        <v>0</v>
      </c>
      <c r="Q132" s="94">
        <f>+'CO2'!Q132+'abs CO2'!Q132+'CH4'!Q132*PCG!$C$5+N2O!Q132*PCG!$C$6+HFC!Q132+PFC!Q132+'SF6'!Q132</f>
        <v>0</v>
      </c>
      <c r="R132" s="94">
        <f>+'CO2'!R132+'abs CO2'!R132+'CH4'!R132*PCG!$C$5+N2O!R132*PCG!$C$6+HFC!R132+PFC!R132+'SF6'!R132</f>
        <v>0</v>
      </c>
      <c r="S132" s="94">
        <f>+'CO2'!S132+'abs CO2'!S132+'CH4'!S132*PCG!$C$5+N2O!S132*PCG!$C$6+HFC!S132+PFC!S132+'SF6'!S132</f>
        <v>0</v>
      </c>
      <c r="T132" s="94">
        <f>+'CO2'!T132+'abs CO2'!T132+'CH4'!T132*PCG!$C$5+N2O!T132*PCG!$C$6+HFC!T132+PFC!T132+'SF6'!T132</f>
        <v>0</v>
      </c>
      <c r="U132" s="94">
        <f>+'CO2'!U132+'abs CO2'!U132+'CH4'!U132*PCG!$C$5+N2O!U132*PCG!$C$6+HFC!U132+PFC!U132+'SF6'!U132</f>
        <v>0</v>
      </c>
      <c r="V132" s="94">
        <f>+'CO2'!V132+'abs CO2'!V132+'CH4'!V132*PCG!$C$5+N2O!V132*PCG!$C$6+HFC!V132+PFC!V132+'SF6'!V132</f>
        <v>0</v>
      </c>
      <c r="W132" s="94">
        <f>+'CO2'!W132+'abs CO2'!W132+'CH4'!W132*PCG!$C$5+N2O!W132*PCG!$C$6+HFC!W132+PFC!W132+'SF6'!W132</f>
        <v>0</v>
      </c>
      <c r="X132" s="94">
        <f>+'CO2'!X132+'abs CO2'!X132+'CH4'!X132*PCG!$C$5+N2O!X132*PCG!$C$6+HFC!X132+PFC!X132+'SF6'!X132</f>
        <v>0</v>
      </c>
      <c r="Y132" s="94">
        <f>+'CO2'!Y132+'abs CO2'!Y132+'CH4'!Y132*PCG!$C$5+N2O!Y132*PCG!$C$6+HFC!Y132+PFC!Y132+'SF6'!Y132</f>
        <v>0</v>
      </c>
      <c r="Z132" s="94">
        <f>+'CO2'!Z132+'abs CO2'!Z132+'CH4'!Z132*PCG!$C$5+N2O!Z132*PCG!$C$6+HFC!Z132+PFC!Z132+'SF6'!Z132</f>
        <v>0</v>
      </c>
      <c r="AA132" s="94">
        <f>+'CO2'!AA132+'abs CO2'!AA132+'CH4'!AA132*PCG!$C$5+N2O!AA132*PCG!$C$6+HFC!AA132+PFC!AA132+'SF6'!AA132</f>
        <v>0</v>
      </c>
      <c r="AB132" s="94">
        <f>+'CO2'!AB132+'abs CO2'!AB132+'CH4'!AB132*PCG!$C$5+N2O!AB132*PCG!$C$6+HFC!AB132+PFC!AB132+'SF6'!AB132</f>
        <v>0</v>
      </c>
      <c r="AC132" s="94">
        <f>+'CO2'!AC132+'abs CO2'!AC132+'CH4'!AC132*PCG!$C$5+N2O!AC132*PCG!$C$6+HFC!AC132+PFC!AC132+'SF6'!AC132</f>
        <v>0</v>
      </c>
      <c r="AD132" s="94">
        <f>+'CO2'!AD132+'abs CO2'!AD132+'CH4'!AD132*PCG!$C$5+N2O!AD132*PCG!$C$6+HFC!AD132+PFC!AD132+'SF6'!AD132</f>
        <v>0</v>
      </c>
      <c r="AE132" s="94">
        <f>+'CO2'!AE132+'abs CO2'!AE132+'CH4'!AE132*PCG!$C$5+N2O!AE132*PCG!$C$6+HFC!AE132+PFC!AE132+'SF6'!AE132</f>
        <v>0</v>
      </c>
    </row>
    <row r="133" spans="1:31" x14ac:dyDescent="0.2">
      <c r="A133" s="13" t="s">
        <v>291</v>
      </c>
      <c r="B133" s="4" t="s">
        <v>292</v>
      </c>
      <c r="C133" s="94">
        <f>+'CO2'!C133+'abs CO2'!C133+'CH4'!C133*PCG!$C$5+N2O!C133*PCG!$C$6+HFC!C133+PFC!C133+'SF6'!C133</f>
        <v>0</v>
      </c>
      <c r="D133" s="94">
        <f>+'CO2'!D133+'abs CO2'!D133+'CH4'!D133*PCG!$C$5+N2O!D133*PCG!$C$6+HFC!D133+PFC!D133+'SF6'!D133</f>
        <v>0</v>
      </c>
      <c r="E133" s="94">
        <f>+'CO2'!E133+'abs CO2'!E133+'CH4'!E133*PCG!$C$5+N2O!E133*PCG!$C$6+HFC!E133+PFC!E133+'SF6'!E133</f>
        <v>0</v>
      </c>
      <c r="F133" s="94">
        <f>+'CO2'!F133+'abs CO2'!F133+'CH4'!F133*PCG!$C$5+N2O!F133*PCG!$C$6+HFC!F133+PFC!F133+'SF6'!F133</f>
        <v>0</v>
      </c>
      <c r="G133" s="94">
        <f>+'CO2'!G133+'abs CO2'!G133+'CH4'!G133*PCG!$C$5+N2O!G133*PCG!$C$6+HFC!G133+PFC!G133+'SF6'!G133</f>
        <v>0</v>
      </c>
      <c r="H133" s="94">
        <f>+'CO2'!H133+'abs CO2'!H133+'CH4'!H133*PCG!$C$5+N2O!H133*PCG!$C$6+HFC!H133+PFC!H133+'SF6'!H133</f>
        <v>0</v>
      </c>
      <c r="I133" s="94">
        <f>+'CO2'!I133+'abs CO2'!I133+'CH4'!I133*PCG!$C$5+N2O!I133*PCG!$C$6+HFC!I133+PFC!I133+'SF6'!I133</f>
        <v>0</v>
      </c>
      <c r="J133" s="94">
        <f>+'CO2'!J133+'abs CO2'!J133+'CH4'!J133*PCG!$C$5+N2O!J133*PCG!$C$6+HFC!J133+PFC!J133+'SF6'!J133</f>
        <v>0</v>
      </c>
      <c r="K133" s="94">
        <f>+'CO2'!K133+'abs CO2'!K133+'CH4'!K133*PCG!$C$5+N2O!K133*PCG!$C$6+HFC!K133+PFC!K133+'SF6'!K133</f>
        <v>0</v>
      </c>
      <c r="L133" s="94">
        <f>+'CO2'!L133+'abs CO2'!L133+'CH4'!L133*PCG!$C$5+N2O!L133*PCG!$C$6+HFC!L133+PFC!L133+'SF6'!L133</f>
        <v>0</v>
      </c>
      <c r="M133" s="94">
        <f>+'CO2'!M133+'abs CO2'!M133+'CH4'!M133*PCG!$C$5+N2O!M133*PCG!$C$6+HFC!M133+PFC!M133+'SF6'!M133</f>
        <v>0</v>
      </c>
      <c r="N133" s="94">
        <f>+'CO2'!N133+'abs CO2'!N133+'CH4'!N133*PCG!$C$5+N2O!N133*PCG!$C$6+HFC!N133+PFC!N133+'SF6'!N133</f>
        <v>0</v>
      </c>
      <c r="O133" s="94">
        <f>+'CO2'!O133+'abs CO2'!O133+'CH4'!O133*PCG!$C$5+N2O!O133*PCG!$C$6+HFC!O133+PFC!O133+'SF6'!O133</f>
        <v>0</v>
      </c>
      <c r="P133" s="94">
        <f>+'CO2'!P133+'abs CO2'!P133+'CH4'!P133*PCG!$C$5+N2O!P133*PCG!$C$6+HFC!P133+PFC!P133+'SF6'!P133</f>
        <v>0</v>
      </c>
      <c r="Q133" s="94">
        <f>+'CO2'!Q133+'abs CO2'!Q133+'CH4'!Q133*PCG!$C$5+N2O!Q133*PCG!$C$6+HFC!Q133+PFC!Q133+'SF6'!Q133</f>
        <v>0</v>
      </c>
      <c r="R133" s="94">
        <f>+'CO2'!R133+'abs CO2'!R133+'CH4'!R133*PCG!$C$5+N2O!R133*PCG!$C$6+HFC!R133+PFC!R133+'SF6'!R133</f>
        <v>0</v>
      </c>
      <c r="S133" s="94">
        <f>+'CO2'!S133+'abs CO2'!S133+'CH4'!S133*PCG!$C$5+N2O!S133*PCG!$C$6+HFC!S133+PFC!S133+'SF6'!S133</f>
        <v>0</v>
      </c>
      <c r="T133" s="94">
        <f>+'CO2'!T133+'abs CO2'!T133+'CH4'!T133*PCG!$C$5+N2O!T133*PCG!$C$6+HFC!T133+PFC!T133+'SF6'!T133</f>
        <v>0</v>
      </c>
      <c r="U133" s="94">
        <f>+'CO2'!U133+'abs CO2'!U133+'CH4'!U133*PCG!$C$5+N2O!U133*PCG!$C$6+HFC!U133+PFC!U133+'SF6'!U133</f>
        <v>0</v>
      </c>
      <c r="V133" s="94">
        <f>+'CO2'!V133+'abs CO2'!V133+'CH4'!V133*PCG!$C$5+N2O!V133*PCG!$C$6+HFC!V133+PFC!V133+'SF6'!V133</f>
        <v>0</v>
      </c>
      <c r="W133" s="94">
        <f>+'CO2'!W133+'abs CO2'!W133+'CH4'!W133*PCG!$C$5+N2O!W133*PCG!$C$6+HFC!W133+PFC!W133+'SF6'!W133</f>
        <v>0</v>
      </c>
      <c r="X133" s="94">
        <f>+'CO2'!X133+'abs CO2'!X133+'CH4'!X133*PCG!$C$5+N2O!X133*PCG!$C$6+HFC!X133+PFC!X133+'SF6'!X133</f>
        <v>0</v>
      </c>
      <c r="Y133" s="94">
        <f>+'CO2'!Y133+'abs CO2'!Y133+'CH4'!Y133*PCG!$C$5+N2O!Y133*PCG!$C$6+HFC!Y133+PFC!Y133+'SF6'!Y133</f>
        <v>0</v>
      </c>
      <c r="Z133" s="94">
        <f>+'CO2'!Z133+'abs CO2'!Z133+'CH4'!Z133*PCG!$C$5+N2O!Z133*PCG!$C$6+HFC!Z133+PFC!Z133+'SF6'!Z133</f>
        <v>0</v>
      </c>
      <c r="AA133" s="94">
        <f>+'CO2'!AA133+'abs CO2'!AA133+'CH4'!AA133*PCG!$C$5+N2O!AA133*PCG!$C$6+HFC!AA133+PFC!AA133+'SF6'!AA133</f>
        <v>0</v>
      </c>
      <c r="AB133" s="94">
        <f>+'CO2'!AB133+'abs CO2'!AB133+'CH4'!AB133*PCG!$C$5+N2O!AB133*PCG!$C$6+HFC!AB133+PFC!AB133+'SF6'!AB133</f>
        <v>0</v>
      </c>
      <c r="AC133" s="94">
        <f>+'CO2'!AC133+'abs CO2'!AC133+'CH4'!AC133*PCG!$C$5+N2O!AC133*PCG!$C$6+HFC!AC133+PFC!AC133+'SF6'!AC133</f>
        <v>0</v>
      </c>
      <c r="AD133" s="94">
        <f>+'CO2'!AD133+'abs CO2'!AD133+'CH4'!AD133*PCG!$C$5+N2O!AD133*PCG!$C$6+HFC!AD133+PFC!AD133+'SF6'!AD133</f>
        <v>0</v>
      </c>
      <c r="AE133" s="94">
        <f>+'CO2'!AE133+'abs CO2'!AE133+'CH4'!AE133*PCG!$C$5+N2O!AE133*PCG!$C$6+HFC!AE133+PFC!AE133+'SF6'!AE133</f>
        <v>0</v>
      </c>
    </row>
    <row r="134" spans="1:31" x14ac:dyDescent="0.2">
      <c r="A134" s="13" t="s">
        <v>293</v>
      </c>
      <c r="B134" s="4" t="s">
        <v>294</v>
      </c>
      <c r="C134" s="94">
        <f>+'CO2'!C134+'abs CO2'!C134+'CH4'!C134*PCG!$C$5+N2O!C134*PCG!$C$6+HFC!C134+PFC!C134+'SF6'!C134</f>
        <v>0</v>
      </c>
      <c r="D134" s="94">
        <f>+'CO2'!D134+'abs CO2'!D134+'CH4'!D134*PCG!$C$5+N2O!D134*PCG!$C$6+HFC!D134+PFC!D134+'SF6'!D134</f>
        <v>0</v>
      </c>
      <c r="E134" s="94">
        <f>+'CO2'!E134+'abs CO2'!E134+'CH4'!E134*PCG!$C$5+N2O!E134*PCG!$C$6+HFC!E134+PFC!E134+'SF6'!E134</f>
        <v>0</v>
      </c>
      <c r="F134" s="94">
        <f>+'CO2'!F134+'abs CO2'!F134+'CH4'!F134*PCG!$C$5+N2O!F134*PCG!$C$6+HFC!F134+PFC!F134+'SF6'!F134</f>
        <v>0</v>
      </c>
      <c r="G134" s="94">
        <f>+'CO2'!G134+'abs CO2'!G134+'CH4'!G134*PCG!$C$5+N2O!G134*PCG!$C$6+HFC!G134+PFC!G134+'SF6'!G134</f>
        <v>0</v>
      </c>
      <c r="H134" s="94">
        <f>+'CO2'!H134+'abs CO2'!H134+'CH4'!H134*PCG!$C$5+N2O!H134*PCG!$C$6+HFC!H134+PFC!H134+'SF6'!H134</f>
        <v>0</v>
      </c>
      <c r="I134" s="94">
        <f>+'CO2'!I134+'abs CO2'!I134+'CH4'!I134*PCG!$C$5+N2O!I134*PCG!$C$6+HFC!I134+PFC!I134+'SF6'!I134</f>
        <v>0</v>
      </c>
      <c r="J134" s="94">
        <f>+'CO2'!J134+'abs CO2'!J134+'CH4'!J134*PCG!$C$5+N2O!J134*PCG!$C$6+HFC!J134+PFC!J134+'SF6'!J134</f>
        <v>0</v>
      </c>
      <c r="K134" s="94">
        <f>+'CO2'!K134+'abs CO2'!K134+'CH4'!K134*PCG!$C$5+N2O!K134*PCG!$C$6+HFC!K134+PFC!K134+'SF6'!K134</f>
        <v>0</v>
      </c>
      <c r="L134" s="94">
        <f>+'CO2'!L134+'abs CO2'!L134+'CH4'!L134*PCG!$C$5+N2O!L134*PCG!$C$6+HFC!L134+PFC!L134+'SF6'!L134</f>
        <v>0</v>
      </c>
      <c r="M134" s="94">
        <f>+'CO2'!M134+'abs CO2'!M134+'CH4'!M134*PCG!$C$5+N2O!M134*PCG!$C$6+HFC!M134+PFC!M134+'SF6'!M134</f>
        <v>0</v>
      </c>
      <c r="N134" s="94">
        <f>+'CO2'!N134+'abs CO2'!N134+'CH4'!N134*PCG!$C$5+N2O!N134*PCG!$C$6+HFC!N134+PFC!N134+'SF6'!N134</f>
        <v>0</v>
      </c>
      <c r="O134" s="94">
        <f>+'CO2'!O134+'abs CO2'!O134+'CH4'!O134*PCG!$C$5+N2O!O134*PCG!$C$6+HFC!O134+PFC!O134+'SF6'!O134</f>
        <v>0</v>
      </c>
      <c r="P134" s="94">
        <f>+'CO2'!P134+'abs CO2'!P134+'CH4'!P134*PCG!$C$5+N2O!P134*PCG!$C$6+HFC!P134+PFC!P134+'SF6'!P134</f>
        <v>0</v>
      </c>
      <c r="Q134" s="94">
        <f>+'CO2'!Q134+'abs CO2'!Q134+'CH4'!Q134*PCG!$C$5+N2O!Q134*PCG!$C$6+HFC!Q134+PFC!Q134+'SF6'!Q134</f>
        <v>0</v>
      </c>
      <c r="R134" s="94">
        <f>+'CO2'!R134+'abs CO2'!R134+'CH4'!R134*PCG!$C$5+N2O!R134*PCG!$C$6+HFC!R134+PFC!R134+'SF6'!R134</f>
        <v>0</v>
      </c>
      <c r="S134" s="94">
        <f>+'CO2'!S134+'abs CO2'!S134+'CH4'!S134*PCG!$C$5+N2O!S134*PCG!$C$6+HFC!S134+PFC!S134+'SF6'!S134</f>
        <v>0</v>
      </c>
      <c r="T134" s="94">
        <f>+'CO2'!T134+'abs CO2'!T134+'CH4'!T134*PCG!$C$5+N2O!T134*PCG!$C$6+HFC!T134+PFC!T134+'SF6'!T134</f>
        <v>0</v>
      </c>
      <c r="U134" s="94">
        <f>+'CO2'!U134+'abs CO2'!U134+'CH4'!U134*PCG!$C$5+N2O!U134*PCG!$C$6+HFC!U134+PFC!U134+'SF6'!U134</f>
        <v>0</v>
      </c>
      <c r="V134" s="94">
        <f>+'CO2'!V134+'abs CO2'!V134+'CH4'!V134*PCG!$C$5+N2O!V134*PCG!$C$6+HFC!V134+PFC!V134+'SF6'!V134</f>
        <v>0</v>
      </c>
      <c r="W134" s="94">
        <f>+'CO2'!W134+'abs CO2'!W134+'CH4'!W134*PCG!$C$5+N2O!W134*PCG!$C$6+HFC!W134+PFC!W134+'SF6'!W134</f>
        <v>0</v>
      </c>
      <c r="X134" s="94">
        <f>+'CO2'!X134+'abs CO2'!X134+'CH4'!X134*PCG!$C$5+N2O!X134*PCG!$C$6+HFC!X134+PFC!X134+'SF6'!X134</f>
        <v>0</v>
      </c>
      <c r="Y134" s="94">
        <f>+'CO2'!Y134+'abs CO2'!Y134+'CH4'!Y134*PCG!$C$5+N2O!Y134*PCG!$C$6+HFC!Y134+PFC!Y134+'SF6'!Y134</f>
        <v>0</v>
      </c>
      <c r="Z134" s="94">
        <f>+'CO2'!Z134+'abs CO2'!Z134+'CH4'!Z134*PCG!$C$5+N2O!Z134*PCG!$C$6+HFC!Z134+PFC!Z134+'SF6'!Z134</f>
        <v>0</v>
      </c>
      <c r="AA134" s="94">
        <f>+'CO2'!AA134+'abs CO2'!AA134+'CH4'!AA134*PCG!$C$5+N2O!AA134*PCG!$C$6+HFC!AA134+PFC!AA134+'SF6'!AA134</f>
        <v>0</v>
      </c>
      <c r="AB134" s="94">
        <f>+'CO2'!AB134+'abs CO2'!AB134+'CH4'!AB134*PCG!$C$5+N2O!AB134*PCG!$C$6+HFC!AB134+PFC!AB134+'SF6'!AB134</f>
        <v>0</v>
      </c>
      <c r="AC134" s="94">
        <f>+'CO2'!AC134+'abs CO2'!AC134+'CH4'!AC134*PCG!$C$5+N2O!AC134*PCG!$C$6+HFC!AC134+PFC!AC134+'SF6'!AC134</f>
        <v>0</v>
      </c>
      <c r="AD134" s="94">
        <f>+'CO2'!AD134+'abs CO2'!AD134+'CH4'!AD134*PCG!$C$5+N2O!AD134*PCG!$C$6+HFC!AD134+PFC!AD134+'SF6'!AD134</f>
        <v>0</v>
      </c>
      <c r="AE134" s="94">
        <f>+'CO2'!AE134+'abs CO2'!AE134+'CH4'!AE134*PCG!$C$5+N2O!AE134*PCG!$C$6+HFC!AE134+PFC!AE134+'SF6'!AE134</f>
        <v>0</v>
      </c>
    </row>
    <row r="135" spans="1:31" x14ac:dyDescent="0.2">
      <c r="A135" s="13" t="s">
        <v>295</v>
      </c>
      <c r="B135" s="4" t="s">
        <v>296</v>
      </c>
      <c r="C135" s="94">
        <f>+'CO2'!C135+'abs CO2'!C135+'CH4'!C135*PCG!$C$5+N2O!C135*PCG!$C$6+HFC!C135+PFC!C135+'SF6'!C135</f>
        <v>0</v>
      </c>
      <c r="D135" s="94">
        <f>+'CO2'!D135+'abs CO2'!D135+'CH4'!D135*PCG!$C$5+N2O!D135*PCG!$C$6+HFC!D135+PFC!D135+'SF6'!D135</f>
        <v>0</v>
      </c>
      <c r="E135" s="94">
        <f>+'CO2'!E135+'abs CO2'!E135+'CH4'!E135*PCG!$C$5+N2O!E135*PCG!$C$6+HFC!E135+PFC!E135+'SF6'!E135</f>
        <v>0</v>
      </c>
      <c r="F135" s="94">
        <f>+'CO2'!F135+'abs CO2'!F135+'CH4'!F135*PCG!$C$5+N2O!F135*PCG!$C$6+HFC!F135+PFC!F135+'SF6'!F135</f>
        <v>0</v>
      </c>
      <c r="G135" s="94">
        <f>+'CO2'!G135+'abs CO2'!G135+'CH4'!G135*PCG!$C$5+N2O!G135*PCG!$C$6+HFC!G135+PFC!G135+'SF6'!G135</f>
        <v>0</v>
      </c>
      <c r="H135" s="94">
        <f>+'CO2'!H135+'abs CO2'!H135+'CH4'!H135*PCG!$C$5+N2O!H135*PCG!$C$6+HFC!H135+PFC!H135+'SF6'!H135</f>
        <v>0</v>
      </c>
      <c r="I135" s="94">
        <f>+'CO2'!I135+'abs CO2'!I135+'CH4'!I135*PCG!$C$5+N2O!I135*PCG!$C$6+HFC!I135+PFC!I135+'SF6'!I135</f>
        <v>0</v>
      </c>
      <c r="J135" s="94">
        <f>+'CO2'!J135+'abs CO2'!J135+'CH4'!J135*PCG!$C$5+N2O!J135*PCG!$C$6+HFC!J135+PFC!J135+'SF6'!J135</f>
        <v>0</v>
      </c>
      <c r="K135" s="94">
        <f>+'CO2'!K135+'abs CO2'!K135+'CH4'!K135*PCG!$C$5+N2O!K135*PCG!$C$6+HFC!K135+PFC!K135+'SF6'!K135</f>
        <v>0</v>
      </c>
      <c r="L135" s="94">
        <f>+'CO2'!L135+'abs CO2'!L135+'CH4'!L135*PCG!$C$5+N2O!L135*PCG!$C$6+HFC!L135+PFC!L135+'SF6'!L135</f>
        <v>0</v>
      </c>
      <c r="M135" s="94">
        <f>+'CO2'!M135+'abs CO2'!M135+'CH4'!M135*PCG!$C$5+N2O!M135*PCG!$C$6+HFC!M135+PFC!M135+'SF6'!M135</f>
        <v>0</v>
      </c>
      <c r="N135" s="94">
        <f>+'CO2'!N135+'abs CO2'!N135+'CH4'!N135*PCG!$C$5+N2O!N135*PCG!$C$6+HFC!N135+PFC!N135+'SF6'!N135</f>
        <v>0</v>
      </c>
      <c r="O135" s="94">
        <f>+'CO2'!O135+'abs CO2'!O135+'CH4'!O135*PCG!$C$5+N2O!O135*PCG!$C$6+HFC!O135+PFC!O135+'SF6'!O135</f>
        <v>0</v>
      </c>
      <c r="P135" s="94">
        <f>+'CO2'!P135+'abs CO2'!P135+'CH4'!P135*PCG!$C$5+N2O!P135*PCG!$C$6+HFC!P135+PFC!P135+'SF6'!P135</f>
        <v>0</v>
      </c>
      <c r="Q135" s="94">
        <f>+'CO2'!Q135+'abs CO2'!Q135+'CH4'!Q135*PCG!$C$5+N2O!Q135*PCG!$C$6+HFC!Q135+PFC!Q135+'SF6'!Q135</f>
        <v>0</v>
      </c>
      <c r="R135" s="94">
        <f>+'CO2'!R135+'abs CO2'!R135+'CH4'!R135*PCG!$C$5+N2O!R135*PCG!$C$6+HFC!R135+PFC!R135+'SF6'!R135</f>
        <v>0</v>
      </c>
      <c r="S135" s="94">
        <f>+'CO2'!S135+'abs CO2'!S135+'CH4'!S135*PCG!$C$5+N2O!S135*PCG!$C$6+HFC!S135+PFC!S135+'SF6'!S135</f>
        <v>0</v>
      </c>
      <c r="T135" s="94">
        <f>+'CO2'!T135+'abs CO2'!T135+'CH4'!T135*PCG!$C$5+N2O!T135*PCG!$C$6+HFC!T135+PFC!T135+'SF6'!T135</f>
        <v>0</v>
      </c>
      <c r="U135" s="94">
        <f>+'CO2'!U135+'abs CO2'!U135+'CH4'!U135*PCG!$C$5+N2O!U135*PCG!$C$6+HFC!U135+PFC!U135+'SF6'!U135</f>
        <v>0</v>
      </c>
      <c r="V135" s="94">
        <f>+'CO2'!V135+'abs CO2'!V135+'CH4'!V135*PCG!$C$5+N2O!V135*PCG!$C$6+HFC!V135+PFC!V135+'SF6'!V135</f>
        <v>0</v>
      </c>
      <c r="W135" s="94">
        <f>+'CO2'!W135+'abs CO2'!W135+'CH4'!W135*PCG!$C$5+N2O!W135*PCG!$C$6+HFC!W135+PFC!W135+'SF6'!W135</f>
        <v>0</v>
      </c>
      <c r="X135" s="94">
        <f>+'CO2'!X135+'abs CO2'!X135+'CH4'!X135*PCG!$C$5+N2O!X135*PCG!$C$6+HFC!X135+PFC!X135+'SF6'!X135</f>
        <v>0</v>
      </c>
      <c r="Y135" s="94">
        <f>+'CO2'!Y135+'abs CO2'!Y135+'CH4'!Y135*PCG!$C$5+N2O!Y135*PCG!$C$6+HFC!Y135+PFC!Y135+'SF6'!Y135</f>
        <v>0</v>
      </c>
      <c r="Z135" s="94">
        <f>+'CO2'!Z135+'abs CO2'!Z135+'CH4'!Z135*PCG!$C$5+N2O!Z135*PCG!$C$6+HFC!Z135+PFC!Z135+'SF6'!Z135</f>
        <v>0</v>
      </c>
      <c r="AA135" s="94">
        <f>+'CO2'!AA135+'abs CO2'!AA135+'CH4'!AA135*PCG!$C$5+N2O!AA135*PCG!$C$6+HFC!AA135+PFC!AA135+'SF6'!AA135</f>
        <v>0</v>
      </c>
      <c r="AB135" s="94">
        <f>+'CO2'!AB135+'abs CO2'!AB135+'CH4'!AB135*PCG!$C$5+N2O!AB135*PCG!$C$6+HFC!AB135+PFC!AB135+'SF6'!AB135</f>
        <v>0</v>
      </c>
      <c r="AC135" s="94">
        <f>+'CO2'!AC135+'abs CO2'!AC135+'CH4'!AC135*PCG!$C$5+N2O!AC135*PCG!$C$6+HFC!AC135+PFC!AC135+'SF6'!AC135</f>
        <v>0</v>
      </c>
      <c r="AD135" s="94">
        <f>+'CO2'!AD135+'abs CO2'!AD135+'CH4'!AD135*PCG!$C$5+N2O!AD135*PCG!$C$6+HFC!AD135+PFC!AD135+'SF6'!AD135</f>
        <v>0</v>
      </c>
      <c r="AE135" s="94">
        <f>+'CO2'!AE135+'abs CO2'!AE135+'CH4'!AE135*PCG!$C$5+N2O!AE135*PCG!$C$6+HFC!AE135+PFC!AE135+'SF6'!AE135</f>
        <v>0</v>
      </c>
    </row>
    <row r="136" spans="1:31" x14ac:dyDescent="0.2">
      <c r="A136" s="13" t="s">
        <v>297</v>
      </c>
      <c r="B136" s="4" t="s">
        <v>298</v>
      </c>
      <c r="C136" s="94">
        <f>+'CO2'!C136+'abs CO2'!C136+'CH4'!C136*PCG!$C$5+N2O!C136*PCG!$C$6+HFC!C136+PFC!C136+'SF6'!C136</f>
        <v>0</v>
      </c>
      <c r="D136" s="94">
        <f>+'CO2'!D136+'abs CO2'!D136+'CH4'!D136*PCG!$C$5+N2O!D136*PCG!$C$6+HFC!D136+PFC!D136+'SF6'!D136</f>
        <v>0</v>
      </c>
      <c r="E136" s="94">
        <f>+'CO2'!E136+'abs CO2'!E136+'CH4'!E136*PCG!$C$5+N2O!E136*PCG!$C$6+HFC!E136+PFC!E136+'SF6'!E136</f>
        <v>0</v>
      </c>
      <c r="F136" s="94">
        <f>+'CO2'!F136+'abs CO2'!F136+'CH4'!F136*PCG!$C$5+N2O!F136*PCG!$C$6+HFC!F136+PFC!F136+'SF6'!F136</f>
        <v>0</v>
      </c>
      <c r="G136" s="94">
        <f>+'CO2'!G136+'abs CO2'!G136+'CH4'!G136*PCG!$C$5+N2O!G136*PCG!$C$6+HFC!G136+PFC!G136+'SF6'!G136</f>
        <v>0</v>
      </c>
      <c r="H136" s="94">
        <f>+'CO2'!H136+'abs CO2'!H136+'CH4'!H136*PCG!$C$5+N2O!H136*PCG!$C$6+HFC!H136+PFC!H136+'SF6'!H136</f>
        <v>0</v>
      </c>
      <c r="I136" s="94">
        <f>+'CO2'!I136+'abs CO2'!I136+'CH4'!I136*PCG!$C$5+N2O!I136*PCG!$C$6+HFC!I136+PFC!I136+'SF6'!I136</f>
        <v>0</v>
      </c>
      <c r="J136" s="94">
        <f>+'CO2'!J136+'abs CO2'!J136+'CH4'!J136*PCG!$C$5+N2O!J136*PCG!$C$6+HFC!J136+PFC!J136+'SF6'!J136</f>
        <v>0</v>
      </c>
      <c r="K136" s="94">
        <f>+'CO2'!K136+'abs CO2'!K136+'CH4'!K136*PCG!$C$5+N2O!K136*PCG!$C$6+HFC!K136+PFC!K136+'SF6'!K136</f>
        <v>0</v>
      </c>
      <c r="L136" s="94">
        <f>+'CO2'!L136+'abs CO2'!L136+'CH4'!L136*PCG!$C$5+N2O!L136*PCG!$C$6+HFC!L136+PFC!L136+'SF6'!L136</f>
        <v>0</v>
      </c>
      <c r="M136" s="94">
        <f>+'CO2'!M136+'abs CO2'!M136+'CH4'!M136*PCG!$C$5+N2O!M136*PCG!$C$6+HFC!M136+PFC!M136+'SF6'!M136</f>
        <v>0</v>
      </c>
      <c r="N136" s="94">
        <f>+'CO2'!N136+'abs CO2'!N136+'CH4'!N136*PCG!$C$5+N2O!N136*PCG!$C$6+HFC!N136+PFC!N136+'SF6'!N136</f>
        <v>0</v>
      </c>
      <c r="O136" s="94">
        <f>+'CO2'!O136+'abs CO2'!O136+'CH4'!O136*PCG!$C$5+N2O!O136*PCG!$C$6+HFC!O136+PFC!O136+'SF6'!O136</f>
        <v>0</v>
      </c>
      <c r="P136" s="94">
        <f>+'CO2'!P136+'abs CO2'!P136+'CH4'!P136*PCG!$C$5+N2O!P136*PCG!$C$6+HFC!P136+PFC!P136+'SF6'!P136</f>
        <v>0</v>
      </c>
      <c r="Q136" s="94">
        <f>+'CO2'!Q136+'abs CO2'!Q136+'CH4'!Q136*PCG!$C$5+N2O!Q136*PCG!$C$6+HFC!Q136+PFC!Q136+'SF6'!Q136</f>
        <v>0</v>
      </c>
      <c r="R136" s="94">
        <f>+'CO2'!R136+'abs CO2'!R136+'CH4'!R136*PCG!$C$5+N2O!R136*PCG!$C$6+HFC!R136+PFC!R136+'SF6'!R136</f>
        <v>0</v>
      </c>
      <c r="S136" s="94">
        <f>+'CO2'!S136+'abs CO2'!S136+'CH4'!S136*PCG!$C$5+N2O!S136*PCG!$C$6+HFC!S136+PFC!S136+'SF6'!S136</f>
        <v>0</v>
      </c>
      <c r="T136" s="94">
        <f>+'CO2'!T136+'abs CO2'!T136+'CH4'!T136*PCG!$C$5+N2O!T136*PCG!$C$6+HFC!T136+PFC!T136+'SF6'!T136</f>
        <v>0</v>
      </c>
      <c r="U136" s="94">
        <f>+'CO2'!U136+'abs CO2'!U136+'CH4'!U136*PCG!$C$5+N2O!U136*PCG!$C$6+HFC!U136+PFC!U136+'SF6'!U136</f>
        <v>0</v>
      </c>
      <c r="V136" s="94">
        <f>+'CO2'!V136+'abs CO2'!V136+'CH4'!V136*PCG!$C$5+N2O!V136*PCG!$C$6+HFC!V136+PFC!V136+'SF6'!V136</f>
        <v>0</v>
      </c>
      <c r="W136" s="94">
        <f>+'CO2'!W136+'abs CO2'!W136+'CH4'!W136*PCG!$C$5+N2O!W136*PCG!$C$6+HFC!W136+PFC!W136+'SF6'!W136</f>
        <v>0</v>
      </c>
      <c r="X136" s="94">
        <f>+'CO2'!X136+'abs CO2'!X136+'CH4'!X136*PCG!$C$5+N2O!X136*PCG!$C$6+HFC!X136+PFC!X136+'SF6'!X136</f>
        <v>0</v>
      </c>
      <c r="Y136" s="94">
        <f>+'CO2'!Y136+'abs CO2'!Y136+'CH4'!Y136*PCG!$C$5+N2O!Y136*PCG!$C$6+HFC!Y136+PFC!Y136+'SF6'!Y136</f>
        <v>0</v>
      </c>
      <c r="Z136" s="94">
        <f>+'CO2'!Z136+'abs CO2'!Z136+'CH4'!Z136*PCG!$C$5+N2O!Z136*PCG!$C$6+HFC!Z136+PFC!Z136+'SF6'!Z136</f>
        <v>0</v>
      </c>
      <c r="AA136" s="94">
        <f>+'CO2'!AA136+'abs CO2'!AA136+'CH4'!AA136*PCG!$C$5+N2O!AA136*PCG!$C$6+HFC!AA136+PFC!AA136+'SF6'!AA136</f>
        <v>0</v>
      </c>
      <c r="AB136" s="94">
        <f>+'CO2'!AB136+'abs CO2'!AB136+'CH4'!AB136*PCG!$C$5+N2O!AB136*PCG!$C$6+HFC!AB136+PFC!AB136+'SF6'!AB136</f>
        <v>0</v>
      </c>
      <c r="AC136" s="94">
        <f>+'CO2'!AC136+'abs CO2'!AC136+'CH4'!AC136*PCG!$C$5+N2O!AC136*PCG!$C$6+HFC!AC136+PFC!AC136+'SF6'!AC136</f>
        <v>0</v>
      </c>
      <c r="AD136" s="94">
        <f>+'CO2'!AD136+'abs CO2'!AD136+'CH4'!AD136*PCG!$C$5+N2O!AD136*PCG!$C$6+HFC!AD136+PFC!AD136+'SF6'!AD136</f>
        <v>0</v>
      </c>
      <c r="AE136" s="94">
        <f>+'CO2'!AE136+'abs CO2'!AE136+'CH4'!AE136*PCG!$C$5+N2O!AE136*PCG!$C$6+HFC!AE136+PFC!AE136+'SF6'!AE136</f>
        <v>0</v>
      </c>
    </row>
    <row r="137" spans="1:31" x14ac:dyDescent="0.2">
      <c r="A137" s="13" t="s">
        <v>299</v>
      </c>
      <c r="B137" s="4" t="s">
        <v>300</v>
      </c>
      <c r="C137" s="33">
        <f t="shared" ref="C137:AE137" si="36">+C138+C139</f>
        <v>0</v>
      </c>
      <c r="D137" s="33">
        <f t="shared" si="36"/>
        <v>0</v>
      </c>
      <c r="E137" s="33">
        <f t="shared" si="36"/>
        <v>0</v>
      </c>
      <c r="F137" s="33">
        <f t="shared" si="36"/>
        <v>0</v>
      </c>
      <c r="G137" s="33">
        <f t="shared" si="36"/>
        <v>0</v>
      </c>
      <c r="H137" s="33">
        <f t="shared" si="36"/>
        <v>0</v>
      </c>
      <c r="I137" s="33">
        <f t="shared" si="36"/>
        <v>0</v>
      </c>
      <c r="J137" s="33">
        <f t="shared" si="36"/>
        <v>0</v>
      </c>
      <c r="K137" s="33">
        <f t="shared" si="36"/>
        <v>0</v>
      </c>
      <c r="L137" s="33">
        <f t="shared" si="36"/>
        <v>0</v>
      </c>
      <c r="M137" s="33">
        <f t="shared" si="36"/>
        <v>0</v>
      </c>
      <c r="N137" s="33">
        <f t="shared" si="36"/>
        <v>0</v>
      </c>
      <c r="O137" s="33">
        <f t="shared" si="36"/>
        <v>0</v>
      </c>
      <c r="P137" s="33">
        <f t="shared" si="36"/>
        <v>0</v>
      </c>
      <c r="Q137" s="33">
        <f t="shared" si="36"/>
        <v>0</v>
      </c>
      <c r="R137" s="33">
        <f t="shared" si="36"/>
        <v>0</v>
      </c>
      <c r="S137" s="33">
        <f t="shared" si="36"/>
        <v>0</v>
      </c>
      <c r="T137" s="33">
        <f t="shared" si="36"/>
        <v>0</v>
      </c>
      <c r="U137" s="33">
        <f t="shared" si="36"/>
        <v>0</v>
      </c>
      <c r="V137" s="33">
        <f t="shared" si="36"/>
        <v>0</v>
      </c>
      <c r="W137" s="33">
        <f t="shared" si="36"/>
        <v>0</v>
      </c>
      <c r="X137" s="33">
        <f t="shared" si="36"/>
        <v>0</v>
      </c>
      <c r="Y137" s="33">
        <f t="shared" si="36"/>
        <v>0</v>
      </c>
      <c r="Z137" s="33">
        <f t="shared" si="36"/>
        <v>0</v>
      </c>
      <c r="AA137" s="33">
        <f t="shared" si="36"/>
        <v>0</v>
      </c>
      <c r="AB137" s="33">
        <f t="shared" si="36"/>
        <v>0</v>
      </c>
      <c r="AC137" s="33">
        <f t="shared" si="36"/>
        <v>0</v>
      </c>
      <c r="AD137" s="33">
        <f t="shared" si="36"/>
        <v>0</v>
      </c>
      <c r="AE137" s="33">
        <f t="shared" si="36"/>
        <v>0</v>
      </c>
    </row>
    <row r="138" spans="1:31" x14ac:dyDescent="0.2">
      <c r="A138" s="13" t="s">
        <v>301</v>
      </c>
      <c r="B138" s="4" t="s">
        <v>302</v>
      </c>
      <c r="C138" s="94">
        <f>+'CO2'!C138+'abs CO2'!C138+'CH4'!C138*PCG!$C$5+N2O!C138*PCG!$C$6+HFC!C138+PFC!C138+'SF6'!C138</f>
        <v>0</v>
      </c>
      <c r="D138" s="94">
        <f>+'CO2'!D138+'abs CO2'!D138+'CH4'!D138*PCG!$C$5+N2O!D138*PCG!$C$6+HFC!D138+PFC!D138+'SF6'!D138</f>
        <v>0</v>
      </c>
      <c r="E138" s="94">
        <f>+'CO2'!E138+'abs CO2'!E138+'CH4'!E138*PCG!$C$5+N2O!E138*PCG!$C$6+HFC!E138+PFC!E138+'SF6'!E138</f>
        <v>0</v>
      </c>
      <c r="F138" s="94">
        <f>+'CO2'!F138+'abs CO2'!F138+'CH4'!F138*PCG!$C$5+N2O!F138*PCG!$C$6+HFC!F138+PFC!F138+'SF6'!F138</f>
        <v>0</v>
      </c>
      <c r="G138" s="94">
        <f>+'CO2'!G138+'abs CO2'!G138+'CH4'!G138*PCG!$C$5+N2O!G138*PCG!$C$6+HFC!G138+PFC!G138+'SF6'!G138</f>
        <v>0</v>
      </c>
      <c r="H138" s="94">
        <f>+'CO2'!H138+'abs CO2'!H138+'CH4'!H138*PCG!$C$5+N2O!H138*PCG!$C$6+HFC!H138+PFC!H138+'SF6'!H138</f>
        <v>0</v>
      </c>
      <c r="I138" s="94">
        <f>+'CO2'!I138+'abs CO2'!I138+'CH4'!I138*PCG!$C$5+N2O!I138*PCG!$C$6+HFC!I138+PFC!I138+'SF6'!I138</f>
        <v>0</v>
      </c>
      <c r="J138" s="94">
        <f>+'CO2'!J138+'abs CO2'!J138+'CH4'!J138*PCG!$C$5+N2O!J138*PCG!$C$6+HFC!J138+PFC!J138+'SF6'!J138</f>
        <v>0</v>
      </c>
      <c r="K138" s="94">
        <f>+'CO2'!K138+'abs CO2'!K138+'CH4'!K138*PCG!$C$5+N2O!K138*PCG!$C$6+HFC!K138+PFC!K138+'SF6'!K138</f>
        <v>0</v>
      </c>
      <c r="L138" s="94">
        <f>+'CO2'!L138+'abs CO2'!L138+'CH4'!L138*PCG!$C$5+N2O!L138*PCG!$C$6+HFC!L138+PFC!L138+'SF6'!L138</f>
        <v>0</v>
      </c>
      <c r="M138" s="94">
        <f>+'CO2'!M138+'abs CO2'!M138+'CH4'!M138*PCG!$C$5+N2O!M138*PCG!$C$6+HFC!M138+PFC!M138+'SF6'!M138</f>
        <v>0</v>
      </c>
      <c r="N138" s="94">
        <f>+'CO2'!N138+'abs CO2'!N138+'CH4'!N138*PCG!$C$5+N2O!N138*PCG!$C$6+HFC!N138+PFC!N138+'SF6'!N138</f>
        <v>0</v>
      </c>
      <c r="O138" s="94">
        <f>+'CO2'!O138+'abs CO2'!O138+'CH4'!O138*PCG!$C$5+N2O!O138*PCG!$C$6+HFC!O138+PFC!O138+'SF6'!O138</f>
        <v>0</v>
      </c>
      <c r="P138" s="94">
        <f>+'CO2'!P138+'abs CO2'!P138+'CH4'!P138*PCG!$C$5+N2O!P138*PCG!$C$6+HFC!P138+PFC!P138+'SF6'!P138</f>
        <v>0</v>
      </c>
      <c r="Q138" s="94">
        <f>+'CO2'!Q138+'abs CO2'!Q138+'CH4'!Q138*PCG!$C$5+N2O!Q138*PCG!$C$6+HFC!Q138+PFC!Q138+'SF6'!Q138</f>
        <v>0</v>
      </c>
      <c r="R138" s="94">
        <f>+'CO2'!R138+'abs CO2'!R138+'CH4'!R138*PCG!$C$5+N2O!R138*PCG!$C$6+HFC!R138+PFC!R138+'SF6'!R138</f>
        <v>0</v>
      </c>
      <c r="S138" s="94">
        <f>+'CO2'!S138+'abs CO2'!S138+'CH4'!S138*PCG!$C$5+N2O!S138*PCG!$C$6+HFC!S138+PFC!S138+'SF6'!S138</f>
        <v>0</v>
      </c>
      <c r="T138" s="94">
        <f>+'CO2'!T138+'abs CO2'!T138+'CH4'!T138*PCG!$C$5+N2O!T138*PCG!$C$6+HFC!T138+PFC!T138+'SF6'!T138</f>
        <v>0</v>
      </c>
      <c r="U138" s="94">
        <f>+'CO2'!U138+'abs CO2'!U138+'CH4'!U138*PCG!$C$5+N2O!U138*PCG!$C$6+HFC!U138+PFC!U138+'SF6'!U138</f>
        <v>0</v>
      </c>
      <c r="V138" s="94">
        <f>+'CO2'!V138+'abs CO2'!V138+'CH4'!V138*PCG!$C$5+N2O!V138*PCG!$C$6+HFC!V138+PFC!V138+'SF6'!V138</f>
        <v>0</v>
      </c>
      <c r="W138" s="94">
        <f>+'CO2'!W138+'abs CO2'!W138+'CH4'!W138*PCG!$C$5+N2O!W138*PCG!$C$6+HFC!W138+PFC!W138+'SF6'!W138</f>
        <v>0</v>
      </c>
      <c r="X138" s="94">
        <f>+'CO2'!X138+'abs CO2'!X138+'CH4'!X138*PCG!$C$5+N2O!X138*PCG!$C$6+HFC!X138+PFC!X138+'SF6'!X138</f>
        <v>0</v>
      </c>
      <c r="Y138" s="94">
        <f>+'CO2'!Y138+'abs CO2'!Y138+'CH4'!Y138*PCG!$C$5+N2O!Y138*PCG!$C$6+HFC!Y138+PFC!Y138+'SF6'!Y138</f>
        <v>0</v>
      </c>
      <c r="Z138" s="94">
        <f>+'CO2'!Z138+'abs CO2'!Z138+'CH4'!Z138*PCG!$C$5+N2O!Z138*PCG!$C$6+HFC!Z138+PFC!Z138+'SF6'!Z138</f>
        <v>0</v>
      </c>
      <c r="AA138" s="94">
        <f>+'CO2'!AA138+'abs CO2'!AA138+'CH4'!AA138*PCG!$C$5+N2O!AA138*PCG!$C$6+HFC!AA138+PFC!AA138+'SF6'!AA138</f>
        <v>0</v>
      </c>
      <c r="AB138" s="94">
        <f>+'CO2'!AB138+'abs CO2'!AB138+'CH4'!AB138*PCG!$C$5+N2O!AB138*PCG!$C$6+HFC!AB138+PFC!AB138+'SF6'!AB138</f>
        <v>0</v>
      </c>
      <c r="AC138" s="94">
        <f>+'CO2'!AC138+'abs CO2'!AC138+'CH4'!AC138*PCG!$C$5+N2O!AC138*PCG!$C$6+HFC!AC138+PFC!AC138+'SF6'!AC138</f>
        <v>0</v>
      </c>
      <c r="AD138" s="94">
        <f>+'CO2'!AD138+'abs CO2'!AD138+'CH4'!AD138*PCG!$C$5+N2O!AD138*PCG!$C$6+HFC!AD138+PFC!AD138+'SF6'!AD138</f>
        <v>0</v>
      </c>
      <c r="AE138" s="94">
        <f>+'CO2'!AE138+'abs CO2'!AE138+'CH4'!AE138*PCG!$C$5+N2O!AE138*PCG!$C$6+HFC!AE138+PFC!AE138+'SF6'!AE138</f>
        <v>0</v>
      </c>
    </row>
    <row r="139" spans="1:31" x14ac:dyDescent="0.2">
      <c r="A139" s="13" t="s">
        <v>303</v>
      </c>
      <c r="B139" s="4" t="s">
        <v>304</v>
      </c>
      <c r="C139" s="94">
        <f>+'CO2'!C139+'abs CO2'!C139+'CH4'!C139*PCG!$C$5+N2O!C139*PCG!$C$6+HFC!C139+PFC!C139+'SF6'!C139</f>
        <v>0</v>
      </c>
      <c r="D139" s="94">
        <f>+'CO2'!D139+'abs CO2'!D139+'CH4'!D139*PCG!$C$5+N2O!D139*PCG!$C$6+HFC!D139+PFC!D139+'SF6'!D139</f>
        <v>0</v>
      </c>
      <c r="E139" s="94">
        <f>+'CO2'!E139+'abs CO2'!E139+'CH4'!E139*PCG!$C$5+N2O!E139*PCG!$C$6+HFC!E139+PFC!E139+'SF6'!E139</f>
        <v>0</v>
      </c>
      <c r="F139" s="94">
        <f>+'CO2'!F139+'abs CO2'!F139+'CH4'!F139*PCG!$C$5+N2O!F139*PCG!$C$6+HFC!F139+PFC!F139+'SF6'!F139</f>
        <v>0</v>
      </c>
      <c r="G139" s="94">
        <f>+'CO2'!G139+'abs CO2'!G139+'CH4'!G139*PCG!$C$5+N2O!G139*PCG!$C$6+HFC!G139+PFC!G139+'SF6'!G139</f>
        <v>0</v>
      </c>
      <c r="H139" s="94">
        <f>+'CO2'!H139+'abs CO2'!H139+'CH4'!H139*PCG!$C$5+N2O!H139*PCG!$C$6+HFC!H139+PFC!H139+'SF6'!H139</f>
        <v>0</v>
      </c>
      <c r="I139" s="94">
        <f>+'CO2'!I139+'abs CO2'!I139+'CH4'!I139*PCG!$C$5+N2O!I139*PCG!$C$6+HFC!I139+PFC!I139+'SF6'!I139</f>
        <v>0</v>
      </c>
      <c r="J139" s="94">
        <f>+'CO2'!J139+'abs CO2'!J139+'CH4'!J139*PCG!$C$5+N2O!J139*PCG!$C$6+HFC!J139+PFC!J139+'SF6'!J139</f>
        <v>0</v>
      </c>
      <c r="K139" s="94">
        <f>+'CO2'!K139+'abs CO2'!K139+'CH4'!K139*PCG!$C$5+N2O!K139*PCG!$C$6+HFC!K139+PFC!K139+'SF6'!K139</f>
        <v>0</v>
      </c>
      <c r="L139" s="94">
        <f>+'CO2'!L139+'abs CO2'!L139+'CH4'!L139*PCG!$C$5+N2O!L139*PCG!$C$6+HFC!L139+PFC!L139+'SF6'!L139</f>
        <v>0</v>
      </c>
      <c r="M139" s="94">
        <f>+'CO2'!M139+'abs CO2'!M139+'CH4'!M139*PCG!$C$5+N2O!M139*PCG!$C$6+HFC!M139+PFC!M139+'SF6'!M139</f>
        <v>0</v>
      </c>
      <c r="N139" s="94">
        <f>+'CO2'!N139+'abs CO2'!N139+'CH4'!N139*PCG!$C$5+N2O!N139*PCG!$C$6+HFC!N139+PFC!N139+'SF6'!N139</f>
        <v>0</v>
      </c>
      <c r="O139" s="94">
        <f>+'CO2'!O139+'abs CO2'!O139+'CH4'!O139*PCG!$C$5+N2O!O139*PCG!$C$6+HFC!O139+PFC!O139+'SF6'!O139</f>
        <v>0</v>
      </c>
      <c r="P139" s="94">
        <f>+'CO2'!P139+'abs CO2'!P139+'CH4'!P139*PCG!$C$5+N2O!P139*PCG!$C$6+HFC!P139+PFC!P139+'SF6'!P139</f>
        <v>0</v>
      </c>
      <c r="Q139" s="94">
        <f>+'CO2'!Q139+'abs CO2'!Q139+'CH4'!Q139*PCG!$C$5+N2O!Q139*PCG!$C$6+HFC!Q139+PFC!Q139+'SF6'!Q139</f>
        <v>0</v>
      </c>
      <c r="R139" s="94">
        <f>+'CO2'!R139+'abs CO2'!R139+'CH4'!R139*PCG!$C$5+N2O!R139*PCG!$C$6+HFC!R139+PFC!R139+'SF6'!R139</f>
        <v>0</v>
      </c>
      <c r="S139" s="94">
        <f>+'CO2'!S139+'abs CO2'!S139+'CH4'!S139*PCG!$C$5+N2O!S139*PCG!$C$6+HFC!S139+PFC!S139+'SF6'!S139</f>
        <v>0</v>
      </c>
      <c r="T139" s="94">
        <f>+'CO2'!T139+'abs CO2'!T139+'CH4'!T139*PCG!$C$5+N2O!T139*PCG!$C$6+HFC!T139+PFC!T139+'SF6'!T139</f>
        <v>0</v>
      </c>
      <c r="U139" s="94">
        <f>+'CO2'!U139+'abs CO2'!U139+'CH4'!U139*PCG!$C$5+N2O!U139*PCG!$C$6+HFC!U139+PFC!U139+'SF6'!U139</f>
        <v>0</v>
      </c>
      <c r="V139" s="94">
        <f>+'CO2'!V139+'abs CO2'!V139+'CH4'!V139*PCG!$C$5+N2O!V139*PCG!$C$6+HFC!V139+PFC!V139+'SF6'!V139</f>
        <v>0</v>
      </c>
      <c r="W139" s="94">
        <f>+'CO2'!W139+'abs CO2'!W139+'CH4'!W139*PCG!$C$5+N2O!W139*PCG!$C$6+HFC!W139+PFC!W139+'SF6'!W139</f>
        <v>0</v>
      </c>
      <c r="X139" s="94">
        <f>+'CO2'!X139+'abs CO2'!X139+'CH4'!X139*PCG!$C$5+N2O!X139*PCG!$C$6+HFC!X139+PFC!X139+'SF6'!X139</f>
        <v>0</v>
      </c>
      <c r="Y139" s="94">
        <f>+'CO2'!Y139+'abs CO2'!Y139+'CH4'!Y139*PCG!$C$5+N2O!Y139*PCG!$C$6+HFC!Y139+PFC!Y139+'SF6'!Y139</f>
        <v>0</v>
      </c>
      <c r="Z139" s="94">
        <f>+'CO2'!Z139+'abs CO2'!Z139+'CH4'!Z139*PCG!$C$5+N2O!Z139*PCG!$C$6+HFC!Z139+PFC!Z139+'SF6'!Z139</f>
        <v>0</v>
      </c>
      <c r="AA139" s="94">
        <f>+'CO2'!AA139+'abs CO2'!AA139+'CH4'!AA139*PCG!$C$5+N2O!AA139*PCG!$C$6+HFC!AA139+PFC!AA139+'SF6'!AA139</f>
        <v>0</v>
      </c>
      <c r="AB139" s="94">
        <f>+'CO2'!AB139+'abs CO2'!AB139+'CH4'!AB139*PCG!$C$5+N2O!AB139*PCG!$C$6+HFC!AB139+PFC!AB139+'SF6'!AB139</f>
        <v>0</v>
      </c>
      <c r="AC139" s="94">
        <f>+'CO2'!AC139+'abs CO2'!AC139+'CH4'!AC139*PCG!$C$5+N2O!AC139*PCG!$C$6+HFC!AC139+PFC!AC139+'SF6'!AC139</f>
        <v>0</v>
      </c>
      <c r="AD139" s="94">
        <f>+'CO2'!AD139+'abs CO2'!AD139+'CH4'!AD139*PCG!$C$5+N2O!AD139*PCG!$C$6+HFC!AD139+PFC!AD139+'SF6'!AD139</f>
        <v>0</v>
      </c>
      <c r="AE139" s="94">
        <f>+'CO2'!AE139+'abs CO2'!AE139+'CH4'!AE139*PCG!$C$5+N2O!AE139*PCG!$C$6+HFC!AE139+PFC!AE139+'SF6'!AE139</f>
        <v>0</v>
      </c>
    </row>
    <row r="140" spans="1:31" x14ac:dyDescent="0.2">
      <c r="A140" s="13" t="s">
        <v>305</v>
      </c>
      <c r="B140" s="4" t="s">
        <v>267</v>
      </c>
      <c r="C140" s="94">
        <f>+'CO2'!C140+'abs CO2'!C140+'CH4'!C140*PCG!$C$5+N2O!C140*PCG!$C$6+HFC!C140+PFC!C140+'SF6'!C140</f>
        <v>0</v>
      </c>
      <c r="D140" s="94">
        <f>+'CO2'!D140+'abs CO2'!D140+'CH4'!D140*PCG!$C$5+N2O!D140*PCG!$C$6+HFC!D140+PFC!D140+'SF6'!D140</f>
        <v>0</v>
      </c>
      <c r="E140" s="94">
        <f>+'CO2'!E140+'abs CO2'!E140+'CH4'!E140*PCG!$C$5+N2O!E140*PCG!$C$6+HFC!E140+PFC!E140+'SF6'!E140</f>
        <v>0</v>
      </c>
      <c r="F140" s="94">
        <f>+'CO2'!F140+'abs CO2'!F140+'CH4'!F140*PCG!$C$5+N2O!F140*PCG!$C$6+HFC!F140+PFC!F140+'SF6'!F140</f>
        <v>0</v>
      </c>
      <c r="G140" s="94">
        <f>+'CO2'!G140+'abs CO2'!G140+'CH4'!G140*PCG!$C$5+N2O!G140*PCG!$C$6+HFC!G140+PFC!G140+'SF6'!G140</f>
        <v>0</v>
      </c>
      <c r="H140" s="94">
        <f>+'CO2'!H140+'abs CO2'!H140+'CH4'!H140*PCG!$C$5+N2O!H140*PCG!$C$6+HFC!H140+PFC!H140+'SF6'!H140</f>
        <v>0</v>
      </c>
      <c r="I140" s="94">
        <f>+'CO2'!I140+'abs CO2'!I140+'CH4'!I140*PCG!$C$5+N2O!I140*PCG!$C$6+HFC!I140+PFC!I140+'SF6'!I140</f>
        <v>0</v>
      </c>
      <c r="J140" s="94">
        <f>+'CO2'!J140+'abs CO2'!J140+'CH4'!J140*PCG!$C$5+N2O!J140*PCG!$C$6+HFC!J140+PFC!J140+'SF6'!J140</f>
        <v>0</v>
      </c>
      <c r="K140" s="94">
        <f>+'CO2'!K140+'abs CO2'!K140+'CH4'!K140*PCG!$C$5+N2O!K140*PCG!$C$6+HFC!K140+PFC!K140+'SF6'!K140</f>
        <v>0</v>
      </c>
      <c r="L140" s="94">
        <f>+'CO2'!L140+'abs CO2'!L140+'CH4'!L140*PCG!$C$5+N2O!L140*PCG!$C$6+HFC!L140+PFC!L140+'SF6'!L140</f>
        <v>0</v>
      </c>
      <c r="M140" s="94">
        <f>+'CO2'!M140+'abs CO2'!M140+'CH4'!M140*PCG!$C$5+N2O!M140*PCG!$C$6+HFC!M140+PFC!M140+'SF6'!M140</f>
        <v>0</v>
      </c>
      <c r="N140" s="94">
        <f>+'CO2'!N140+'abs CO2'!N140+'CH4'!N140*PCG!$C$5+N2O!N140*PCG!$C$6+HFC!N140+PFC!N140+'SF6'!N140</f>
        <v>0</v>
      </c>
      <c r="O140" s="94">
        <f>+'CO2'!O140+'abs CO2'!O140+'CH4'!O140*PCG!$C$5+N2O!O140*PCG!$C$6+HFC!O140+PFC!O140+'SF6'!O140</f>
        <v>0</v>
      </c>
      <c r="P140" s="94">
        <f>+'CO2'!P140+'abs CO2'!P140+'CH4'!P140*PCG!$C$5+N2O!P140*PCG!$C$6+HFC!P140+PFC!P140+'SF6'!P140</f>
        <v>0</v>
      </c>
      <c r="Q140" s="94">
        <f>+'CO2'!Q140+'abs CO2'!Q140+'CH4'!Q140*PCG!$C$5+N2O!Q140*PCG!$C$6+HFC!Q140+PFC!Q140+'SF6'!Q140</f>
        <v>0</v>
      </c>
      <c r="R140" s="94">
        <f>+'CO2'!R140+'abs CO2'!R140+'CH4'!R140*PCG!$C$5+N2O!R140*PCG!$C$6+HFC!R140+PFC!R140+'SF6'!R140</f>
        <v>0</v>
      </c>
      <c r="S140" s="94">
        <f>+'CO2'!S140+'abs CO2'!S140+'CH4'!S140*PCG!$C$5+N2O!S140*PCG!$C$6+HFC!S140+PFC!S140+'SF6'!S140</f>
        <v>0</v>
      </c>
      <c r="T140" s="94">
        <f>+'CO2'!T140+'abs CO2'!T140+'CH4'!T140*PCG!$C$5+N2O!T140*PCG!$C$6+HFC!T140+PFC!T140+'SF6'!T140</f>
        <v>0</v>
      </c>
      <c r="U140" s="94">
        <f>+'CO2'!U140+'abs CO2'!U140+'CH4'!U140*PCG!$C$5+N2O!U140*PCG!$C$6+HFC!U140+PFC!U140+'SF6'!U140</f>
        <v>0</v>
      </c>
      <c r="V140" s="94">
        <f>+'CO2'!V140+'abs CO2'!V140+'CH4'!V140*PCG!$C$5+N2O!V140*PCG!$C$6+HFC!V140+PFC!V140+'SF6'!V140</f>
        <v>0</v>
      </c>
      <c r="W140" s="94">
        <f>+'CO2'!W140+'abs CO2'!W140+'CH4'!W140*PCG!$C$5+N2O!W140*PCG!$C$6+HFC!W140+PFC!W140+'SF6'!W140</f>
        <v>0</v>
      </c>
      <c r="X140" s="94">
        <f>+'CO2'!X140+'abs CO2'!X140+'CH4'!X140*PCG!$C$5+N2O!X140*PCG!$C$6+HFC!X140+PFC!X140+'SF6'!X140</f>
        <v>0</v>
      </c>
      <c r="Y140" s="94">
        <f>+'CO2'!Y140+'abs CO2'!Y140+'CH4'!Y140*PCG!$C$5+N2O!Y140*PCG!$C$6+HFC!Y140+PFC!Y140+'SF6'!Y140</f>
        <v>0</v>
      </c>
      <c r="Z140" s="94">
        <f>+'CO2'!Z140+'abs CO2'!Z140+'CH4'!Z140*PCG!$C$5+N2O!Z140*PCG!$C$6+HFC!Z140+PFC!Z140+'SF6'!Z140</f>
        <v>0</v>
      </c>
      <c r="AA140" s="94">
        <f>+'CO2'!AA140+'abs CO2'!AA140+'CH4'!AA140*PCG!$C$5+N2O!AA140*PCG!$C$6+HFC!AA140+PFC!AA140+'SF6'!AA140</f>
        <v>0</v>
      </c>
      <c r="AB140" s="94">
        <f>+'CO2'!AB140+'abs CO2'!AB140+'CH4'!AB140*PCG!$C$5+N2O!AB140*PCG!$C$6+HFC!AB140+PFC!AB140+'SF6'!AB140</f>
        <v>0</v>
      </c>
      <c r="AC140" s="94">
        <f>+'CO2'!AC140+'abs CO2'!AC140+'CH4'!AC140*PCG!$C$5+N2O!AC140*PCG!$C$6+HFC!AC140+PFC!AC140+'SF6'!AC140</f>
        <v>0</v>
      </c>
      <c r="AD140" s="94">
        <f>+'CO2'!AD140+'abs CO2'!AD140+'CH4'!AD140*PCG!$C$5+N2O!AD140*PCG!$C$6+HFC!AD140+PFC!AD140+'SF6'!AD140</f>
        <v>0</v>
      </c>
      <c r="AE140" s="94">
        <f>+'CO2'!AE140+'abs CO2'!AE140+'CH4'!AE140*PCG!$C$5+N2O!AE140*PCG!$C$6+HFC!AE140+PFC!AE140+'SF6'!AE140</f>
        <v>0</v>
      </c>
    </row>
    <row r="141" spans="1:31" x14ac:dyDescent="0.2">
      <c r="A141" s="13" t="s">
        <v>306</v>
      </c>
      <c r="B141" s="4" t="s">
        <v>307</v>
      </c>
      <c r="C141" s="33">
        <f t="shared" ref="C141:AE141" si="37">+C142+C143+C144+C145+C146+C147</f>
        <v>0</v>
      </c>
      <c r="D141" s="33">
        <f t="shared" si="37"/>
        <v>0</v>
      </c>
      <c r="E141" s="33">
        <f t="shared" si="37"/>
        <v>0</v>
      </c>
      <c r="F141" s="33">
        <f t="shared" si="37"/>
        <v>0</v>
      </c>
      <c r="G141" s="33">
        <f t="shared" si="37"/>
        <v>0</v>
      </c>
      <c r="H141" s="33">
        <f t="shared" si="37"/>
        <v>0</v>
      </c>
      <c r="I141" s="33">
        <f t="shared" si="37"/>
        <v>0</v>
      </c>
      <c r="J141" s="33">
        <f t="shared" si="37"/>
        <v>0</v>
      </c>
      <c r="K141" s="33">
        <f t="shared" si="37"/>
        <v>0</v>
      </c>
      <c r="L141" s="33">
        <f t="shared" si="37"/>
        <v>0</v>
      </c>
      <c r="M141" s="33">
        <f t="shared" si="37"/>
        <v>0</v>
      </c>
      <c r="N141" s="33">
        <f t="shared" si="37"/>
        <v>0</v>
      </c>
      <c r="O141" s="33">
        <f t="shared" si="37"/>
        <v>0</v>
      </c>
      <c r="P141" s="33">
        <f t="shared" si="37"/>
        <v>0</v>
      </c>
      <c r="Q141" s="33">
        <f t="shared" si="37"/>
        <v>0</v>
      </c>
      <c r="R141" s="33">
        <f t="shared" si="37"/>
        <v>0</v>
      </c>
      <c r="S141" s="33">
        <f t="shared" si="37"/>
        <v>0</v>
      </c>
      <c r="T141" s="33">
        <f t="shared" si="37"/>
        <v>0</v>
      </c>
      <c r="U141" s="33">
        <f t="shared" si="37"/>
        <v>0</v>
      </c>
      <c r="V141" s="33">
        <f t="shared" si="37"/>
        <v>0</v>
      </c>
      <c r="W141" s="33">
        <f t="shared" si="37"/>
        <v>0</v>
      </c>
      <c r="X141" s="33">
        <f t="shared" si="37"/>
        <v>0</v>
      </c>
      <c r="Y141" s="33">
        <f t="shared" si="37"/>
        <v>0</v>
      </c>
      <c r="Z141" s="33">
        <f t="shared" si="37"/>
        <v>0</v>
      </c>
      <c r="AA141" s="33">
        <f t="shared" si="37"/>
        <v>0</v>
      </c>
      <c r="AB141" s="33">
        <f t="shared" si="37"/>
        <v>0</v>
      </c>
      <c r="AC141" s="33">
        <f t="shared" si="37"/>
        <v>0</v>
      </c>
      <c r="AD141" s="33">
        <f t="shared" si="37"/>
        <v>0</v>
      </c>
      <c r="AE141" s="33">
        <f t="shared" si="37"/>
        <v>0</v>
      </c>
    </row>
    <row r="142" spans="1:31" x14ac:dyDescent="0.2">
      <c r="A142" s="13" t="s">
        <v>308</v>
      </c>
      <c r="B142" s="4" t="s">
        <v>309</v>
      </c>
      <c r="C142" s="94">
        <f>+'CO2'!C142+'abs CO2'!C142+'CH4'!C142*PCG!$C$5+N2O!C142*PCG!$C$6+HFC!C142+PFC!C142+'SF6'!C142</f>
        <v>0</v>
      </c>
      <c r="D142" s="94">
        <f>+'CO2'!D142+'abs CO2'!D142+'CH4'!D142*PCG!$C$5+N2O!D142*PCG!$C$6+HFC!D142+PFC!D142+'SF6'!D142</f>
        <v>0</v>
      </c>
      <c r="E142" s="94">
        <f>+'CO2'!E142+'abs CO2'!E142+'CH4'!E142*PCG!$C$5+N2O!E142*PCG!$C$6+HFC!E142+PFC!E142+'SF6'!E142</f>
        <v>0</v>
      </c>
      <c r="F142" s="94">
        <f>+'CO2'!F142+'abs CO2'!F142+'CH4'!F142*PCG!$C$5+N2O!F142*PCG!$C$6+HFC!F142+PFC!F142+'SF6'!F142</f>
        <v>0</v>
      </c>
      <c r="G142" s="94">
        <f>+'CO2'!G142+'abs CO2'!G142+'CH4'!G142*PCG!$C$5+N2O!G142*PCG!$C$6+HFC!G142+PFC!G142+'SF6'!G142</f>
        <v>0</v>
      </c>
      <c r="H142" s="94">
        <f>+'CO2'!H142+'abs CO2'!H142+'CH4'!H142*PCG!$C$5+N2O!H142*PCG!$C$6+HFC!H142+PFC!H142+'SF6'!H142</f>
        <v>0</v>
      </c>
      <c r="I142" s="94">
        <f>+'CO2'!I142+'abs CO2'!I142+'CH4'!I142*PCG!$C$5+N2O!I142*PCG!$C$6+HFC!I142+PFC!I142+'SF6'!I142</f>
        <v>0</v>
      </c>
      <c r="J142" s="94">
        <f>+'CO2'!J142+'abs CO2'!J142+'CH4'!J142*PCG!$C$5+N2O!J142*PCG!$C$6+HFC!J142+PFC!J142+'SF6'!J142</f>
        <v>0</v>
      </c>
      <c r="K142" s="94">
        <f>+'CO2'!K142+'abs CO2'!K142+'CH4'!K142*PCG!$C$5+N2O!K142*PCG!$C$6+HFC!K142+PFC!K142+'SF6'!K142</f>
        <v>0</v>
      </c>
      <c r="L142" s="94">
        <f>+'CO2'!L142+'abs CO2'!L142+'CH4'!L142*PCG!$C$5+N2O!L142*PCG!$C$6+HFC!L142+PFC!L142+'SF6'!L142</f>
        <v>0</v>
      </c>
      <c r="M142" s="94">
        <f>+'CO2'!M142+'abs CO2'!M142+'CH4'!M142*PCG!$C$5+N2O!M142*PCG!$C$6+HFC!M142+PFC!M142+'SF6'!M142</f>
        <v>0</v>
      </c>
      <c r="N142" s="94">
        <f>+'CO2'!N142+'abs CO2'!N142+'CH4'!N142*PCG!$C$5+N2O!N142*PCG!$C$6+HFC!N142+PFC!N142+'SF6'!N142</f>
        <v>0</v>
      </c>
      <c r="O142" s="94">
        <f>+'CO2'!O142+'abs CO2'!O142+'CH4'!O142*PCG!$C$5+N2O!O142*PCG!$C$6+HFC!O142+PFC!O142+'SF6'!O142</f>
        <v>0</v>
      </c>
      <c r="P142" s="94">
        <f>+'CO2'!P142+'abs CO2'!P142+'CH4'!P142*PCG!$C$5+N2O!P142*PCG!$C$6+HFC!P142+PFC!P142+'SF6'!P142</f>
        <v>0</v>
      </c>
      <c r="Q142" s="94">
        <f>+'CO2'!Q142+'abs CO2'!Q142+'CH4'!Q142*PCG!$C$5+N2O!Q142*PCG!$C$6+HFC!Q142+PFC!Q142+'SF6'!Q142</f>
        <v>0</v>
      </c>
      <c r="R142" s="94">
        <f>+'CO2'!R142+'abs CO2'!R142+'CH4'!R142*PCG!$C$5+N2O!R142*PCG!$C$6+HFC!R142+PFC!R142+'SF6'!R142</f>
        <v>0</v>
      </c>
      <c r="S142" s="94">
        <f>+'CO2'!S142+'abs CO2'!S142+'CH4'!S142*PCG!$C$5+N2O!S142*PCG!$C$6+HFC!S142+PFC!S142+'SF6'!S142</f>
        <v>0</v>
      </c>
      <c r="T142" s="94">
        <f>+'CO2'!T142+'abs CO2'!T142+'CH4'!T142*PCG!$C$5+N2O!T142*PCG!$C$6+HFC!T142+PFC!T142+'SF6'!T142</f>
        <v>0</v>
      </c>
      <c r="U142" s="94">
        <f>+'CO2'!U142+'abs CO2'!U142+'CH4'!U142*PCG!$C$5+N2O!U142*PCG!$C$6+HFC!U142+PFC!U142+'SF6'!U142</f>
        <v>0</v>
      </c>
      <c r="V142" s="94">
        <f>+'CO2'!V142+'abs CO2'!V142+'CH4'!V142*PCG!$C$5+N2O!V142*PCG!$C$6+HFC!V142+PFC!V142+'SF6'!V142</f>
        <v>0</v>
      </c>
      <c r="W142" s="94">
        <f>+'CO2'!W142+'abs CO2'!W142+'CH4'!W142*PCG!$C$5+N2O!W142*PCG!$C$6+HFC!W142+PFC!W142+'SF6'!W142</f>
        <v>0</v>
      </c>
      <c r="X142" s="94">
        <f>+'CO2'!X142+'abs CO2'!X142+'CH4'!X142*PCG!$C$5+N2O!X142*PCG!$C$6+HFC!X142+PFC!X142+'SF6'!X142</f>
        <v>0</v>
      </c>
      <c r="Y142" s="94">
        <f>+'CO2'!Y142+'abs CO2'!Y142+'CH4'!Y142*PCG!$C$5+N2O!Y142*PCG!$C$6+HFC!Y142+PFC!Y142+'SF6'!Y142</f>
        <v>0</v>
      </c>
      <c r="Z142" s="94">
        <f>+'CO2'!Z142+'abs CO2'!Z142+'CH4'!Z142*PCG!$C$5+N2O!Z142*PCG!$C$6+HFC!Z142+PFC!Z142+'SF6'!Z142</f>
        <v>0</v>
      </c>
      <c r="AA142" s="94">
        <f>+'CO2'!AA142+'abs CO2'!AA142+'CH4'!AA142*PCG!$C$5+N2O!AA142*PCG!$C$6+HFC!AA142+PFC!AA142+'SF6'!AA142</f>
        <v>0</v>
      </c>
      <c r="AB142" s="94">
        <f>+'CO2'!AB142+'abs CO2'!AB142+'CH4'!AB142*PCG!$C$5+N2O!AB142*PCG!$C$6+HFC!AB142+PFC!AB142+'SF6'!AB142</f>
        <v>0</v>
      </c>
      <c r="AC142" s="94">
        <f>+'CO2'!AC142+'abs CO2'!AC142+'CH4'!AC142*PCG!$C$5+N2O!AC142*PCG!$C$6+HFC!AC142+PFC!AC142+'SF6'!AC142</f>
        <v>0</v>
      </c>
      <c r="AD142" s="94">
        <f>+'CO2'!AD142+'abs CO2'!AD142+'CH4'!AD142*PCG!$C$5+N2O!AD142*PCG!$C$6+HFC!AD142+PFC!AD142+'SF6'!AD142</f>
        <v>0</v>
      </c>
      <c r="AE142" s="94">
        <f>+'CO2'!AE142+'abs CO2'!AE142+'CH4'!AE142*PCG!$C$5+N2O!AE142*PCG!$C$6+HFC!AE142+PFC!AE142+'SF6'!AE142</f>
        <v>0</v>
      </c>
    </row>
    <row r="143" spans="1:31" x14ac:dyDescent="0.2">
      <c r="A143" s="13" t="s">
        <v>310</v>
      </c>
      <c r="B143" s="4" t="s">
        <v>311</v>
      </c>
      <c r="C143" s="94">
        <f>+'CO2'!C143+'abs CO2'!C143+'CH4'!C143*PCG!$C$5+N2O!C143*PCG!$C$6+HFC!C143+PFC!C143+'SF6'!C143</f>
        <v>0</v>
      </c>
      <c r="D143" s="94">
        <f>+'CO2'!D143+'abs CO2'!D143+'CH4'!D143*PCG!$C$5+N2O!D143*PCG!$C$6+HFC!D143+PFC!D143+'SF6'!D143</f>
        <v>0</v>
      </c>
      <c r="E143" s="94">
        <f>+'CO2'!E143+'abs CO2'!E143+'CH4'!E143*PCG!$C$5+N2O!E143*PCG!$C$6+HFC!E143+PFC!E143+'SF6'!E143</f>
        <v>0</v>
      </c>
      <c r="F143" s="94">
        <f>+'CO2'!F143+'abs CO2'!F143+'CH4'!F143*PCG!$C$5+N2O!F143*PCG!$C$6+HFC!F143+PFC!F143+'SF6'!F143</f>
        <v>0</v>
      </c>
      <c r="G143" s="94">
        <f>+'CO2'!G143+'abs CO2'!G143+'CH4'!G143*PCG!$C$5+N2O!G143*PCG!$C$6+HFC!G143+PFC!G143+'SF6'!G143</f>
        <v>0</v>
      </c>
      <c r="H143" s="94">
        <f>+'CO2'!H143+'abs CO2'!H143+'CH4'!H143*PCG!$C$5+N2O!H143*PCG!$C$6+HFC!H143+PFC!H143+'SF6'!H143</f>
        <v>0</v>
      </c>
      <c r="I143" s="94">
        <f>+'CO2'!I143+'abs CO2'!I143+'CH4'!I143*PCG!$C$5+N2O!I143*PCG!$C$6+HFC!I143+PFC!I143+'SF6'!I143</f>
        <v>0</v>
      </c>
      <c r="J143" s="94">
        <f>+'CO2'!J143+'abs CO2'!J143+'CH4'!J143*PCG!$C$5+N2O!J143*PCG!$C$6+HFC!J143+PFC!J143+'SF6'!J143</f>
        <v>0</v>
      </c>
      <c r="K143" s="94">
        <f>+'CO2'!K143+'abs CO2'!K143+'CH4'!K143*PCG!$C$5+N2O!K143*PCG!$C$6+HFC!K143+PFC!K143+'SF6'!K143</f>
        <v>0</v>
      </c>
      <c r="L143" s="94">
        <f>+'CO2'!L143+'abs CO2'!L143+'CH4'!L143*PCG!$C$5+N2O!L143*PCG!$C$6+HFC!L143+PFC!L143+'SF6'!L143</f>
        <v>0</v>
      </c>
      <c r="M143" s="94">
        <f>+'CO2'!M143+'abs CO2'!M143+'CH4'!M143*PCG!$C$5+N2O!M143*PCG!$C$6+HFC!M143+PFC!M143+'SF6'!M143</f>
        <v>0</v>
      </c>
      <c r="N143" s="94">
        <f>+'CO2'!N143+'abs CO2'!N143+'CH4'!N143*PCG!$C$5+N2O!N143*PCG!$C$6+HFC!N143+PFC!N143+'SF6'!N143</f>
        <v>0</v>
      </c>
      <c r="O143" s="94">
        <f>+'CO2'!O143+'abs CO2'!O143+'CH4'!O143*PCG!$C$5+N2O!O143*PCG!$C$6+HFC!O143+PFC!O143+'SF6'!O143</f>
        <v>0</v>
      </c>
      <c r="P143" s="94">
        <f>+'CO2'!P143+'abs CO2'!P143+'CH4'!P143*PCG!$C$5+N2O!P143*PCG!$C$6+HFC!P143+PFC!P143+'SF6'!P143</f>
        <v>0</v>
      </c>
      <c r="Q143" s="94">
        <f>+'CO2'!Q143+'abs CO2'!Q143+'CH4'!Q143*PCG!$C$5+N2O!Q143*PCG!$C$6+HFC!Q143+PFC!Q143+'SF6'!Q143</f>
        <v>0</v>
      </c>
      <c r="R143" s="94">
        <f>+'CO2'!R143+'abs CO2'!R143+'CH4'!R143*PCG!$C$5+N2O!R143*PCG!$C$6+HFC!R143+PFC!R143+'SF6'!R143</f>
        <v>0</v>
      </c>
      <c r="S143" s="94">
        <f>+'CO2'!S143+'abs CO2'!S143+'CH4'!S143*PCG!$C$5+N2O!S143*PCG!$C$6+HFC!S143+PFC!S143+'SF6'!S143</f>
        <v>0</v>
      </c>
      <c r="T143" s="94">
        <f>+'CO2'!T143+'abs CO2'!T143+'CH4'!T143*PCG!$C$5+N2O!T143*PCG!$C$6+HFC!T143+PFC!T143+'SF6'!T143</f>
        <v>0</v>
      </c>
      <c r="U143" s="94">
        <f>+'CO2'!U143+'abs CO2'!U143+'CH4'!U143*PCG!$C$5+N2O!U143*PCG!$C$6+HFC!U143+PFC!U143+'SF6'!U143</f>
        <v>0</v>
      </c>
      <c r="V143" s="94">
        <f>+'CO2'!V143+'abs CO2'!V143+'CH4'!V143*PCG!$C$5+N2O!V143*PCG!$C$6+HFC!V143+PFC!V143+'SF6'!V143</f>
        <v>0</v>
      </c>
      <c r="W143" s="94">
        <f>+'CO2'!W143+'abs CO2'!W143+'CH4'!W143*PCG!$C$5+N2O!W143*PCG!$C$6+HFC!W143+PFC!W143+'SF6'!W143</f>
        <v>0</v>
      </c>
      <c r="X143" s="94">
        <f>+'CO2'!X143+'abs CO2'!X143+'CH4'!X143*PCG!$C$5+N2O!X143*PCG!$C$6+HFC!X143+PFC!X143+'SF6'!X143</f>
        <v>0</v>
      </c>
      <c r="Y143" s="94">
        <f>+'CO2'!Y143+'abs CO2'!Y143+'CH4'!Y143*PCG!$C$5+N2O!Y143*PCG!$C$6+HFC!Y143+PFC!Y143+'SF6'!Y143</f>
        <v>0</v>
      </c>
      <c r="Z143" s="94">
        <f>+'CO2'!Z143+'abs CO2'!Z143+'CH4'!Z143*PCG!$C$5+N2O!Z143*PCG!$C$6+HFC!Z143+PFC!Z143+'SF6'!Z143</f>
        <v>0</v>
      </c>
      <c r="AA143" s="94">
        <f>+'CO2'!AA143+'abs CO2'!AA143+'CH4'!AA143*PCG!$C$5+N2O!AA143*PCG!$C$6+HFC!AA143+PFC!AA143+'SF6'!AA143</f>
        <v>0</v>
      </c>
      <c r="AB143" s="94">
        <f>+'CO2'!AB143+'abs CO2'!AB143+'CH4'!AB143*PCG!$C$5+N2O!AB143*PCG!$C$6+HFC!AB143+PFC!AB143+'SF6'!AB143</f>
        <v>0</v>
      </c>
      <c r="AC143" s="94">
        <f>+'CO2'!AC143+'abs CO2'!AC143+'CH4'!AC143*PCG!$C$5+N2O!AC143*PCG!$C$6+HFC!AC143+PFC!AC143+'SF6'!AC143</f>
        <v>0</v>
      </c>
      <c r="AD143" s="94">
        <f>+'CO2'!AD143+'abs CO2'!AD143+'CH4'!AD143*PCG!$C$5+N2O!AD143*PCG!$C$6+HFC!AD143+PFC!AD143+'SF6'!AD143</f>
        <v>0</v>
      </c>
      <c r="AE143" s="94">
        <f>+'CO2'!AE143+'abs CO2'!AE143+'CH4'!AE143*PCG!$C$5+N2O!AE143*PCG!$C$6+HFC!AE143+PFC!AE143+'SF6'!AE143</f>
        <v>0</v>
      </c>
    </row>
    <row r="144" spans="1:31" x14ac:dyDescent="0.2">
      <c r="A144" s="13" t="s">
        <v>312</v>
      </c>
      <c r="B144" s="4" t="s">
        <v>313</v>
      </c>
      <c r="C144" s="94">
        <f>+'CO2'!C144+'abs CO2'!C144+'CH4'!C144*PCG!$C$5+N2O!C144*PCG!$C$6+HFC!C144+PFC!C144+'SF6'!C144</f>
        <v>0</v>
      </c>
      <c r="D144" s="94">
        <f>+'CO2'!D144+'abs CO2'!D144+'CH4'!D144*PCG!$C$5+N2O!D144*PCG!$C$6+HFC!D144+PFC!D144+'SF6'!D144</f>
        <v>0</v>
      </c>
      <c r="E144" s="94">
        <f>+'CO2'!E144+'abs CO2'!E144+'CH4'!E144*PCG!$C$5+N2O!E144*PCG!$C$6+HFC!E144+PFC!E144+'SF6'!E144</f>
        <v>0</v>
      </c>
      <c r="F144" s="94">
        <f>+'CO2'!F144+'abs CO2'!F144+'CH4'!F144*PCG!$C$5+N2O!F144*PCG!$C$6+HFC!F144+PFC!F144+'SF6'!F144</f>
        <v>0</v>
      </c>
      <c r="G144" s="94">
        <f>+'CO2'!G144+'abs CO2'!G144+'CH4'!G144*PCG!$C$5+N2O!G144*PCG!$C$6+HFC!G144+PFC!G144+'SF6'!G144</f>
        <v>0</v>
      </c>
      <c r="H144" s="94">
        <f>+'CO2'!H144+'abs CO2'!H144+'CH4'!H144*PCG!$C$5+N2O!H144*PCG!$C$6+HFC!H144+PFC!H144+'SF6'!H144</f>
        <v>0</v>
      </c>
      <c r="I144" s="94">
        <f>+'CO2'!I144+'abs CO2'!I144+'CH4'!I144*PCG!$C$5+N2O!I144*PCG!$C$6+HFC!I144+PFC!I144+'SF6'!I144</f>
        <v>0</v>
      </c>
      <c r="J144" s="94">
        <f>+'CO2'!J144+'abs CO2'!J144+'CH4'!J144*PCG!$C$5+N2O!J144*PCG!$C$6+HFC!J144+PFC!J144+'SF6'!J144</f>
        <v>0</v>
      </c>
      <c r="K144" s="94">
        <f>+'CO2'!K144+'abs CO2'!K144+'CH4'!K144*PCG!$C$5+N2O!K144*PCG!$C$6+HFC!K144+PFC!K144+'SF6'!K144</f>
        <v>0</v>
      </c>
      <c r="L144" s="94">
        <f>+'CO2'!L144+'abs CO2'!L144+'CH4'!L144*PCG!$C$5+N2O!L144*PCG!$C$6+HFC!L144+PFC!L144+'SF6'!L144</f>
        <v>0</v>
      </c>
      <c r="M144" s="94">
        <f>+'CO2'!M144+'abs CO2'!M144+'CH4'!M144*PCG!$C$5+N2O!M144*PCG!$C$6+HFC!M144+PFC!M144+'SF6'!M144</f>
        <v>0</v>
      </c>
      <c r="N144" s="94">
        <f>+'CO2'!N144+'abs CO2'!N144+'CH4'!N144*PCG!$C$5+N2O!N144*PCG!$C$6+HFC!N144+PFC!N144+'SF6'!N144</f>
        <v>0</v>
      </c>
      <c r="O144" s="94">
        <f>+'CO2'!O144+'abs CO2'!O144+'CH4'!O144*PCG!$C$5+N2O!O144*PCG!$C$6+HFC!O144+PFC!O144+'SF6'!O144</f>
        <v>0</v>
      </c>
      <c r="P144" s="94">
        <f>+'CO2'!P144+'abs CO2'!P144+'CH4'!P144*PCG!$C$5+N2O!P144*PCG!$C$6+HFC!P144+PFC!P144+'SF6'!P144</f>
        <v>0</v>
      </c>
      <c r="Q144" s="94">
        <f>+'CO2'!Q144+'abs CO2'!Q144+'CH4'!Q144*PCG!$C$5+N2O!Q144*PCG!$C$6+HFC!Q144+PFC!Q144+'SF6'!Q144</f>
        <v>0</v>
      </c>
      <c r="R144" s="94">
        <f>+'CO2'!R144+'abs CO2'!R144+'CH4'!R144*PCG!$C$5+N2O!R144*PCG!$C$6+HFC!R144+PFC!R144+'SF6'!R144</f>
        <v>0</v>
      </c>
      <c r="S144" s="94">
        <f>+'CO2'!S144+'abs CO2'!S144+'CH4'!S144*PCG!$C$5+N2O!S144*PCG!$C$6+HFC!S144+PFC!S144+'SF6'!S144</f>
        <v>0</v>
      </c>
      <c r="T144" s="94">
        <f>+'CO2'!T144+'abs CO2'!T144+'CH4'!T144*PCG!$C$5+N2O!T144*PCG!$C$6+HFC!T144+PFC!T144+'SF6'!T144</f>
        <v>0</v>
      </c>
      <c r="U144" s="94">
        <f>+'CO2'!U144+'abs CO2'!U144+'CH4'!U144*PCG!$C$5+N2O!U144*PCG!$C$6+HFC!U144+PFC!U144+'SF6'!U144</f>
        <v>0</v>
      </c>
      <c r="V144" s="94">
        <f>+'CO2'!V144+'abs CO2'!V144+'CH4'!V144*PCG!$C$5+N2O!V144*PCG!$C$6+HFC!V144+PFC!V144+'SF6'!V144</f>
        <v>0</v>
      </c>
      <c r="W144" s="94">
        <f>+'CO2'!W144+'abs CO2'!W144+'CH4'!W144*PCG!$C$5+N2O!W144*PCG!$C$6+HFC!W144+PFC!W144+'SF6'!W144</f>
        <v>0</v>
      </c>
      <c r="X144" s="94">
        <f>+'CO2'!X144+'abs CO2'!X144+'CH4'!X144*PCG!$C$5+N2O!X144*PCG!$C$6+HFC!X144+PFC!X144+'SF6'!X144</f>
        <v>0</v>
      </c>
      <c r="Y144" s="94">
        <f>+'CO2'!Y144+'abs CO2'!Y144+'CH4'!Y144*PCG!$C$5+N2O!Y144*PCG!$C$6+HFC!Y144+PFC!Y144+'SF6'!Y144</f>
        <v>0</v>
      </c>
      <c r="Z144" s="94">
        <f>+'CO2'!Z144+'abs CO2'!Z144+'CH4'!Z144*PCG!$C$5+N2O!Z144*PCG!$C$6+HFC!Z144+PFC!Z144+'SF6'!Z144</f>
        <v>0</v>
      </c>
      <c r="AA144" s="94">
        <f>+'CO2'!AA144+'abs CO2'!AA144+'CH4'!AA144*PCG!$C$5+N2O!AA144*PCG!$C$6+HFC!AA144+PFC!AA144+'SF6'!AA144</f>
        <v>0</v>
      </c>
      <c r="AB144" s="94">
        <f>+'CO2'!AB144+'abs CO2'!AB144+'CH4'!AB144*PCG!$C$5+N2O!AB144*PCG!$C$6+HFC!AB144+PFC!AB144+'SF6'!AB144</f>
        <v>0</v>
      </c>
      <c r="AC144" s="94">
        <f>+'CO2'!AC144+'abs CO2'!AC144+'CH4'!AC144*PCG!$C$5+N2O!AC144*PCG!$C$6+HFC!AC144+PFC!AC144+'SF6'!AC144</f>
        <v>0</v>
      </c>
      <c r="AD144" s="94">
        <f>+'CO2'!AD144+'abs CO2'!AD144+'CH4'!AD144*PCG!$C$5+N2O!AD144*PCG!$C$6+HFC!AD144+PFC!AD144+'SF6'!AD144</f>
        <v>0</v>
      </c>
      <c r="AE144" s="94">
        <f>+'CO2'!AE144+'abs CO2'!AE144+'CH4'!AE144*PCG!$C$5+N2O!AE144*PCG!$C$6+HFC!AE144+PFC!AE144+'SF6'!AE144</f>
        <v>0</v>
      </c>
    </row>
    <row r="145" spans="1:31" x14ac:dyDescent="0.2">
      <c r="A145" s="13" t="s">
        <v>314</v>
      </c>
      <c r="B145" s="4" t="s">
        <v>315</v>
      </c>
      <c r="C145" s="94">
        <f>+'CO2'!C145+'abs CO2'!C145+'CH4'!C145*PCG!$C$5+N2O!C145*PCG!$C$6+HFC!C145+PFC!C145+'SF6'!C145</f>
        <v>0</v>
      </c>
      <c r="D145" s="94">
        <f>+'CO2'!D145+'abs CO2'!D145+'CH4'!D145*PCG!$C$5+N2O!D145*PCG!$C$6+HFC!D145+PFC!D145+'SF6'!D145</f>
        <v>0</v>
      </c>
      <c r="E145" s="94">
        <f>+'CO2'!E145+'abs CO2'!E145+'CH4'!E145*PCG!$C$5+N2O!E145*PCG!$C$6+HFC!E145+PFC!E145+'SF6'!E145</f>
        <v>0</v>
      </c>
      <c r="F145" s="94">
        <f>+'CO2'!F145+'abs CO2'!F145+'CH4'!F145*PCG!$C$5+N2O!F145*PCG!$C$6+HFC!F145+PFC!F145+'SF6'!F145</f>
        <v>0</v>
      </c>
      <c r="G145" s="94">
        <f>+'CO2'!G145+'abs CO2'!G145+'CH4'!G145*PCG!$C$5+N2O!G145*PCG!$C$6+HFC!G145+PFC!G145+'SF6'!G145</f>
        <v>0</v>
      </c>
      <c r="H145" s="94">
        <f>+'CO2'!H145+'abs CO2'!H145+'CH4'!H145*PCG!$C$5+N2O!H145*PCG!$C$6+HFC!H145+PFC!H145+'SF6'!H145</f>
        <v>0</v>
      </c>
      <c r="I145" s="94">
        <f>+'CO2'!I145+'abs CO2'!I145+'CH4'!I145*PCG!$C$5+N2O!I145*PCG!$C$6+HFC!I145+PFC!I145+'SF6'!I145</f>
        <v>0</v>
      </c>
      <c r="J145" s="94">
        <f>+'CO2'!J145+'abs CO2'!J145+'CH4'!J145*PCG!$C$5+N2O!J145*PCG!$C$6+HFC!J145+PFC!J145+'SF6'!J145</f>
        <v>0</v>
      </c>
      <c r="K145" s="94">
        <f>+'CO2'!K145+'abs CO2'!K145+'CH4'!K145*PCG!$C$5+N2O!K145*PCG!$C$6+HFC!K145+PFC!K145+'SF6'!K145</f>
        <v>0</v>
      </c>
      <c r="L145" s="94">
        <f>+'CO2'!L145+'abs CO2'!L145+'CH4'!L145*PCG!$C$5+N2O!L145*PCG!$C$6+HFC!L145+PFC!L145+'SF6'!L145</f>
        <v>0</v>
      </c>
      <c r="M145" s="94">
        <f>+'CO2'!M145+'abs CO2'!M145+'CH4'!M145*PCG!$C$5+N2O!M145*PCG!$C$6+HFC!M145+PFC!M145+'SF6'!M145</f>
        <v>0</v>
      </c>
      <c r="N145" s="94">
        <f>+'CO2'!N145+'abs CO2'!N145+'CH4'!N145*PCG!$C$5+N2O!N145*PCG!$C$6+HFC!N145+PFC!N145+'SF6'!N145</f>
        <v>0</v>
      </c>
      <c r="O145" s="94">
        <f>+'CO2'!O145+'abs CO2'!O145+'CH4'!O145*PCG!$C$5+N2O!O145*PCG!$C$6+HFC!O145+PFC!O145+'SF6'!O145</f>
        <v>0</v>
      </c>
      <c r="P145" s="94">
        <f>+'CO2'!P145+'abs CO2'!P145+'CH4'!P145*PCG!$C$5+N2O!P145*PCG!$C$6+HFC!P145+PFC!P145+'SF6'!P145</f>
        <v>0</v>
      </c>
      <c r="Q145" s="94">
        <f>+'CO2'!Q145+'abs CO2'!Q145+'CH4'!Q145*PCG!$C$5+N2O!Q145*PCG!$C$6+HFC!Q145+PFC!Q145+'SF6'!Q145</f>
        <v>0</v>
      </c>
      <c r="R145" s="94">
        <f>+'CO2'!R145+'abs CO2'!R145+'CH4'!R145*PCG!$C$5+N2O!R145*PCG!$C$6+HFC!R145+PFC!R145+'SF6'!R145</f>
        <v>0</v>
      </c>
      <c r="S145" s="94">
        <f>+'CO2'!S145+'abs CO2'!S145+'CH4'!S145*PCG!$C$5+N2O!S145*PCG!$C$6+HFC!S145+PFC!S145+'SF6'!S145</f>
        <v>0</v>
      </c>
      <c r="T145" s="94">
        <f>+'CO2'!T145+'abs CO2'!T145+'CH4'!T145*PCG!$C$5+N2O!T145*PCG!$C$6+HFC!T145+PFC!T145+'SF6'!T145</f>
        <v>0</v>
      </c>
      <c r="U145" s="94">
        <f>+'CO2'!U145+'abs CO2'!U145+'CH4'!U145*PCG!$C$5+N2O!U145*PCG!$C$6+HFC!U145+PFC!U145+'SF6'!U145</f>
        <v>0</v>
      </c>
      <c r="V145" s="94">
        <f>+'CO2'!V145+'abs CO2'!V145+'CH4'!V145*PCG!$C$5+N2O!V145*PCG!$C$6+HFC!V145+PFC!V145+'SF6'!V145</f>
        <v>0</v>
      </c>
      <c r="W145" s="94">
        <f>+'CO2'!W145+'abs CO2'!W145+'CH4'!W145*PCG!$C$5+N2O!W145*PCG!$C$6+HFC!W145+PFC!W145+'SF6'!W145</f>
        <v>0</v>
      </c>
      <c r="X145" s="94">
        <f>+'CO2'!X145+'abs CO2'!X145+'CH4'!X145*PCG!$C$5+N2O!X145*PCG!$C$6+HFC!X145+PFC!X145+'SF6'!X145</f>
        <v>0</v>
      </c>
      <c r="Y145" s="94">
        <f>+'CO2'!Y145+'abs CO2'!Y145+'CH4'!Y145*PCG!$C$5+N2O!Y145*PCG!$C$6+HFC!Y145+PFC!Y145+'SF6'!Y145</f>
        <v>0</v>
      </c>
      <c r="Z145" s="94">
        <f>+'CO2'!Z145+'abs CO2'!Z145+'CH4'!Z145*PCG!$C$5+N2O!Z145*PCG!$C$6+HFC!Z145+PFC!Z145+'SF6'!Z145</f>
        <v>0</v>
      </c>
      <c r="AA145" s="94">
        <f>+'CO2'!AA145+'abs CO2'!AA145+'CH4'!AA145*PCG!$C$5+N2O!AA145*PCG!$C$6+HFC!AA145+PFC!AA145+'SF6'!AA145</f>
        <v>0</v>
      </c>
      <c r="AB145" s="94">
        <f>+'CO2'!AB145+'abs CO2'!AB145+'CH4'!AB145*PCG!$C$5+N2O!AB145*PCG!$C$6+HFC!AB145+PFC!AB145+'SF6'!AB145</f>
        <v>0</v>
      </c>
      <c r="AC145" s="94">
        <f>+'CO2'!AC145+'abs CO2'!AC145+'CH4'!AC145*PCG!$C$5+N2O!AC145*PCG!$C$6+HFC!AC145+PFC!AC145+'SF6'!AC145</f>
        <v>0</v>
      </c>
      <c r="AD145" s="94">
        <f>+'CO2'!AD145+'abs CO2'!AD145+'CH4'!AD145*PCG!$C$5+N2O!AD145*PCG!$C$6+HFC!AD145+PFC!AD145+'SF6'!AD145</f>
        <v>0</v>
      </c>
      <c r="AE145" s="94">
        <f>+'CO2'!AE145+'abs CO2'!AE145+'CH4'!AE145*PCG!$C$5+N2O!AE145*PCG!$C$6+HFC!AE145+PFC!AE145+'SF6'!AE145</f>
        <v>0</v>
      </c>
    </row>
    <row r="146" spans="1:31" x14ac:dyDescent="0.2">
      <c r="A146" s="13" t="s">
        <v>316</v>
      </c>
      <c r="B146" s="4" t="s">
        <v>317</v>
      </c>
      <c r="C146" s="94">
        <f>+'CO2'!C146+'abs CO2'!C146+'CH4'!C146*PCG!$C$5+N2O!C146*PCG!$C$6+HFC!C146+PFC!C146+'SF6'!C146</f>
        <v>0</v>
      </c>
      <c r="D146" s="94">
        <f>+'CO2'!D146+'abs CO2'!D146+'CH4'!D146*PCG!$C$5+N2O!D146*PCG!$C$6+HFC!D146+PFC!D146+'SF6'!D146</f>
        <v>0</v>
      </c>
      <c r="E146" s="94">
        <f>+'CO2'!E146+'abs CO2'!E146+'CH4'!E146*PCG!$C$5+N2O!E146*PCG!$C$6+HFC!E146+PFC!E146+'SF6'!E146</f>
        <v>0</v>
      </c>
      <c r="F146" s="94">
        <f>+'CO2'!F146+'abs CO2'!F146+'CH4'!F146*PCG!$C$5+N2O!F146*PCG!$C$6+HFC!F146+PFC!F146+'SF6'!F146</f>
        <v>0</v>
      </c>
      <c r="G146" s="94">
        <f>+'CO2'!G146+'abs CO2'!G146+'CH4'!G146*PCG!$C$5+N2O!G146*PCG!$C$6+HFC!G146+PFC!G146+'SF6'!G146</f>
        <v>0</v>
      </c>
      <c r="H146" s="94">
        <f>+'CO2'!H146+'abs CO2'!H146+'CH4'!H146*PCG!$C$5+N2O!H146*PCG!$C$6+HFC!H146+PFC!H146+'SF6'!H146</f>
        <v>0</v>
      </c>
      <c r="I146" s="94">
        <f>+'CO2'!I146+'abs CO2'!I146+'CH4'!I146*PCG!$C$5+N2O!I146*PCG!$C$6+HFC!I146+PFC!I146+'SF6'!I146</f>
        <v>0</v>
      </c>
      <c r="J146" s="94">
        <f>+'CO2'!J146+'abs CO2'!J146+'CH4'!J146*PCG!$C$5+N2O!J146*PCG!$C$6+HFC!J146+PFC!J146+'SF6'!J146</f>
        <v>0</v>
      </c>
      <c r="K146" s="94">
        <f>+'CO2'!K146+'abs CO2'!K146+'CH4'!K146*PCG!$C$5+N2O!K146*PCG!$C$6+HFC!K146+PFC!K146+'SF6'!K146</f>
        <v>0</v>
      </c>
      <c r="L146" s="94">
        <f>+'CO2'!L146+'abs CO2'!L146+'CH4'!L146*PCG!$C$5+N2O!L146*PCG!$C$6+HFC!L146+PFC!L146+'SF6'!L146</f>
        <v>0</v>
      </c>
      <c r="M146" s="94">
        <f>+'CO2'!M146+'abs CO2'!M146+'CH4'!M146*PCG!$C$5+N2O!M146*PCG!$C$6+HFC!M146+PFC!M146+'SF6'!M146</f>
        <v>0</v>
      </c>
      <c r="N146" s="94">
        <f>+'CO2'!N146+'abs CO2'!N146+'CH4'!N146*PCG!$C$5+N2O!N146*PCG!$C$6+HFC!N146+PFC!N146+'SF6'!N146</f>
        <v>0</v>
      </c>
      <c r="O146" s="94">
        <f>+'CO2'!O146+'abs CO2'!O146+'CH4'!O146*PCG!$C$5+N2O!O146*PCG!$C$6+HFC!O146+PFC!O146+'SF6'!O146</f>
        <v>0</v>
      </c>
      <c r="P146" s="94">
        <f>+'CO2'!P146+'abs CO2'!P146+'CH4'!P146*PCG!$C$5+N2O!P146*PCG!$C$6+HFC!P146+PFC!P146+'SF6'!P146</f>
        <v>0</v>
      </c>
      <c r="Q146" s="94">
        <f>+'CO2'!Q146+'abs CO2'!Q146+'CH4'!Q146*PCG!$C$5+N2O!Q146*PCG!$C$6+HFC!Q146+PFC!Q146+'SF6'!Q146</f>
        <v>0</v>
      </c>
      <c r="R146" s="94">
        <f>+'CO2'!R146+'abs CO2'!R146+'CH4'!R146*PCG!$C$5+N2O!R146*PCG!$C$6+HFC!R146+PFC!R146+'SF6'!R146</f>
        <v>0</v>
      </c>
      <c r="S146" s="94">
        <f>+'CO2'!S146+'abs CO2'!S146+'CH4'!S146*PCG!$C$5+N2O!S146*PCG!$C$6+HFC!S146+PFC!S146+'SF6'!S146</f>
        <v>0</v>
      </c>
      <c r="T146" s="94">
        <f>+'CO2'!T146+'abs CO2'!T146+'CH4'!T146*PCG!$C$5+N2O!T146*PCG!$C$6+HFC!T146+PFC!T146+'SF6'!T146</f>
        <v>0</v>
      </c>
      <c r="U146" s="94">
        <f>+'CO2'!U146+'abs CO2'!U146+'CH4'!U146*PCG!$C$5+N2O!U146*PCG!$C$6+HFC!U146+PFC!U146+'SF6'!U146</f>
        <v>0</v>
      </c>
      <c r="V146" s="94">
        <f>+'CO2'!V146+'abs CO2'!V146+'CH4'!V146*PCG!$C$5+N2O!V146*PCG!$C$6+HFC!V146+PFC!V146+'SF6'!V146</f>
        <v>0</v>
      </c>
      <c r="W146" s="94">
        <f>+'CO2'!W146+'abs CO2'!W146+'CH4'!W146*PCG!$C$5+N2O!W146*PCG!$C$6+HFC!W146+PFC!W146+'SF6'!W146</f>
        <v>0</v>
      </c>
      <c r="X146" s="94">
        <f>+'CO2'!X146+'abs CO2'!X146+'CH4'!X146*PCG!$C$5+N2O!X146*PCG!$C$6+HFC!X146+PFC!X146+'SF6'!X146</f>
        <v>0</v>
      </c>
      <c r="Y146" s="94">
        <f>+'CO2'!Y146+'abs CO2'!Y146+'CH4'!Y146*PCG!$C$5+N2O!Y146*PCG!$C$6+HFC!Y146+PFC!Y146+'SF6'!Y146</f>
        <v>0</v>
      </c>
      <c r="Z146" s="94">
        <f>+'CO2'!Z146+'abs CO2'!Z146+'CH4'!Z146*PCG!$C$5+N2O!Z146*PCG!$C$6+HFC!Z146+PFC!Z146+'SF6'!Z146</f>
        <v>0</v>
      </c>
      <c r="AA146" s="94">
        <f>+'CO2'!AA146+'abs CO2'!AA146+'CH4'!AA146*PCG!$C$5+N2O!AA146*PCG!$C$6+HFC!AA146+PFC!AA146+'SF6'!AA146</f>
        <v>0</v>
      </c>
      <c r="AB146" s="94">
        <f>+'CO2'!AB146+'abs CO2'!AB146+'CH4'!AB146*PCG!$C$5+N2O!AB146*PCG!$C$6+HFC!AB146+PFC!AB146+'SF6'!AB146</f>
        <v>0</v>
      </c>
      <c r="AC146" s="94">
        <f>+'CO2'!AC146+'abs CO2'!AC146+'CH4'!AC146*PCG!$C$5+N2O!AC146*PCG!$C$6+HFC!AC146+PFC!AC146+'SF6'!AC146</f>
        <v>0</v>
      </c>
      <c r="AD146" s="94">
        <f>+'CO2'!AD146+'abs CO2'!AD146+'CH4'!AD146*PCG!$C$5+N2O!AD146*PCG!$C$6+HFC!AD146+PFC!AD146+'SF6'!AD146</f>
        <v>0</v>
      </c>
      <c r="AE146" s="94">
        <f>+'CO2'!AE146+'abs CO2'!AE146+'CH4'!AE146*PCG!$C$5+N2O!AE146*PCG!$C$6+HFC!AE146+PFC!AE146+'SF6'!AE146</f>
        <v>0</v>
      </c>
    </row>
    <row r="147" spans="1:31" x14ac:dyDescent="0.2">
      <c r="A147" s="13" t="s">
        <v>318</v>
      </c>
      <c r="B147" s="4" t="s">
        <v>319</v>
      </c>
      <c r="C147" s="94">
        <f>+'CO2'!C147+'abs CO2'!C147+'CH4'!C147*PCG!$C$5+N2O!C147*PCG!$C$6+HFC!C147+PFC!C147+'SF6'!C147</f>
        <v>0</v>
      </c>
      <c r="D147" s="94">
        <f>+'CO2'!D147+'abs CO2'!D147+'CH4'!D147*PCG!$C$5+N2O!D147*PCG!$C$6+HFC!D147+PFC!D147+'SF6'!D147</f>
        <v>0</v>
      </c>
      <c r="E147" s="94">
        <f>+'CO2'!E147+'abs CO2'!E147+'CH4'!E147*PCG!$C$5+N2O!E147*PCG!$C$6+HFC!E147+PFC!E147+'SF6'!E147</f>
        <v>0</v>
      </c>
      <c r="F147" s="94">
        <f>+'CO2'!F147+'abs CO2'!F147+'CH4'!F147*PCG!$C$5+N2O!F147*PCG!$C$6+HFC!F147+PFC!F147+'SF6'!F147</f>
        <v>0</v>
      </c>
      <c r="G147" s="94">
        <f>+'CO2'!G147+'abs CO2'!G147+'CH4'!G147*PCG!$C$5+N2O!G147*PCG!$C$6+HFC!G147+PFC!G147+'SF6'!G147</f>
        <v>0</v>
      </c>
      <c r="H147" s="94">
        <f>+'CO2'!H147+'abs CO2'!H147+'CH4'!H147*PCG!$C$5+N2O!H147*PCG!$C$6+HFC!H147+PFC!H147+'SF6'!H147</f>
        <v>0</v>
      </c>
      <c r="I147" s="94">
        <f>+'CO2'!I147+'abs CO2'!I147+'CH4'!I147*PCG!$C$5+N2O!I147*PCG!$C$6+HFC!I147+PFC!I147+'SF6'!I147</f>
        <v>0</v>
      </c>
      <c r="J147" s="94">
        <f>+'CO2'!J147+'abs CO2'!J147+'CH4'!J147*PCG!$C$5+N2O!J147*PCG!$C$6+HFC!J147+PFC!J147+'SF6'!J147</f>
        <v>0</v>
      </c>
      <c r="K147" s="94">
        <f>+'CO2'!K147+'abs CO2'!K147+'CH4'!K147*PCG!$C$5+N2O!K147*PCG!$C$6+HFC!K147+PFC!K147+'SF6'!K147</f>
        <v>0</v>
      </c>
      <c r="L147" s="94">
        <f>+'CO2'!L147+'abs CO2'!L147+'CH4'!L147*PCG!$C$5+N2O!L147*PCG!$C$6+HFC!L147+PFC!L147+'SF6'!L147</f>
        <v>0</v>
      </c>
      <c r="M147" s="94">
        <f>+'CO2'!M147+'abs CO2'!M147+'CH4'!M147*PCG!$C$5+N2O!M147*PCG!$C$6+HFC!M147+PFC!M147+'SF6'!M147</f>
        <v>0</v>
      </c>
      <c r="N147" s="94">
        <f>+'CO2'!N147+'abs CO2'!N147+'CH4'!N147*PCG!$C$5+N2O!N147*PCG!$C$6+HFC!N147+PFC!N147+'SF6'!N147</f>
        <v>0</v>
      </c>
      <c r="O147" s="94">
        <f>+'CO2'!O147+'abs CO2'!O147+'CH4'!O147*PCG!$C$5+N2O!O147*PCG!$C$6+HFC!O147+PFC!O147+'SF6'!O147</f>
        <v>0</v>
      </c>
      <c r="P147" s="94">
        <f>+'CO2'!P147+'abs CO2'!P147+'CH4'!P147*PCG!$C$5+N2O!P147*PCG!$C$6+HFC!P147+PFC!P147+'SF6'!P147</f>
        <v>0</v>
      </c>
      <c r="Q147" s="94">
        <f>+'CO2'!Q147+'abs CO2'!Q147+'CH4'!Q147*PCG!$C$5+N2O!Q147*PCG!$C$6+HFC!Q147+PFC!Q147+'SF6'!Q147</f>
        <v>0</v>
      </c>
      <c r="R147" s="94">
        <f>+'CO2'!R147+'abs CO2'!R147+'CH4'!R147*PCG!$C$5+N2O!R147*PCG!$C$6+HFC!R147+PFC!R147+'SF6'!R147</f>
        <v>0</v>
      </c>
      <c r="S147" s="94">
        <f>+'CO2'!S147+'abs CO2'!S147+'CH4'!S147*PCG!$C$5+N2O!S147*PCG!$C$6+HFC!S147+PFC!S147+'SF6'!S147</f>
        <v>0</v>
      </c>
      <c r="T147" s="94">
        <f>+'CO2'!T147+'abs CO2'!T147+'CH4'!T147*PCG!$C$5+N2O!T147*PCG!$C$6+HFC!T147+PFC!T147+'SF6'!T147</f>
        <v>0</v>
      </c>
      <c r="U147" s="94">
        <f>+'CO2'!U147+'abs CO2'!U147+'CH4'!U147*PCG!$C$5+N2O!U147*PCG!$C$6+HFC!U147+PFC!U147+'SF6'!U147</f>
        <v>0</v>
      </c>
      <c r="V147" s="94">
        <f>+'CO2'!V147+'abs CO2'!V147+'CH4'!V147*PCG!$C$5+N2O!V147*PCG!$C$6+HFC!V147+PFC!V147+'SF6'!V147</f>
        <v>0</v>
      </c>
      <c r="W147" s="94">
        <f>+'CO2'!W147+'abs CO2'!W147+'CH4'!W147*PCG!$C$5+N2O!W147*PCG!$C$6+HFC!W147+PFC!W147+'SF6'!W147</f>
        <v>0</v>
      </c>
      <c r="X147" s="94">
        <f>+'CO2'!X147+'abs CO2'!X147+'CH4'!X147*PCG!$C$5+N2O!X147*PCG!$C$6+HFC!X147+PFC!X147+'SF6'!X147</f>
        <v>0</v>
      </c>
      <c r="Y147" s="94">
        <f>+'CO2'!Y147+'abs CO2'!Y147+'CH4'!Y147*PCG!$C$5+N2O!Y147*PCG!$C$6+HFC!Y147+PFC!Y147+'SF6'!Y147</f>
        <v>0</v>
      </c>
      <c r="Z147" s="94">
        <f>+'CO2'!Z147+'abs CO2'!Z147+'CH4'!Z147*PCG!$C$5+N2O!Z147*PCG!$C$6+HFC!Z147+PFC!Z147+'SF6'!Z147</f>
        <v>0</v>
      </c>
      <c r="AA147" s="94">
        <f>+'CO2'!AA147+'abs CO2'!AA147+'CH4'!AA147*PCG!$C$5+N2O!AA147*PCG!$C$6+HFC!AA147+PFC!AA147+'SF6'!AA147</f>
        <v>0</v>
      </c>
      <c r="AB147" s="94">
        <f>+'CO2'!AB147+'abs CO2'!AB147+'CH4'!AB147*PCG!$C$5+N2O!AB147*PCG!$C$6+HFC!AB147+PFC!AB147+'SF6'!AB147</f>
        <v>0</v>
      </c>
      <c r="AC147" s="94">
        <f>+'CO2'!AC147+'abs CO2'!AC147+'CH4'!AC147*PCG!$C$5+N2O!AC147*PCG!$C$6+HFC!AC147+PFC!AC147+'SF6'!AC147</f>
        <v>0</v>
      </c>
      <c r="AD147" s="94">
        <f>+'CO2'!AD147+'abs CO2'!AD147+'CH4'!AD147*PCG!$C$5+N2O!AD147*PCG!$C$6+HFC!AD147+PFC!AD147+'SF6'!AD147</f>
        <v>0</v>
      </c>
      <c r="AE147" s="94">
        <f>+'CO2'!AE147+'abs CO2'!AE147+'CH4'!AE147*PCG!$C$5+N2O!AE147*PCG!$C$6+HFC!AE147+PFC!AE147+'SF6'!AE147</f>
        <v>0</v>
      </c>
    </row>
    <row r="148" spans="1:31" x14ac:dyDescent="0.2">
      <c r="A148" s="13" t="s">
        <v>320</v>
      </c>
      <c r="B148" s="4" t="s">
        <v>267</v>
      </c>
      <c r="C148" s="94">
        <f>+'CO2'!C148+'abs CO2'!C148+'CH4'!C148*PCG!$C$5+N2O!C148*PCG!$C$6+HFC!C148+PFC!C148+'SF6'!C148</f>
        <v>0</v>
      </c>
      <c r="D148" s="94">
        <f>+'CO2'!D148+'abs CO2'!D148+'CH4'!D148*PCG!$C$5+N2O!D148*PCG!$C$6+HFC!D148+PFC!D148+'SF6'!D148</f>
        <v>0</v>
      </c>
      <c r="E148" s="94">
        <f>+'CO2'!E148+'abs CO2'!E148+'CH4'!E148*PCG!$C$5+N2O!E148*PCG!$C$6+HFC!E148+PFC!E148+'SF6'!E148</f>
        <v>0</v>
      </c>
      <c r="F148" s="94">
        <f>+'CO2'!F148+'abs CO2'!F148+'CH4'!F148*PCG!$C$5+N2O!F148*PCG!$C$6+HFC!F148+PFC!F148+'SF6'!F148</f>
        <v>0</v>
      </c>
      <c r="G148" s="94">
        <f>+'CO2'!G148+'abs CO2'!G148+'CH4'!G148*PCG!$C$5+N2O!G148*PCG!$C$6+HFC!G148+PFC!G148+'SF6'!G148</f>
        <v>0</v>
      </c>
      <c r="H148" s="94">
        <f>+'CO2'!H148+'abs CO2'!H148+'CH4'!H148*PCG!$C$5+N2O!H148*PCG!$C$6+HFC!H148+PFC!H148+'SF6'!H148</f>
        <v>0</v>
      </c>
      <c r="I148" s="94">
        <f>+'CO2'!I148+'abs CO2'!I148+'CH4'!I148*PCG!$C$5+N2O!I148*PCG!$C$6+HFC!I148+PFC!I148+'SF6'!I148</f>
        <v>0</v>
      </c>
      <c r="J148" s="94">
        <f>+'CO2'!J148+'abs CO2'!J148+'CH4'!J148*PCG!$C$5+N2O!J148*PCG!$C$6+HFC!J148+PFC!J148+'SF6'!J148</f>
        <v>0</v>
      </c>
      <c r="K148" s="94">
        <f>+'CO2'!K148+'abs CO2'!K148+'CH4'!K148*PCG!$C$5+N2O!K148*PCG!$C$6+HFC!K148+PFC!K148+'SF6'!K148</f>
        <v>0</v>
      </c>
      <c r="L148" s="94">
        <f>+'CO2'!L148+'abs CO2'!L148+'CH4'!L148*PCG!$C$5+N2O!L148*PCG!$C$6+HFC!L148+PFC!L148+'SF6'!L148</f>
        <v>0</v>
      </c>
      <c r="M148" s="94">
        <f>+'CO2'!M148+'abs CO2'!M148+'CH4'!M148*PCG!$C$5+N2O!M148*PCG!$C$6+HFC!M148+PFC!M148+'SF6'!M148</f>
        <v>0</v>
      </c>
      <c r="N148" s="94">
        <f>+'CO2'!N148+'abs CO2'!N148+'CH4'!N148*PCG!$C$5+N2O!N148*PCG!$C$6+HFC!N148+PFC!N148+'SF6'!N148</f>
        <v>0</v>
      </c>
      <c r="O148" s="94">
        <f>+'CO2'!O148+'abs CO2'!O148+'CH4'!O148*PCG!$C$5+N2O!O148*PCG!$C$6+HFC!O148+PFC!O148+'SF6'!O148</f>
        <v>0</v>
      </c>
      <c r="P148" s="94">
        <f>+'CO2'!P148+'abs CO2'!P148+'CH4'!P148*PCG!$C$5+N2O!P148*PCG!$C$6+HFC!P148+PFC!P148+'SF6'!P148</f>
        <v>0</v>
      </c>
      <c r="Q148" s="94">
        <f>+'CO2'!Q148+'abs CO2'!Q148+'CH4'!Q148*PCG!$C$5+N2O!Q148*PCG!$C$6+HFC!Q148+PFC!Q148+'SF6'!Q148</f>
        <v>0</v>
      </c>
      <c r="R148" s="94">
        <f>+'CO2'!R148+'abs CO2'!R148+'CH4'!R148*PCG!$C$5+N2O!R148*PCG!$C$6+HFC!R148+PFC!R148+'SF6'!R148</f>
        <v>0</v>
      </c>
      <c r="S148" s="94">
        <f>+'CO2'!S148+'abs CO2'!S148+'CH4'!S148*PCG!$C$5+N2O!S148*PCG!$C$6+HFC!S148+PFC!S148+'SF6'!S148</f>
        <v>0</v>
      </c>
      <c r="T148" s="94">
        <f>+'CO2'!T148+'abs CO2'!T148+'CH4'!T148*PCG!$C$5+N2O!T148*PCG!$C$6+HFC!T148+PFC!T148+'SF6'!T148</f>
        <v>0</v>
      </c>
      <c r="U148" s="94">
        <f>+'CO2'!U148+'abs CO2'!U148+'CH4'!U148*PCG!$C$5+N2O!U148*PCG!$C$6+HFC!U148+PFC!U148+'SF6'!U148</f>
        <v>0</v>
      </c>
      <c r="V148" s="94">
        <f>+'CO2'!V148+'abs CO2'!V148+'CH4'!V148*PCG!$C$5+N2O!V148*PCG!$C$6+HFC!V148+PFC!V148+'SF6'!V148</f>
        <v>0</v>
      </c>
      <c r="W148" s="94">
        <f>+'CO2'!W148+'abs CO2'!W148+'CH4'!W148*PCG!$C$5+N2O!W148*PCG!$C$6+HFC!W148+PFC!W148+'SF6'!W148</f>
        <v>0</v>
      </c>
      <c r="X148" s="94">
        <f>+'CO2'!X148+'abs CO2'!X148+'CH4'!X148*PCG!$C$5+N2O!X148*PCG!$C$6+HFC!X148+PFC!X148+'SF6'!X148</f>
        <v>0</v>
      </c>
      <c r="Y148" s="94">
        <f>+'CO2'!Y148+'abs CO2'!Y148+'CH4'!Y148*PCG!$C$5+N2O!Y148*PCG!$C$6+HFC!Y148+PFC!Y148+'SF6'!Y148</f>
        <v>0</v>
      </c>
      <c r="Z148" s="94">
        <f>+'CO2'!Z148+'abs CO2'!Z148+'CH4'!Z148*PCG!$C$5+N2O!Z148*PCG!$C$6+HFC!Z148+PFC!Z148+'SF6'!Z148</f>
        <v>0</v>
      </c>
      <c r="AA148" s="94">
        <f>+'CO2'!AA148+'abs CO2'!AA148+'CH4'!AA148*PCG!$C$5+N2O!AA148*PCG!$C$6+HFC!AA148+PFC!AA148+'SF6'!AA148</f>
        <v>0</v>
      </c>
      <c r="AB148" s="94">
        <f>+'CO2'!AB148+'abs CO2'!AB148+'CH4'!AB148*PCG!$C$5+N2O!AB148*PCG!$C$6+HFC!AB148+PFC!AB148+'SF6'!AB148</f>
        <v>0</v>
      </c>
      <c r="AC148" s="94">
        <f>+'CO2'!AC148+'abs CO2'!AC148+'CH4'!AC148*PCG!$C$5+N2O!AC148*PCG!$C$6+HFC!AC148+PFC!AC148+'SF6'!AC148</f>
        <v>0</v>
      </c>
      <c r="AD148" s="94">
        <f>+'CO2'!AD148+'abs CO2'!AD148+'CH4'!AD148*PCG!$C$5+N2O!AD148*PCG!$C$6+HFC!AD148+PFC!AD148+'SF6'!AD148</f>
        <v>0</v>
      </c>
      <c r="AE148" s="94">
        <f>+'CO2'!AE148+'abs CO2'!AE148+'CH4'!AE148*PCG!$C$5+N2O!AE148*PCG!$C$6+HFC!AE148+PFC!AE148+'SF6'!AE148</f>
        <v>0</v>
      </c>
    </row>
    <row r="149" spans="1:31" x14ac:dyDescent="0.2">
      <c r="A149" s="13" t="s">
        <v>321</v>
      </c>
      <c r="B149" s="4" t="s">
        <v>322</v>
      </c>
      <c r="C149" s="33">
        <f>+C150+C151+C152+C153</f>
        <v>1.9439176048129689</v>
      </c>
      <c r="D149" s="33">
        <f t="shared" ref="D149:AE149" si="38">+D150+D151+D152+D153</f>
        <v>1.9372022442924253</v>
      </c>
      <c r="E149" s="33">
        <f t="shared" si="38"/>
        <v>2.036901006957244</v>
      </c>
      <c r="F149" s="33">
        <f t="shared" si="38"/>
        <v>2.0471652899718435</v>
      </c>
      <c r="G149" s="33">
        <f t="shared" si="38"/>
        <v>2.1389904051596051</v>
      </c>
      <c r="H149" s="33">
        <f t="shared" si="38"/>
        <v>2.1722158563200296</v>
      </c>
      <c r="I149" s="33">
        <f t="shared" si="38"/>
        <v>2.2603510162317266</v>
      </c>
      <c r="J149" s="33">
        <f t="shared" si="38"/>
        <v>2.294914078430927</v>
      </c>
      <c r="K149" s="33">
        <f t="shared" si="38"/>
        <v>2.3110735722658302</v>
      </c>
      <c r="L149" s="33">
        <f t="shared" si="38"/>
        <v>2.130080529124148</v>
      </c>
      <c r="M149" s="33">
        <f t="shared" si="38"/>
        <v>2.4242514317234036</v>
      </c>
      <c r="N149" s="33">
        <f t="shared" si="38"/>
        <v>2.4760377419455271</v>
      </c>
      <c r="O149" s="33">
        <f t="shared" si="38"/>
        <v>2.6102539744449533</v>
      </c>
      <c r="P149" s="33">
        <f t="shared" si="38"/>
        <v>2.5308768611078785</v>
      </c>
      <c r="Q149" s="33">
        <f t="shared" si="38"/>
        <v>2.6021787621904657</v>
      </c>
      <c r="R149" s="33">
        <f t="shared" si="38"/>
        <v>2.9313440293340602</v>
      </c>
      <c r="S149" s="33">
        <f t="shared" si="38"/>
        <v>2.9794884808441724</v>
      </c>
      <c r="T149" s="33">
        <f t="shared" si="38"/>
        <v>3.0807078544574358</v>
      </c>
      <c r="U149" s="33">
        <f t="shared" si="38"/>
        <v>3.2621142254269704</v>
      </c>
      <c r="V149" s="33">
        <f t="shared" si="38"/>
        <v>3.2811783540445481</v>
      </c>
      <c r="W149" s="33">
        <f t="shared" si="38"/>
        <v>3.6763005532728856</v>
      </c>
      <c r="X149" s="33">
        <f t="shared" si="38"/>
        <v>4.2990826752944091</v>
      </c>
      <c r="Y149" s="33">
        <f t="shared" si="38"/>
        <v>4.5027149016508767</v>
      </c>
      <c r="Z149" s="33">
        <f t="shared" si="38"/>
        <v>4.3913533269869935</v>
      </c>
      <c r="AA149" s="33">
        <f t="shared" si="38"/>
        <v>4.3683965037916632</v>
      </c>
      <c r="AB149" s="33">
        <f t="shared" si="38"/>
        <v>4.504019333714389</v>
      </c>
      <c r="AC149" s="33">
        <f t="shared" si="38"/>
        <v>5.2307629722791953</v>
      </c>
      <c r="AD149" s="33">
        <f t="shared" si="38"/>
        <v>5.5076756055517411</v>
      </c>
      <c r="AE149" s="33">
        <f t="shared" si="38"/>
        <v>5.8548639959191719</v>
      </c>
    </row>
    <row r="150" spans="1:31" x14ac:dyDescent="0.2">
      <c r="A150" s="13" t="s">
        <v>323</v>
      </c>
      <c r="B150" s="4" t="s">
        <v>324</v>
      </c>
      <c r="C150" s="94">
        <f>+'CO2'!C150+'abs CO2'!C150+'CH4'!C150*PCG!$C$5+N2O!C150*PCG!$C$6+HFC!C150+PFC!C150+'SF6'!C150</f>
        <v>1.6211746390708817</v>
      </c>
      <c r="D150" s="94">
        <f>+'CO2'!D150+'abs CO2'!D150+'CH4'!D150*PCG!$C$5+N2O!D150*PCG!$C$6+HFC!D150+PFC!D150+'SF6'!D150</f>
        <v>1.6532221255353143</v>
      </c>
      <c r="E150" s="94">
        <f>+'CO2'!E150+'abs CO2'!E150+'CH4'!E150*PCG!$C$5+N2O!E150*PCG!$C$6+HFC!E150+PFC!E150+'SF6'!E150</f>
        <v>1.6861711328121158</v>
      </c>
      <c r="F150" s="94">
        <f>+'CO2'!F150+'abs CO2'!F150+'CH4'!F150*PCG!$C$5+N2O!F150*PCG!$C$6+HFC!F150+PFC!F150+'SF6'!F150</f>
        <v>1.7200375964546848</v>
      </c>
      <c r="G150" s="94">
        <f>+'CO2'!G150+'abs CO2'!G150+'CH4'!G150*PCG!$C$5+N2O!G150*PCG!$C$6+HFC!G150+PFC!G150+'SF6'!G150</f>
        <v>1.7548383147146784</v>
      </c>
      <c r="H150" s="94">
        <f>+'CO2'!H150+'abs CO2'!H150+'CH4'!H150*PCG!$C$5+N2O!H150*PCG!$C$6+HFC!H150+PFC!H150+'SF6'!H150</f>
        <v>1.7905909612036059</v>
      </c>
      <c r="I150" s="94">
        <f>+'CO2'!I150+'abs CO2'!I150+'CH4'!I150*PCG!$C$5+N2O!I150*PCG!$C$6+HFC!I150+PFC!I150+'SF6'!I150</f>
        <v>1.8273140990757986</v>
      </c>
      <c r="J150" s="94">
        <f>+'CO2'!J150+'abs CO2'!J150+'CH4'!J150*PCG!$C$5+N2O!J150*PCG!$C$6+HFC!J150+PFC!J150+'SF6'!J150</f>
        <v>1.8650271967561711</v>
      </c>
      <c r="K150" s="94">
        <f>+'CO2'!K150+'abs CO2'!K150+'CH4'!K150*PCG!$C$5+N2O!K150*PCG!$C$6+HFC!K150+PFC!K150+'SF6'!K150</f>
        <v>1.9037506452397654</v>
      </c>
      <c r="L150" s="94">
        <f>+'CO2'!L150+'abs CO2'!L150+'CH4'!L150*PCG!$C$5+N2O!L150*PCG!$C$6+HFC!L150+PFC!L150+'SF6'!L150</f>
        <v>2.0202890487507652</v>
      </c>
      <c r="M150" s="94">
        <f>+'CO2'!M150+'abs CO2'!M150+'CH4'!M150*PCG!$C$5+N2O!M150*PCG!$C$6+HFC!M150+PFC!M150+'SF6'!M150</f>
        <v>2.0079248314128715</v>
      </c>
      <c r="N150" s="94">
        <f>+'CO2'!N150+'abs CO2'!N150+'CH4'!N150*PCG!$C$5+N2O!N150*PCG!$C$6+HFC!N150+PFC!N150+'SF6'!N150</f>
        <v>2.0508015692173975</v>
      </c>
      <c r="O150" s="94">
        <f>+'CO2'!O150+'abs CO2'!O150+'CH4'!O150*PCG!$C$5+N2O!O150*PCG!$C$6+HFC!O150+PFC!O150+'SF6'!O150</f>
        <v>2.1479242793232456</v>
      </c>
      <c r="P150" s="94">
        <f>+'CO2'!P150+'abs CO2'!P150+'CH4'!P150*PCG!$C$5+N2O!P150*PCG!$C$6+HFC!P150+PFC!P150+'SF6'!P150</f>
        <v>2.0972728633875506</v>
      </c>
      <c r="Q150" s="94">
        <f>+'CO2'!Q150+'abs CO2'!Q150+'CH4'!Q150*PCG!$C$5+N2O!Q150*PCG!$C$6+HFC!Q150+PFC!Q150+'SF6'!Q150</f>
        <v>2.1502301257131577</v>
      </c>
      <c r="R150" s="94">
        <f>+'CO2'!R150+'abs CO2'!R150+'CH4'!R150*PCG!$C$5+N2O!R150*PCG!$C$6+HFC!R150+PFC!R150+'SF6'!R150</f>
        <v>2.4034547644018209</v>
      </c>
      <c r="S150" s="94">
        <f>+'CO2'!S150+'abs CO2'!S150+'CH4'!S150*PCG!$C$5+N2O!S150*PCG!$C$6+HFC!S150+PFC!S150+'SF6'!S150</f>
        <v>2.5253255779688626</v>
      </c>
      <c r="T150" s="94">
        <f>+'CO2'!T150+'abs CO2'!T150+'CH4'!T150*PCG!$C$5+N2O!T150*PCG!$C$6+HFC!T150+PFC!T150+'SF6'!T150</f>
        <v>2.6605018303496544</v>
      </c>
      <c r="U150" s="94">
        <f>+'CO2'!U150+'abs CO2'!U150+'CH4'!U150*PCG!$C$5+N2O!U150*PCG!$C$6+HFC!U150+PFC!U150+'SF6'!U150</f>
        <v>2.8425429323250162</v>
      </c>
      <c r="V150" s="94">
        <f>+'CO2'!V150+'abs CO2'!V150+'CH4'!V150*PCG!$C$5+N2O!V150*PCG!$C$6+HFC!V150+PFC!V150+'SF6'!V150</f>
        <v>2.9729713017455506</v>
      </c>
      <c r="W150" s="94">
        <f>+'CO2'!W150+'abs CO2'!W150+'CH4'!W150*PCG!$C$5+N2O!W150*PCG!$C$6+HFC!W150+PFC!W150+'SF6'!W150</f>
        <v>3.2445579940260796</v>
      </c>
      <c r="X150" s="94">
        <f>+'CO2'!X150+'abs CO2'!X150+'CH4'!X150*PCG!$C$5+N2O!X150*PCG!$C$6+HFC!X150+PFC!X150+'SF6'!X150</f>
        <v>3.8812621707311235</v>
      </c>
      <c r="Y150" s="94">
        <f>+'CO2'!Y150+'abs CO2'!Y150+'CH4'!Y150*PCG!$C$5+N2O!Y150*PCG!$C$6+HFC!Y150+PFC!Y150+'SF6'!Y150</f>
        <v>4.0930193016216796</v>
      </c>
      <c r="Z150" s="94">
        <f>+'CO2'!Z150+'abs CO2'!Z150+'CH4'!Z150*PCG!$C$5+N2O!Z150*PCG!$C$6+HFC!Z150+PFC!Z150+'SF6'!Z150</f>
        <v>3.870840184262387</v>
      </c>
      <c r="AA150" s="94">
        <f>+'CO2'!AA150+'abs CO2'!AA150+'CH4'!AA150*PCG!$C$5+N2O!AA150*PCG!$C$6+HFC!AA150+PFC!AA150+'SF6'!AA150</f>
        <v>3.9222062810643976</v>
      </c>
      <c r="AB150" s="94">
        <f>+'CO2'!AB150+'abs CO2'!AB150+'CH4'!AB150*PCG!$C$5+N2O!AB150*PCG!$C$6+HFC!AB150+PFC!AB150+'SF6'!AB150</f>
        <v>4.0163588004731068</v>
      </c>
      <c r="AC150" s="94">
        <f>+'CO2'!AC150+'abs CO2'!AC150+'CH4'!AC150*PCG!$C$5+N2O!AC150*PCG!$C$6+HFC!AC150+PFC!AC150+'SF6'!AC150</f>
        <v>4.765985979632025</v>
      </c>
      <c r="AD150" s="94">
        <f>+'CO2'!AD150+'abs CO2'!AD150+'CH4'!AD150*PCG!$C$5+N2O!AD150*PCG!$C$6+HFC!AD150+PFC!AD150+'SF6'!AD150</f>
        <v>5.1358772530870462</v>
      </c>
      <c r="AE150" s="94">
        <f>+'CO2'!AE150+'abs CO2'!AE150+'CH4'!AE150*PCG!$C$5+N2O!AE150*PCG!$C$6+HFC!AE150+PFC!AE150+'SF6'!AE150</f>
        <v>5.4183353701942156</v>
      </c>
    </row>
    <row r="151" spans="1:31" x14ac:dyDescent="0.2">
      <c r="A151" s="13" t="s">
        <v>325</v>
      </c>
      <c r="B151" s="4" t="s">
        <v>326</v>
      </c>
      <c r="C151" s="94">
        <f>+'CO2'!C151+'abs CO2'!C151+'CH4'!C151*PCG!$C$5+N2O!C151*PCG!$C$6+HFC!C151+PFC!C151+'SF6'!C151</f>
        <v>0.32274296574208722</v>
      </c>
      <c r="D151" s="94">
        <f>+'CO2'!D151+'abs CO2'!D151+'CH4'!D151*PCG!$C$5+N2O!D151*PCG!$C$6+HFC!D151+PFC!D151+'SF6'!D151</f>
        <v>0.28398011875711088</v>
      </c>
      <c r="E151" s="94">
        <f>+'CO2'!E151+'abs CO2'!E151+'CH4'!E151*PCG!$C$5+N2O!E151*PCG!$C$6+HFC!E151+PFC!E151+'SF6'!E151</f>
        <v>0.35072987414512796</v>
      </c>
      <c r="F151" s="94">
        <f>+'CO2'!F151+'abs CO2'!F151+'CH4'!F151*PCG!$C$5+N2O!F151*PCG!$C$6+HFC!F151+PFC!F151+'SF6'!F151</f>
        <v>0.32712769351715887</v>
      </c>
      <c r="G151" s="94">
        <f>+'CO2'!G151+'abs CO2'!G151+'CH4'!G151*PCG!$C$5+N2O!G151*PCG!$C$6+HFC!G151+PFC!G151+'SF6'!G151</f>
        <v>0.38415209044492676</v>
      </c>
      <c r="H151" s="94">
        <f>+'CO2'!H151+'abs CO2'!H151+'CH4'!H151*PCG!$C$5+N2O!H151*PCG!$C$6+HFC!H151+PFC!H151+'SF6'!H151</f>
        <v>0.38162489511642356</v>
      </c>
      <c r="I151" s="94">
        <f>+'CO2'!I151+'abs CO2'!I151+'CH4'!I151*PCG!$C$5+N2O!I151*PCG!$C$6+HFC!I151+PFC!I151+'SF6'!I151</f>
        <v>0.43303691715592796</v>
      </c>
      <c r="J151" s="94">
        <f>+'CO2'!J151+'abs CO2'!J151+'CH4'!J151*PCG!$C$5+N2O!J151*PCG!$C$6+HFC!J151+PFC!J151+'SF6'!J151</f>
        <v>0.42988688167475608</v>
      </c>
      <c r="K151" s="94">
        <f>+'CO2'!K151+'abs CO2'!K151+'CH4'!K151*PCG!$C$5+N2O!K151*PCG!$C$6+HFC!K151+PFC!K151+'SF6'!K151</f>
        <v>0.40732292702606476</v>
      </c>
      <c r="L151" s="94">
        <f>+'CO2'!L151+'abs CO2'!L151+'CH4'!L151*PCG!$C$5+N2O!L151*PCG!$C$6+HFC!L151+PFC!L151+'SF6'!L151</f>
        <v>0.109791480373383</v>
      </c>
      <c r="M151" s="94">
        <f>+'CO2'!M151+'abs CO2'!M151+'CH4'!M151*PCG!$C$5+N2O!M151*PCG!$C$6+HFC!M151+PFC!M151+'SF6'!M151</f>
        <v>0.41632660031053231</v>
      </c>
      <c r="N151" s="94">
        <f>+'CO2'!N151+'abs CO2'!N151+'CH4'!N151*PCG!$C$5+N2O!N151*PCG!$C$6+HFC!N151+PFC!N151+'SF6'!N151</f>
        <v>0.42523617272812936</v>
      </c>
      <c r="O151" s="94">
        <f>+'CO2'!O151+'abs CO2'!O151+'CH4'!O151*PCG!$C$5+N2O!O151*PCG!$C$6+HFC!O151+PFC!O151+'SF6'!O151</f>
        <v>0.46232969512170752</v>
      </c>
      <c r="P151" s="94">
        <f>+'CO2'!P151+'abs CO2'!P151+'CH4'!P151*PCG!$C$5+N2O!P151*PCG!$C$6+HFC!P151+PFC!P151+'SF6'!P151</f>
        <v>0.43360399772032809</v>
      </c>
      <c r="Q151" s="94">
        <f>+'CO2'!Q151+'abs CO2'!Q151+'CH4'!Q151*PCG!$C$5+N2O!Q151*PCG!$C$6+HFC!Q151+PFC!Q151+'SF6'!Q151</f>
        <v>0.45194863647730787</v>
      </c>
      <c r="R151" s="94">
        <f>+'CO2'!R151+'abs CO2'!R151+'CH4'!R151*PCG!$C$5+N2O!R151*PCG!$C$6+HFC!R151+PFC!R151+'SF6'!R151</f>
        <v>0.5278892649322392</v>
      </c>
      <c r="S151" s="94">
        <f>+'CO2'!S151+'abs CO2'!S151+'CH4'!S151*PCG!$C$5+N2O!S151*PCG!$C$6+HFC!S151+PFC!S151+'SF6'!S151</f>
        <v>0.45416290287530997</v>
      </c>
      <c r="T151" s="94">
        <f>+'CO2'!T151+'abs CO2'!T151+'CH4'!T151*PCG!$C$5+N2O!T151*PCG!$C$6+HFC!T151+PFC!T151+'SF6'!T151</f>
        <v>0.42020602410778146</v>
      </c>
      <c r="U151" s="94">
        <f>+'CO2'!U151+'abs CO2'!U151+'CH4'!U151*PCG!$C$5+N2O!U151*PCG!$C$6+HFC!U151+PFC!U151+'SF6'!U151</f>
        <v>0.41957129310195435</v>
      </c>
      <c r="V151" s="94">
        <f>+'CO2'!V151+'abs CO2'!V151+'CH4'!V151*PCG!$C$5+N2O!V151*PCG!$C$6+HFC!V151+PFC!V151+'SF6'!V151</f>
        <v>0.30820705229899747</v>
      </c>
      <c r="W151" s="94">
        <f>+'CO2'!W151+'abs CO2'!W151+'CH4'!W151*PCG!$C$5+N2O!W151*PCG!$C$6+HFC!W151+PFC!W151+'SF6'!W151</f>
        <v>0.43174255924680605</v>
      </c>
      <c r="X151" s="94">
        <f>+'CO2'!X151+'abs CO2'!X151+'CH4'!X151*PCG!$C$5+N2O!X151*PCG!$C$6+HFC!X151+PFC!X151+'SF6'!X151</f>
        <v>0.41782050456328612</v>
      </c>
      <c r="Y151" s="94">
        <f>+'CO2'!Y151+'abs CO2'!Y151+'CH4'!Y151*PCG!$C$5+N2O!Y151*PCG!$C$6+HFC!Y151+PFC!Y151+'SF6'!Y151</f>
        <v>0.40969560002919736</v>
      </c>
      <c r="Z151" s="94">
        <f>+'CO2'!Z151+'abs CO2'!Z151+'CH4'!Z151*PCG!$C$5+N2O!Z151*PCG!$C$6+HFC!Z151+PFC!Z151+'SF6'!Z151</f>
        <v>0.5205131427246068</v>
      </c>
      <c r="AA151" s="94">
        <f>+'CO2'!AA151+'abs CO2'!AA151+'CH4'!AA151*PCG!$C$5+N2O!AA151*PCG!$C$6+HFC!AA151+PFC!AA151+'SF6'!AA151</f>
        <v>0.44619022272726572</v>
      </c>
      <c r="AB151" s="94">
        <f>+'CO2'!AB151+'abs CO2'!AB151+'CH4'!AB151*PCG!$C$5+N2O!AB151*PCG!$C$6+HFC!AB151+PFC!AB151+'SF6'!AB151</f>
        <v>0.48766053324128267</v>
      </c>
      <c r="AC151" s="94">
        <f>+'CO2'!AC151+'abs CO2'!AC151+'CH4'!AC151*PCG!$C$5+N2O!AC151*PCG!$C$6+HFC!AC151+PFC!AC151+'SF6'!AC151</f>
        <v>0.46477699264717071</v>
      </c>
      <c r="AD151" s="94">
        <f>+'CO2'!AD151+'abs CO2'!AD151+'CH4'!AD151*PCG!$C$5+N2O!AD151*PCG!$C$6+HFC!AD151+PFC!AD151+'SF6'!AD151</f>
        <v>0.37179835246469473</v>
      </c>
      <c r="AE151" s="94">
        <f>+'CO2'!AE151+'abs CO2'!AE151+'CH4'!AE151*PCG!$C$5+N2O!AE151*PCG!$C$6+HFC!AE151+PFC!AE151+'SF6'!AE151</f>
        <v>0.43652862572495593</v>
      </c>
    </row>
    <row r="152" spans="1:31" x14ac:dyDescent="0.2">
      <c r="A152" s="13" t="s">
        <v>327</v>
      </c>
      <c r="B152" s="4" t="s">
        <v>328</v>
      </c>
      <c r="C152" s="94">
        <f>+'CO2'!C152+'abs CO2'!C152+'CH4'!C152*PCG!$C$5+N2O!C152*PCG!$C$6+HFC!C152+PFC!C152+'SF6'!C152</f>
        <v>0</v>
      </c>
      <c r="D152" s="94">
        <f>+'CO2'!D152+'abs CO2'!D152+'CH4'!D152*PCG!$C$5+N2O!D152*PCG!$C$6+HFC!D152+PFC!D152+'SF6'!D152</f>
        <v>0</v>
      </c>
      <c r="E152" s="94">
        <f>+'CO2'!E152+'abs CO2'!E152+'CH4'!E152*PCG!$C$5+N2O!E152*PCG!$C$6+HFC!E152+PFC!E152+'SF6'!E152</f>
        <v>0</v>
      </c>
      <c r="F152" s="94">
        <f>+'CO2'!F152+'abs CO2'!F152+'CH4'!F152*PCG!$C$5+N2O!F152*PCG!$C$6+HFC!F152+PFC!F152+'SF6'!F152</f>
        <v>0</v>
      </c>
      <c r="G152" s="94">
        <f>+'CO2'!G152+'abs CO2'!G152+'CH4'!G152*PCG!$C$5+N2O!G152*PCG!$C$6+HFC!G152+PFC!G152+'SF6'!G152</f>
        <v>0</v>
      </c>
      <c r="H152" s="94">
        <f>+'CO2'!H152+'abs CO2'!H152+'CH4'!H152*PCG!$C$5+N2O!H152*PCG!$C$6+HFC!H152+PFC!H152+'SF6'!H152</f>
        <v>0</v>
      </c>
      <c r="I152" s="94">
        <f>+'CO2'!I152+'abs CO2'!I152+'CH4'!I152*PCG!$C$5+N2O!I152*PCG!$C$6+HFC!I152+PFC!I152+'SF6'!I152</f>
        <v>0</v>
      </c>
      <c r="J152" s="94">
        <f>+'CO2'!J152+'abs CO2'!J152+'CH4'!J152*PCG!$C$5+N2O!J152*PCG!$C$6+HFC!J152+PFC!J152+'SF6'!J152</f>
        <v>0</v>
      </c>
      <c r="K152" s="94">
        <f>+'CO2'!K152+'abs CO2'!K152+'CH4'!K152*PCG!$C$5+N2O!K152*PCG!$C$6+HFC!K152+PFC!K152+'SF6'!K152</f>
        <v>0</v>
      </c>
      <c r="L152" s="94">
        <f>+'CO2'!L152+'abs CO2'!L152+'CH4'!L152*PCG!$C$5+N2O!L152*PCG!$C$6+HFC!L152+PFC!L152+'SF6'!L152</f>
        <v>0</v>
      </c>
      <c r="M152" s="94">
        <f>+'CO2'!M152+'abs CO2'!M152+'CH4'!M152*PCG!$C$5+N2O!M152*PCG!$C$6+HFC!M152+PFC!M152+'SF6'!M152</f>
        <v>0</v>
      </c>
      <c r="N152" s="94">
        <f>+'CO2'!N152+'abs CO2'!N152+'CH4'!N152*PCG!$C$5+N2O!N152*PCG!$C$6+HFC!N152+PFC!N152+'SF6'!N152</f>
        <v>0</v>
      </c>
      <c r="O152" s="94">
        <f>+'CO2'!O152+'abs CO2'!O152+'CH4'!O152*PCG!$C$5+N2O!O152*PCG!$C$6+HFC!O152+PFC!O152+'SF6'!O152</f>
        <v>0</v>
      </c>
      <c r="P152" s="94">
        <f>+'CO2'!P152+'abs CO2'!P152+'CH4'!P152*PCG!$C$5+N2O!P152*PCG!$C$6+HFC!P152+PFC!P152+'SF6'!P152</f>
        <v>0</v>
      </c>
      <c r="Q152" s="94">
        <f>+'CO2'!Q152+'abs CO2'!Q152+'CH4'!Q152*PCG!$C$5+N2O!Q152*PCG!$C$6+HFC!Q152+PFC!Q152+'SF6'!Q152</f>
        <v>0</v>
      </c>
      <c r="R152" s="94">
        <f>+'CO2'!R152+'abs CO2'!R152+'CH4'!R152*PCG!$C$5+N2O!R152*PCG!$C$6+HFC!R152+PFC!R152+'SF6'!R152</f>
        <v>0</v>
      </c>
      <c r="S152" s="94">
        <f>+'CO2'!S152+'abs CO2'!S152+'CH4'!S152*PCG!$C$5+N2O!S152*PCG!$C$6+HFC!S152+PFC!S152+'SF6'!S152</f>
        <v>0</v>
      </c>
      <c r="T152" s="94">
        <f>+'CO2'!T152+'abs CO2'!T152+'CH4'!T152*PCG!$C$5+N2O!T152*PCG!$C$6+HFC!T152+PFC!T152+'SF6'!T152</f>
        <v>0</v>
      </c>
      <c r="U152" s="94">
        <f>+'CO2'!U152+'abs CO2'!U152+'CH4'!U152*PCG!$C$5+N2O!U152*PCG!$C$6+HFC!U152+PFC!U152+'SF6'!U152</f>
        <v>0</v>
      </c>
      <c r="V152" s="94">
        <f>+'CO2'!V152+'abs CO2'!V152+'CH4'!V152*PCG!$C$5+N2O!V152*PCG!$C$6+HFC!V152+PFC!V152+'SF6'!V152</f>
        <v>0</v>
      </c>
      <c r="W152" s="94">
        <f>+'CO2'!W152+'abs CO2'!W152+'CH4'!W152*PCG!$C$5+N2O!W152*PCG!$C$6+HFC!W152+PFC!W152+'SF6'!W152</f>
        <v>0</v>
      </c>
      <c r="X152" s="94">
        <f>+'CO2'!X152+'abs CO2'!X152+'CH4'!X152*PCG!$C$5+N2O!X152*PCG!$C$6+HFC!X152+PFC!X152+'SF6'!X152</f>
        <v>0</v>
      </c>
      <c r="Y152" s="94">
        <f>+'CO2'!Y152+'abs CO2'!Y152+'CH4'!Y152*PCG!$C$5+N2O!Y152*PCG!$C$6+HFC!Y152+PFC!Y152+'SF6'!Y152</f>
        <v>0</v>
      </c>
      <c r="Z152" s="94">
        <f>+'CO2'!Z152+'abs CO2'!Z152+'CH4'!Z152*PCG!$C$5+N2O!Z152*PCG!$C$6+HFC!Z152+PFC!Z152+'SF6'!Z152</f>
        <v>0</v>
      </c>
      <c r="AA152" s="94">
        <f>+'CO2'!AA152+'abs CO2'!AA152+'CH4'!AA152*PCG!$C$5+N2O!AA152*PCG!$C$6+HFC!AA152+PFC!AA152+'SF6'!AA152</f>
        <v>0</v>
      </c>
      <c r="AB152" s="94">
        <f>+'CO2'!AB152+'abs CO2'!AB152+'CH4'!AB152*PCG!$C$5+N2O!AB152*PCG!$C$6+HFC!AB152+PFC!AB152+'SF6'!AB152</f>
        <v>0</v>
      </c>
      <c r="AC152" s="94">
        <f>+'CO2'!AC152+'abs CO2'!AC152+'CH4'!AC152*PCG!$C$5+N2O!AC152*PCG!$C$6+HFC!AC152+PFC!AC152+'SF6'!AC152</f>
        <v>0</v>
      </c>
      <c r="AD152" s="94">
        <f>+'CO2'!AD152+'abs CO2'!AD152+'CH4'!AD152*PCG!$C$5+N2O!AD152*PCG!$C$6+HFC!AD152+PFC!AD152+'SF6'!AD152</f>
        <v>0</v>
      </c>
      <c r="AE152" s="94">
        <f>+'CO2'!AE152+'abs CO2'!AE152+'CH4'!AE152*PCG!$C$5+N2O!AE152*PCG!$C$6+HFC!AE152+PFC!AE152+'SF6'!AE152</f>
        <v>0</v>
      </c>
    </row>
    <row r="153" spans="1:31" x14ac:dyDescent="0.2">
      <c r="A153" s="13" t="s">
        <v>329</v>
      </c>
      <c r="B153" s="4" t="s">
        <v>267</v>
      </c>
      <c r="C153" s="94">
        <f>+'CO2'!C153+'abs CO2'!C153+'CH4'!C153*PCG!$C$5+N2O!C153*PCG!$C$6+HFC!C153+PFC!C153+'SF6'!C153</f>
        <v>0</v>
      </c>
      <c r="D153" s="94">
        <f>+'CO2'!D153+'abs CO2'!D153+'CH4'!D153*PCG!$C$5+N2O!D153*PCG!$C$6+HFC!D153+PFC!D153+'SF6'!D153</f>
        <v>0</v>
      </c>
      <c r="E153" s="94">
        <f>+'CO2'!E153+'abs CO2'!E153+'CH4'!E153*PCG!$C$5+N2O!E153*PCG!$C$6+HFC!E153+PFC!E153+'SF6'!E153</f>
        <v>0</v>
      </c>
      <c r="F153" s="94">
        <f>+'CO2'!F153+'abs CO2'!F153+'CH4'!F153*PCG!$C$5+N2O!F153*PCG!$C$6+HFC!F153+PFC!F153+'SF6'!F153</f>
        <v>0</v>
      </c>
      <c r="G153" s="94">
        <f>+'CO2'!G153+'abs CO2'!G153+'CH4'!G153*PCG!$C$5+N2O!G153*PCG!$C$6+HFC!G153+PFC!G153+'SF6'!G153</f>
        <v>0</v>
      </c>
      <c r="H153" s="94">
        <f>+'CO2'!H153+'abs CO2'!H153+'CH4'!H153*PCG!$C$5+N2O!H153*PCG!$C$6+HFC!H153+PFC!H153+'SF6'!H153</f>
        <v>0</v>
      </c>
      <c r="I153" s="94">
        <f>+'CO2'!I153+'abs CO2'!I153+'CH4'!I153*PCG!$C$5+N2O!I153*PCG!$C$6+HFC!I153+PFC!I153+'SF6'!I153</f>
        <v>0</v>
      </c>
      <c r="J153" s="94">
        <f>+'CO2'!J153+'abs CO2'!J153+'CH4'!J153*PCG!$C$5+N2O!J153*PCG!$C$6+HFC!J153+PFC!J153+'SF6'!J153</f>
        <v>0</v>
      </c>
      <c r="K153" s="94">
        <f>+'CO2'!K153+'abs CO2'!K153+'CH4'!K153*PCG!$C$5+N2O!K153*PCG!$C$6+HFC!K153+PFC!K153+'SF6'!K153</f>
        <v>0</v>
      </c>
      <c r="L153" s="94">
        <f>+'CO2'!L153+'abs CO2'!L153+'CH4'!L153*PCG!$C$5+N2O!L153*PCG!$C$6+HFC!L153+PFC!L153+'SF6'!L153</f>
        <v>0</v>
      </c>
      <c r="M153" s="94">
        <f>+'CO2'!M153+'abs CO2'!M153+'CH4'!M153*PCG!$C$5+N2O!M153*PCG!$C$6+HFC!M153+PFC!M153+'SF6'!M153</f>
        <v>0</v>
      </c>
      <c r="N153" s="94">
        <f>+'CO2'!N153+'abs CO2'!N153+'CH4'!N153*PCG!$C$5+N2O!N153*PCG!$C$6+HFC!N153+PFC!N153+'SF6'!N153</f>
        <v>0</v>
      </c>
      <c r="O153" s="94">
        <f>+'CO2'!O153+'abs CO2'!O153+'CH4'!O153*PCG!$C$5+N2O!O153*PCG!$C$6+HFC!O153+PFC!O153+'SF6'!O153</f>
        <v>0</v>
      </c>
      <c r="P153" s="94">
        <f>+'CO2'!P153+'abs CO2'!P153+'CH4'!P153*PCG!$C$5+N2O!P153*PCG!$C$6+HFC!P153+PFC!P153+'SF6'!P153</f>
        <v>0</v>
      </c>
      <c r="Q153" s="94">
        <f>+'CO2'!Q153+'abs CO2'!Q153+'CH4'!Q153*PCG!$C$5+N2O!Q153*PCG!$C$6+HFC!Q153+PFC!Q153+'SF6'!Q153</f>
        <v>0</v>
      </c>
      <c r="R153" s="94">
        <f>+'CO2'!R153+'abs CO2'!R153+'CH4'!R153*PCG!$C$5+N2O!R153*PCG!$C$6+HFC!R153+PFC!R153+'SF6'!R153</f>
        <v>0</v>
      </c>
      <c r="S153" s="94">
        <f>+'CO2'!S153+'abs CO2'!S153+'CH4'!S153*PCG!$C$5+N2O!S153*PCG!$C$6+HFC!S153+PFC!S153+'SF6'!S153</f>
        <v>0</v>
      </c>
      <c r="T153" s="94">
        <f>+'CO2'!T153+'abs CO2'!T153+'CH4'!T153*PCG!$C$5+N2O!T153*PCG!$C$6+HFC!T153+PFC!T153+'SF6'!T153</f>
        <v>0</v>
      </c>
      <c r="U153" s="94">
        <f>+'CO2'!U153+'abs CO2'!U153+'CH4'!U153*PCG!$C$5+N2O!U153*PCG!$C$6+HFC!U153+PFC!U153+'SF6'!U153</f>
        <v>0</v>
      </c>
      <c r="V153" s="94">
        <f>+'CO2'!V153+'abs CO2'!V153+'CH4'!V153*PCG!$C$5+N2O!V153*PCG!$C$6+HFC!V153+PFC!V153+'SF6'!V153</f>
        <v>0</v>
      </c>
      <c r="W153" s="94">
        <f>+'CO2'!W153+'abs CO2'!W153+'CH4'!W153*PCG!$C$5+N2O!W153*PCG!$C$6+HFC!W153+PFC!W153+'SF6'!W153</f>
        <v>0</v>
      </c>
      <c r="X153" s="94">
        <f>+'CO2'!X153+'abs CO2'!X153+'CH4'!X153*PCG!$C$5+N2O!X153*PCG!$C$6+HFC!X153+PFC!X153+'SF6'!X153</f>
        <v>0</v>
      </c>
      <c r="Y153" s="94">
        <f>+'CO2'!Y153+'abs CO2'!Y153+'CH4'!Y153*PCG!$C$5+N2O!Y153*PCG!$C$6+HFC!Y153+PFC!Y153+'SF6'!Y153</f>
        <v>0</v>
      </c>
      <c r="Z153" s="94">
        <f>+'CO2'!Z153+'abs CO2'!Z153+'CH4'!Z153*PCG!$C$5+N2O!Z153*PCG!$C$6+HFC!Z153+PFC!Z153+'SF6'!Z153</f>
        <v>0</v>
      </c>
      <c r="AA153" s="94">
        <f>+'CO2'!AA153+'abs CO2'!AA153+'CH4'!AA153*PCG!$C$5+N2O!AA153*PCG!$C$6+HFC!AA153+PFC!AA153+'SF6'!AA153</f>
        <v>0</v>
      </c>
      <c r="AB153" s="94">
        <f>+'CO2'!AB153+'abs CO2'!AB153+'CH4'!AB153*PCG!$C$5+N2O!AB153*PCG!$C$6+HFC!AB153+PFC!AB153+'SF6'!AB153</f>
        <v>0</v>
      </c>
      <c r="AC153" s="94">
        <f>+'CO2'!AC153+'abs CO2'!AC153+'CH4'!AC153*PCG!$C$5+N2O!AC153*PCG!$C$6+HFC!AC153+PFC!AC153+'SF6'!AC153</f>
        <v>0</v>
      </c>
      <c r="AD153" s="94">
        <f>+'CO2'!AD153+'abs CO2'!AD153+'CH4'!AD153*PCG!$C$5+N2O!AD153*PCG!$C$6+HFC!AD153+PFC!AD153+'SF6'!AD153</f>
        <v>0</v>
      </c>
      <c r="AE153" s="94">
        <f>+'CO2'!AE153+'abs CO2'!AE153+'CH4'!AE153*PCG!$C$5+N2O!AE153*PCG!$C$6+HFC!AE153+PFC!AE153+'SF6'!AE153</f>
        <v>0</v>
      </c>
    </row>
    <row r="154" spans="1:31" x14ac:dyDescent="0.2">
      <c r="A154" s="13" t="s">
        <v>330</v>
      </c>
      <c r="B154" s="4" t="s">
        <v>331</v>
      </c>
      <c r="C154" s="33">
        <f>+C155+C156+C157+C158+C159</f>
        <v>0</v>
      </c>
      <c r="D154" s="33">
        <f t="shared" ref="D154:AE154" si="39">+D155+D156+D157+D158+D159</f>
        <v>0</v>
      </c>
      <c r="E154" s="33">
        <f t="shared" si="39"/>
        <v>0</v>
      </c>
      <c r="F154" s="33">
        <f t="shared" si="39"/>
        <v>0</v>
      </c>
      <c r="G154" s="33">
        <f t="shared" si="39"/>
        <v>0</v>
      </c>
      <c r="H154" s="33">
        <f t="shared" si="39"/>
        <v>0</v>
      </c>
      <c r="I154" s="33">
        <f t="shared" si="39"/>
        <v>0</v>
      </c>
      <c r="J154" s="33">
        <f t="shared" si="39"/>
        <v>0</v>
      </c>
      <c r="K154" s="33">
        <f t="shared" si="39"/>
        <v>0</v>
      </c>
      <c r="L154" s="33">
        <f t="shared" si="39"/>
        <v>0</v>
      </c>
      <c r="M154" s="33">
        <f t="shared" si="39"/>
        <v>0</v>
      </c>
      <c r="N154" s="33">
        <f t="shared" si="39"/>
        <v>0</v>
      </c>
      <c r="O154" s="33">
        <f t="shared" si="39"/>
        <v>0</v>
      </c>
      <c r="P154" s="33">
        <f t="shared" si="39"/>
        <v>0</v>
      </c>
      <c r="Q154" s="33">
        <f t="shared" si="39"/>
        <v>0</v>
      </c>
      <c r="R154" s="33">
        <f t="shared" si="39"/>
        <v>0</v>
      </c>
      <c r="S154" s="33">
        <f t="shared" si="39"/>
        <v>0</v>
      </c>
      <c r="T154" s="33">
        <f t="shared" si="39"/>
        <v>0</v>
      </c>
      <c r="U154" s="33">
        <f t="shared" si="39"/>
        <v>0</v>
      </c>
      <c r="V154" s="33">
        <f t="shared" si="39"/>
        <v>0</v>
      </c>
      <c r="W154" s="33">
        <f t="shared" si="39"/>
        <v>0</v>
      </c>
      <c r="X154" s="33">
        <f t="shared" si="39"/>
        <v>0</v>
      </c>
      <c r="Y154" s="33">
        <f t="shared" si="39"/>
        <v>0</v>
      </c>
      <c r="Z154" s="33">
        <f t="shared" si="39"/>
        <v>0</v>
      </c>
      <c r="AA154" s="33">
        <f t="shared" si="39"/>
        <v>0</v>
      </c>
      <c r="AB154" s="33">
        <f t="shared" si="39"/>
        <v>0</v>
      </c>
      <c r="AC154" s="33">
        <f t="shared" si="39"/>
        <v>0</v>
      </c>
      <c r="AD154" s="33">
        <f t="shared" si="39"/>
        <v>0</v>
      </c>
      <c r="AE154" s="33">
        <f t="shared" si="39"/>
        <v>0</v>
      </c>
    </row>
    <row r="155" spans="1:31" x14ac:dyDescent="0.2">
      <c r="A155" s="13" t="s">
        <v>332</v>
      </c>
      <c r="B155" s="4" t="s">
        <v>333</v>
      </c>
      <c r="C155" s="94">
        <f>+'CO2'!C155+'abs CO2'!C155+'CH4'!C155*PCG!$C$5+N2O!C155*PCG!$C$6+HFC!C155+PFC!C155+'SF6'!C155</f>
        <v>0</v>
      </c>
      <c r="D155" s="94">
        <f>+'CO2'!D155+'abs CO2'!D155+'CH4'!D155*PCG!$C$5+N2O!D155*PCG!$C$6+HFC!D155+PFC!D155+'SF6'!D155</f>
        <v>0</v>
      </c>
      <c r="E155" s="94">
        <f>+'CO2'!E155+'abs CO2'!E155+'CH4'!E155*PCG!$C$5+N2O!E155*PCG!$C$6+HFC!E155+PFC!E155+'SF6'!E155</f>
        <v>0</v>
      </c>
      <c r="F155" s="94">
        <f>+'CO2'!F155+'abs CO2'!F155+'CH4'!F155*PCG!$C$5+N2O!F155*PCG!$C$6+HFC!F155+PFC!F155+'SF6'!F155</f>
        <v>0</v>
      </c>
      <c r="G155" s="94">
        <f>+'CO2'!G155+'abs CO2'!G155+'CH4'!G155*PCG!$C$5+N2O!G155*PCG!$C$6+HFC!G155+PFC!G155+'SF6'!G155</f>
        <v>0</v>
      </c>
      <c r="H155" s="94">
        <f>+'CO2'!H155+'abs CO2'!H155+'CH4'!H155*PCG!$C$5+N2O!H155*PCG!$C$6+HFC!H155+PFC!H155+'SF6'!H155</f>
        <v>0</v>
      </c>
      <c r="I155" s="94">
        <f>+'CO2'!I155+'abs CO2'!I155+'CH4'!I155*PCG!$C$5+N2O!I155*PCG!$C$6+HFC!I155+PFC!I155+'SF6'!I155</f>
        <v>0</v>
      </c>
      <c r="J155" s="94">
        <f>+'CO2'!J155+'abs CO2'!J155+'CH4'!J155*PCG!$C$5+N2O!J155*PCG!$C$6+HFC!J155+PFC!J155+'SF6'!J155</f>
        <v>0</v>
      </c>
      <c r="K155" s="94">
        <f>+'CO2'!K155+'abs CO2'!K155+'CH4'!K155*PCG!$C$5+N2O!K155*PCG!$C$6+HFC!K155+PFC!K155+'SF6'!K155</f>
        <v>0</v>
      </c>
      <c r="L155" s="94">
        <f>+'CO2'!L155+'abs CO2'!L155+'CH4'!L155*PCG!$C$5+N2O!L155*PCG!$C$6+HFC!L155+PFC!L155+'SF6'!L155</f>
        <v>0</v>
      </c>
      <c r="M155" s="94">
        <f>+'CO2'!M155+'abs CO2'!M155+'CH4'!M155*PCG!$C$5+N2O!M155*PCG!$C$6+HFC!M155+PFC!M155+'SF6'!M155</f>
        <v>0</v>
      </c>
      <c r="N155" s="94">
        <f>+'CO2'!N155+'abs CO2'!N155+'CH4'!N155*PCG!$C$5+N2O!N155*PCG!$C$6+HFC!N155+PFC!N155+'SF6'!N155</f>
        <v>0</v>
      </c>
      <c r="O155" s="94">
        <f>+'CO2'!O155+'abs CO2'!O155+'CH4'!O155*PCG!$C$5+N2O!O155*PCG!$C$6+HFC!O155+PFC!O155+'SF6'!O155</f>
        <v>0</v>
      </c>
      <c r="P155" s="94">
        <f>+'CO2'!P155+'abs CO2'!P155+'CH4'!P155*PCG!$C$5+N2O!P155*PCG!$C$6+HFC!P155+PFC!P155+'SF6'!P155</f>
        <v>0</v>
      </c>
      <c r="Q155" s="94">
        <f>+'CO2'!Q155+'abs CO2'!Q155+'CH4'!Q155*PCG!$C$5+N2O!Q155*PCG!$C$6+HFC!Q155+PFC!Q155+'SF6'!Q155</f>
        <v>0</v>
      </c>
      <c r="R155" s="94">
        <f>+'CO2'!R155+'abs CO2'!R155+'CH4'!R155*PCG!$C$5+N2O!R155*PCG!$C$6+HFC!R155+PFC!R155+'SF6'!R155</f>
        <v>0</v>
      </c>
      <c r="S155" s="94">
        <f>+'CO2'!S155+'abs CO2'!S155+'CH4'!S155*PCG!$C$5+N2O!S155*PCG!$C$6+HFC!S155+PFC!S155+'SF6'!S155</f>
        <v>0</v>
      </c>
      <c r="T155" s="94">
        <f>+'CO2'!T155+'abs CO2'!T155+'CH4'!T155*PCG!$C$5+N2O!T155*PCG!$C$6+HFC!T155+PFC!T155+'SF6'!T155</f>
        <v>0</v>
      </c>
      <c r="U155" s="94">
        <f>+'CO2'!U155+'abs CO2'!U155+'CH4'!U155*PCG!$C$5+N2O!U155*PCG!$C$6+HFC!U155+PFC!U155+'SF6'!U155</f>
        <v>0</v>
      </c>
      <c r="V155" s="94">
        <f>+'CO2'!V155+'abs CO2'!V155+'CH4'!V155*PCG!$C$5+N2O!V155*PCG!$C$6+HFC!V155+PFC!V155+'SF6'!V155</f>
        <v>0</v>
      </c>
      <c r="W155" s="94">
        <f>+'CO2'!W155+'abs CO2'!W155+'CH4'!W155*PCG!$C$5+N2O!W155*PCG!$C$6+HFC!W155+PFC!W155+'SF6'!W155</f>
        <v>0</v>
      </c>
      <c r="X155" s="94">
        <f>+'CO2'!X155+'abs CO2'!X155+'CH4'!X155*PCG!$C$5+N2O!X155*PCG!$C$6+HFC!X155+PFC!X155+'SF6'!X155</f>
        <v>0</v>
      </c>
      <c r="Y155" s="94">
        <f>+'CO2'!Y155+'abs CO2'!Y155+'CH4'!Y155*PCG!$C$5+N2O!Y155*PCG!$C$6+HFC!Y155+PFC!Y155+'SF6'!Y155</f>
        <v>0</v>
      </c>
      <c r="Z155" s="94">
        <f>+'CO2'!Z155+'abs CO2'!Z155+'CH4'!Z155*PCG!$C$5+N2O!Z155*PCG!$C$6+HFC!Z155+PFC!Z155+'SF6'!Z155</f>
        <v>0</v>
      </c>
      <c r="AA155" s="94">
        <f>+'CO2'!AA155+'abs CO2'!AA155+'CH4'!AA155*PCG!$C$5+N2O!AA155*PCG!$C$6+HFC!AA155+PFC!AA155+'SF6'!AA155</f>
        <v>0</v>
      </c>
      <c r="AB155" s="94">
        <f>+'CO2'!AB155+'abs CO2'!AB155+'CH4'!AB155*PCG!$C$5+N2O!AB155*PCG!$C$6+HFC!AB155+PFC!AB155+'SF6'!AB155</f>
        <v>0</v>
      </c>
      <c r="AC155" s="94">
        <f>+'CO2'!AC155+'abs CO2'!AC155+'CH4'!AC155*PCG!$C$5+N2O!AC155*PCG!$C$6+HFC!AC155+PFC!AC155+'SF6'!AC155</f>
        <v>0</v>
      </c>
      <c r="AD155" s="94">
        <f>+'CO2'!AD155+'abs CO2'!AD155+'CH4'!AD155*PCG!$C$5+N2O!AD155*PCG!$C$6+HFC!AD155+PFC!AD155+'SF6'!AD155</f>
        <v>0</v>
      </c>
      <c r="AE155" s="94">
        <f>+'CO2'!AE155+'abs CO2'!AE155+'CH4'!AE155*PCG!$C$5+N2O!AE155*PCG!$C$6+HFC!AE155+PFC!AE155+'SF6'!AE155</f>
        <v>0</v>
      </c>
    </row>
    <row r="156" spans="1:31" x14ac:dyDescent="0.2">
      <c r="A156" s="13" t="s">
        <v>334</v>
      </c>
      <c r="B156" s="4" t="s">
        <v>335</v>
      </c>
      <c r="C156" s="94">
        <f>+'CO2'!C156+'abs CO2'!C156+'CH4'!C156*PCG!$C$5+N2O!C156*PCG!$C$6+HFC!C156+PFC!C156+'SF6'!C156</f>
        <v>0</v>
      </c>
      <c r="D156" s="94">
        <f>+'CO2'!D156+'abs CO2'!D156+'CH4'!D156*PCG!$C$5+N2O!D156*PCG!$C$6+HFC!D156+PFC!D156+'SF6'!D156</f>
        <v>0</v>
      </c>
      <c r="E156" s="94">
        <f>+'CO2'!E156+'abs CO2'!E156+'CH4'!E156*PCG!$C$5+N2O!E156*PCG!$C$6+HFC!E156+PFC!E156+'SF6'!E156</f>
        <v>0</v>
      </c>
      <c r="F156" s="94">
        <f>+'CO2'!F156+'abs CO2'!F156+'CH4'!F156*PCG!$C$5+N2O!F156*PCG!$C$6+HFC!F156+PFC!F156+'SF6'!F156</f>
        <v>0</v>
      </c>
      <c r="G156" s="94">
        <f>+'CO2'!G156+'abs CO2'!G156+'CH4'!G156*PCG!$C$5+N2O!G156*PCG!$C$6+HFC!G156+PFC!G156+'SF6'!G156</f>
        <v>0</v>
      </c>
      <c r="H156" s="94">
        <f>+'CO2'!H156+'abs CO2'!H156+'CH4'!H156*PCG!$C$5+N2O!H156*PCG!$C$6+HFC!H156+PFC!H156+'SF6'!H156</f>
        <v>0</v>
      </c>
      <c r="I156" s="94">
        <f>+'CO2'!I156+'abs CO2'!I156+'CH4'!I156*PCG!$C$5+N2O!I156*PCG!$C$6+HFC!I156+PFC!I156+'SF6'!I156</f>
        <v>0</v>
      </c>
      <c r="J156" s="94">
        <f>+'CO2'!J156+'abs CO2'!J156+'CH4'!J156*PCG!$C$5+N2O!J156*PCG!$C$6+HFC!J156+PFC!J156+'SF6'!J156</f>
        <v>0</v>
      </c>
      <c r="K156" s="94">
        <f>+'CO2'!K156+'abs CO2'!K156+'CH4'!K156*PCG!$C$5+N2O!K156*PCG!$C$6+HFC!K156+PFC!K156+'SF6'!K156</f>
        <v>0</v>
      </c>
      <c r="L156" s="94">
        <f>+'CO2'!L156+'abs CO2'!L156+'CH4'!L156*PCG!$C$5+N2O!L156*PCG!$C$6+HFC!L156+PFC!L156+'SF6'!L156</f>
        <v>0</v>
      </c>
      <c r="M156" s="94">
        <f>+'CO2'!M156+'abs CO2'!M156+'CH4'!M156*PCG!$C$5+N2O!M156*PCG!$C$6+HFC!M156+PFC!M156+'SF6'!M156</f>
        <v>0</v>
      </c>
      <c r="N156" s="94">
        <f>+'CO2'!N156+'abs CO2'!N156+'CH4'!N156*PCG!$C$5+N2O!N156*PCG!$C$6+HFC!N156+PFC!N156+'SF6'!N156</f>
        <v>0</v>
      </c>
      <c r="O156" s="94">
        <f>+'CO2'!O156+'abs CO2'!O156+'CH4'!O156*PCG!$C$5+N2O!O156*PCG!$C$6+HFC!O156+PFC!O156+'SF6'!O156</f>
        <v>0</v>
      </c>
      <c r="P156" s="94">
        <f>+'CO2'!P156+'abs CO2'!P156+'CH4'!P156*PCG!$C$5+N2O!P156*PCG!$C$6+HFC!P156+PFC!P156+'SF6'!P156</f>
        <v>0</v>
      </c>
      <c r="Q156" s="94">
        <f>+'CO2'!Q156+'abs CO2'!Q156+'CH4'!Q156*PCG!$C$5+N2O!Q156*PCG!$C$6+HFC!Q156+PFC!Q156+'SF6'!Q156</f>
        <v>0</v>
      </c>
      <c r="R156" s="94">
        <f>+'CO2'!R156+'abs CO2'!R156+'CH4'!R156*PCG!$C$5+N2O!R156*PCG!$C$6+HFC!R156+PFC!R156+'SF6'!R156</f>
        <v>0</v>
      </c>
      <c r="S156" s="94">
        <f>+'CO2'!S156+'abs CO2'!S156+'CH4'!S156*PCG!$C$5+N2O!S156*PCG!$C$6+HFC!S156+PFC!S156+'SF6'!S156</f>
        <v>0</v>
      </c>
      <c r="T156" s="94">
        <f>+'CO2'!T156+'abs CO2'!T156+'CH4'!T156*PCG!$C$5+N2O!T156*PCG!$C$6+HFC!T156+PFC!T156+'SF6'!T156</f>
        <v>0</v>
      </c>
      <c r="U156" s="94">
        <f>+'CO2'!U156+'abs CO2'!U156+'CH4'!U156*PCG!$C$5+N2O!U156*PCG!$C$6+HFC!U156+PFC!U156+'SF6'!U156</f>
        <v>0</v>
      </c>
      <c r="V156" s="94">
        <f>+'CO2'!V156+'abs CO2'!V156+'CH4'!V156*PCG!$C$5+N2O!V156*PCG!$C$6+HFC!V156+PFC!V156+'SF6'!V156</f>
        <v>0</v>
      </c>
      <c r="W156" s="94">
        <f>+'CO2'!W156+'abs CO2'!W156+'CH4'!W156*PCG!$C$5+N2O!W156*PCG!$C$6+HFC!W156+PFC!W156+'SF6'!W156</f>
        <v>0</v>
      </c>
      <c r="X156" s="94">
        <f>+'CO2'!X156+'abs CO2'!X156+'CH4'!X156*PCG!$C$5+N2O!X156*PCG!$C$6+HFC!X156+PFC!X156+'SF6'!X156</f>
        <v>0</v>
      </c>
      <c r="Y156" s="94">
        <f>+'CO2'!Y156+'abs CO2'!Y156+'CH4'!Y156*PCG!$C$5+N2O!Y156*PCG!$C$6+HFC!Y156+PFC!Y156+'SF6'!Y156</f>
        <v>0</v>
      </c>
      <c r="Z156" s="94">
        <f>+'CO2'!Z156+'abs CO2'!Z156+'CH4'!Z156*PCG!$C$5+N2O!Z156*PCG!$C$6+HFC!Z156+PFC!Z156+'SF6'!Z156</f>
        <v>0</v>
      </c>
      <c r="AA156" s="94">
        <f>+'CO2'!AA156+'abs CO2'!AA156+'CH4'!AA156*PCG!$C$5+N2O!AA156*PCG!$C$6+HFC!AA156+PFC!AA156+'SF6'!AA156</f>
        <v>0</v>
      </c>
      <c r="AB156" s="94">
        <f>+'CO2'!AB156+'abs CO2'!AB156+'CH4'!AB156*PCG!$C$5+N2O!AB156*PCG!$C$6+HFC!AB156+PFC!AB156+'SF6'!AB156</f>
        <v>0</v>
      </c>
      <c r="AC156" s="94">
        <f>+'CO2'!AC156+'abs CO2'!AC156+'CH4'!AC156*PCG!$C$5+N2O!AC156*PCG!$C$6+HFC!AC156+PFC!AC156+'SF6'!AC156</f>
        <v>0</v>
      </c>
      <c r="AD156" s="94">
        <f>+'CO2'!AD156+'abs CO2'!AD156+'CH4'!AD156*PCG!$C$5+N2O!AD156*PCG!$C$6+HFC!AD156+PFC!AD156+'SF6'!AD156</f>
        <v>0</v>
      </c>
      <c r="AE156" s="94">
        <f>+'CO2'!AE156+'abs CO2'!AE156+'CH4'!AE156*PCG!$C$5+N2O!AE156*PCG!$C$6+HFC!AE156+PFC!AE156+'SF6'!AE156</f>
        <v>0</v>
      </c>
    </row>
    <row r="157" spans="1:31" x14ac:dyDescent="0.2">
      <c r="A157" s="13" t="s">
        <v>336</v>
      </c>
      <c r="B157" s="4" t="s">
        <v>337</v>
      </c>
      <c r="C157" s="94">
        <f>+'CO2'!C157+'abs CO2'!C157+'CH4'!C157*PCG!$C$5+N2O!C157*PCG!$C$6+HFC!C157+PFC!C157+'SF6'!C157</f>
        <v>0</v>
      </c>
      <c r="D157" s="94">
        <f>+'CO2'!D157+'abs CO2'!D157+'CH4'!D157*PCG!$C$5+N2O!D157*PCG!$C$6+HFC!D157+PFC!D157+'SF6'!D157</f>
        <v>0</v>
      </c>
      <c r="E157" s="94">
        <f>+'CO2'!E157+'abs CO2'!E157+'CH4'!E157*PCG!$C$5+N2O!E157*PCG!$C$6+HFC!E157+PFC!E157+'SF6'!E157</f>
        <v>0</v>
      </c>
      <c r="F157" s="94">
        <f>+'CO2'!F157+'abs CO2'!F157+'CH4'!F157*PCG!$C$5+N2O!F157*PCG!$C$6+HFC!F157+PFC!F157+'SF6'!F157</f>
        <v>0</v>
      </c>
      <c r="G157" s="94">
        <f>+'CO2'!G157+'abs CO2'!G157+'CH4'!G157*PCG!$C$5+N2O!G157*PCG!$C$6+HFC!G157+PFC!G157+'SF6'!G157</f>
        <v>0</v>
      </c>
      <c r="H157" s="94">
        <f>+'CO2'!H157+'abs CO2'!H157+'CH4'!H157*PCG!$C$5+N2O!H157*PCG!$C$6+HFC!H157+PFC!H157+'SF6'!H157</f>
        <v>0</v>
      </c>
      <c r="I157" s="94">
        <f>+'CO2'!I157+'abs CO2'!I157+'CH4'!I157*PCG!$C$5+N2O!I157*PCG!$C$6+HFC!I157+PFC!I157+'SF6'!I157</f>
        <v>0</v>
      </c>
      <c r="J157" s="94">
        <f>+'CO2'!J157+'abs CO2'!J157+'CH4'!J157*PCG!$C$5+N2O!J157*PCG!$C$6+HFC!J157+PFC!J157+'SF6'!J157</f>
        <v>0</v>
      </c>
      <c r="K157" s="94">
        <f>+'CO2'!K157+'abs CO2'!K157+'CH4'!K157*PCG!$C$5+N2O!K157*PCG!$C$6+HFC!K157+PFC!K157+'SF6'!K157</f>
        <v>0</v>
      </c>
      <c r="L157" s="94">
        <f>+'CO2'!L157+'abs CO2'!L157+'CH4'!L157*PCG!$C$5+N2O!L157*PCG!$C$6+HFC!L157+PFC!L157+'SF6'!L157</f>
        <v>0</v>
      </c>
      <c r="M157" s="94">
        <f>+'CO2'!M157+'abs CO2'!M157+'CH4'!M157*PCG!$C$5+N2O!M157*PCG!$C$6+HFC!M157+PFC!M157+'SF6'!M157</f>
        <v>0</v>
      </c>
      <c r="N157" s="94">
        <f>+'CO2'!N157+'abs CO2'!N157+'CH4'!N157*PCG!$C$5+N2O!N157*PCG!$C$6+HFC!N157+PFC!N157+'SF6'!N157</f>
        <v>0</v>
      </c>
      <c r="O157" s="94">
        <f>+'CO2'!O157+'abs CO2'!O157+'CH4'!O157*PCG!$C$5+N2O!O157*PCG!$C$6+HFC!O157+PFC!O157+'SF6'!O157</f>
        <v>0</v>
      </c>
      <c r="P157" s="94">
        <f>+'CO2'!P157+'abs CO2'!P157+'CH4'!P157*PCG!$C$5+N2O!P157*PCG!$C$6+HFC!P157+PFC!P157+'SF6'!P157</f>
        <v>0</v>
      </c>
      <c r="Q157" s="94">
        <f>+'CO2'!Q157+'abs CO2'!Q157+'CH4'!Q157*PCG!$C$5+N2O!Q157*PCG!$C$6+HFC!Q157+PFC!Q157+'SF6'!Q157</f>
        <v>0</v>
      </c>
      <c r="R157" s="94">
        <f>+'CO2'!R157+'abs CO2'!R157+'CH4'!R157*PCG!$C$5+N2O!R157*PCG!$C$6+HFC!R157+PFC!R157+'SF6'!R157</f>
        <v>0</v>
      </c>
      <c r="S157" s="94">
        <f>+'CO2'!S157+'abs CO2'!S157+'CH4'!S157*PCG!$C$5+N2O!S157*PCG!$C$6+HFC!S157+PFC!S157+'SF6'!S157</f>
        <v>0</v>
      </c>
      <c r="T157" s="94">
        <f>+'CO2'!T157+'abs CO2'!T157+'CH4'!T157*PCG!$C$5+N2O!T157*PCG!$C$6+HFC!T157+PFC!T157+'SF6'!T157</f>
        <v>0</v>
      </c>
      <c r="U157" s="94">
        <f>+'CO2'!U157+'abs CO2'!U157+'CH4'!U157*PCG!$C$5+N2O!U157*PCG!$C$6+HFC!U157+PFC!U157+'SF6'!U157</f>
        <v>0</v>
      </c>
      <c r="V157" s="94">
        <f>+'CO2'!V157+'abs CO2'!V157+'CH4'!V157*PCG!$C$5+N2O!V157*PCG!$C$6+HFC!V157+PFC!V157+'SF6'!V157</f>
        <v>0</v>
      </c>
      <c r="W157" s="94">
        <f>+'CO2'!W157+'abs CO2'!W157+'CH4'!W157*PCG!$C$5+N2O!W157*PCG!$C$6+HFC!W157+PFC!W157+'SF6'!W157</f>
        <v>0</v>
      </c>
      <c r="X157" s="94">
        <f>+'CO2'!X157+'abs CO2'!X157+'CH4'!X157*PCG!$C$5+N2O!X157*PCG!$C$6+HFC!X157+PFC!X157+'SF6'!X157</f>
        <v>0</v>
      </c>
      <c r="Y157" s="94">
        <f>+'CO2'!Y157+'abs CO2'!Y157+'CH4'!Y157*PCG!$C$5+N2O!Y157*PCG!$C$6+HFC!Y157+PFC!Y157+'SF6'!Y157</f>
        <v>0</v>
      </c>
      <c r="Z157" s="94">
        <f>+'CO2'!Z157+'abs CO2'!Z157+'CH4'!Z157*PCG!$C$5+N2O!Z157*PCG!$C$6+HFC!Z157+PFC!Z157+'SF6'!Z157</f>
        <v>0</v>
      </c>
      <c r="AA157" s="94">
        <f>+'CO2'!AA157+'abs CO2'!AA157+'CH4'!AA157*PCG!$C$5+N2O!AA157*PCG!$C$6+HFC!AA157+PFC!AA157+'SF6'!AA157</f>
        <v>0</v>
      </c>
      <c r="AB157" s="94">
        <f>+'CO2'!AB157+'abs CO2'!AB157+'CH4'!AB157*PCG!$C$5+N2O!AB157*PCG!$C$6+HFC!AB157+PFC!AB157+'SF6'!AB157</f>
        <v>0</v>
      </c>
      <c r="AC157" s="94">
        <f>+'CO2'!AC157+'abs CO2'!AC157+'CH4'!AC157*PCG!$C$5+N2O!AC157*PCG!$C$6+HFC!AC157+PFC!AC157+'SF6'!AC157</f>
        <v>0</v>
      </c>
      <c r="AD157" s="94">
        <f>+'CO2'!AD157+'abs CO2'!AD157+'CH4'!AD157*PCG!$C$5+N2O!AD157*PCG!$C$6+HFC!AD157+PFC!AD157+'SF6'!AD157</f>
        <v>0</v>
      </c>
      <c r="AE157" s="94">
        <f>+'CO2'!AE157+'abs CO2'!AE157+'CH4'!AE157*PCG!$C$5+N2O!AE157*PCG!$C$6+HFC!AE157+PFC!AE157+'SF6'!AE157</f>
        <v>0</v>
      </c>
    </row>
    <row r="158" spans="1:31" x14ac:dyDescent="0.2">
      <c r="A158" s="13" t="s">
        <v>338</v>
      </c>
      <c r="B158" s="4" t="s">
        <v>339</v>
      </c>
      <c r="C158" s="94">
        <f>+'CO2'!C158+'abs CO2'!C158+'CH4'!C158*PCG!$C$5+N2O!C158*PCG!$C$6+HFC!C158+PFC!C158+'SF6'!C158</f>
        <v>0</v>
      </c>
      <c r="D158" s="94">
        <f>+'CO2'!D158+'abs CO2'!D158+'CH4'!D158*PCG!$C$5+N2O!D158*PCG!$C$6+HFC!D158+PFC!D158+'SF6'!D158</f>
        <v>0</v>
      </c>
      <c r="E158" s="94">
        <f>+'CO2'!E158+'abs CO2'!E158+'CH4'!E158*PCG!$C$5+N2O!E158*PCG!$C$6+HFC!E158+PFC!E158+'SF6'!E158</f>
        <v>0</v>
      </c>
      <c r="F158" s="94">
        <f>+'CO2'!F158+'abs CO2'!F158+'CH4'!F158*PCG!$C$5+N2O!F158*PCG!$C$6+HFC!F158+PFC!F158+'SF6'!F158</f>
        <v>0</v>
      </c>
      <c r="G158" s="94">
        <f>+'CO2'!G158+'abs CO2'!G158+'CH4'!G158*PCG!$C$5+N2O!G158*PCG!$C$6+HFC!G158+PFC!G158+'SF6'!G158</f>
        <v>0</v>
      </c>
      <c r="H158" s="94">
        <f>+'CO2'!H158+'abs CO2'!H158+'CH4'!H158*PCG!$C$5+N2O!H158*PCG!$C$6+HFC!H158+PFC!H158+'SF6'!H158</f>
        <v>0</v>
      </c>
      <c r="I158" s="94">
        <f>+'CO2'!I158+'abs CO2'!I158+'CH4'!I158*PCG!$C$5+N2O!I158*PCG!$C$6+HFC!I158+PFC!I158+'SF6'!I158</f>
        <v>0</v>
      </c>
      <c r="J158" s="94">
        <f>+'CO2'!J158+'abs CO2'!J158+'CH4'!J158*PCG!$C$5+N2O!J158*PCG!$C$6+HFC!J158+PFC!J158+'SF6'!J158</f>
        <v>0</v>
      </c>
      <c r="K158" s="94">
        <f>+'CO2'!K158+'abs CO2'!K158+'CH4'!K158*PCG!$C$5+N2O!K158*PCG!$C$6+HFC!K158+PFC!K158+'SF6'!K158</f>
        <v>0</v>
      </c>
      <c r="L158" s="94">
        <f>+'CO2'!L158+'abs CO2'!L158+'CH4'!L158*PCG!$C$5+N2O!L158*PCG!$C$6+HFC!L158+PFC!L158+'SF6'!L158</f>
        <v>0</v>
      </c>
      <c r="M158" s="94">
        <f>+'CO2'!M158+'abs CO2'!M158+'CH4'!M158*PCG!$C$5+N2O!M158*PCG!$C$6+HFC!M158+PFC!M158+'SF6'!M158</f>
        <v>0</v>
      </c>
      <c r="N158" s="94">
        <f>+'CO2'!N158+'abs CO2'!N158+'CH4'!N158*PCG!$C$5+N2O!N158*PCG!$C$6+HFC!N158+PFC!N158+'SF6'!N158</f>
        <v>0</v>
      </c>
      <c r="O158" s="94">
        <f>+'CO2'!O158+'abs CO2'!O158+'CH4'!O158*PCG!$C$5+N2O!O158*PCG!$C$6+HFC!O158+PFC!O158+'SF6'!O158</f>
        <v>0</v>
      </c>
      <c r="P158" s="94">
        <f>+'CO2'!P158+'abs CO2'!P158+'CH4'!P158*PCG!$C$5+N2O!P158*PCG!$C$6+HFC!P158+PFC!P158+'SF6'!P158</f>
        <v>0</v>
      </c>
      <c r="Q158" s="94">
        <f>+'CO2'!Q158+'abs CO2'!Q158+'CH4'!Q158*PCG!$C$5+N2O!Q158*PCG!$C$6+HFC!Q158+PFC!Q158+'SF6'!Q158</f>
        <v>0</v>
      </c>
      <c r="R158" s="94">
        <f>+'CO2'!R158+'abs CO2'!R158+'CH4'!R158*PCG!$C$5+N2O!R158*PCG!$C$6+HFC!R158+PFC!R158+'SF6'!R158</f>
        <v>0</v>
      </c>
      <c r="S158" s="94">
        <f>+'CO2'!S158+'abs CO2'!S158+'CH4'!S158*PCG!$C$5+N2O!S158*PCG!$C$6+HFC!S158+PFC!S158+'SF6'!S158</f>
        <v>0</v>
      </c>
      <c r="T158" s="94">
        <f>+'CO2'!T158+'abs CO2'!T158+'CH4'!T158*PCG!$C$5+N2O!T158*PCG!$C$6+HFC!T158+PFC!T158+'SF6'!T158</f>
        <v>0</v>
      </c>
      <c r="U158" s="94">
        <f>+'CO2'!U158+'abs CO2'!U158+'CH4'!U158*PCG!$C$5+N2O!U158*PCG!$C$6+HFC!U158+PFC!U158+'SF6'!U158</f>
        <v>0</v>
      </c>
      <c r="V158" s="94">
        <f>+'CO2'!V158+'abs CO2'!V158+'CH4'!V158*PCG!$C$5+N2O!V158*PCG!$C$6+HFC!V158+PFC!V158+'SF6'!V158</f>
        <v>0</v>
      </c>
      <c r="W158" s="94">
        <f>+'CO2'!W158+'abs CO2'!W158+'CH4'!W158*PCG!$C$5+N2O!W158*PCG!$C$6+HFC!W158+PFC!W158+'SF6'!W158</f>
        <v>0</v>
      </c>
      <c r="X158" s="94">
        <f>+'CO2'!X158+'abs CO2'!X158+'CH4'!X158*PCG!$C$5+N2O!X158*PCG!$C$6+HFC!X158+PFC!X158+'SF6'!X158</f>
        <v>0</v>
      </c>
      <c r="Y158" s="94">
        <f>+'CO2'!Y158+'abs CO2'!Y158+'CH4'!Y158*PCG!$C$5+N2O!Y158*PCG!$C$6+HFC!Y158+PFC!Y158+'SF6'!Y158</f>
        <v>0</v>
      </c>
      <c r="Z158" s="94">
        <f>+'CO2'!Z158+'abs CO2'!Z158+'CH4'!Z158*PCG!$C$5+N2O!Z158*PCG!$C$6+HFC!Z158+PFC!Z158+'SF6'!Z158</f>
        <v>0</v>
      </c>
      <c r="AA158" s="94">
        <f>+'CO2'!AA158+'abs CO2'!AA158+'CH4'!AA158*PCG!$C$5+N2O!AA158*PCG!$C$6+HFC!AA158+PFC!AA158+'SF6'!AA158</f>
        <v>0</v>
      </c>
      <c r="AB158" s="94">
        <f>+'CO2'!AB158+'abs CO2'!AB158+'CH4'!AB158*PCG!$C$5+N2O!AB158*PCG!$C$6+HFC!AB158+PFC!AB158+'SF6'!AB158</f>
        <v>0</v>
      </c>
      <c r="AC158" s="94">
        <f>+'CO2'!AC158+'abs CO2'!AC158+'CH4'!AC158*PCG!$C$5+N2O!AC158*PCG!$C$6+HFC!AC158+PFC!AC158+'SF6'!AC158</f>
        <v>0</v>
      </c>
      <c r="AD158" s="94">
        <f>+'CO2'!AD158+'abs CO2'!AD158+'CH4'!AD158*PCG!$C$5+N2O!AD158*PCG!$C$6+HFC!AD158+PFC!AD158+'SF6'!AD158</f>
        <v>0</v>
      </c>
      <c r="AE158" s="94">
        <f>+'CO2'!AE158+'abs CO2'!AE158+'CH4'!AE158*PCG!$C$5+N2O!AE158*PCG!$C$6+HFC!AE158+PFC!AE158+'SF6'!AE158</f>
        <v>0</v>
      </c>
    </row>
    <row r="159" spans="1:31" x14ac:dyDescent="0.2">
      <c r="A159" s="13" t="s">
        <v>340</v>
      </c>
      <c r="B159" s="4" t="s">
        <v>267</v>
      </c>
      <c r="C159" s="94">
        <f>+'CO2'!C159+'abs CO2'!C159+'CH4'!C159*PCG!$C$5+N2O!C159*PCG!$C$6+HFC!C159+PFC!C159+'SF6'!C159</f>
        <v>0</v>
      </c>
      <c r="D159" s="94">
        <f>+'CO2'!D159+'abs CO2'!D159+'CH4'!D159*PCG!$C$5+N2O!D159*PCG!$C$6+HFC!D159+PFC!D159+'SF6'!D159</f>
        <v>0</v>
      </c>
      <c r="E159" s="94">
        <f>+'CO2'!E159+'abs CO2'!E159+'CH4'!E159*PCG!$C$5+N2O!E159*PCG!$C$6+HFC!E159+PFC!E159+'SF6'!E159</f>
        <v>0</v>
      </c>
      <c r="F159" s="94">
        <f>+'CO2'!F159+'abs CO2'!F159+'CH4'!F159*PCG!$C$5+N2O!F159*PCG!$C$6+HFC!F159+PFC!F159+'SF6'!F159</f>
        <v>0</v>
      </c>
      <c r="G159" s="94">
        <f>+'CO2'!G159+'abs CO2'!G159+'CH4'!G159*PCG!$C$5+N2O!G159*PCG!$C$6+HFC!G159+PFC!G159+'SF6'!G159</f>
        <v>0</v>
      </c>
      <c r="H159" s="94">
        <f>+'CO2'!H159+'abs CO2'!H159+'CH4'!H159*PCG!$C$5+N2O!H159*PCG!$C$6+HFC!H159+PFC!H159+'SF6'!H159</f>
        <v>0</v>
      </c>
      <c r="I159" s="94">
        <f>+'CO2'!I159+'abs CO2'!I159+'CH4'!I159*PCG!$C$5+N2O!I159*PCG!$C$6+HFC!I159+PFC!I159+'SF6'!I159</f>
        <v>0</v>
      </c>
      <c r="J159" s="94">
        <f>+'CO2'!J159+'abs CO2'!J159+'CH4'!J159*PCG!$C$5+N2O!J159*PCG!$C$6+HFC!J159+PFC!J159+'SF6'!J159</f>
        <v>0</v>
      </c>
      <c r="K159" s="94">
        <f>+'CO2'!K159+'abs CO2'!K159+'CH4'!K159*PCG!$C$5+N2O!K159*PCG!$C$6+HFC!K159+PFC!K159+'SF6'!K159</f>
        <v>0</v>
      </c>
      <c r="L159" s="94">
        <f>+'CO2'!L159+'abs CO2'!L159+'CH4'!L159*PCG!$C$5+N2O!L159*PCG!$C$6+HFC!L159+PFC!L159+'SF6'!L159</f>
        <v>0</v>
      </c>
      <c r="M159" s="94">
        <f>+'CO2'!M159+'abs CO2'!M159+'CH4'!M159*PCG!$C$5+N2O!M159*PCG!$C$6+HFC!M159+PFC!M159+'SF6'!M159</f>
        <v>0</v>
      </c>
      <c r="N159" s="94">
        <f>+'CO2'!N159+'abs CO2'!N159+'CH4'!N159*PCG!$C$5+N2O!N159*PCG!$C$6+HFC!N159+PFC!N159+'SF6'!N159</f>
        <v>0</v>
      </c>
      <c r="O159" s="94">
        <f>+'CO2'!O159+'abs CO2'!O159+'CH4'!O159*PCG!$C$5+N2O!O159*PCG!$C$6+HFC!O159+PFC!O159+'SF6'!O159</f>
        <v>0</v>
      </c>
      <c r="P159" s="94">
        <f>+'CO2'!P159+'abs CO2'!P159+'CH4'!P159*PCG!$C$5+N2O!P159*PCG!$C$6+HFC!P159+PFC!P159+'SF6'!P159</f>
        <v>0</v>
      </c>
      <c r="Q159" s="94">
        <f>+'CO2'!Q159+'abs CO2'!Q159+'CH4'!Q159*PCG!$C$5+N2O!Q159*PCG!$C$6+HFC!Q159+PFC!Q159+'SF6'!Q159</f>
        <v>0</v>
      </c>
      <c r="R159" s="94">
        <f>+'CO2'!R159+'abs CO2'!R159+'CH4'!R159*PCG!$C$5+N2O!R159*PCG!$C$6+HFC!R159+PFC!R159+'SF6'!R159</f>
        <v>0</v>
      </c>
      <c r="S159" s="94">
        <f>+'CO2'!S159+'abs CO2'!S159+'CH4'!S159*PCG!$C$5+N2O!S159*PCG!$C$6+HFC!S159+PFC!S159+'SF6'!S159</f>
        <v>0</v>
      </c>
      <c r="T159" s="94">
        <f>+'CO2'!T159+'abs CO2'!T159+'CH4'!T159*PCG!$C$5+N2O!T159*PCG!$C$6+HFC!T159+PFC!T159+'SF6'!T159</f>
        <v>0</v>
      </c>
      <c r="U159" s="94">
        <f>+'CO2'!U159+'abs CO2'!U159+'CH4'!U159*PCG!$C$5+N2O!U159*PCG!$C$6+HFC!U159+PFC!U159+'SF6'!U159</f>
        <v>0</v>
      </c>
      <c r="V159" s="94">
        <f>+'CO2'!V159+'abs CO2'!V159+'CH4'!V159*PCG!$C$5+N2O!V159*PCG!$C$6+HFC!V159+PFC!V159+'SF6'!V159</f>
        <v>0</v>
      </c>
      <c r="W159" s="94">
        <f>+'CO2'!W159+'abs CO2'!W159+'CH4'!W159*PCG!$C$5+N2O!W159*PCG!$C$6+HFC!W159+PFC!W159+'SF6'!W159</f>
        <v>0</v>
      </c>
      <c r="X159" s="94">
        <f>+'CO2'!X159+'abs CO2'!X159+'CH4'!X159*PCG!$C$5+N2O!X159*PCG!$C$6+HFC!X159+PFC!X159+'SF6'!X159</f>
        <v>0</v>
      </c>
      <c r="Y159" s="94">
        <f>+'CO2'!Y159+'abs CO2'!Y159+'CH4'!Y159*PCG!$C$5+N2O!Y159*PCG!$C$6+HFC!Y159+PFC!Y159+'SF6'!Y159</f>
        <v>0</v>
      </c>
      <c r="Z159" s="94">
        <f>+'CO2'!Z159+'abs CO2'!Z159+'CH4'!Z159*PCG!$C$5+N2O!Z159*PCG!$C$6+HFC!Z159+PFC!Z159+'SF6'!Z159</f>
        <v>0</v>
      </c>
      <c r="AA159" s="94">
        <f>+'CO2'!AA159+'abs CO2'!AA159+'CH4'!AA159*PCG!$C$5+N2O!AA159*PCG!$C$6+HFC!AA159+PFC!AA159+'SF6'!AA159</f>
        <v>0</v>
      </c>
      <c r="AB159" s="94">
        <f>+'CO2'!AB159+'abs CO2'!AB159+'CH4'!AB159*PCG!$C$5+N2O!AB159*PCG!$C$6+HFC!AB159+PFC!AB159+'SF6'!AB159</f>
        <v>0</v>
      </c>
      <c r="AC159" s="94">
        <f>+'CO2'!AC159+'abs CO2'!AC159+'CH4'!AC159*PCG!$C$5+N2O!AC159*PCG!$C$6+HFC!AC159+PFC!AC159+'SF6'!AC159</f>
        <v>0</v>
      </c>
      <c r="AD159" s="94">
        <f>+'CO2'!AD159+'abs CO2'!AD159+'CH4'!AD159*PCG!$C$5+N2O!AD159*PCG!$C$6+HFC!AD159+PFC!AD159+'SF6'!AD159</f>
        <v>0</v>
      </c>
      <c r="AE159" s="94">
        <f>+'CO2'!AE159+'abs CO2'!AE159+'CH4'!AE159*PCG!$C$5+N2O!AE159*PCG!$C$6+HFC!AE159+PFC!AE159+'SF6'!AE159</f>
        <v>0</v>
      </c>
    </row>
    <row r="160" spans="1:31" x14ac:dyDescent="0.2">
      <c r="A160" s="13" t="s">
        <v>341</v>
      </c>
      <c r="B160" s="4" t="s">
        <v>342</v>
      </c>
      <c r="C160" s="33">
        <f>+C161+C168+C169+C170+C171+C172</f>
        <v>1.5964459133978973E-4</v>
      </c>
      <c r="D160" s="33">
        <f t="shared" ref="D160:AE160" si="40">+D161+D168+D169+D170+D171+D172</f>
        <v>5.8445911446311841E-4</v>
      </c>
      <c r="E160" s="33">
        <f t="shared" si="40"/>
        <v>1.5639126762961224E-3</v>
      </c>
      <c r="F160" s="33">
        <f t="shared" si="40"/>
        <v>3.7791266760679862E-3</v>
      </c>
      <c r="G160" s="33">
        <f t="shared" si="40"/>
        <v>0.23185991774431472</v>
      </c>
      <c r="H160" s="33">
        <f t="shared" si="40"/>
        <v>0.51894944240841923</v>
      </c>
      <c r="I160" s="33">
        <f t="shared" si="40"/>
        <v>1.1364890210125342</v>
      </c>
      <c r="J160" s="33">
        <f t="shared" si="40"/>
        <v>2.5280790129765611</v>
      </c>
      <c r="K160" s="33">
        <f t="shared" si="40"/>
        <v>2.6143584919247873</v>
      </c>
      <c r="L160" s="33">
        <f t="shared" si="40"/>
        <v>7.3315770959525342</v>
      </c>
      <c r="M160" s="33">
        <f t="shared" si="40"/>
        <v>10.223838870061723</v>
      </c>
      <c r="N160" s="33">
        <f t="shared" si="40"/>
        <v>21.876083554001006</v>
      </c>
      <c r="O160" s="33">
        <f t="shared" si="40"/>
        <v>22.226092517735939</v>
      </c>
      <c r="P160" s="33">
        <f t="shared" si="40"/>
        <v>29.18339640406202</v>
      </c>
      <c r="Q160" s="33">
        <f t="shared" si="40"/>
        <v>36.086809824934846</v>
      </c>
      <c r="R160" s="33">
        <f t="shared" si="40"/>
        <v>47.440612530321332</v>
      </c>
      <c r="S160" s="33">
        <f t="shared" si="40"/>
        <v>59.052700114766857</v>
      </c>
      <c r="T160" s="33">
        <f t="shared" si="40"/>
        <v>74.184042413824827</v>
      </c>
      <c r="U160" s="33">
        <f t="shared" si="40"/>
        <v>91.701542202386861</v>
      </c>
      <c r="V160" s="33">
        <f t="shared" si="40"/>
        <v>105.27986397741464</v>
      </c>
      <c r="W160" s="33">
        <f t="shared" si="40"/>
        <v>138.76976526229254</v>
      </c>
      <c r="X160" s="33">
        <f t="shared" si="40"/>
        <v>167.69251618618713</v>
      </c>
      <c r="Y160" s="33">
        <f t="shared" si="40"/>
        <v>203.85275103596712</v>
      </c>
      <c r="Z160" s="33">
        <f t="shared" si="40"/>
        <v>216.60799067869866</v>
      </c>
      <c r="AA160" s="33">
        <f t="shared" si="40"/>
        <v>252.83589441409538</v>
      </c>
      <c r="AB160" s="33">
        <f t="shared" si="40"/>
        <v>259.26455530939853</v>
      </c>
      <c r="AC160" s="33">
        <f t="shared" si="40"/>
        <v>312.95891561545693</v>
      </c>
      <c r="AD160" s="33">
        <f t="shared" si="40"/>
        <v>358.52389193780954</v>
      </c>
      <c r="AE160" s="33">
        <f t="shared" si="40"/>
        <v>434.27095165252229</v>
      </c>
    </row>
    <row r="161" spans="1:31" x14ac:dyDescent="0.2">
      <c r="A161" s="13" t="s">
        <v>343</v>
      </c>
      <c r="B161" s="4" t="s">
        <v>344</v>
      </c>
      <c r="C161" s="33">
        <f>+C162+C163+C164+C165+C166+C167</f>
        <v>1.5964459133978973E-4</v>
      </c>
      <c r="D161" s="33">
        <f t="shared" ref="D161:AE161" si="41">+D162+D163+D164+D165+D166+D167</f>
        <v>5.8445911446311841E-4</v>
      </c>
      <c r="E161" s="33">
        <f t="shared" si="41"/>
        <v>1.5639126762961224E-3</v>
      </c>
      <c r="F161" s="33">
        <f t="shared" si="41"/>
        <v>3.7791266760679862E-3</v>
      </c>
      <c r="G161" s="33">
        <f t="shared" si="41"/>
        <v>0.23185991774431472</v>
      </c>
      <c r="H161" s="33">
        <f t="shared" si="41"/>
        <v>0.51894944240841923</v>
      </c>
      <c r="I161" s="33">
        <f t="shared" si="41"/>
        <v>1.1364890210125342</v>
      </c>
      <c r="J161" s="33">
        <f t="shared" si="41"/>
        <v>2.5240401762152871</v>
      </c>
      <c r="K161" s="33">
        <f t="shared" si="41"/>
        <v>2.5968601988742419</v>
      </c>
      <c r="L161" s="33">
        <f t="shared" si="41"/>
        <v>7.2552416363723129</v>
      </c>
      <c r="M161" s="33">
        <f t="shared" si="41"/>
        <v>10.071806552025155</v>
      </c>
      <c r="N161" s="33">
        <f t="shared" si="41"/>
        <v>21.680625731707863</v>
      </c>
      <c r="O161" s="33">
        <f t="shared" si="41"/>
        <v>22.007486811394056</v>
      </c>
      <c r="P161" s="33">
        <f t="shared" si="41"/>
        <v>28.924999528983157</v>
      </c>
      <c r="Q161" s="33">
        <f t="shared" si="41"/>
        <v>35.609911875194534</v>
      </c>
      <c r="R161" s="33">
        <f t="shared" si="41"/>
        <v>46.515276087082832</v>
      </c>
      <c r="S161" s="33">
        <f t="shared" si="41"/>
        <v>58.222926161303633</v>
      </c>
      <c r="T161" s="33">
        <f t="shared" si="41"/>
        <v>73.463355681780868</v>
      </c>
      <c r="U161" s="33">
        <f t="shared" si="41"/>
        <v>90.218176403357546</v>
      </c>
      <c r="V161" s="33">
        <f t="shared" si="41"/>
        <v>103.17845283314679</v>
      </c>
      <c r="W161" s="33">
        <f t="shared" si="41"/>
        <v>134.37811585826014</v>
      </c>
      <c r="X161" s="33">
        <f t="shared" si="41"/>
        <v>164.49326637516839</v>
      </c>
      <c r="Y161" s="33">
        <f t="shared" si="41"/>
        <v>198.32364734547238</v>
      </c>
      <c r="Z161" s="33">
        <f t="shared" si="41"/>
        <v>211.43995751821319</v>
      </c>
      <c r="AA161" s="33">
        <f t="shared" si="41"/>
        <v>246.78697596074326</v>
      </c>
      <c r="AB161" s="33">
        <f t="shared" si="41"/>
        <v>252.74243055527947</v>
      </c>
      <c r="AC161" s="33">
        <f t="shared" si="41"/>
        <v>303.87712493814331</v>
      </c>
      <c r="AD161" s="33">
        <f t="shared" si="41"/>
        <v>349.4886563106358</v>
      </c>
      <c r="AE161" s="33">
        <f t="shared" si="41"/>
        <v>426.3324928562381</v>
      </c>
    </row>
    <row r="162" spans="1:31" x14ac:dyDescent="0.2">
      <c r="A162" s="13" t="s">
        <v>345</v>
      </c>
      <c r="B162" s="4" t="s">
        <v>805</v>
      </c>
      <c r="C162" s="94">
        <f>+'CO2'!C162+'abs CO2'!C162+'CH4'!C162*PCG!$C$5+N2O!C162*PCG!$C$6+HFC!C162+PFC!C162+'SF6'!C162</f>
        <v>1.5964459133978973E-4</v>
      </c>
      <c r="D162" s="94">
        <f>+'CO2'!D162+'abs CO2'!D162+'CH4'!D162*PCG!$C$5+N2O!D162*PCG!$C$6+HFC!D162+PFC!D162+'SF6'!D162</f>
        <v>5.3374257975421743E-4</v>
      </c>
      <c r="E162" s="94">
        <f>+'CO2'!E162+'abs CO2'!E162+'CH4'!E162*PCG!$C$5+N2O!E162*PCG!$C$6+HFC!E162+PFC!E162+'SF6'!E162</f>
        <v>1.1267689678723003E-3</v>
      </c>
      <c r="F162" s="94">
        <f>+'CO2'!F162+'abs CO2'!F162+'CH4'!F162*PCG!$C$5+N2O!F162*PCG!$C$6+HFC!F162+PFC!F162+'SF6'!F162</f>
        <v>1.3821849696035525E-3</v>
      </c>
      <c r="G162" s="94">
        <f>+'CO2'!G162+'abs CO2'!G162+'CH4'!G162*PCG!$C$5+N2O!G162*PCG!$C$6+HFC!G162+PFC!G162+'SF6'!G162</f>
        <v>2.3615765009422614E-3</v>
      </c>
      <c r="H162" s="94">
        <f>+'CO2'!H162+'abs CO2'!H162+'CH4'!H162*PCG!$C$5+N2O!H162*PCG!$C$6+HFC!H162+PFC!H162+'SF6'!H162</f>
        <v>4.9202043865486838E-3</v>
      </c>
      <c r="I162" s="94">
        <f>+'CO2'!I162+'abs CO2'!I162+'CH4'!I162*PCG!$C$5+N2O!I162*PCG!$C$6+HFC!I162+PFC!I162+'SF6'!I162</f>
        <v>7.0706731894474096E-3</v>
      </c>
      <c r="J162" s="94">
        <f>+'CO2'!J162+'abs CO2'!J162+'CH4'!J162*PCG!$C$5+N2O!J162*PCG!$C$6+HFC!J162+PFC!J162+'SF6'!J162</f>
        <v>1.259505160286168E-2</v>
      </c>
      <c r="K162" s="94">
        <f>+'CO2'!K162+'abs CO2'!K162+'CH4'!K162*PCG!$C$5+N2O!K162*PCG!$C$6+HFC!K162+PFC!K162+'SF6'!K162</f>
        <v>1.5168734297378647E-2</v>
      </c>
      <c r="L162" s="94">
        <f>+'CO2'!L162+'abs CO2'!L162+'CH4'!L162*PCG!$C$5+N2O!L162*PCG!$C$6+HFC!L162+PFC!L162+'SF6'!L162</f>
        <v>2.1339516493721546E-2</v>
      </c>
      <c r="M162" s="94">
        <f>+'CO2'!M162+'abs CO2'!M162+'CH4'!M162*PCG!$C$5+N2O!M162*PCG!$C$6+HFC!M162+PFC!M162+'SF6'!M162</f>
        <v>3.2402537941691734E-2</v>
      </c>
      <c r="N162" s="94">
        <f>+'CO2'!N162+'abs CO2'!N162+'CH4'!N162*PCG!$C$5+N2O!N162*PCG!$C$6+HFC!N162+PFC!N162+'SF6'!N162</f>
        <v>5.1114396776964742E-2</v>
      </c>
      <c r="O162" s="94">
        <f>+'CO2'!O162+'abs CO2'!O162+'CH4'!O162*PCG!$C$5+N2O!O162*PCG!$C$6+HFC!O162+PFC!O162+'SF6'!O162</f>
        <v>4.9229634352362543E-2</v>
      </c>
      <c r="P162" s="94">
        <f>+'CO2'!P162+'abs CO2'!P162+'CH4'!P162*PCG!$C$5+N2O!P162*PCG!$C$6+HFC!P162+PFC!P162+'SF6'!P162</f>
        <v>6.5261684143152573E-2</v>
      </c>
      <c r="Q162" s="94">
        <f>+'CO2'!Q162+'abs CO2'!Q162+'CH4'!Q162*PCG!$C$5+N2O!Q162*PCG!$C$6+HFC!Q162+PFC!Q162+'SF6'!Q162</f>
        <v>5.8810433058511462E-2</v>
      </c>
      <c r="R162" s="94">
        <f>+'CO2'!R162+'abs CO2'!R162+'CH4'!R162*PCG!$C$5+N2O!R162*PCG!$C$6+HFC!R162+PFC!R162+'SF6'!R162</f>
        <v>0.99646595081680067</v>
      </c>
      <c r="S162" s="94">
        <f>+'CO2'!S162+'abs CO2'!S162+'CH4'!S162*PCG!$C$5+N2O!S162*PCG!$C$6+HFC!S162+PFC!S162+'SF6'!S162</f>
        <v>1.1661851368559473</v>
      </c>
      <c r="T162" s="94">
        <f>+'CO2'!T162+'abs CO2'!T162+'CH4'!T162*PCG!$C$5+N2O!T162*PCG!$C$6+HFC!T162+PFC!T162+'SF6'!T162</f>
        <v>2.2149491645645161</v>
      </c>
      <c r="U162" s="94">
        <f>+'CO2'!U162+'abs CO2'!U162+'CH4'!U162*PCG!$C$5+N2O!U162*PCG!$C$6+HFC!U162+PFC!U162+'SF6'!U162</f>
        <v>3.1251437685287748</v>
      </c>
      <c r="V162" s="94">
        <f>+'CO2'!V162+'abs CO2'!V162+'CH4'!V162*PCG!$C$5+N2O!V162*PCG!$C$6+HFC!V162+PFC!V162+'SF6'!V162</f>
        <v>6.198551152981354</v>
      </c>
      <c r="W162" s="94">
        <f>+'CO2'!W162+'abs CO2'!W162+'CH4'!W162*PCG!$C$5+N2O!W162*PCG!$C$6+HFC!W162+PFC!W162+'SF6'!W162</f>
        <v>11.091807283469832</v>
      </c>
      <c r="X162" s="94">
        <f>+'CO2'!X162+'abs CO2'!X162+'CH4'!X162*PCG!$C$5+N2O!X162*PCG!$C$6+HFC!X162+PFC!X162+'SF6'!X162</f>
        <v>12.487645479114262</v>
      </c>
      <c r="Y162" s="94">
        <f>+'CO2'!Y162+'abs CO2'!Y162+'CH4'!Y162*PCG!$C$5+N2O!Y162*PCG!$C$6+HFC!Y162+PFC!Y162+'SF6'!Y162</f>
        <v>16.222414781273265</v>
      </c>
      <c r="Z162" s="94">
        <f>+'CO2'!Z162+'abs CO2'!Z162+'CH4'!Z162*PCG!$C$5+N2O!Z162*PCG!$C$6+HFC!Z162+PFC!Z162+'SF6'!Z162</f>
        <v>17.639318752602286</v>
      </c>
      <c r="AA162" s="94">
        <f>+'CO2'!AA162+'abs CO2'!AA162+'CH4'!AA162*PCG!$C$5+N2O!AA162*PCG!$C$6+HFC!AA162+PFC!AA162+'SF6'!AA162</f>
        <v>20.771710733058601</v>
      </c>
      <c r="AB162" s="94">
        <f>+'CO2'!AB162+'abs CO2'!AB162+'CH4'!AB162*PCG!$C$5+N2O!AB162*PCG!$C$6+HFC!AB162+PFC!AB162+'SF6'!AB162</f>
        <v>22.6327767616364</v>
      </c>
      <c r="AC162" s="94">
        <f>+'CO2'!AC162+'abs CO2'!AC162+'CH4'!AC162*PCG!$C$5+N2O!AC162*PCG!$C$6+HFC!AC162+PFC!AC162+'SF6'!AC162</f>
        <v>25.522471564611937</v>
      </c>
      <c r="AD162" s="94">
        <f>+'CO2'!AD162+'abs CO2'!AD162+'CH4'!AD162*PCG!$C$5+N2O!AD162*PCG!$C$6+HFC!AD162+PFC!AD162+'SF6'!AD162</f>
        <v>26.733206609577117</v>
      </c>
      <c r="AE162" s="94">
        <f>+'CO2'!AE162+'abs CO2'!AE162+'CH4'!AE162*PCG!$C$5+N2O!AE162*PCG!$C$6+HFC!AE162+PFC!AE162+'SF6'!AE162</f>
        <v>30.1316386501307</v>
      </c>
    </row>
    <row r="163" spans="1:31" x14ac:dyDescent="0.2">
      <c r="A163" s="13" t="s">
        <v>346</v>
      </c>
      <c r="B163" s="4" t="s">
        <v>806</v>
      </c>
      <c r="C163" s="94">
        <f>+'CO2'!C163+'abs CO2'!C163+'CH4'!C163*PCG!$C$5+N2O!C163*PCG!$C$6+HFC!C163+PFC!C163+'SF6'!C163</f>
        <v>0</v>
      </c>
      <c r="D163" s="94">
        <f>+'CO2'!D163+'abs CO2'!D163+'CH4'!D163*PCG!$C$5+N2O!D163*PCG!$C$6+HFC!D163+PFC!D163+'SF6'!D163</f>
        <v>5.0716534708900977E-5</v>
      </c>
      <c r="E163" s="94">
        <f>+'CO2'!E163+'abs CO2'!E163+'CH4'!E163*PCG!$C$5+N2O!E163*PCG!$C$6+HFC!E163+PFC!E163+'SF6'!E163</f>
        <v>4.3713717201640816E-4</v>
      </c>
      <c r="F163" s="94">
        <f>+'CO2'!F163+'abs CO2'!F163+'CH4'!F163*PCG!$C$5+N2O!F163*PCG!$C$6+HFC!F163+PFC!F163+'SF6'!F163</f>
        <v>2.3690223339040369E-3</v>
      </c>
      <c r="G163" s="94">
        <f>+'CO2'!G163+'abs CO2'!G163+'CH4'!G163*PCG!$C$5+N2O!G163*PCG!$C$6+HFC!G163+PFC!G163+'SF6'!G163</f>
        <v>2.1139120483815558E-2</v>
      </c>
      <c r="H163" s="94">
        <f>+'CO2'!H163+'abs CO2'!H163+'CH4'!H163*PCG!$C$5+N2O!H163*PCG!$C$6+HFC!H163+PFC!H163+'SF6'!H163</f>
        <v>3.6601481659403107E-2</v>
      </c>
      <c r="I163" s="94">
        <f>+'CO2'!I163+'abs CO2'!I163+'CH4'!I163*PCG!$C$5+N2O!I163*PCG!$C$6+HFC!I163+PFC!I163+'SF6'!I163</f>
        <v>0.11693233402978721</v>
      </c>
      <c r="J163" s="94">
        <f>+'CO2'!J163+'abs CO2'!J163+'CH4'!J163*PCG!$C$5+N2O!J163*PCG!$C$6+HFC!J163+PFC!J163+'SF6'!J163</f>
        <v>0.22199366851721375</v>
      </c>
      <c r="K163" s="94">
        <f>+'CO2'!K163+'abs CO2'!K163+'CH4'!K163*PCG!$C$5+N2O!K163*PCG!$C$6+HFC!K163+PFC!K163+'SF6'!K163</f>
        <v>0.18121878838314087</v>
      </c>
      <c r="L163" s="94">
        <f>+'CO2'!L163+'abs CO2'!L163+'CH4'!L163*PCG!$C$5+N2O!L163*PCG!$C$6+HFC!L163+PFC!L163+'SF6'!L163</f>
        <v>0.180008932249655</v>
      </c>
      <c r="M163" s="94">
        <f>+'CO2'!M163+'abs CO2'!M163+'CH4'!M163*PCG!$C$5+N2O!M163*PCG!$C$6+HFC!M163+PFC!M163+'SF6'!M163</f>
        <v>0.43616930991425407</v>
      </c>
      <c r="N163" s="94">
        <f>+'CO2'!N163+'abs CO2'!N163+'CH4'!N163*PCG!$C$5+N2O!N163*PCG!$C$6+HFC!N163+PFC!N163+'SF6'!N163</f>
        <v>0.46562892645599152</v>
      </c>
      <c r="O163" s="94">
        <f>+'CO2'!O163+'abs CO2'!O163+'CH4'!O163*PCG!$C$5+N2O!O163*PCG!$C$6+HFC!O163+PFC!O163+'SF6'!O163</f>
        <v>0.35852042635494163</v>
      </c>
      <c r="P163" s="94">
        <f>+'CO2'!P163+'abs CO2'!P163+'CH4'!P163*PCG!$C$5+N2O!P163*PCG!$C$6+HFC!P163+PFC!P163+'SF6'!P163</f>
        <v>0.49473627972220396</v>
      </c>
      <c r="Q163" s="94">
        <f>+'CO2'!Q163+'abs CO2'!Q163+'CH4'!Q163*PCG!$C$5+N2O!Q163*PCG!$C$6+HFC!Q163+PFC!Q163+'SF6'!Q163</f>
        <v>0.63009340108407186</v>
      </c>
      <c r="R163" s="94">
        <f>+'CO2'!R163+'abs CO2'!R163+'CH4'!R163*PCG!$C$5+N2O!R163*PCG!$C$6+HFC!R163+PFC!R163+'SF6'!R163</f>
        <v>0.93176542088425596</v>
      </c>
      <c r="S163" s="94">
        <f>+'CO2'!S163+'abs CO2'!S163+'CH4'!S163*PCG!$C$5+N2O!S163*PCG!$C$6+HFC!S163+PFC!S163+'SF6'!S163</f>
        <v>0.91603497135639389</v>
      </c>
      <c r="T163" s="94">
        <f>+'CO2'!T163+'abs CO2'!T163+'CH4'!T163*PCG!$C$5+N2O!T163*PCG!$C$6+HFC!T163+PFC!T163+'SF6'!T163</f>
        <v>1.1552310273587549</v>
      </c>
      <c r="U163" s="94">
        <f>+'CO2'!U163+'abs CO2'!U163+'CH4'!U163*PCG!$C$5+N2O!U163*PCG!$C$6+HFC!U163+PFC!U163+'SF6'!U163</f>
        <v>1.026099319256347</v>
      </c>
      <c r="V163" s="94">
        <f>+'CO2'!V163+'abs CO2'!V163+'CH4'!V163*PCG!$C$5+N2O!V163*PCG!$C$6+HFC!V163+PFC!V163+'SF6'!V163</f>
        <v>1.2194028305263949</v>
      </c>
      <c r="W163" s="94">
        <f>+'CO2'!W163+'abs CO2'!W163+'CH4'!W163*PCG!$C$5+N2O!W163*PCG!$C$6+HFC!W163+PFC!W163+'SF6'!W163</f>
        <v>1.7788266587541706</v>
      </c>
      <c r="X163" s="94">
        <f>+'CO2'!X163+'abs CO2'!X163+'CH4'!X163*PCG!$C$5+N2O!X163*PCG!$C$6+HFC!X163+PFC!X163+'SF6'!X163</f>
        <v>3.0887862964939115</v>
      </c>
      <c r="Y163" s="94">
        <f>+'CO2'!Y163+'abs CO2'!Y163+'CH4'!Y163*PCG!$C$5+N2O!Y163*PCG!$C$6+HFC!Y163+PFC!Y163+'SF6'!Y163</f>
        <v>3.1293361055350761</v>
      </c>
      <c r="Z163" s="94">
        <f>+'CO2'!Z163+'abs CO2'!Z163+'CH4'!Z163*PCG!$C$5+N2O!Z163*PCG!$C$6+HFC!Z163+PFC!Z163+'SF6'!Z163</f>
        <v>2.5930506706804328</v>
      </c>
      <c r="AA163" s="94">
        <f>+'CO2'!AA163+'abs CO2'!AA163+'CH4'!AA163*PCG!$C$5+N2O!AA163*PCG!$C$6+HFC!AA163+PFC!AA163+'SF6'!AA163</f>
        <v>2.9697988192498777</v>
      </c>
      <c r="AB163" s="94">
        <f>+'CO2'!AB163+'abs CO2'!AB163+'CH4'!AB163*PCG!$C$5+N2O!AB163*PCG!$C$6+HFC!AB163+PFC!AB163+'SF6'!AB163</f>
        <v>4.3175920550080358</v>
      </c>
      <c r="AC163" s="94">
        <f>+'CO2'!AC163+'abs CO2'!AC163+'CH4'!AC163*PCG!$C$5+N2O!AC163*PCG!$C$6+HFC!AC163+PFC!AC163+'SF6'!AC163</f>
        <v>4.1922978086958373</v>
      </c>
      <c r="AD163" s="94">
        <f>+'CO2'!AD163+'abs CO2'!AD163+'CH4'!AD163*PCG!$C$5+N2O!AD163*PCG!$C$6+HFC!AD163+PFC!AD163+'SF6'!AD163</f>
        <v>3.7094687126768915</v>
      </c>
      <c r="AE163" s="94">
        <f>+'CO2'!AE163+'abs CO2'!AE163+'CH4'!AE163*PCG!$C$5+N2O!AE163*PCG!$C$6+HFC!AE163+PFC!AE163+'SF6'!AE163</f>
        <v>3.9924884512151291</v>
      </c>
    </row>
    <row r="164" spans="1:31" x14ac:dyDescent="0.2">
      <c r="A164" s="13" t="s">
        <v>807</v>
      </c>
      <c r="B164" s="4" t="s">
        <v>808</v>
      </c>
      <c r="C164" s="94">
        <f>+'CO2'!C164+'abs CO2'!C164+'CH4'!C164*PCG!$C$5+N2O!C164*PCG!$C$6+HFC!C164+PFC!C164+'SF6'!C164</f>
        <v>0</v>
      </c>
      <c r="D164" s="94">
        <f>+'CO2'!D164+'abs CO2'!D164+'CH4'!D164*PCG!$C$5+N2O!D164*PCG!$C$6+HFC!D164+PFC!D164+'SF6'!D164</f>
        <v>0</v>
      </c>
      <c r="E164" s="94">
        <f>+'CO2'!E164+'abs CO2'!E164+'CH4'!E164*PCG!$C$5+N2O!E164*PCG!$C$6+HFC!E164+PFC!E164+'SF6'!E164</f>
        <v>0</v>
      </c>
      <c r="F164" s="94">
        <f>+'CO2'!F164+'abs CO2'!F164+'CH4'!F164*PCG!$C$5+N2O!F164*PCG!$C$6+HFC!F164+PFC!F164+'SF6'!F164</f>
        <v>0</v>
      </c>
      <c r="G164" s="94">
        <f>+'CO2'!G164+'abs CO2'!G164+'CH4'!G164*PCG!$C$5+N2O!G164*PCG!$C$6+HFC!G164+PFC!G164+'SF6'!G164</f>
        <v>0</v>
      </c>
      <c r="H164" s="94">
        <f>+'CO2'!H164+'abs CO2'!H164+'CH4'!H164*PCG!$C$5+N2O!H164*PCG!$C$6+HFC!H164+PFC!H164+'SF6'!H164</f>
        <v>0</v>
      </c>
      <c r="I164" s="94">
        <f>+'CO2'!I164+'abs CO2'!I164+'CH4'!I164*PCG!$C$5+N2O!I164*PCG!$C$6+HFC!I164+PFC!I164+'SF6'!I164</f>
        <v>0</v>
      </c>
      <c r="J164" s="94">
        <f>+'CO2'!J164+'abs CO2'!J164+'CH4'!J164*PCG!$C$5+N2O!J164*PCG!$C$6+HFC!J164+PFC!J164+'SF6'!J164</f>
        <v>0</v>
      </c>
      <c r="K164" s="94">
        <f>+'CO2'!K164+'abs CO2'!K164+'CH4'!K164*PCG!$C$5+N2O!K164*PCG!$C$6+HFC!K164+PFC!K164+'SF6'!K164</f>
        <v>0</v>
      </c>
      <c r="L164" s="94">
        <f>+'CO2'!L164+'abs CO2'!L164+'CH4'!L164*PCG!$C$5+N2O!L164*PCG!$C$6+HFC!L164+PFC!L164+'SF6'!L164</f>
        <v>4.194656695974543</v>
      </c>
      <c r="M164" s="94">
        <f>+'CO2'!M164+'abs CO2'!M164+'CH4'!M164*PCG!$C$5+N2O!M164*PCG!$C$6+HFC!M164+PFC!M164+'SF6'!M164</f>
        <v>5.8320140446696538</v>
      </c>
      <c r="N164" s="94">
        <f>+'CO2'!N164+'abs CO2'!N164+'CH4'!N164*PCG!$C$5+N2O!N164*PCG!$C$6+HFC!N164+PFC!N164+'SF6'!N164</f>
        <v>16.900340560801116</v>
      </c>
      <c r="O164" s="94">
        <f>+'CO2'!O164+'abs CO2'!O164+'CH4'!O164*PCG!$C$5+N2O!O164*PCG!$C$6+HFC!O164+PFC!O164+'SF6'!O164</f>
        <v>16.609753327417888</v>
      </c>
      <c r="P164" s="94">
        <f>+'CO2'!P164+'abs CO2'!P164+'CH4'!P164*PCG!$C$5+N2O!P164*PCG!$C$6+HFC!P164+PFC!P164+'SF6'!P164</f>
        <v>22.18684028794787</v>
      </c>
      <c r="Q164" s="94">
        <f>+'CO2'!Q164+'abs CO2'!Q164+'CH4'!Q164*PCG!$C$5+N2O!Q164*PCG!$C$6+HFC!Q164+PFC!Q164+'SF6'!Q164</f>
        <v>27.632537700017281</v>
      </c>
      <c r="R164" s="94">
        <f>+'CO2'!R164+'abs CO2'!R164+'CH4'!R164*PCG!$C$5+N2O!R164*PCG!$C$6+HFC!R164+PFC!R164+'SF6'!R164</f>
        <v>35.300819165985153</v>
      </c>
      <c r="S164" s="94">
        <f>+'CO2'!S164+'abs CO2'!S164+'CH4'!S164*PCG!$C$5+N2O!S164*PCG!$C$6+HFC!S164+PFC!S164+'SF6'!S164</f>
        <v>43.97432486697069</v>
      </c>
      <c r="T164" s="94">
        <f>+'CO2'!T164+'abs CO2'!T164+'CH4'!T164*PCG!$C$5+N2O!T164*PCG!$C$6+HFC!T164+PFC!T164+'SF6'!T164</f>
        <v>55.423261760430684</v>
      </c>
      <c r="U164" s="94">
        <f>+'CO2'!U164+'abs CO2'!U164+'CH4'!U164*PCG!$C$5+N2O!U164*PCG!$C$6+HFC!U164+PFC!U164+'SF6'!U164</f>
        <v>68.93131697392468</v>
      </c>
      <c r="V164" s="94">
        <f>+'CO2'!V164+'abs CO2'!V164+'CH4'!V164*PCG!$C$5+N2O!V164*PCG!$C$6+HFC!V164+PFC!V164+'SF6'!V164</f>
        <v>73.619221364904575</v>
      </c>
      <c r="W164" s="94">
        <f>+'CO2'!W164+'abs CO2'!W164+'CH4'!W164*PCG!$C$5+N2O!W164*PCG!$C$6+HFC!W164+PFC!W164+'SF6'!W164</f>
        <v>99.04218553281747</v>
      </c>
      <c r="X164" s="94">
        <f>+'CO2'!X164+'abs CO2'!X164+'CH4'!X164*PCG!$C$5+N2O!X164*PCG!$C$6+HFC!X164+PFC!X164+'SF6'!X164</f>
        <v>122.11695484887836</v>
      </c>
      <c r="Y164" s="94">
        <f>+'CO2'!Y164+'abs CO2'!Y164+'CH4'!Y164*PCG!$C$5+N2O!Y164*PCG!$C$6+HFC!Y164+PFC!Y164+'SF6'!Y164</f>
        <v>147.47233694572932</v>
      </c>
      <c r="Z164" s="94">
        <f>+'CO2'!Z164+'abs CO2'!Z164+'CH4'!Z164*PCG!$C$5+N2O!Z164*PCG!$C$6+HFC!Z164+PFC!Z164+'SF6'!Z164</f>
        <v>156.5374710098728</v>
      </c>
      <c r="AA164" s="94">
        <f>+'CO2'!AA164+'abs CO2'!AA164+'CH4'!AA164*PCG!$C$5+N2O!AA164*PCG!$C$6+HFC!AA164+PFC!AA164+'SF6'!AA164</f>
        <v>184.3695577569479</v>
      </c>
      <c r="AB164" s="94">
        <f>+'CO2'!AB164+'abs CO2'!AB164+'CH4'!AB164*PCG!$C$5+N2O!AB164*PCG!$C$6+HFC!AB164+PFC!AB164+'SF6'!AB164</f>
        <v>184.35655576020844</v>
      </c>
      <c r="AC164" s="94">
        <f>+'CO2'!AC164+'abs CO2'!AC164+'CH4'!AC164*PCG!$C$5+N2O!AC164*PCG!$C$6+HFC!AC164+PFC!AC164+'SF6'!AC164</f>
        <v>226.94591693050043</v>
      </c>
      <c r="AD164" s="94">
        <f>+'CO2'!AD164+'abs CO2'!AD164+'CH4'!AD164*PCG!$C$5+N2O!AD164*PCG!$C$6+HFC!AD164+PFC!AD164+'SF6'!AD164</f>
        <v>265.05577671023218</v>
      </c>
      <c r="AE164" s="94">
        <f>+'CO2'!AE164+'abs CO2'!AE164+'CH4'!AE164*PCG!$C$5+N2O!AE164*PCG!$C$6+HFC!AE164+PFC!AE164+'SF6'!AE164</f>
        <v>333.8842673978873</v>
      </c>
    </row>
    <row r="165" spans="1:31" x14ac:dyDescent="0.2">
      <c r="A165" s="13" t="s">
        <v>809</v>
      </c>
      <c r="B165" s="4" t="s">
        <v>810</v>
      </c>
      <c r="C165" s="94">
        <f>+'CO2'!C165+'abs CO2'!C165+'CH4'!C165*PCG!$C$5+N2O!C165*PCG!$C$6+HFC!C165+PFC!C165+'SF6'!C165</f>
        <v>0</v>
      </c>
      <c r="D165" s="94">
        <f>+'CO2'!D165+'abs CO2'!D165+'CH4'!D165*PCG!$C$5+N2O!D165*PCG!$C$6+HFC!D165+PFC!D165+'SF6'!D165</f>
        <v>0</v>
      </c>
      <c r="E165" s="94">
        <f>+'CO2'!E165+'abs CO2'!E165+'CH4'!E165*PCG!$C$5+N2O!E165*PCG!$C$6+HFC!E165+PFC!E165+'SF6'!E165</f>
        <v>0</v>
      </c>
      <c r="F165" s="94">
        <f>+'CO2'!F165+'abs CO2'!F165+'CH4'!F165*PCG!$C$5+N2O!F165*PCG!$C$6+HFC!F165+PFC!F165+'SF6'!F165</f>
        <v>0</v>
      </c>
      <c r="G165" s="94">
        <f>+'CO2'!G165+'abs CO2'!G165+'CH4'!G165*PCG!$C$5+N2O!G165*PCG!$C$6+HFC!G165+PFC!G165+'SF6'!G165</f>
        <v>0</v>
      </c>
      <c r="H165" s="94">
        <f>+'CO2'!H165+'abs CO2'!H165+'CH4'!H165*PCG!$C$5+N2O!H165*PCG!$C$6+HFC!H165+PFC!H165+'SF6'!H165</f>
        <v>0</v>
      </c>
      <c r="I165" s="94">
        <f>+'CO2'!I165+'abs CO2'!I165+'CH4'!I165*PCG!$C$5+N2O!I165*PCG!$C$6+HFC!I165+PFC!I165+'SF6'!I165</f>
        <v>0</v>
      </c>
      <c r="J165" s="94">
        <f>+'CO2'!J165+'abs CO2'!J165+'CH4'!J165*PCG!$C$5+N2O!J165*PCG!$C$6+HFC!J165+PFC!J165+'SF6'!J165</f>
        <v>0</v>
      </c>
      <c r="K165" s="94">
        <f>+'CO2'!K165+'abs CO2'!K165+'CH4'!K165*PCG!$C$5+N2O!K165*PCG!$C$6+HFC!K165+PFC!K165+'SF6'!K165</f>
        <v>0</v>
      </c>
      <c r="L165" s="94">
        <f>+'CO2'!L165+'abs CO2'!L165+'CH4'!L165*PCG!$C$5+N2O!L165*PCG!$C$6+HFC!L165+PFC!L165+'SF6'!L165</f>
        <v>4.4489845096950358E-2</v>
      </c>
      <c r="M165" s="94">
        <f>+'CO2'!M165+'abs CO2'!M165+'CH4'!M165*PCG!$C$5+N2O!M165*PCG!$C$6+HFC!M165+PFC!M165+'SF6'!M165</f>
        <v>6.0498224902665924E-2</v>
      </c>
      <c r="N165" s="94">
        <f>+'CO2'!N165+'abs CO2'!N165+'CH4'!N165*PCG!$C$5+N2O!N165*PCG!$C$6+HFC!N165+PFC!N165+'SF6'!N165</f>
        <v>9.0474087164401085E-2</v>
      </c>
      <c r="O165" s="94">
        <f>+'CO2'!O165+'abs CO2'!O165+'CH4'!O165*PCG!$C$5+N2O!O165*PCG!$C$6+HFC!O165+PFC!O165+'SF6'!O165</f>
        <v>0.22786009589735118</v>
      </c>
      <c r="P165" s="94">
        <f>+'CO2'!P165+'abs CO2'!P165+'CH4'!P165*PCG!$C$5+N2O!P165*PCG!$C$6+HFC!P165+PFC!P165+'SF6'!P165</f>
        <v>0.46208023412611643</v>
      </c>
      <c r="Q165" s="94">
        <f>+'CO2'!Q165+'abs CO2'!Q165+'CH4'!Q165*PCG!$C$5+N2O!Q165*PCG!$C$6+HFC!Q165+PFC!Q165+'SF6'!Q165</f>
        <v>0.63273860935740378</v>
      </c>
      <c r="R165" s="94">
        <f>+'CO2'!R165+'abs CO2'!R165+'CH4'!R165*PCG!$C$5+N2O!R165*PCG!$C$6+HFC!R165+PFC!R165+'SF6'!R165</f>
        <v>0.97570889893485224</v>
      </c>
      <c r="S165" s="94">
        <f>+'CO2'!S165+'abs CO2'!S165+'CH4'!S165*PCG!$C$5+N2O!S165*PCG!$C$6+HFC!S165+PFC!S165+'SF6'!S165</f>
        <v>1.9118145872112502</v>
      </c>
      <c r="T165" s="94">
        <f>+'CO2'!T165+'abs CO2'!T165+'CH4'!T165*PCG!$C$5+N2O!T165*PCG!$C$6+HFC!T165+PFC!T165+'SF6'!T165</f>
        <v>2.6127778929505672</v>
      </c>
      <c r="U165" s="94">
        <f>+'CO2'!U165+'abs CO2'!U165+'CH4'!U165*PCG!$C$5+N2O!U165*PCG!$C$6+HFC!U165+PFC!U165+'SF6'!U165</f>
        <v>3.6253869056243855</v>
      </c>
      <c r="V165" s="94">
        <f>+'CO2'!V165+'abs CO2'!V165+'CH4'!V165*PCG!$C$5+N2O!V165*PCG!$C$6+HFC!V165+PFC!V165+'SF6'!V165</f>
        <v>5.3825720347326733</v>
      </c>
      <c r="W165" s="94">
        <f>+'CO2'!W165+'abs CO2'!W165+'CH4'!W165*PCG!$C$5+N2O!W165*PCG!$C$6+HFC!W165+PFC!W165+'SF6'!W165</f>
        <v>7.040893695864523</v>
      </c>
      <c r="X165" s="94">
        <f>+'CO2'!X165+'abs CO2'!X165+'CH4'!X165*PCG!$C$5+N2O!X165*PCG!$C$6+HFC!X165+PFC!X165+'SF6'!X165</f>
        <v>7.8907651729945165</v>
      </c>
      <c r="Y165" s="94">
        <f>+'CO2'!Y165+'abs CO2'!Y165+'CH4'!Y165*PCG!$C$5+N2O!Y165*PCG!$C$6+HFC!Y165+PFC!Y165+'SF6'!Y165</f>
        <v>10.115354766838315</v>
      </c>
      <c r="Z165" s="94">
        <f>+'CO2'!Z165+'abs CO2'!Z165+'CH4'!Z165*PCG!$C$5+N2O!Z165*PCG!$C$6+HFC!Z165+PFC!Z165+'SF6'!Z165</f>
        <v>11.270926958908165</v>
      </c>
      <c r="AA165" s="94">
        <f>+'CO2'!AA165+'abs CO2'!AA165+'CH4'!AA165*PCG!$C$5+N2O!AA165*PCG!$C$6+HFC!AA165+PFC!AA165+'SF6'!AA165</f>
        <v>11.980266776153186</v>
      </c>
      <c r="AB165" s="94">
        <f>+'CO2'!AB165+'abs CO2'!AB165+'CH4'!AB165*PCG!$C$5+N2O!AB165*PCG!$C$6+HFC!AB165+PFC!AB165+'SF6'!AB165</f>
        <v>11.506362373922219</v>
      </c>
      <c r="AC165" s="94">
        <f>+'CO2'!AC165+'abs CO2'!AC165+'CH4'!AC165*PCG!$C$5+N2O!AC165*PCG!$C$6+HFC!AC165+PFC!AC165+'SF6'!AC165</f>
        <v>13.434048424898481</v>
      </c>
      <c r="AD165" s="94">
        <f>+'CO2'!AD165+'abs CO2'!AD165+'CH4'!AD165*PCG!$C$5+N2O!AD165*PCG!$C$6+HFC!AD165+PFC!AD165+'SF6'!AD165</f>
        <v>13.236276475661287</v>
      </c>
      <c r="AE165" s="94">
        <f>+'CO2'!AE165+'abs CO2'!AE165+'CH4'!AE165*PCG!$C$5+N2O!AE165*PCG!$C$6+HFC!AE165+PFC!AE165+'SF6'!AE165</f>
        <v>13.198064391532155</v>
      </c>
    </row>
    <row r="166" spans="1:31" x14ac:dyDescent="0.2">
      <c r="A166" s="13" t="s">
        <v>811</v>
      </c>
      <c r="B166" s="4" t="s">
        <v>812</v>
      </c>
      <c r="C166" s="94">
        <f>+'CO2'!C166+'abs CO2'!C166+'CH4'!C166*PCG!$C$5+N2O!C166*PCG!$C$6+HFC!C166+PFC!C166+'SF6'!C166</f>
        <v>0</v>
      </c>
      <c r="D166" s="94">
        <f>+'CO2'!D166+'abs CO2'!D166+'CH4'!D166*PCG!$C$5+N2O!D166*PCG!$C$6+HFC!D166+PFC!D166+'SF6'!D166</f>
        <v>0</v>
      </c>
      <c r="E166" s="94">
        <f>+'CO2'!E166+'abs CO2'!E166+'CH4'!E166*PCG!$C$5+N2O!E166*PCG!$C$6+HFC!E166+PFC!E166+'SF6'!E166</f>
        <v>0</v>
      </c>
      <c r="F166" s="94">
        <f>+'CO2'!F166+'abs CO2'!F166+'CH4'!F166*PCG!$C$5+N2O!F166*PCG!$C$6+HFC!F166+PFC!F166+'SF6'!F166</f>
        <v>2.7913314648469879E-5</v>
      </c>
      <c r="G166" s="94">
        <f>+'CO2'!G166+'abs CO2'!G166+'CH4'!G166*PCG!$C$5+N2O!G166*PCG!$C$6+HFC!G166+PFC!G166+'SF6'!G166</f>
        <v>2.4393880256581759E-5</v>
      </c>
      <c r="H166" s="94">
        <f>+'CO2'!H166+'abs CO2'!H166+'CH4'!H166*PCG!$C$5+N2O!H166*PCG!$C$6+HFC!H166+PFC!H166+'SF6'!H166</f>
        <v>7.8790307659602917E-4</v>
      </c>
      <c r="I166" s="94">
        <f>+'CO2'!I166+'abs CO2'!I166+'CH4'!I166*PCG!$C$5+N2O!I166*PCG!$C$6+HFC!I166+PFC!I166+'SF6'!I166</f>
        <v>1.140053358518685E-3</v>
      </c>
      <c r="J166" s="94">
        <f>+'CO2'!J166+'abs CO2'!J166+'CH4'!J166*PCG!$C$5+N2O!J166*PCG!$C$6+HFC!J166+PFC!J166+'SF6'!J166</f>
        <v>1.1075602904788618E-2</v>
      </c>
      <c r="K166" s="94">
        <f>+'CO2'!K166+'abs CO2'!K166+'CH4'!K166*PCG!$C$5+N2O!K166*PCG!$C$6+HFC!K166+PFC!K166+'SF6'!K166</f>
        <v>8.8713463613450724E-3</v>
      </c>
      <c r="L166" s="94">
        <f>+'CO2'!L166+'abs CO2'!L166+'CH4'!L166*PCG!$C$5+N2O!L166*PCG!$C$6+HFC!L166+PFC!L166+'SF6'!L166</f>
        <v>3.1799099816541672E-2</v>
      </c>
      <c r="M166" s="94">
        <f>+'CO2'!M166+'abs CO2'!M166+'CH4'!M166*PCG!$C$5+N2O!M166*PCG!$C$6+HFC!M166+PFC!M166+'SF6'!M166</f>
        <v>2.3020147987092007E-2</v>
      </c>
      <c r="N166" s="94">
        <f>+'CO2'!N166+'abs CO2'!N166+'CH4'!N166*PCG!$C$5+N2O!N166*PCG!$C$6+HFC!N166+PFC!N166+'SF6'!N166</f>
        <v>2.7941209635475049E-2</v>
      </c>
      <c r="O166" s="94">
        <f>+'CO2'!O166+'abs CO2'!O166+'CH4'!O166*PCG!$C$5+N2O!O166*PCG!$C$6+HFC!O166+PFC!O166+'SF6'!O166</f>
        <v>0.13655398847871969</v>
      </c>
      <c r="P166" s="94">
        <f>+'CO2'!P166+'abs CO2'!P166+'CH4'!P166*PCG!$C$5+N2O!P166*PCG!$C$6+HFC!P166+PFC!P166+'SF6'!P166</f>
        <v>0.51044858186801689</v>
      </c>
      <c r="Q166" s="94">
        <f>+'CO2'!Q166+'abs CO2'!Q166+'CH4'!Q166*PCG!$C$5+N2O!Q166*PCG!$C$6+HFC!Q166+PFC!Q166+'SF6'!Q166</f>
        <v>0.70237138177703795</v>
      </c>
      <c r="R166" s="94">
        <f>+'CO2'!R166+'abs CO2'!R166+'CH4'!R166*PCG!$C$5+N2O!R166*PCG!$C$6+HFC!R166+PFC!R166+'SF6'!R166</f>
        <v>0.78899727651151119</v>
      </c>
      <c r="S166" s="94">
        <f>+'CO2'!S166+'abs CO2'!S166+'CH4'!S166*PCG!$C$5+N2O!S166*PCG!$C$6+HFC!S166+PFC!S166+'SF6'!S166</f>
        <v>1.257886877776041</v>
      </c>
      <c r="T166" s="94">
        <f>+'CO2'!T166+'abs CO2'!T166+'CH4'!T166*PCG!$C$5+N2O!T166*PCG!$C$6+HFC!T166+PFC!T166+'SF6'!T166</f>
        <v>1.5691850230255551</v>
      </c>
      <c r="U166" s="94">
        <f>+'CO2'!U166+'abs CO2'!U166+'CH4'!U166*PCG!$C$5+N2O!U166*PCG!$C$6+HFC!U166+PFC!U166+'SF6'!U166</f>
        <v>1.3731973224571152</v>
      </c>
      <c r="V166" s="94">
        <f>+'CO2'!V166+'abs CO2'!V166+'CH4'!V166*PCG!$C$5+N2O!V166*PCG!$C$6+HFC!V166+PFC!V166+'SF6'!V166</f>
        <v>1.7549462101956694</v>
      </c>
      <c r="W166" s="94">
        <f>+'CO2'!W166+'abs CO2'!W166+'CH4'!W166*PCG!$C$5+N2O!W166*PCG!$C$6+HFC!W166+PFC!W166+'SF6'!W166</f>
        <v>2.1753699797513066</v>
      </c>
      <c r="X166" s="94">
        <f>+'CO2'!X166+'abs CO2'!X166+'CH4'!X166*PCG!$C$5+N2O!X166*PCG!$C$6+HFC!X166+PFC!X166+'SF6'!X166</f>
        <v>3.2078506524094701</v>
      </c>
      <c r="Y166" s="94">
        <f>+'CO2'!Y166+'abs CO2'!Y166+'CH4'!Y166*PCG!$C$5+N2O!Y166*PCG!$C$6+HFC!Y166+PFC!Y166+'SF6'!Y166</f>
        <v>3.3759071485267866</v>
      </c>
      <c r="Z166" s="94">
        <f>+'CO2'!Z166+'abs CO2'!Z166+'CH4'!Z166*PCG!$C$5+N2O!Z166*PCG!$C$6+HFC!Z166+PFC!Z166+'SF6'!Z166</f>
        <v>4.6579203658711545</v>
      </c>
      <c r="AA166" s="94">
        <f>+'CO2'!AA166+'abs CO2'!AA166+'CH4'!AA166*PCG!$C$5+N2O!AA166*PCG!$C$6+HFC!AA166+PFC!AA166+'SF6'!AA166</f>
        <v>5.7374238552497161</v>
      </c>
      <c r="AB166" s="94">
        <f>+'CO2'!AB166+'abs CO2'!AB166+'CH4'!AB166*PCG!$C$5+N2O!AB166*PCG!$C$6+HFC!AB166+PFC!AB166+'SF6'!AB166</f>
        <v>6.9967526628729875</v>
      </c>
      <c r="AC166" s="94">
        <f>+'CO2'!AC166+'abs CO2'!AC166+'CH4'!AC166*PCG!$C$5+N2O!AC166*PCG!$C$6+HFC!AC166+PFC!AC166+'SF6'!AC166</f>
        <v>7.9953979421980339</v>
      </c>
      <c r="AD166" s="94">
        <f>+'CO2'!AD166+'abs CO2'!AD166+'CH4'!AD166*PCG!$C$5+N2O!AD166*PCG!$C$6+HFC!AD166+PFC!AD166+'SF6'!AD166</f>
        <v>11.29413054059515</v>
      </c>
      <c r="AE166" s="94">
        <f>+'CO2'!AE166+'abs CO2'!AE166+'CH4'!AE166*PCG!$C$5+N2O!AE166*PCG!$C$6+HFC!AE166+PFC!AE166+'SF6'!AE166</f>
        <v>14.05642966361466</v>
      </c>
    </row>
    <row r="167" spans="1:31" x14ac:dyDescent="0.2">
      <c r="A167" s="13" t="s">
        <v>813</v>
      </c>
      <c r="B167" s="4" t="s">
        <v>347</v>
      </c>
      <c r="C167" s="94">
        <f>+'CO2'!C167+'abs CO2'!C167+'CH4'!C167*PCG!$C$5+N2O!C167*PCG!$C$6+HFC!C167+PFC!C167+'SF6'!C167</f>
        <v>0</v>
      </c>
      <c r="D167" s="94">
        <f>+'CO2'!D167+'abs CO2'!D167+'CH4'!D167*PCG!$C$5+N2O!D167*PCG!$C$6+HFC!D167+PFC!D167+'SF6'!D167</f>
        <v>0</v>
      </c>
      <c r="E167" s="94">
        <f>+'CO2'!E167+'abs CO2'!E167+'CH4'!E167*PCG!$C$5+N2O!E167*PCG!$C$6+HFC!E167+PFC!E167+'SF6'!E167</f>
        <v>6.5364074137102347E-9</v>
      </c>
      <c r="F167" s="94">
        <f>+'CO2'!F167+'abs CO2'!F167+'CH4'!F167*PCG!$C$5+N2O!F167*PCG!$C$6+HFC!F167+PFC!F167+'SF6'!F167</f>
        <v>6.0579119273848072E-9</v>
      </c>
      <c r="G167" s="94">
        <f>+'CO2'!G167+'abs CO2'!G167+'CH4'!G167*PCG!$C$5+N2O!G167*PCG!$C$6+HFC!G167+PFC!G167+'SF6'!G167</f>
        <v>0.20833482687930033</v>
      </c>
      <c r="H167" s="94">
        <f>+'CO2'!H167+'abs CO2'!H167+'CH4'!H167*PCG!$C$5+N2O!H167*PCG!$C$6+HFC!H167+PFC!H167+'SF6'!H167</f>
        <v>0.47663985328587138</v>
      </c>
      <c r="I167" s="94">
        <f>+'CO2'!I167+'abs CO2'!I167+'CH4'!I167*PCG!$C$5+N2O!I167*PCG!$C$6+HFC!I167+PFC!I167+'SF6'!I167</f>
        <v>1.011345960434781</v>
      </c>
      <c r="J167" s="94">
        <f>+'CO2'!J167+'abs CO2'!J167+'CH4'!J167*PCG!$C$5+N2O!J167*PCG!$C$6+HFC!J167+PFC!J167+'SF6'!J167</f>
        <v>2.2783758531904232</v>
      </c>
      <c r="K167" s="94">
        <f>+'CO2'!K167+'abs CO2'!K167+'CH4'!K167*PCG!$C$5+N2O!K167*PCG!$C$6+HFC!K167+PFC!K167+'SF6'!K167</f>
        <v>2.3916013298323775</v>
      </c>
      <c r="L167" s="94">
        <f>+'CO2'!L167+'abs CO2'!L167+'CH4'!L167*PCG!$C$5+N2O!L167*PCG!$C$6+HFC!L167+PFC!L167+'SF6'!L167</f>
        <v>2.7829475467409002</v>
      </c>
      <c r="M167" s="94">
        <f>+'CO2'!M167+'abs CO2'!M167+'CH4'!M167*PCG!$C$5+N2O!M167*PCG!$C$6+HFC!M167+PFC!M167+'SF6'!M167</f>
        <v>3.6877022866097966</v>
      </c>
      <c r="N167" s="94">
        <f>+'CO2'!N167+'abs CO2'!N167+'CH4'!N167*PCG!$C$5+N2O!N167*PCG!$C$6+HFC!N167+PFC!N167+'SF6'!N167</f>
        <v>4.1451265508739139</v>
      </c>
      <c r="O167" s="94">
        <f>+'CO2'!O167+'abs CO2'!O167+'CH4'!O167*PCG!$C$5+N2O!O167*PCG!$C$6+HFC!O167+PFC!O167+'SF6'!O167</f>
        <v>4.6255693388927916</v>
      </c>
      <c r="P167" s="94">
        <f>+'CO2'!P167+'abs CO2'!P167+'CH4'!P167*PCG!$C$5+N2O!P167*PCG!$C$6+HFC!P167+PFC!P167+'SF6'!P167</f>
        <v>5.2056324611757994</v>
      </c>
      <c r="Q167" s="94">
        <f>+'CO2'!Q167+'abs CO2'!Q167+'CH4'!Q167*PCG!$C$5+N2O!Q167*PCG!$C$6+HFC!Q167+PFC!Q167+'SF6'!Q167</f>
        <v>5.9533603499002297</v>
      </c>
      <c r="R167" s="94">
        <f>+'CO2'!R167+'abs CO2'!R167+'CH4'!R167*PCG!$C$5+N2O!R167*PCG!$C$6+HFC!R167+PFC!R167+'SF6'!R167</f>
        <v>7.5215193739502544</v>
      </c>
      <c r="S167" s="94">
        <f>+'CO2'!S167+'abs CO2'!S167+'CH4'!S167*PCG!$C$5+N2O!S167*PCG!$C$6+HFC!S167+PFC!S167+'SF6'!S167</f>
        <v>8.9966797211333152</v>
      </c>
      <c r="T167" s="94">
        <f>+'CO2'!T167+'abs CO2'!T167+'CH4'!T167*PCG!$C$5+N2O!T167*PCG!$C$6+HFC!T167+PFC!T167+'SF6'!T167</f>
        <v>10.487950813450798</v>
      </c>
      <c r="U167" s="94">
        <f>+'CO2'!U167+'abs CO2'!U167+'CH4'!U167*PCG!$C$5+N2O!U167*PCG!$C$6+HFC!U167+PFC!U167+'SF6'!U167</f>
        <v>12.137032113566249</v>
      </c>
      <c r="V167" s="94">
        <f>+'CO2'!V167+'abs CO2'!V167+'CH4'!V167*PCG!$C$5+N2O!V167*PCG!$C$6+HFC!V167+PFC!V167+'SF6'!V167</f>
        <v>15.003759239806127</v>
      </c>
      <c r="W167" s="94">
        <f>+'CO2'!W167+'abs CO2'!W167+'CH4'!W167*PCG!$C$5+N2O!W167*PCG!$C$6+HFC!W167+PFC!W167+'SF6'!W167</f>
        <v>13.249032707602831</v>
      </c>
      <c r="X167" s="94">
        <f>+'CO2'!X167+'abs CO2'!X167+'CH4'!X167*PCG!$C$5+N2O!X167*PCG!$C$6+HFC!X167+PFC!X167+'SF6'!X167</f>
        <v>15.701263925277848</v>
      </c>
      <c r="Y167" s="94">
        <f>+'CO2'!Y167+'abs CO2'!Y167+'CH4'!Y167*PCG!$C$5+N2O!Y167*PCG!$C$6+HFC!Y167+PFC!Y167+'SF6'!Y167</f>
        <v>18.008297597569616</v>
      </c>
      <c r="Z167" s="94">
        <f>+'CO2'!Z167+'abs CO2'!Z167+'CH4'!Z167*PCG!$C$5+N2O!Z167*PCG!$C$6+HFC!Z167+PFC!Z167+'SF6'!Z167</f>
        <v>18.741269760278332</v>
      </c>
      <c r="AA167" s="94">
        <f>+'CO2'!AA167+'abs CO2'!AA167+'CH4'!AA167*PCG!$C$5+N2O!AA167*PCG!$C$6+HFC!AA167+PFC!AA167+'SF6'!AA167</f>
        <v>20.958218020083969</v>
      </c>
      <c r="AB167" s="94">
        <f>+'CO2'!AB167+'abs CO2'!AB167+'CH4'!AB167*PCG!$C$5+N2O!AB167*PCG!$C$6+HFC!AB167+PFC!AB167+'SF6'!AB167</f>
        <v>22.932390941631393</v>
      </c>
      <c r="AC167" s="94">
        <f>+'CO2'!AC167+'abs CO2'!AC167+'CH4'!AC167*PCG!$C$5+N2O!AC167*PCG!$C$6+HFC!AC167+PFC!AC167+'SF6'!AC167</f>
        <v>25.786992267238549</v>
      </c>
      <c r="AD167" s="94">
        <f>+'CO2'!AD167+'abs CO2'!AD167+'CH4'!AD167*PCG!$C$5+N2O!AD167*PCG!$C$6+HFC!AD167+PFC!AD167+'SF6'!AD167</f>
        <v>29.459797261893204</v>
      </c>
      <c r="AE167" s="94">
        <f>+'CO2'!AE167+'abs CO2'!AE167+'CH4'!AE167*PCG!$C$5+N2O!AE167*PCG!$C$6+HFC!AE167+PFC!AE167+'SF6'!AE167</f>
        <v>31.069604301858128</v>
      </c>
    </row>
    <row r="168" spans="1:31" x14ac:dyDescent="0.2">
      <c r="A168" s="13" t="s">
        <v>348</v>
      </c>
      <c r="B168" s="4" t="s">
        <v>349</v>
      </c>
      <c r="C168" s="94">
        <f>+'CO2'!C168+'abs CO2'!C168+'CH4'!C168*PCG!$C$5+N2O!C168*PCG!$C$6+HFC!C168+PFC!C168+'SF6'!C168</f>
        <v>0</v>
      </c>
      <c r="D168" s="94">
        <f>+'CO2'!D168+'abs CO2'!D168+'CH4'!D168*PCG!$C$5+N2O!D168*PCG!$C$6+HFC!D168+PFC!D168+'SF6'!D168</f>
        <v>0</v>
      </c>
      <c r="E168" s="94">
        <f>+'CO2'!E168+'abs CO2'!E168+'CH4'!E168*PCG!$C$5+N2O!E168*PCG!$C$6+HFC!E168+PFC!E168+'SF6'!E168</f>
        <v>0</v>
      </c>
      <c r="F168" s="94">
        <f>+'CO2'!F168+'abs CO2'!F168+'CH4'!F168*PCG!$C$5+N2O!F168*PCG!$C$6+HFC!F168+PFC!F168+'SF6'!F168</f>
        <v>0</v>
      </c>
      <c r="G168" s="94">
        <f>+'CO2'!G168+'abs CO2'!G168+'CH4'!G168*PCG!$C$5+N2O!G168*PCG!$C$6+HFC!G168+PFC!G168+'SF6'!G168</f>
        <v>0</v>
      </c>
      <c r="H168" s="94">
        <f>+'CO2'!H168+'abs CO2'!H168+'CH4'!H168*PCG!$C$5+N2O!H168*PCG!$C$6+HFC!H168+PFC!H168+'SF6'!H168</f>
        <v>0</v>
      </c>
      <c r="I168" s="94">
        <f>+'CO2'!I168+'abs CO2'!I168+'CH4'!I168*PCG!$C$5+N2O!I168*PCG!$C$6+HFC!I168+PFC!I168+'SF6'!I168</f>
        <v>0</v>
      </c>
      <c r="J168" s="94">
        <f>+'CO2'!J168+'abs CO2'!J168+'CH4'!J168*PCG!$C$5+N2O!J168*PCG!$C$6+HFC!J168+PFC!J168+'SF6'!J168</f>
        <v>0</v>
      </c>
      <c r="K168" s="94">
        <f>+'CO2'!K168+'abs CO2'!K168+'CH4'!K168*PCG!$C$5+N2O!K168*PCG!$C$6+HFC!K168+PFC!K168+'SF6'!K168</f>
        <v>0</v>
      </c>
      <c r="L168" s="94">
        <f>+'CO2'!L168+'abs CO2'!L168+'CH4'!L168*PCG!$C$5+N2O!L168*PCG!$C$6+HFC!L168+PFC!L168+'SF6'!L168</f>
        <v>0</v>
      </c>
      <c r="M168" s="94">
        <f>+'CO2'!M168+'abs CO2'!M168+'CH4'!M168*PCG!$C$5+N2O!M168*PCG!$C$6+HFC!M168+PFC!M168+'SF6'!M168</f>
        <v>0</v>
      </c>
      <c r="N168" s="94">
        <f>+'CO2'!N168+'abs CO2'!N168+'CH4'!N168*PCG!$C$5+N2O!N168*PCG!$C$6+HFC!N168+PFC!N168+'SF6'!N168</f>
        <v>0</v>
      </c>
      <c r="O168" s="94">
        <f>+'CO2'!O168+'abs CO2'!O168+'CH4'!O168*PCG!$C$5+N2O!O168*PCG!$C$6+HFC!O168+PFC!O168+'SF6'!O168</f>
        <v>0</v>
      </c>
      <c r="P168" s="94">
        <f>+'CO2'!P168+'abs CO2'!P168+'CH4'!P168*PCG!$C$5+N2O!P168*PCG!$C$6+HFC!P168+PFC!P168+'SF6'!P168</f>
        <v>4.4731047324279009E-4</v>
      </c>
      <c r="Q168" s="94">
        <f>+'CO2'!Q168+'abs CO2'!Q168+'CH4'!Q168*PCG!$C$5+N2O!Q168*PCG!$C$6+HFC!Q168+PFC!Q168+'SF6'!Q168</f>
        <v>0.21044803656110445</v>
      </c>
      <c r="R168" s="94">
        <f>+'CO2'!R168+'abs CO2'!R168+'CH4'!R168*PCG!$C$5+N2O!R168*PCG!$C$6+HFC!R168+PFC!R168+'SF6'!R168</f>
        <v>0.62226877425644589</v>
      </c>
      <c r="S168" s="94">
        <f>+'CO2'!S168+'abs CO2'!S168+'CH4'!S168*PCG!$C$5+N2O!S168*PCG!$C$6+HFC!S168+PFC!S168+'SF6'!S168</f>
        <v>0.45851923914012077</v>
      </c>
      <c r="T168" s="94">
        <f>+'CO2'!T168+'abs CO2'!T168+'CH4'!T168*PCG!$C$5+N2O!T168*PCG!$C$6+HFC!T168+PFC!T168+'SF6'!T168</f>
        <v>0.29986837382021558</v>
      </c>
      <c r="U168" s="94">
        <f>+'CO2'!U168+'abs CO2'!U168+'CH4'!U168*PCG!$C$5+N2O!U168*PCG!$C$6+HFC!U168+PFC!U168+'SF6'!U168</f>
        <v>0.8223961094556429</v>
      </c>
      <c r="V168" s="94">
        <f>+'CO2'!V168+'abs CO2'!V168+'CH4'!V168*PCG!$C$5+N2O!V168*PCG!$C$6+HFC!V168+PFC!V168+'SF6'!V168</f>
        <v>1.0616468144469882</v>
      </c>
      <c r="W168" s="94">
        <f>+'CO2'!W168+'abs CO2'!W168+'CH4'!W168*PCG!$C$5+N2O!W168*PCG!$C$6+HFC!W168+PFC!W168+'SF6'!W168</f>
        <v>3.0588252061468881</v>
      </c>
      <c r="X168" s="94">
        <f>+'CO2'!X168+'abs CO2'!X168+'CH4'!X168*PCG!$C$5+N2O!X168*PCG!$C$6+HFC!X168+PFC!X168+'SF6'!X168</f>
        <v>1.4601308260602146</v>
      </c>
      <c r="Y168" s="94">
        <f>+'CO2'!Y168+'abs CO2'!Y168+'CH4'!Y168*PCG!$C$5+N2O!Y168*PCG!$C$6+HFC!Y168+PFC!Y168+'SF6'!Y168</f>
        <v>3.0836643925650766</v>
      </c>
      <c r="Z168" s="94">
        <f>+'CO2'!Z168+'abs CO2'!Z168+'CH4'!Z168*PCG!$C$5+N2O!Z168*PCG!$C$6+HFC!Z168+PFC!Z168+'SF6'!Z168</f>
        <v>2.1014347811156497</v>
      </c>
      <c r="AA168" s="94">
        <f>+'CO2'!AA168+'abs CO2'!AA168+'CH4'!AA168*PCG!$C$5+N2O!AA168*PCG!$C$6+HFC!AA168+PFC!AA168+'SF6'!AA168</f>
        <v>2.7899385539289772</v>
      </c>
      <c r="AB168" s="94">
        <f>+'CO2'!AB168+'abs CO2'!AB168+'CH4'!AB168*PCG!$C$5+N2O!AB168*PCG!$C$6+HFC!AB168+PFC!AB168+'SF6'!AB168</f>
        <v>3.0434771563525032</v>
      </c>
      <c r="AC168" s="94">
        <f>+'CO2'!AC168+'abs CO2'!AC168+'CH4'!AC168*PCG!$C$5+N2O!AC168*PCG!$C$6+HFC!AC168+PFC!AC168+'SF6'!AC168</f>
        <v>4.877000455729803</v>
      </c>
      <c r="AD168" s="94">
        <f>+'CO2'!AD168+'abs CO2'!AD168+'CH4'!AD168*PCG!$C$5+N2O!AD168*PCG!$C$6+HFC!AD168+PFC!AD168+'SF6'!AD168</f>
        <v>4.2910322609598435</v>
      </c>
      <c r="AE168" s="94">
        <f>+'CO2'!AE168+'abs CO2'!AE168+'CH4'!AE168*PCG!$C$5+N2O!AE168*PCG!$C$6+HFC!AE168+PFC!AE168+'SF6'!AE168</f>
        <v>3.5287068030714535</v>
      </c>
    </row>
    <row r="169" spans="1:31" x14ac:dyDescent="0.2">
      <c r="A169" s="13" t="s">
        <v>350</v>
      </c>
      <c r="B169" s="4" t="s">
        <v>351</v>
      </c>
      <c r="C169" s="94">
        <f>+'CO2'!C169+'abs CO2'!C169+'CH4'!C169*PCG!$C$5+N2O!C169*PCG!$C$6+HFC!C169+PFC!C169+'SF6'!C169</f>
        <v>0</v>
      </c>
      <c r="D169" s="94">
        <f>+'CO2'!D169+'abs CO2'!D169+'CH4'!D169*PCG!$C$5+N2O!D169*PCG!$C$6+HFC!D169+PFC!D169+'SF6'!D169</f>
        <v>0</v>
      </c>
      <c r="E169" s="94">
        <f>+'CO2'!E169+'abs CO2'!E169+'CH4'!E169*PCG!$C$5+N2O!E169*PCG!$C$6+HFC!E169+PFC!E169+'SF6'!E169</f>
        <v>0</v>
      </c>
      <c r="F169" s="94">
        <f>+'CO2'!F169+'abs CO2'!F169+'CH4'!F169*PCG!$C$5+N2O!F169*PCG!$C$6+HFC!F169+PFC!F169+'SF6'!F169</f>
        <v>0</v>
      </c>
      <c r="G169" s="94">
        <f>+'CO2'!G169+'abs CO2'!G169+'CH4'!G169*PCG!$C$5+N2O!G169*PCG!$C$6+HFC!G169+PFC!G169+'SF6'!G169</f>
        <v>0</v>
      </c>
      <c r="H169" s="94">
        <f>+'CO2'!H169+'abs CO2'!H169+'CH4'!H169*PCG!$C$5+N2O!H169*PCG!$C$6+HFC!H169+PFC!H169+'SF6'!H169</f>
        <v>0</v>
      </c>
      <c r="I169" s="94">
        <f>+'CO2'!I169+'abs CO2'!I169+'CH4'!I169*PCG!$C$5+N2O!I169*PCG!$C$6+HFC!I169+PFC!I169+'SF6'!I169</f>
        <v>0</v>
      </c>
      <c r="J169" s="94">
        <f>+'CO2'!J169+'abs CO2'!J169+'CH4'!J169*PCG!$C$5+N2O!J169*PCG!$C$6+HFC!J169+PFC!J169+'SF6'!J169</f>
        <v>4.0388367612739871E-3</v>
      </c>
      <c r="K169" s="94">
        <f>+'CO2'!K169+'abs CO2'!K169+'CH4'!K169*PCG!$C$5+N2O!K169*PCG!$C$6+HFC!K169+PFC!K169+'SF6'!K169</f>
        <v>9.9355892721947198E-3</v>
      </c>
      <c r="L169" s="94">
        <f>+'CO2'!L169+'abs CO2'!L169+'CH4'!L169*PCG!$C$5+N2O!L169*PCG!$C$6+HFC!L169+PFC!L169+'SF6'!L169</f>
        <v>2.2273824658730505E-2</v>
      </c>
      <c r="M169" s="94">
        <f>+'CO2'!M169+'abs CO2'!M169+'CH4'!M169*PCG!$C$5+N2O!M169*PCG!$C$6+HFC!M169+PFC!M169+'SF6'!M169</f>
        <v>4.1011285011156036E-2</v>
      </c>
      <c r="N169" s="94">
        <f>+'CO2'!N169+'abs CO2'!N169+'CH4'!N169*PCG!$C$5+N2O!N169*PCG!$C$6+HFC!N169+PFC!N169+'SF6'!N169</f>
        <v>6.5389486522466872E-2</v>
      </c>
      <c r="O169" s="94">
        <f>+'CO2'!O169+'abs CO2'!O169+'CH4'!O169*PCG!$C$5+N2O!O169*PCG!$C$6+HFC!O169+PFC!O169+'SF6'!O169</f>
        <v>9.1463669966681219E-2</v>
      </c>
      <c r="P169" s="94">
        <f>+'CO2'!P169+'abs CO2'!P169+'CH4'!P169*PCG!$C$5+N2O!P169*PCG!$C$6+HFC!P169+PFC!P169+'SF6'!P169</f>
        <v>0.20489509177291645</v>
      </c>
      <c r="Q169" s="94">
        <f>+'CO2'!Q169+'abs CO2'!Q169+'CH4'!Q169*PCG!$C$5+N2O!Q169*PCG!$C$6+HFC!Q169+PFC!Q169+'SF6'!Q169</f>
        <v>0.23798803670024071</v>
      </c>
      <c r="R169" s="94">
        <f>+'CO2'!R169+'abs CO2'!R169+'CH4'!R169*PCG!$C$5+N2O!R169*PCG!$C$6+HFC!R169+PFC!R169+'SF6'!R169</f>
        <v>0.26547501823446573</v>
      </c>
      <c r="S169" s="94">
        <f>+'CO2'!S169+'abs CO2'!S169+'CH4'!S169*PCG!$C$5+N2O!S169*PCG!$C$6+HFC!S169+PFC!S169+'SF6'!S169</f>
        <v>0.3237130622599273</v>
      </c>
      <c r="T169" s="94">
        <f>+'CO2'!T169+'abs CO2'!T169+'CH4'!T169*PCG!$C$5+N2O!T169*PCG!$C$6+HFC!T169+PFC!T169+'SF6'!T169</f>
        <v>0.37895041480336694</v>
      </c>
      <c r="U169" s="94">
        <f>+'CO2'!U169+'abs CO2'!U169+'CH4'!U169*PCG!$C$5+N2O!U169*PCG!$C$6+HFC!U169+PFC!U169+'SF6'!U169</f>
        <v>0.33129207298647234</v>
      </c>
      <c r="V169" s="94">
        <f>+'CO2'!V169+'abs CO2'!V169+'CH4'!V169*PCG!$C$5+N2O!V169*PCG!$C$6+HFC!V169+PFC!V169+'SF6'!V169</f>
        <v>0.39348343769799099</v>
      </c>
      <c r="W169" s="94">
        <f>+'CO2'!W169+'abs CO2'!W169+'CH4'!W169*PCG!$C$5+N2O!W169*PCG!$C$6+HFC!W169+PFC!W169+'SF6'!W169</f>
        <v>0.51221623244145631</v>
      </c>
      <c r="X169" s="94">
        <f>+'CO2'!X169+'abs CO2'!X169+'CH4'!X169*PCG!$C$5+N2O!X169*PCG!$C$6+HFC!X169+PFC!X169+'SF6'!X169</f>
        <v>0.70320799266530365</v>
      </c>
      <c r="Y169" s="94">
        <f>+'CO2'!Y169+'abs CO2'!Y169+'CH4'!Y169*PCG!$C$5+N2O!Y169*PCG!$C$6+HFC!Y169+PFC!Y169+'SF6'!Y169</f>
        <v>1.0632813674478971</v>
      </c>
      <c r="Z169" s="94">
        <f>+'CO2'!Z169+'abs CO2'!Z169+'CH4'!Z169*PCG!$C$5+N2O!Z169*PCG!$C$6+HFC!Z169+PFC!Z169+'SF6'!Z169</f>
        <v>1.3450748400991828</v>
      </c>
      <c r="AA169" s="94">
        <f>+'CO2'!AA169+'abs CO2'!AA169+'CH4'!AA169*PCG!$C$5+N2O!AA169*PCG!$C$6+HFC!AA169+PFC!AA169+'SF6'!AA169</f>
        <v>1.5454883754845854</v>
      </c>
      <c r="AB169" s="94">
        <f>+'CO2'!AB169+'abs CO2'!AB169+'CH4'!AB169*PCG!$C$5+N2O!AB169*PCG!$C$6+HFC!AB169+PFC!AB169+'SF6'!AB169</f>
        <v>2.0206367619440444</v>
      </c>
      <c r="AC169" s="94">
        <f>+'CO2'!AC169+'abs CO2'!AC169+'CH4'!AC169*PCG!$C$5+N2O!AC169*PCG!$C$6+HFC!AC169+PFC!AC169+'SF6'!AC169</f>
        <v>2.246490414964875</v>
      </c>
      <c r="AD169" s="94">
        <f>+'CO2'!AD169+'abs CO2'!AD169+'CH4'!AD169*PCG!$C$5+N2O!AD169*PCG!$C$6+HFC!AD169+PFC!AD169+'SF6'!AD169</f>
        <v>2.2580700049493778</v>
      </c>
      <c r="AE169" s="94">
        <f>+'CO2'!AE169+'abs CO2'!AE169+'CH4'!AE169*PCG!$C$5+N2O!AE169*PCG!$C$6+HFC!AE169+PFC!AE169+'SF6'!AE169</f>
        <v>2.1748066860300859</v>
      </c>
    </row>
    <row r="170" spans="1:31" x14ac:dyDescent="0.2">
      <c r="A170" s="13" t="s">
        <v>352</v>
      </c>
      <c r="B170" s="4" t="s">
        <v>353</v>
      </c>
      <c r="C170" s="94">
        <f>+'CO2'!C170+'abs CO2'!C170+'CH4'!C170*PCG!$C$5+N2O!C170*PCG!$C$6+HFC!C170+PFC!C170+'SF6'!C170</f>
        <v>0</v>
      </c>
      <c r="D170" s="94">
        <f>+'CO2'!D170+'abs CO2'!D170+'CH4'!D170*PCG!$C$5+N2O!D170*PCG!$C$6+HFC!D170+PFC!D170+'SF6'!D170</f>
        <v>0</v>
      </c>
      <c r="E170" s="94">
        <f>+'CO2'!E170+'abs CO2'!E170+'CH4'!E170*PCG!$C$5+N2O!E170*PCG!$C$6+HFC!E170+PFC!E170+'SF6'!E170</f>
        <v>0</v>
      </c>
      <c r="F170" s="94">
        <f>+'CO2'!F170+'abs CO2'!F170+'CH4'!F170*PCG!$C$5+N2O!F170*PCG!$C$6+HFC!F170+PFC!F170+'SF6'!F170</f>
        <v>0</v>
      </c>
      <c r="G170" s="94">
        <f>+'CO2'!G170+'abs CO2'!G170+'CH4'!G170*PCG!$C$5+N2O!G170*PCG!$C$6+HFC!G170+PFC!G170+'SF6'!G170</f>
        <v>0</v>
      </c>
      <c r="H170" s="94">
        <f>+'CO2'!H170+'abs CO2'!H170+'CH4'!H170*PCG!$C$5+N2O!H170*PCG!$C$6+HFC!H170+PFC!H170+'SF6'!H170</f>
        <v>0</v>
      </c>
      <c r="I170" s="94">
        <f>+'CO2'!I170+'abs CO2'!I170+'CH4'!I170*PCG!$C$5+N2O!I170*PCG!$C$6+HFC!I170+PFC!I170+'SF6'!I170</f>
        <v>0</v>
      </c>
      <c r="J170" s="94">
        <f>+'CO2'!J170+'abs CO2'!J170+'CH4'!J170*PCG!$C$5+N2O!J170*PCG!$C$6+HFC!J170+PFC!J170+'SF6'!J170</f>
        <v>0</v>
      </c>
      <c r="K170" s="94">
        <f>+'CO2'!K170+'abs CO2'!K170+'CH4'!K170*PCG!$C$5+N2O!K170*PCG!$C$6+HFC!K170+PFC!K170+'SF6'!K170</f>
        <v>0</v>
      </c>
      <c r="L170" s="94">
        <f>+'CO2'!L170+'abs CO2'!L170+'CH4'!L170*PCG!$C$5+N2O!L170*PCG!$C$6+HFC!L170+PFC!L170+'SF6'!L170</f>
        <v>0</v>
      </c>
      <c r="M170" s="94">
        <f>+'CO2'!M170+'abs CO2'!M170+'CH4'!M170*PCG!$C$5+N2O!M170*PCG!$C$6+HFC!M170+PFC!M170+'SF6'!M170</f>
        <v>0</v>
      </c>
      <c r="N170" s="94">
        <f>+'CO2'!N170+'abs CO2'!N170+'CH4'!N170*PCG!$C$5+N2O!N170*PCG!$C$6+HFC!N170+PFC!N170+'SF6'!N170</f>
        <v>0</v>
      </c>
      <c r="O170" s="94">
        <f>+'CO2'!O170+'abs CO2'!O170+'CH4'!O170*PCG!$C$5+N2O!O170*PCG!$C$6+HFC!O170+PFC!O170+'SF6'!O170</f>
        <v>0</v>
      </c>
      <c r="P170" s="94">
        <f>+'CO2'!P170+'abs CO2'!P170+'CH4'!P170*PCG!$C$5+N2O!P170*PCG!$C$6+HFC!P170+PFC!P170+'SF6'!P170</f>
        <v>0</v>
      </c>
      <c r="Q170" s="94">
        <f>+'CO2'!Q170+'abs CO2'!Q170+'CH4'!Q170*PCG!$C$5+N2O!Q170*PCG!$C$6+HFC!Q170+PFC!Q170+'SF6'!Q170</f>
        <v>0</v>
      </c>
      <c r="R170" s="94">
        <f>+'CO2'!R170+'abs CO2'!R170+'CH4'!R170*PCG!$C$5+N2O!R170*PCG!$C$6+HFC!R170+PFC!R170+'SF6'!R170</f>
        <v>0</v>
      </c>
      <c r="S170" s="94">
        <f>+'CO2'!S170+'abs CO2'!S170+'CH4'!S170*PCG!$C$5+N2O!S170*PCG!$C$6+HFC!S170+PFC!S170+'SF6'!S170</f>
        <v>0</v>
      </c>
      <c r="T170" s="94">
        <f>+'CO2'!T170+'abs CO2'!T170+'CH4'!T170*PCG!$C$5+N2O!T170*PCG!$C$6+HFC!T170+PFC!T170+'SF6'!T170</f>
        <v>0</v>
      </c>
      <c r="U170" s="94">
        <f>+'CO2'!U170+'abs CO2'!U170+'CH4'!U170*PCG!$C$5+N2O!U170*PCG!$C$6+HFC!U170+PFC!U170+'SF6'!U170</f>
        <v>0.27524760818878263</v>
      </c>
      <c r="V170" s="94">
        <f>+'CO2'!V170+'abs CO2'!V170+'CH4'!V170*PCG!$C$5+N2O!V170*PCG!$C$6+HFC!V170+PFC!V170+'SF6'!V170</f>
        <v>0.59305228822613487</v>
      </c>
      <c r="W170" s="94">
        <f>+'CO2'!W170+'abs CO2'!W170+'CH4'!W170*PCG!$C$5+N2O!W170*PCG!$C$6+HFC!W170+PFC!W170+'SF6'!W170</f>
        <v>0.69490599878946036</v>
      </c>
      <c r="X170" s="94">
        <f>+'CO2'!X170+'abs CO2'!X170+'CH4'!X170*PCG!$C$5+N2O!X170*PCG!$C$6+HFC!X170+PFC!X170+'SF6'!X170</f>
        <v>0.75805054659023563</v>
      </c>
      <c r="Y170" s="94">
        <f>+'CO2'!Y170+'abs CO2'!Y170+'CH4'!Y170*PCG!$C$5+N2O!Y170*PCG!$C$6+HFC!Y170+PFC!Y170+'SF6'!Y170</f>
        <v>0.82464360035770246</v>
      </c>
      <c r="Z170" s="94">
        <f>+'CO2'!Z170+'abs CO2'!Z170+'CH4'!Z170*PCG!$C$5+N2O!Z170*PCG!$C$6+HFC!Z170+PFC!Z170+'SF6'!Z170</f>
        <v>0.93376738013133997</v>
      </c>
      <c r="AA170" s="94">
        <f>+'CO2'!AA170+'abs CO2'!AA170+'CH4'!AA170*PCG!$C$5+N2O!AA170*PCG!$C$6+HFC!AA170+PFC!AA170+'SF6'!AA170</f>
        <v>0.89805034558909336</v>
      </c>
      <c r="AB170" s="94">
        <f>+'CO2'!AB170+'abs CO2'!AB170+'CH4'!AB170*PCG!$C$5+N2O!AB170*PCG!$C$6+HFC!AB170+PFC!AB170+'SF6'!AB170</f>
        <v>0.64293563831962386</v>
      </c>
      <c r="AC170" s="94">
        <f>+'CO2'!AC170+'abs CO2'!AC170+'CH4'!AC170*PCG!$C$5+N2O!AC170*PCG!$C$6+HFC!AC170+PFC!AC170+'SF6'!AC170</f>
        <v>1.1399552127779176</v>
      </c>
      <c r="AD170" s="94">
        <f>+'CO2'!AD170+'abs CO2'!AD170+'CH4'!AD170*PCG!$C$5+N2O!AD170*PCG!$C$6+HFC!AD170+PFC!AD170+'SF6'!AD170</f>
        <v>1.4821231039603233</v>
      </c>
      <c r="AE170" s="94">
        <f>+'CO2'!AE170+'abs CO2'!AE170+'CH4'!AE170*PCG!$C$5+N2O!AE170*PCG!$C$6+HFC!AE170+PFC!AE170+'SF6'!AE170</f>
        <v>1.0998515944788607</v>
      </c>
    </row>
    <row r="171" spans="1:31" x14ac:dyDescent="0.2">
      <c r="A171" s="13" t="s">
        <v>354</v>
      </c>
      <c r="B171" s="4" t="s">
        <v>355</v>
      </c>
      <c r="C171" s="94">
        <f>+'CO2'!C171+'abs CO2'!C171+'CH4'!C171*PCG!$C$5+N2O!C171*PCG!$C$6+HFC!C171+PFC!C171+'SF6'!C171</f>
        <v>0</v>
      </c>
      <c r="D171" s="94">
        <f>+'CO2'!D171+'abs CO2'!D171+'CH4'!D171*PCG!$C$5+N2O!D171*PCG!$C$6+HFC!D171+PFC!D171+'SF6'!D171</f>
        <v>0</v>
      </c>
      <c r="E171" s="94">
        <f>+'CO2'!E171+'abs CO2'!E171+'CH4'!E171*PCG!$C$5+N2O!E171*PCG!$C$6+HFC!E171+PFC!E171+'SF6'!E171</f>
        <v>0</v>
      </c>
      <c r="F171" s="94">
        <f>+'CO2'!F171+'abs CO2'!F171+'CH4'!F171*PCG!$C$5+N2O!F171*PCG!$C$6+HFC!F171+PFC!F171+'SF6'!F171</f>
        <v>0</v>
      </c>
      <c r="G171" s="94">
        <f>+'CO2'!G171+'abs CO2'!G171+'CH4'!G171*PCG!$C$5+N2O!G171*PCG!$C$6+HFC!G171+PFC!G171+'SF6'!G171</f>
        <v>0</v>
      </c>
      <c r="H171" s="94">
        <f>+'CO2'!H171+'abs CO2'!H171+'CH4'!H171*PCG!$C$5+N2O!H171*PCG!$C$6+HFC!H171+PFC!H171+'SF6'!H171</f>
        <v>0</v>
      </c>
      <c r="I171" s="94">
        <f>+'CO2'!I171+'abs CO2'!I171+'CH4'!I171*PCG!$C$5+N2O!I171*PCG!$C$6+HFC!I171+PFC!I171+'SF6'!I171</f>
        <v>0</v>
      </c>
      <c r="J171" s="94">
        <f>+'CO2'!J171+'abs CO2'!J171+'CH4'!J171*PCG!$C$5+N2O!J171*PCG!$C$6+HFC!J171+PFC!J171+'SF6'!J171</f>
        <v>0</v>
      </c>
      <c r="K171" s="94">
        <f>+'CO2'!K171+'abs CO2'!K171+'CH4'!K171*PCG!$C$5+N2O!K171*PCG!$C$6+HFC!K171+PFC!K171+'SF6'!K171</f>
        <v>7.5627037783507394E-3</v>
      </c>
      <c r="L171" s="94">
        <f>+'CO2'!L171+'abs CO2'!L171+'CH4'!L171*PCG!$C$5+N2O!L171*PCG!$C$6+HFC!L171+PFC!L171+'SF6'!L171</f>
        <v>5.4061634921490638E-2</v>
      </c>
      <c r="M171" s="94">
        <f>+'CO2'!M171+'abs CO2'!M171+'CH4'!M171*PCG!$C$5+N2O!M171*PCG!$C$6+HFC!M171+PFC!M171+'SF6'!M171</f>
        <v>0.11102103302541312</v>
      </c>
      <c r="N171" s="94">
        <f>+'CO2'!N171+'abs CO2'!N171+'CH4'!N171*PCG!$C$5+N2O!N171*PCG!$C$6+HFC!N171+PFC!N171+'SF6'!N171</f>
        <v>0.13006833577067581</v>
      </c>
      <c r="O171" s="94">
        <f>+'CO2'!O171+'abs CO2'!O171+'CH4'!O171*PCG!$C$5+N2O!O171*PCG!$C$6+HFC!O171+PFC!O171+'SF6'!O171</f>
        <v>0.12714203637520227</v>
      </c>
      <c r="P171" s="94">
        <f>+'CO2'!P171+'abs CO2'!P171+'CH4'!P171*PCG!$C$5+N2O!P171*PCG!$C$6+HFC!P171+PFC!P171+'SF6'!P171</f>
        <v>5.3054472832704154E-2</v>
      </c>
      <c r="Q171" s="94">
        <f>+'CO2'!Q171+'abs CO2'!Q171+'CH4'!Q171*PCG!$C$5+N2O!Q171*PCG!$C$6+HFC!Q171+PFC!Q171+'SF6'!Q171</f>
        <v>2.8461876478968674E-2</v>
      </c>
      <c r="R171" s="94">
        <f>+'CO2'!R171+'abs CO2'!R171+'CH4'!R171*PCG!$C$5+N2O!R171*PCG!$C$6+HFC!R171+PFC!R171+'SF6'!R171</f>
        <v>3.75926507475828E-2</v>
      </c>
      <c r="S171" s="94">
        <f>+'CO2'!S171+'abs CO2'!S171+'CH4'!S171*PCG!$C$5+N2O!S171*PCG!$C$6+HFC!S171+PFC!S171+'SF6'!S171</f>
        <v>4.7541652063170611E-2</v>
      </c>
      <c r="T171" s="94">
        <f>+'CO2'!T171+'abs CO2'!T171+'CH4'!T171*PCG!$C$5+N2O!T171*PCG!$C$6+HFC!T171+PFC!T171+'SF6'!T171</f>
        <v>4.1867943420368446E-2</v>
      </c>
      <c r="U171" s="94">
        <f>+'CO2'!U171+'abs CO2'!U171+'CH4'!U171*PCG!$C$5+N2O!U171*PCG!$C$6+HFC!U171+PFC!U171+'SF6'!U171</f>
        <v>5.4430008398428723E-2</v>
      </c>
      <c r="V171" s="94">
        <f>+'CO2'!V171+'abs CO2'!V171+'CH4'!V171*PCG!$C$5+N2O!V171*PCG!$C$6+HFC!V171+PFC!V171+'SF6'!V171</f>
        <v>5.32286038967296E-2</v>
      </c>
      <c r="W171" s="94">
        <f>+'CO2'!W171+'abs CO2'!W171+'CH4'!W171*PCG!$C$5+N2O!W171*PCG!$C$6+HFC!W171+PFC!W171+'SF6'!W171</f>
        <v>0.12570196665459213</v>
      </c>
      <c r="X171" s="94">
        <f>+'CO2'!X171+'abs CO2'!X171+'CH4'!X171*PCG!$C$5+N2O!X171*PCG!$C$6+HFC!X171+PFC!X171+'SF6'!X171</f>
        <v>0.27786044570298651</v>
      </c>
      <c r="Y171" s="94">
        <f>+'CO2'!Y171+'abs CO2'!Y171+'CH4'!Y171*PCG!$C$5+N2O!Y171*PCG!$C$6+HFC!Y171+PFC!Y171+'SF6'!Y171</f>
        <v>0.5575143301240757</v>
      </c>
      <c r="Z171" s="94">
        <f>+'CO2'!Z171+'abs CO2'!Z171+'CH4'!Z171*PCG!$C$5+N2O!Z171*PCG!$C$6+HFC!Z171+PFC!Z171+'SF6'!Z171</f>
        <v>0.78775615913928509</v>
      </c>
      <c r="AA171" s="94">
        <f>+'CO2'!AA171+'abs CO2'!AA171+'CH4'!AA171*PCG!$C$5+N2O!AA171*PCG!$C$6+HFC!AA171+PFC!AA171+'SF6'!AA171</f>
        <v>0.81544117834945951</v>
      </c>
      <c r="AB171" s="94">
        <f>+'CO2'!AB171+'abs CO2'!AB171+'CH4'!AB171*PCG!$C$5+N2O!AB171*PCG!$C$6+HFC!AB171+PFC!AB171+'SF6'!AB171</f>
        <v>0.81507519750287016</v>
      </c>
      <c r="AC171" s="94">
        <f>+'CO2'!AC171+'abs CO2'!AC171+'CH4'!AC171*PCG!$C$5+N2O!AC171*PCG!$C$6+HFC!AC171+PFC!AC171+'SF6'!AC171</f>
        <v>0.81834459384105462</v>
      </c>
      <c r="AD171" s="94">
        <f>+'CO2'!AD171+'abs CO2'!AD171+'CH4'!AD171*PCG!$C$5+N2O!AD171*PCG!$C$6+HFC!AD171+PFC!AD171+'SF6'!AD171</f>
        <v>1.0040102573041958</v>
      </c>
      <c r="AE171" s="94">
        <f>+'CO2'!AE171+'abs CO2'!AE171+'CH4'!AE171*PCG!$C$5+N2O!AE171*PCG!$C$6+HFC!AE171+PFC!AE171+'SF6'!AE171</f>
        <v>1.135093712703781</v>
      </c>
    </row>
    <row r="172" spans="1:31" x14ac:dyDescent="0.2">
      <c r="A172" s="13" t="s">
        <v>356</v>
      </c>
      <c r="B172" s="4" t="s">
        <v>357</v>
      </c>
      <c r="C172" s="94">
        <f>+'CO2'!C172+'abs CO2'!C172+'CH4'!C172*PCG!$C$5+N2O!C172*PCG!$C$6+HFC!C172+PFC!C172+'SF6'!C172</f>
        <v>0</v>
      </c>
      <c r="D172" s="94">
        <f>+'CO2'!D172+'abs CO2'!D172+'CH4'!D172*PCG!$C$5+N2O!D172*PCG!$C$6+HFC!D172+PFC!D172+'SF6'!D172</f>
        <v>0</v>
      </c>
      <c r="E172" s="94">
        <f>+'CO2'!E172+'abs CO2'!E172+'CH4'!E172*PCG!$C$5+N2O!E172*PCG!$C$6+HFC!E172+PFC!E172+'SF6'!E172</f>
        <v>0</v>
      </c>
      <c r="F172" s="94">
        <f>+'CO2'!F172+'abs CO2'!F172+'CH4'!F172*PCG!$C$5+N2O!F172*PCG!$C$6+HFC!F172+PFC!F172+'SF6'!F172</f>
        <v>0</v>
      </c>
      <c r="G172" s="94">
        <f>+'CO2'!G172+'abs CO2'!G172+'CH4'!G172*PCG!$C$5+N2O!G172*PCG!$C$6+HFC!G172+PFC!G172+'SF6'!G172</f>
        <v>0</v>
      </c>
      <c r="H172" s="94">
        <f>+'CO2'!H172+'abs CO2'!H172+'CH4'!H172*PCG!$C$5+N2O!H172*PCG!$C$6+HFC!H172+PFC!H172+'SF6'!H172</f>
        <v>0</v>
      </c>
      <c r="I172" s="94">
        <f>+'CO2'!I172+'abs CO2'!I172+'CH4'!I172*PCG!$C$5+N2O!I172*PCG!$C$6+HFC!I172+PFC!I172+'SF6'!I172</f>
        <v>0</v>
      </c>
      <c r="J172" s="94">
        <f>+'CO2'!J172+'abs CO2'!J172+'CH4'!J172*PCG!$C$5+N2O!J172*PCG!$C$6+HFC!J172+PFC!J172+'SF6'!J172</f>
        <v>0</v>
      </c>
      <c r="K172" s="94">
        <f>+'CO2'!K172+'abs CO2'!K172+'CH4'!K172*PCG!$C$5+N2O!K172*PCG!$C$6+HFC!K172+PFC!K172+'SF6'!K172</f>
        <v>0</v>
      </c>
      <c r="L172" s="94">
        <f>+'CO2'!L172+'abs CO2'!L172+'CH4'!L172*PCG!$C$5+N2O!L172*PCG!$C$6+HFC!L172+PFC!L172+'SF6'!L172</f>
        <v>0</v>
      </c>
      <c r="M172" s="94">
        <f>+'CO2'!M172+'abs CO2'!M172+'CH4'!M172*PCG!$C$5+N2O!M172*PCG!$C$6+HFC!M172+PFC!M172+'SF6'!M172</f>
        <v>0</v>
      </c>
      <c r="N172" s="94">
        <f>+'CO2'!N172+'abs CO2'!N172+'CH4'!N172*PCG!$C$5+N2O!N172*PCG!$C$6+HFC!N172+PFC!N172+'SF6'!N172</f>
        <v>0</v>
      </c>
      <c r="O172" s="94">
        <f>+'CO2'!O172+'abs CO2'!O172+'CH4'!O172*PCG!$C$5+N2O!O172*PCG!$C$6+HFC!O172+PFC!O172+'SF6'!O172</f>
        <v>0</v>
      </c>
      <c r="P172" s="94">
        <f>+'CO2'!P172+'abs CO2'!P172+'CH4'!P172*PCG!$C$5+N2O!P172*PCG!$C$6+HFC!P172+PFC!P172+'SF6'!P172</f>
        <v>0</v>
      </c>
      <c r="Q172" s="94">
        <f>+'CO2'!Q172+'abs CO2'!Q172+'CH4'!Q172*PCG!$C$5+N2O!Q172*PCG!$C$6+HFC!Q172+PFC!Q172+'SF6'!Q172</f>
        <v>0</v>
      </c>
      <c r="R172" s="94">
        <f>+'CO2'!R172+'abs CO2'!R172+'CH4'!R172*PCG!$C$5+N2O!R172*PCG!$C$6+HFC!R172+PFC!R172+'SF6'!R172</f>
        <v>0</v>
      </c>
      <c r="S172" s="94">
        <f>+'CO2'!S172+'abs CO2'!S172+'CH4'!S172*PCG!$C$5+N2O!S172*PCG!$C$6+HFC!S172+PFC!S172+'SF6'!S172</f>
        <v>0</v>
      </c>
      <c r="T172" s="94">
        <f>+'CO2'!T172+'abs CO2'!T172+'CH4'!T172*PCG!$C$5+N2O!T172*PCG!$C$6+HFC!T172+PFC!T172+'SF6'!T172</f>
        <v>0</v>
      </c>
      <c r="U172" s="94">
        <f>+'CO2'!U172+'abs CO2'!U172+'CH4'!U172*PCG!$C$5+N2O!U172*PCG!$C$6+HFC!U172+PFC!U172+'SF6'!U172</f>
        <v>0</v>
      </c>
      <c r="V172" s="94">
        <f>+'CO2'!V172+'abs CO2'!V172+'CH4'!V172*PCG!$C$5+N2O!V172*PCG!$C$6+HFC!V172+PFC!V172+'SF6'!V172</f>
        <v>0</v>
      </c>
      <c r="W172" s="94">
        <f>+'CO2'!W172+'abs CO2'!W172+'CH4'!W172*PCG!$C$5+N2O!W172*PCG!$C$6+HFC!W172+PFC!W172+'SF6'!W172</f>
        <v>0</v>
      </c>
      <c r="X172" s="94">
        <f>+'CO2'!X172+'abs CO2'!X172+'CH4'!X172*PCG!$C$5+N2O!X172*PCG!$C$6+HFC!X172+PFC!X172+'SF6'!X172</f>
        <v>0</v>
      </c>
      <c r="Y172" s="94">
        <f>+'CO2'!Y172+'abs CO2'!Y172+'CH4'!Y172*PCG!$C$5+N2O!Y172*PCG!$C$6+HFC!Y172+PFC!Y172+'SF6'!Y172</f>
        <v>0</v>
      </c>
      <c r="Z172" s="94">
        <f>+'CO2'!Z172+'abs CO2'!Z172+'CH4'!Z172*PCG!$C$5+N2O!Z172*PCG!$C$6+HFC!Z172+PFC!Z172+'SF6'!Z172</f>
        <v>0</v>
      </c>
      <c r="AA172" s="94">
        <f>+'CO2'!AA172+'abs CO2'!AA172+'CH4'!AA172*PCG!$C$5+N2O!AA172*PCG!$C$6+HFC!AA172+PFC!AA172+'SF6'!AA172</f>
        <v>0</v>
      </c>
      <c r="AB172" s="94">
        <f>+'CO2'!AB172+'abs CO2'!AB172+'CH4'!AB172*PCG!$C$5+N2O!AB172*PCG!$C$6+HFC!AB172+PFC!AB172+'SF6'!AB172</f>
        <v>0</v>
      </c>
      <c r="AC172" s="94">
        <f>+'CO2'!AC172+'abs CO2'!AC172+'CH4'!AC172*PCG!$C$5+N2O!AC172*PCG!$C$6+HFC!AC172+PFC!AC172+'SF6'!AC172</f>
        <v>0</v>
      </c>
      <c r="AD172" s="94">
        <f>+'CO2'!AD172+'abs CO2'!AD172+'CH4'!AD172*PCG!$C$5+N2O!AD172*PCG!$C$6+HFC!AD172+PFC!AD172+'SF6'!AD172</f>
        <v>0</v>
      </c>
      <c r="AE172" s="94">
        <f>+'CO2'!AE172+'abs CO2'!AE172+'CH4'!AE172*PCG!$C$5+N2O!AE172*PCG!$C$6+HFC!AE172+PFC!AE172+'SF6'!AE172</f>
        <v>0</v>
      </c>
    </row>
    <row r="173" spans="1:31" x14ac:dyDescent="0.2">
      <c r="A173" s="13" t="s">
        <v>358</v>
      </c>
      <c r="B173" s="4" t="s">
        <v>359</v>
      </c>
      <c r="C173" s="33">
        <f>+C174+C178+C182+C186</f>
        <v>3.2919229331837128E-2</v>
      </c>
      <c r="D173" s="33">
        <f t="shared" ref="D173:AE173" si="42">+D174+D178+D182+D186</f>
        <v>6.2374679233605304E-2</v>
      </c>
      <c r="E173" s="33">
        <f t="shared" si="42"/>
        <v>6.3862600962485458E-2</v>
      </c>
      <c r="F173" s="33">
        <f t="shared" si="42"/>
        <v>1.4693269536085669</v>
      </c>
      <c r="G173" s="33">
        <f t="shared" si="42"/>
        <v>1.5082340590173715</v>
      </c>
      <c r="H173" s="33">
        <f t="shared" si="42"/>
        <v>1.6538116428781628</v>
      </c>
      <c r="I173" s="33">
        <f t="shared" si="42"/>
        <v>1.687818569631665</v>
      </c>
      <c r="J173" s="33">
        <f t="shared" si="42"/>
        <v>1.9283068619453088</v>
      </c>
      <c r="K173" s="33">
        <f t="shared" si="42"/>
        <v>1.7372561194955678</v>
      </c>
      <c r="L173" s="33">
        <f t="shared" si="42"/>
        <v>1.915904538977433</v>
      </c>
      <c r="M173" s="33">
        <f t="shared" si="42"/>
        <v>2.2409666462991469</v>
      </c>
      <c r="N173" s="33">
        <f t="shared" si="42"/>
        <v>1.805638443974624</v>
      </c>
      <c r="O173" s="33">
        <f t="shared" si="42"/>
        <v>2.017862240424142</v>
      </c>
      <c r="P173" s="33">
        <f t="shared" si="42"/>
        <v>2.5596684063266797</v>
      </c>
      <c r="Q173" s="33">
        <f t="shared" si="42"/>
        <v>2.4075395286688233</v>
      </c>
      <c r="R173" s="33">
        <f t="shared" si="42"/>
        <v>2.1243302721459534</v>
      </c>
      <c r="S173" s="33">
        <f t="shared" si="42"/>
        <v>2.2196747842528675</v>
      </c>
      <c r="T173" s="33">
        <f t="shared" si="42"/>
        <v>2.2527804591792142</v>
      </c>
      <c r="U173" s="33">
        <f t="shared" si="42"/>
        <v>2.3349524684698508</v>
      </c>
      <c r="V173" s="33">
        <f t="shared" si="42"/>
        <v>2.7243801435833497</v>
      </c>
      <c r="W173" s="33">
        <f t="shared" si="42"/>
        <v>3.8490343865785994</v>
      </c>
      <c r="X173" s="33">
        <f t="shared" si="42"/>
        <v>2.5124081572531671</v>
      </c>
      <c r="Y173" s="33">
        <f t="shared" si="42"/>
        <v>2.7438404966008569</v>
      </c>
      <c r="Z173" s="33">
        <f t="shared" si="42"/>
        <v>2.9090645238242887</v>
      </c>
      <c r="AA173" s="33">
        <f t="shared" si="42"/>
        <v>2.86937653403738</v>
      </c>
      <c r="AB173" s="33">
        <f t="shared" si="42"/>
        <v>3.0223991604187819</v>
      </c>
      <c r="AC173" s="33">
        <f t="shared" si="42"/>
        <v>2.5300383512071458</v>
      </c>
      <c r="AD173" s="33">
        <f t="shared" si="42"/>
        <v>2.779051524079569</v>
      </c>
      <c r="AE173" s="33">
        <f t="shared" si="42"/>
        <v>5.2010287316359136</v>
      </c>
    </row>
    <row r="174" spans="1:31" x14ac:dyDescent="0.2">
      <c r="A174" s="13" t="s">
        <v>360</v>
      </c>
      <c r="B174" s="4" t="s">
        <v>361</v>
      </c>
      <c r="C174" s="33">
        <f>+C175+C176+C177</f>
        <v>0</v>
      </c>
      <c r="D174" s="33">
        <f t="shared" ref="D174:AE174" si="43">+D175+D176+D177</f>
        <v>2.9455449901768169E-2</v>
      </c>
      <c r="E174" s="33">
        <f t="shared" si="43"/>
        <v>3.0943371630648326E-2</v>
      </c>
      <c r="F174" s="33">
        <f t="shared" si="43"/>
        <v>1.4364077242767297</v>
      </c>
      <c r="G174" s="33">
        <f t="shared" si="43"/>
        <v>1.4753148296855343</v>
      </c>
      <c r="H174" s="33">
        <f t="shared" si="43"/>
        <v>1.6208924135463256</v>
      </c>
      <c r="I174" s="33">
        <f t="shared" si="43"/>
        <v>1.6548993402998278</v>
      </c>
      <c r="J174" s="33">
        <f t="shared" si="43"/>
        <v>1.8953876326134715</v>
      </c>
      <c r="K174" s="33">
        <f t="shared" si="43"/>
        <v>1.7043368901637306</v>
      </c>
      <c r="L174" s="33">
        <f t="shared" si="43"/>
        <v>1.8829853096455957</v>
      </c>
      <c r="M174" s="33">
        <f t="shared" si="43"/>
        <v>2.2080474169673097</v>
      </c>
      <c r="N174" s="33">
        <f t="shared" si="43"/>
        <v>1.7727192146427868</v>
      </c>
      <c r="O174" s="33">
        <f t="shared" si="43"/>
        <v>1.9849430110923048</v>
      </c>
      <c r="P174" s="33">
        <f t="shared" si="43"/>
        <v>2.5267364945781781</v>
      </c>
      <c r="Q174" s="33">
        <f t="shared" si="43"/>
        <v>2.3745958270416199</v>
      </c>
      <c r="R174" s="33">
        <f t="shared" si="43"/>
        <v>2.0913723383930103</v>
      </c>
      <c r="S174" s="33">
        <f t="shared" si="43"/>
        <v>2.1867105655988173</v>
      </c>
      <c r="T174" s="33">
        <f t="shared" si="43"/>
        <v>2.2198079539684543</v>
      </c>
      <c r="U174" s="33">
        <f t="shared" si="43"/>
        <v>2.3019632155457415</v>
      </c>
      <c r="V174" s="33">
        <f t="shared" si="43"/>
        <v>2.6913698386372245</v>
      </c>
      <c r="W174" s="33">
        <f t="shared" si="43"/>
        <v>3.8159980302017291</v>
      </c>
      <c r="X174" s="33">
        <f t="shared" si="43"/>
        <v>2.479358967146974</v>
      </c>
      <c r="Y174" s="33">
        <f t="shared" si="43"/>
        <v>2.7162585844289611</v>
      </c>
      <c r="Z174" s="33">
        <f t="shared" si="43"/>
        <v>2.8869352629496721</v>
      </c>
      <c r="AA174" s="33">
        <f t="shared" si="43"/>
        <v>2.8458244382800788</v>
      </c>
      <c r="AB174" s="33">
        <f t="shared" si="43"/>
        <v>2.9974261671560769</v>
      </c>
      <c r="AC174" s="33">
        <f t="shared" si="43"/>
        <v>2.5098234726775832</v>
      </c>
      <c r="AD174" s="33">
        <f t="shared" si="43"/>
        <v>2.7625802945830791</v>
      </c>
      <c r="AE174" s="33">
        <f t="shared" si="43"/>
        <v>5.1883389959326394</v>
      </c>
    </row>
    <row r="175" spans="1:31" x14ac:dyDescent="0.2">
      <c r="A175" s="13" t="s">
        <v>362</v>
      </c>
      <c r="B175" s="4" t="s">
        <v>363</v>
      </c>
      <c r="C175" s="94">
        <f>+'CO2'!C175+'abs CO2'!C175+'CH4'!C175*PCG!$C$5+N2O!C175*PCG!$C$6+HFC!C175+PFC!C175+'SF6'!C175</f>
        <v>0</v>
      </c>
      <c r="D175" s="94">
        <f>+'CO2'!D175+'abs CO2'!D175+'CH4'!D175*PCG!$C$5+N2O!D175*PCG!$C$6+HFC!D175+PFC!D175+'SF6'!D175</f>
        <v>2.9985807465618859E-3</v>
      </c>
      <c r="E175" s="94">
        <f>+'CO2'!E175+'abs CO2'!E175+'CH4'!E175*PCG!$C$5+N2O!E175*PCG!$C$6+HFC!E175+PFC!E175+'SF6'!E175</f>
        <v>3.4380070726915514E-3</v>
      </c>
      <c r="F175" s="94">
        <f>+'CO2'!F175+'abs CO2'!F175+'CH4'!F175*PCG!$C$5+N2O!F175*PCG!$C$6+HFC!F175+PFC!F175+'SF6'!F175</f>
        <v>0.38172610817610075</v>
      </c>
      <c r="G175" s="94">
        <f>+'CO2'!G175+'abs CO2'!G175+'CH4'!G175*PCG!$C$5+N2O!G175*PCG!$C$6+HFC!G175+PFC!G175+'SF6'!G175</f>
        <v>0.26838878993710691</v>
      </c>
      <c r="H175" s="94">
        <f>+'CO2'!H175+'abs CO2'!H175+'CH4'!H175*PCG!$C$5+N2O!H175*PCG!$C$6+HFC!H175+PFC!H175+'SF6'!H175</f>
        <v>0.32491854706316048</v>
      </c>
      <c r="I175" s="94">
        <f>+'CO2'!I175+'abs CO2'!I175+'CH4'!I175*PCG!$C$5+N2O!I175*PCG!$C$6+HFC!I175+PFC!I175+'SF6'!I175</f>
        <v>0.37876227397394935</v>
      </c>
      <c r="J175" s="94">
        <f>+'CO2'!J175+'abs CO2'!J175+'CH4'!J175*PCG!$C$5+N2O!J175*PCG!$C$6+HFC!J175+PFC!J175+'SF6'!J175</f>
        <v>0.62865178793782395</v>
      </c>
      <c r="K175" s="94">
        <f>+'CO2'!K175+'abs CO2'!K175+'CH4'!K175*PCG!$C$5+N2O!K175*PCG!$C$6+HFC!K175+PFC!K175+'SF6'!K175</f>
        <v>0.33534805156476682</v>
      </c>
      <c r="L175" s="94">
        <f>+'CO2'!L175+'abs CO2'!L175+'CH4'!L175*PCG!$C$5+N2O!L175*PCG!$C$6+HFC!L175+PFC!L175+'SF6'!L175</f>
        <v>0.3511273716062176</v>
      </c>
      <c r="M175" s="94">
        <f>+'CO2'!M175+'abs CO2'!M175+'CH4'!M175*PCG!$C$5+N2O!M175*PCG!$C$6+HFC!M175+PFC!M175+'SF6'!M175</f>
        <v>0.33372978716029933</v>
      </c>
      <c r="N175" s="94">
        <f>+'CO2'!N175+'abs CO2'!N175+'CH4'!N175*PCG!$C$5+N2O!N175*PCG!$C$6+HFC!N175+PFC!N175+'SF6'!N175</f>
        <v>0.21573299870104315</v>
      </c>
      <c r="O175" s="94">
        <f>+'CO2'!O175+'abs CO2'!O175+'CH4'!O175*PCG!$C$5+N2O!O175*PCG!$C$6+HFC!O175+PFC!O175+'SF6'!O175</f>
        <v>0.32787859271796893</v>
      </c>
      <c r="P175" s="94">
        <f>+'CO2'!P175+'abs CO2'!P175+'CH4'!P175*PCG!$C$5+N2O!P175*PCG!$C$6+HFC!P175+PFC!P175+'SF6'!P175</f>
        <v>0.26190533543307087</v>
      </c>
      <c r="Q175" s="94">
        <f>+'CO2'!Q175+'abs CO2'!Q175+'CH4'!Q175*PCG!$C$5+N2O!Q175*PCG!$C$6+HFC!Q175+PFC!Q175+'SF6'!Q175</f>
        <v>0.36772058852643419</v>
      </c>
      <c r="R175" s="94">
        <f>+'CO2'!R175+'abs CO2'!R175+'CH4'!R175*PCG!$C$5+N2O!R175*PCG!$C$6+HFC!R175+PFC!R175+'SF6'!R175</f>
        <v>0.37974898776768895</v>
      </c>
      <c r="S175" s="94">
        <f>+'CO2'!S175+'abs CO2'!S175+'CH4'!S175*PCG!$C$5+N2O!S175*PCG!$C$6+HFC!S175+PFC!S175+'SF6'!S175</f>
        <v>0.38388442779694426</v>
      </c>
      <c r="T175" s="94">
        <f>+'CO2'!T175+'abs CO2'!T175+'CH4'!T175*PCG!$C$5+N2O!T175*PCG!$C$6+HFC!T175+PFC!T175+'SF6'!T175</f>
        <v>0.27462236063091483</v>
      </c>
      <c r="U175" s="94">
        <f>+'CO2'!U175+'abs CO2'!U175+'CH4'!U175*PCG!$C$5+N2O!U175*PCG!$C$6+HFC!U175+PFC!U175+'SF6'!U175</f>
        <v>0.34439329514195582</v>
      </c>
      <c r="V175" s="94">
        <f>+'CO2'!V175+'abs CO2'!V175+'CH4'!V175*PCG!$C$5+N2O!V175*PCG!$C$6+HFC!V175+PFC!V175+'SF6'!V175</f>
        <v>0.49857319570977926</v>
      </c>
      <c r="W175" s="94">
        <f>+'CO2'!W175+'abs CO2'!W175+'CH4'!W175*PCG!$C$5+N2O!W175*PCG!$C$6+HFC!W175+PFC!W175+'SF6'!W175</f>
        <v>0.55517502708933719</v>
      </c>
      <c r="X175" s="94">
        <f>+'CO2'!X175+'abs CO2'!X175+'CH4'!X175*PCG!$C$5+N2O!X175*PCG!$C$6+HFC!X175+PFC!X175+'SF6'!X175</f>
        <v>0.30901132910662826</v>
      </c>
      <c r="Y175" s="94">
        <f>+'CO2'!Y175+'abs CO2'!Y175+'CH4'!Y175*PCG!$C$5+N2O!Y175*PCG!$C$6+HFC!Y175+PFC!Y175+'SF6'!Y175</f>
        <v>0.38909229833383824</v>
      </c>
      <c r="Z175" s="94">
        <f>+'CO2'!Z175+'abs CO2'!Z175+'CH4'!Z175*PCG!$C$5+N2O!Z175*PCG!$C$6+HFC!Z175+PFC!Z175+'SF6'!Z175</f>
        <v>0.52603915203501095</v>
      </c>
      <c r="AA175" s="94">
        <f>+'CO2'!AA175+'abs CO2'!AA175+'CH4'!AA175*PCG!$C$5+N2O!AA175*PCG!$C$6+HFC!AA175+PFC!AA175+'SF6'!AA175</f>
        <v>0.35977098856015782</v>
      </c>
      <c r="AB175" s="94">
        <f>+'CO2'!AB175+'abs CO2'!AB175+'CH4'!AB175*PCG!$C$5+N2O!AB175*PCG!$C$6+HFC!AB175+PFC!AB175+'SF6'!AB175</f>
        <v>0.38693987178285016</v>
      </c>
      <c r="AC175" s="94">
        <f>+'CO2'!AC175+'abs CO2'!AC175+'CH4'!AC175*PCG!$C$5+N2O!AC175*PCG!$C$6+HFC!AC175+PFC!AC175+'SF6'!AC175</f>
        <v>0.37724250199887066</v>
      </c>
      <c r="AD175" s="94">
        <f>+'CO2'!AD175+'abs CO2'!AD175+'CH4'!AD175*PCG!$C$5+N2O!AD175*PCG!$C$6+HFC!AD175+PFC!AD175+'SF6'!AD175</f>
        <v>0.63046084479610465</v>
      </c>
      <c r="AE175" s="94">
        <f>+'CO2'!AE175+'abs CO2'!AE175+'CH4'!AE175*PCG!$C$5+N2O!AE175*PCG!$C$6+HFC!AE175+PFC!AE175+'SF6'!AE175</f>
        <v>1.0104015857182296</v>
      </c>
    </row>
    <row r="176" spans="1:31" x14ac:dyDescent="0.2">
      <c r="A176" s="13" t="s">
        <v>364</v>
      </c>
      <c r="B176" s="4" t="s">
        <v>365</v>
      </c>
      <c r="C176" s="94">
        <f>+'CO2'!C176+'abs CO2'!C176+'CH4'!C176*PCG!$C$5+N2O!C176*PCG!$C$6+HFC!C176+PFC!C176+'SF6'!C176</f>
        <v>0</v>
      </c>
      <c r="D176" s="94">
        <f>+'CO2'!D176+'abs CO2'!D176+'CH4'!D176*PCG!$C$5+N2O!D176*PCG!$C$6+HFC!D176+PFC!D176+'SF6'!D176</f>
        <v>2.6456869155206283E-2</v>
      </c>
      <c r="E176" s="94">
        <f>+'CO2'!E176+'abs CO2'!E176+'CH4'!E176*PCG!$C$5+N2O!E176*PCG!$C$6+HFC!E176+PFC!E176+'SF6'!E176</f>
        <v>2.7505364557956775E-2</v>
      </c>
      <c r="F176" s="94">
        <f>+'CO2'!F176+'abs CO2'!F176+'CH4'!F176*PCG!$C$5+N2O!F176*PCG!$C$6+HFC!F176+PFC!F176+'SF6'!F176</f>
        <v>1.0546816161006289</v>
      </c>
      <c r="G176" s="94">
        <f>+'CO2'!G176+'abs CO2'!G176+'CH4'!G176*PCG!$C$5+N2O!G176*PCG!$C$6+HFC!G176+PFC!G176+'SF6'!G176</f>
        <v>1.134271951698113</v>
      </c>
      <c r="H176" s="94">
        <f>+'CO2'!H176+'abs CO2'!H176+'CH4'!H176*PCG!$C$5+N2O!H176*PCG!$C$6+HFC!H176+PFC!H176+'SF6'!H176</f>
        <v>1.1589001544163182</v>
      </c>
      <c r="I176" s="94">
        <f>+'CO2'!I176+'abs CO2'!I176+'CH4'!I176*PCG!$C$5+N2O!I176*PCG!$C$6+HFC!I176+PFC!I176+'SF6'!I176</f>
        <v>1.274536213831408</v>
      </c>
      <c r="J176" s="94">
        <f>+'CO2'!J176+'abs CO2'!J176+'CH4'!J176*PCG!$C$5+N2O!J176*PCG!$C$6+HFC!J176+PFC!J176+'SF6'!J176</f>
        <v>1.2667358446756476</v>
      </c>
      <c r="K176" s="94">
        <f>+'CO2'!K176+'abs CO2'!K176+'CH4'!K176*PCG!$C$5+N2O!K176*PCG!$C$6+HFC!K176+PFC!K176+'SF6'!K176</f>
        <v>1.3689888385989637</v>
      </c>
      <c r="L176" s="94">
        <f>+'CO2'!L176+'abs CO2'!L176+'CH4'!L176*PCG!$C$5+N2O!L176*PCG!$C$6+HFC!L176+PFC!L176+'SF6'!L176</f>
        <v>1.4743972126507772</v>
      </c>
      <c r="M176" s="94">
        <f>+'CO2'!M176+'abs CO2'!M176+'CH4'!M176*PCG!$C$5+N2O!M176*PCG!$C$6+HFC!M176+PFC!M176+'SF6'!M176</f>
        <v>1.4921325175580935</v>
      </c>
      <c r="N176" s="94">
        <f>+'CO2'!N176+'abs CO2'!N176+'CH4'!N176*PCG!$C$5+N2O!N176*PCG!$C$6+HFC!N176+PFC!N176+'SF6'!N176</f>
        <v>1.5569862159417436</v>
      </c>
      <c r="O176" s="94">
        <f>+'CO2'!O176+'abs CO2'!O176+'CH4'!O176*PCG!$C$5+N2O!O176*PCG!$C$6+HFC!O176+PFC!O176+'SF6'!O176</f>
        <v>1.6570644183743357</v>
      </c>
      <c r="P176" s="94">
        <f>+'CO2'!P176+'abs CO2'!P176+'CH4'!P176*PCG!$C$5+N2O!P176*PCG!$C$6+HFC!P176+PFC!P176+'SF6'!P176</f>
        <v>1.6411011253993251</v>
      </c>
      <c r="Q176" s="94">
        <f>+'CO2'!Q176+'abs CO2'!Q176+'CH4'!Q176*PCG!$C$5+N2O!Q176*PCG!$C$6+HFC!Q176+PFC!Q176+'SF6'!Q176</f>
        <v>1.7463771255793026</v>
      </c>
      <c r="R176" s="94">
        <f>+'CO2'!R176+'abs CO2'!R176+'CH4'!R176*PCG!$C$5+N2O!R176*PCG!$C$6+HFC!R176+PFC!R176+'SF6'!R176</f>
        <v>1.7116233506253216</v>
      </c>
      <c r="S176" s="94">
        <f>+'CO2'!S176+'abs CO2'!S176+'CH4'!S176*PCG!$C$5+N2O!S176*PCG!$C$6+HFC!S176+PFC!S176+'SF6'!S176</f>
        <v>1.7572785774273041</v>
      </c>
      <c r="T176" s="94">
        <f>+'CO2'!T176+'abs CO2'!T176+'CH4'!T176*PCG!$C$5+N2O!T176*PCG!$C$6+HFC!T176+PFC!T176+'SF6'!T176</f>
        <v>1.7661560231167193</v>
      </c>
      <c r="U176" s="94">
        <f>+'CO2'!U176+'abs CO2'!U176+'CH4'!U176*PCG!$C$5+N2O!U176*PCG!$C$6+HFC!U176+PFC!U176+'SF6'!U176</f>
        <v>1.8690825593943219</v>
      </c>
      <c r="V176" s="94">
        <f>+'CO2'!V176+'abs CO2'!V176+'CH4'!V176*PCG!$C$5+N2O!V176*PCG!$C$6+HFC!V176+PFC!V176+'SF6'!V176</f>
        <v>2.0163356329589908</v>
      </c>
      <c r="W176" s="94">
        <f>+'CO2'!W176+'abs CO2'!W176+'CH4'!W176*PCG!$C$5+N2O!W176*PCG!$C$6+HFC!W176+PFC!W176+'SF6'!W176</f>
        <v>2.0759605708357349</v>
      </c>
      <c r="X176" s="94">
        <f>+'CO2'!X176+'abs CO2'!X176+'CH4'!X176*PCG!$C$5+N2O!X176*PCG!$C$6+HFC!X176+PFC!X176+'SF6'!X176</f>
        <v>2.1703476380403459</v>
      </c>
      <c r="Y176" s="94">
        <f>+'CO2'!Y176+'abs CO2'!Y176+'CH4'!Y176*PCG!$C$5+N2O!Y176*PCG!$C$6+HFC!Y176+PFC!Y176+'SF6'!Y176</f>
        <v>2.2846784135716449</v>
      </c>
      <c r="Z176" s="94">
        <f>+'CO2'!Z176+'abs CO2'!Z176+'CH4'!Z176*PCG!$C$5+N2O!Z176*PCG!$C$6+HFC!Z176+PFC!Z176+'SF6'!Z176</f>
        <v>2.3608961109146609</v>
      </c>
      <c r="AA176" s="94">
        <f>+'CO2'!AA176+'abs CO2'!AA176+'CH4'!AA176*PCG!$C$5+N2O!AA176*PCG!$C$6+HFC!AA176+PFC!AA176+'SF6'!AA176</f>
        <v>2.2308613392662719</v>
      </c>
      <c r="AB176" s="94">
        <f>+'CO2'!AB176+'abs CO2'!AB176+'CH4'!AB176*PCG!$C$5+N2O!AB176*PCG!$C$6+HFC!AB176+PFC!AB176+'SF6'!AB176</f>
        <v>2.2000019030228257</v>
      </c>
      <c r="AC176" s="94">
        <f>+'CO2'!AC176+'abs CO2'!AC176+'CH4'!AC176*PCG!$C$5+N2O!AC176*PCG!$C$6+HFC!AC176+PFC!AC176+'SF6'!AC176</f>
        <v>2.1285350894364763</v>
      </c>
      <c r="AD176" s="94">
        <f>+'CO2'!AD176+'abs CO2'!AD176+'CH4'!AD176*PCG!$C$5+N2O!AD176*PCG!$C$6+HFC!AD176+PFC!AD176+'SF6'!AD176</f>
        <v>2.1036649017650637</v>
      </c>
      <c r="AE176" s="94">
        <f>+'CO2'!AE176+'abs CO2'!AE176+'CH4'!AE176*PCG!$C$5+N2O!AE176*PCG!$C$6+HFC!AE176+PFC!AE176+'SF6'!AE176</f>
        <v>4.0770819763320141</v>
      </c>
    </row>
    <row r="177" spans="1:31" x14ac:dyDescent="0.2">
      <c r="A177" s="13" t="s">
        <v>366</v>
      </c>
      <c r="B177" s="4" t="s">
        <v>367</v>
      </c>
      <c r="C177" s="94">
        <f>+'CO2'!C177+'abs CO2'!C177+'CH4'!C177*PCG!$C$5+N2O!C177*PCG!$C$6+HFC!C177+PFC!C177+'SF6'!C177</f>
        <v>0</v>
      </c>
      <c r="D177" s="94">
        <f>+'CO2'!D177+'abs CO2'!D177+'CH4'!D177*PCG!$C$5+N2O!D177*PCG!$C$6+HFC!D177+PFC!D177+'SF6'!D177</f>
        <v>0</v>
      </c>
      <c r="E177" s="94">
        <f>+'CO2'!E177+'abs CO2'!E177+'CH4'!E177*PCG!$C$5+N2O!E177*PCG!$C$6+HFC!E177+PFC!E177+'SF6'!E177</f>
        <v>0</v>
      </c>
      <c r="F177" s="94">
        <f>+'CO2'!F177+'abs CO2'!F177+'CH4'!F177*PCG!$C$5+N2O!F177*PCG!$C$6+HFC!F177+PFC!F177+'SF6'!F177</f>
        <v>0</v>
      </c>
      <c r="G177" s="94">
        <f>+'CO2'!G177+'abs CO2'!G177+'CH4'!G177*PCG!$C$5+N2O!G177*PCG!$C$6+HFC!G177+PFC!G177+'SF6'!G177</f>
        <v>7.2654088050314466E-2</v>
      </c>
      <c r="H177" s="94">
        <f>+'CO2'!H177+'abs CO2'!H177+'CH4'!H177*PCG!$C$5+N2O!H177*PCG!$C$6+HFC!H177+PFC!H177+'SF6'!H177</f>
        <v>0.1370737120668469</v>
      </c>
      <c r="I177" s="94">
        <f>+'CO2'!I177+'abs CO2'!I177+'CH4'!I177*PCG!$C$5+N2O!I177*PCG!$C$6+HFC!I177+PFC!I177+'SF6'!I177</f>
        <v>1.6008524944703859E-3</v>
      </c>
      <c r="J177" s="94">
        <f>+'CO2'!J177+'abs CO2'!J177+'CH4'!J177*PCG!$C$5+N2O!J177*PCG!$C$6+HFC!J177+PFC!J177+'SF6'!J177</f>
        <v>0</v>
      </c>
      <c r="K177" s="94">
        <f>+'CO2'!K177+'abs CO2'!K177+'CH4'!K177*PCG!$C$5+N2O!K177*PCG!$C$6+HFC!K177+PFC!K177+'SF6'!K177</f>
        <v>0</v>
      </c>
      <c r="L177" s="94">
        <f>+'CO2'!L177+'abs CO2'!L177+'CH4'!L177*PCG!$C$5+N2O!L177*PCG!$C$6+HFC!L177+PFC!L177+'SF6'!L177</f>
        <v>5.7460725388601037E-2</v>
      </c>
      <c r="M177" s="94">
        <f>+'CO2'!M177+'abs CO2'!M177+'CH4'!M177*PCG!$C$5+N2O!M177*PCG!$C$6+HFC!M177+PFC!M177+'SF6'!M177</f>
        <v>0.38218511224891688</v>
      </c>
      <c r="N177" s="94">
        <f>+'CO2'!N177+'abs CO2'!N177+'CH4'!N177*PCG!$C$5+N2O!N177*PCG!$C$6+HFC!N177+PFC!N177+'SF6'!N177</f>
        <v>0</v>
      </c>
      <c r="O177" s="94">
        <f>+'CO2'!O177+'abs CO2'!O177+'CH4'!O177*PCG!$C$5+N2O!O177*PCG!$C$6+HFC!O177+PFC!O177+'SF6'!O177</f>
        <v>0</v>
      </c>
      <c r="P177" s="94">
        <f>+'CO2'!P177+'abs CO2'!P177+'CH4'!P177*PCG!$C$5+N2O!P177*PCG!$C$6+HFC!P177+PFC!P177+'SF6'!P177</f>
        <v>0.62373003374578184</v>
      </c>
      <c r="Q177" s="94">
        <f>+'CO2'!Q177+'abs CO2'!Q177+'CH4'!Q177*PCG!$C$5+N2O!Q177*PCG!$C$6+HFC!Q177+PFC!Q177+'SF6'!Q177</f>
        <v>0.26049811293588299</v>
      </c>
      <c r="R177" s="94">
        <f>+'CO2'!R177+'abs CO2'!R177+'CH4'!R177*PCG!$C$5+N2O!R177*PCG!$C$6+HFC!R177+PFC!R177+'SF6'!R177</f>
        <v>0</v>
      </c>
      <c r="S177" s="94">
        <f>+'CO2'!S177+'abs CO2'!S177+'CH4'!S177*PCG!$C$5+N2O!S177*PCG!$C$6+HFC!S177+PFC!S177+'SF6'!S177</f>
        <v>4.5547560374568752E-2</v>
      </c>
      <c r="T177" s="94">
        <f>+'CO2'!T177+'abs CO2'!T177+'CH4'!T177*PCG!$C$5+N2O!T177*PCG!$C$6+HFC!T177+PFC!T177+'SF6'!T177</f>
        <v>0.17902957022082019</v>
      </c>
      <c r="U177" s="94">
        <f>+'CO2'!U177+'abs CO2'!U177+'CH4'!U177*PCG!$C$5+N2O!U177*PCG!$C$6+HFC!U177+PFC!U177+'SF6'!U177</f>
        <v>8.8487361009463722E-2</v>
      </c>
      <c r="V177" s="94">
        <f>+'CO2'!V177+'abs CO2'!V177+'CH4'!V177*PCG!$C$5+N2O!V177*PCG!$C$6+HFC!V177+PFC!V177+'SF6'!V177</f>
        <v>0.17646100996845426</v>
      </c>
      <c r="W177" s="94">
        <f>+'CO2'!W177+'abs CO2'!W177+'CH4'!W177*PCG!$C$5+N2O!W177*PCG!$C$6+HFC!W177+PFC!W177+'SF6'!W177</f>
        <v>1.184862432276657</v>
      </c>
      <c r="X177" s="94">
        <f>+'CO2'!X177+'abs CO2'!X177+'CH4'!X177*PCG!$C$5+N2O!X177*PCG!$C$6+HFC!X177+PFC!X177+'SF6'!X177</f>
        <v>0</v>
      </c>
      <c r="Y177" s="94">
        <f>+'CO2'!Y177+'abs CO2'!Y177+'CH4'!Y177*PCG!$C$5+N2O!Y177*PCG!$C$6+HFC!Y177+PFC!Y177+'SF6'!Y177</f>
        <v>4.2487872523477729E-2</v>
      </c>
      <c r="Z177" s="94">
        <f>+'CO2'!Z177+'abs CO2'!Z177+'CH4'!Z177*PCG!$C$5+N2O!Z177*PCG!$C$6+HFC!Z177+PFC!Z177+'SF6'!Z177</f>
        <v>0</v>
      </c>
      <c r="AA177" s="94">
        <f>+'CO2'!AA177+'abs CO2'!AA177+'CH4'!AA177*PCG!$C$5+N2O!AA177*PCG!$C$6+HFC!AA177+PFC!AA177+'SF6'!AA177</f>
        <v>0.25519211045364892</v>
      </c>
      <c r="AB177" s="94">
        <f>+'CO2'!AB177+'abs CO2'!AB177+'CH4'!AB177*PCG!$C$5+N2O!AB177*PCG!$C$6+HFC!AB177+PFC!AB177+'SF6'!AB177</f>
        <v>0.41048439235040102</v>
      </c>
      <c r="AC177" s="94">
        <f>+'CO2'!AC177+'abs CO2'!AC177+'CH4'!AC177*PCG!$C$5+N2O!AC177*PCG!$C$6+HFC!AC177+PFC!AC177+'SF6'!AC177</f>
        <v>4.0458812422360249E-3</v>
      </c>
      <c r="AD177" s="94">
        <f>+'CO2'!AD177+'abs CO2'!AD177+'CH4'!AD177*PCG!$C$5+N2O!AD177*PCG!$C$6+HFC!AD177+PFC!AD177+'SF6'!AD177</f>
        <v>2.8454548021911136E-2</v>
      </c>
      <c r="AE177" s="94">
        <f>+'CO2'!AE177+'abs CO2'!AE177+'CH4'!AE177*PCG!$C$5+N2O!AE177*PCG!$C$6+HFC!AE177+PFC!AE177+'SF6'!AE177</f>
        <v>0.10085543388239623</v>
      </c>
    </row>
    <row r="178" spans="1:31" x14ac:dyDescent="0.2">
      <c r="A178" s="13" t="s">
        <v>368</v>
      </c>
      <c r="B178" s="4" t="s">
        <v>369</v>
      </c>
      <c r="C178" s="33">
        <f>+C179+C180+C181</f>
        <v>0</v>
      </c>
      <c r="D178" s="33">
        <f t="shared" ref="D178:AE178" si="44">+D179+D180+D181</f>
        <v>0</v>
      </c>
      <c r="E178" s="33">
        <f t="shared" si="44"/>
        <v>0</v>
      </c>
      <c r="F178" s="33">
        <f t="shared" si="44"/>
        <v>0</v>
      </c>
      <c r="G178" s="33">
        <f t="shared" si="44"/>
        <v>0</v>
      </c>
      <c r="H178" s="33">
        <f t="shared" si="44"/>
        <v>0</v>
      </c>
      <c r="I178" s="33">
        <f t="shared" si="44"/>
        <v>0</v>
      </c>
      <c r="J178" s="33">
        <f t="shared" si="44"/>
        <v>0</v>
      </c>
      <c r="K178" s="33">
        <f t="shared" si="44"/>
        <v>0</v>
      </c>
      <c r="L178" s="33">
        <f t="shared" si="44"/>
        <v>0</v>
      </c>
      <c r="M178" s="33">
        <f t="shared" si="44"/>
        <v>0</v>
      </c>
      <c r="N178" s="33">
        <f t="shared" si="44"/>
        <v>0</v>
      </c>
      <c r="O178" s="33">
        <f t="shared" si="44"/>
        <v>0</v>
      </c>
      <c r="P178" s="33">
        <f t="shared" si="44"/>
        <v>0</v>
      </c>
      <c r="Q178" s="33">
        <f t="shared" si="44"/>
        <v>0</v>
      </c>
      <c r="R178" s="33">
        <f t="shared" si="44"/>
        <v>0</v>
      </c>
      <c r="S178" s="33">
        <f t="shared" si="44"/>
        <v>0</v>
      </c>
      <c r="T178" s="33">
        <f t="shared" si="44"/>
        <v>0</v>
      </c>
      <c r="U178" s="33">
        <f t="shared" si="44"/>
        <v>0</v>
      </c>
      <c r="V178" s="33">
        <f t="shared" si="44"/>
        <v>0</v>
      </c>
      <c r="W178" s="33">
        <f t="shared" si="44"/>
        <v>0</v>
      </c>
      <c r="X178" s="33">
        <f t="shared" si="44"/>
        <v>0</v>
      </c>
      <c r="Y178" s="33">
        <f t="shared" si="44"/>
        <v>0</v>
      </c>
      <c r="Z178" s="33">
        <f t="shared" si="44"/>
        <v>0</v>
      </c>
      <c r="AA178" s="33">
        <f t="shared" si="44"/>
        <v>0</v>
      </c>
      <c r="AB178" s="33">
        <f t="shared" si="44"/>
        <v>0</v>
      </c>
      <c r="AC178" s="33">
        <f t="shared" si="44"/>
        <v>0</v>
      </c>
      <c r="AD178" s="33">
        <f t="shared" si="44"/>
        <v>0</v>
      </c>
      <c r="AE178" s="33">
        <f t="shared" si="44"/>
        <v>0</v>
      </c>
    </row>
    <row r="179" spans="1:31" x14ac:dyDescent="0.2">
      <c r="A179" s="13" t="s">
        <v>370</v>
      </c>
      <c r="B179" s="4" t="s">
        <v>371</v>
      </c>
      <c r="C179" s="94">
        <f>+'CO2'!C179+'abs CO2'!C179+'CH4'!C179*PCG!$C$5+N2O!C179*PCG!$C$6+HFC!C179+PFC!C179+'SF6'!C179</f>
        <v>0</v>
      </c>
      <c r="D179" s="94">
        <f>+'CO2'!D179+'abs CO2'!D179+'CH4'!D179*PCG!$C$5+N2O!D179*PCG!$C$6+HFC!D179+PFC!D179+'SF6'!D179</f>
        <v>0</v>
      </c>
      <c r="E179" s="94">
        <f>+'CO2'!E179+'abs CO2'!E179+'CH4'!E179*PCG!$C$5+N2O!E179*PCG!$C$6+HFC!E179+PFC!E179+'SF6'!E179</f>
        <v>0</v>
      </c>
      <c r="F179" s="94">
        <f>+'CO2'!F179+'abs CO2'!F179+'CH4'!F179*PCG!$C$5+N2O!F179*PCG!$C$6+HFC!F179+PFC!F179+'SF6'!F179</f>
        <v>0</v>
      </c>
      <c r="G179" s="94">
        <f>+'CO2'!G179+'abs CO2'!G179+'CH4'!G179*PCG!$C$5+N2O!G179*PCG!$C$6+HFC!G179+PFC!G179+'SF6'!G179</f>
        <v>0</v>
      </c>
      <c r="H179" s="94">
        <f>+'CO2'!H179+'abs CO2'!H179+'CH4'!H179*PCG!$C$5+N2O!H179*PCG!$C$6+HFC!H179+PFC!H179+'SF6'!H179</f>
        <v>0</v>
      </c>
      <c r="I179" s="94">
        <f>+'CO2'!I179+'abs CO2'!I179+'CH4'!I179*PCG!$C$5+N2O!I179*PCG!$C$6+HFC!I179+PFC!I179+'SF6'!I179</f>
        <v>0</v>
      </c>
      <c r="J179" s="94">
        <f>+'CO2'!J179+'abs CO2'!J179+'CH4'!J179*PCG!$C$5+N2O!J179*PCG!$C$6+HFC!J179+PFC!J179+'SF6'!J179</f>
        <v>0</v>
      </c>
      <c r="K179" s="94">
        <f>+'CO2'!K179+'abs CO2'!K179+'CH4'!K179*PCG!$C$5+N2O!K179*PCG!$C$6+HFC!K179+PFC!K179+'SF6'!K179</f>
        <v>0</v>
      </c>
      <c r="L179" s="94">
        <f>+'CO2'!L179+'abs CO2'!L179+'CH4'!L179*PCG!$C$5+N2O!L179*PCG!$C$6+HFC!L179+PFC!L179+'SF6'!L179</f>
        <v>0</v>
      </c>
      <c r="M179" s="94">
        <f>+'CO2'!M179+'abs CO2'!M179+'CH4'!M179*PCG!$C$5+N2O!M179*PCG!$C$6+HFC!M179+PFC!M179+'SF6'!M179</f>
        <v>0</v>
      </c>
      <c r="N179" s="94">
        <f>+'CO2'!N179+'abs CO2'!N179+'CH4'!N179*PCG!$C$5+N2O!N179*PCG!$C$6+HFC!N179+PFC!N179+'SF6'!N179</f>
        <v>0</v>
      </c>
      <c r="O179" s="94">
        <f>+'CO2'!O179+'abs CO2'!O179+'CH4'!O179*PCG!$C$5+N2O!O179*PCG!$C$6+HFC!O179+PFC!O179+'SF6'!O179</f>
        <v>0</v>
      </c>
      <c r="P179" s="94">
        <f>+'CO2'!P179+'abs CO2'!P179+'CH4'!P179*PCG!$C$5+N2O!P179*PCG!$C$6+HFC!P179+PFC!P179+'SF6'!P179</f>
        <v>0</v>
      </c>
      <c r="Q179" s="94">
        <f>+'CO2'!Q179+'abs CO2'!Q179+'CH4'!Q179*PCG!$C$5+N2O!Q179*PCG!$C$6+HFC!Q179+PFC!Q179+'SF6'!Q179</f>
        <v>0</v>
      </c>
      <c r="R179" s="94">
        <f>+'CO2'!R179+'abs CO2'!R179+'CH4'!R179*PCG!$C$5+N2O!R179*PCG!$C$6+HFC!R179+PFC!R179+'SF6'!R179</f>
        <v>0</v>
      </c>
      <c r="S179" s="94">
        <f>+'CO2'!S179+'abs CO2'!S179+'CH4'!S179*PCG!$C$5+N2O!S179*PCG!$C$6+HFC!S179+PFC!S179+'SF6'!S179</f>
        <v>0</v>
      </c>
      <c r="T179" s="94">
        <f>+'CO2'!T179+'abs CO2'!T179+'CH4'!T179*PCG!$C$5+N2O!T179*PCG!$C$6+HFC!T179+PFC!T179+'SF6'!T179</f>
        <v>0</v>
      </c>
      <c r="U179" s="94">
        <f>+'CO2'!U179+'abs CO2'!U179+'CH4'!U179*PCG!$C$5+N2O!U179*PCG!$C$6+HFC!U179+PFC!U179+'SF6'!U179</f>
        <v>0</v>
      </c>
      <c r="V179" s="94">
        <f>+'CO2'!V179+'abs CO2'!V179+'CH4'!V179*PCG!$C$5+N2O!V179*PCG!$C$6+HFC!V179+PFC!V179+'SF6'!V179</f>
        <v>0</v>
      </c>
      <c r="W179" s="94">
        <f>+'CO2'!W179+'abs CO2'!W179+'CH4'!W179*PCG!$C$5+N2O!W179*PCG!$C$6+HFC!W179+PFC!W179+'SF6'!W179</f>
        <v>0</v>
      </c>
      <c r="X179" s="94">
        <f>+'CO2'!X179+'abs CO2'!X179+'CH4'!X179*PCG!$C$5+N2O!X179*PCG!$C$6+HFC!X179+PFC!X179+'SF6'!X179</f>
        <v>0</v>
      </c>
      <c r="Y179" s="94">
        <f>+'CO2'!Y179+'abs CO2'!Y179+'CH4'!Y179*PCG!$C$5+N2O!Y179*PCG!$C$6+HFC!Y179+PFC!Y179+'SF6'!Y179</f>
        <v>0</v>
      </c>
      <c r="Z179" s="94">
        <f>+'CO2'!Z179+'abs CO2'!Z179+'CH4'!Z179*PCG!$C$5+N2O!Z179*PCG!$C$6+HFC!Z179+PFC!Z179+'SF6'!Z179</f>
        <v>0</v>
      </c>
      <c r="AA179" s="94">
        <f>+'CO2'!AA179+'abs CO2'!AA179+'CH4'!AA179*PCG!$C$5+N2O!AA179*PCG!$C$6+HFC!AA179+PFC!AA179+'SF6'!AA179</f>
        <v>0</v>
      </c>
      <c r="AB179" s="94">
        <f>+'CO2'!AB179+'abs CO2'!AB179+'CH4'!AB179*PCG!$C$5+N2O!AB179*PCG!$C$6+HFC!AB179+PFC!AB179+'SF6'!AB179</f>
        <v>0</v>
      </c>
      <c r="AC179" s="94">
        <f>+'CO2'!AC179+'abs CO2'!AC179+'CH4'!AC179*PCG!$C$5+N2O!AC179*PCG!$C$6+HFC!AC179+PFC!AC179+'SF6'!AC179</f>
        <v>0</v>
      </c>
      <c r="AD179" s="94">
        <f>+'CO2'!AD179+'abs CO2'!AD179+'CH4'!AD179*PCG!$C$5+N2O!AD179*PCG!$C$6+HFC!AD179+PFC!AD179+'SF6'!AD179</f>
        <v>0</v>
      </c>
      <c r="AE179" s="94">
        <f>+'CO2'!AE179+'abs CO2'!AE179+'CH4'!AE179*PCG!$C$5+N2O!AE179*PCG!$C$6+HFC!AE179+PFC!AE179+'SF6'!AE179</f>
        <v>0</v>
      </c>
    </row>
    <row r="180" spans="1:31" x14ac:dyDescent="0.2">
      <c r="A180" s="13" t="s">
        <v>372</v>
      </c>
      <c r="B180" s="4" t="s">
        <v>373</v>
      </c>
      <c r="C180" s="94">
        <f>+'CO2'!C180+'abs CO2'!C180+'CH4'!C180*PCG!$C$5+N2O!C180*PCG!$C$6+HFC!C180+PFC!C180+'SF6'!C180</f>
        <v>0</v>
      </c>
      <c r="D180" s="94">
        <f>+'CO2'!D180+'abs CO2'!D180+'CH4'!D180*PCG!$C$5+N2O!D180*PCG!$C$6+HFC!D180+PFC!D180+'SF6'!D180</f>
        <v>0</v>
      </c>
      <c r="E180" s="94">
        <f>+'CO2'!E180+'abs CO2'!E180+'CH4'!E180*PCG!$C$5+N2O!E180*PCG!$C$6+HFC!E180+PFC!E180+'SF6'!E180</f>
        <v>0</v>
      </c>
      <c r="F180" s="94">
        <f>+'CO2'!F180+'abs CO2'!F180+'CH4'!F180*PCG!$C$5+N2O!F180*PCG!$C$6+HFC!F180+PFC!F180+'SF6'!F180</f>
        <v>0</v>
      </c>
      <c r="G180" s="94">
        <f>+'CO2'!G180+'abs CO2'!G180+'CH4'!G180*PCG!$C$5+N2O!G180*PCG!$C$6+HFC!G180+PFC!G180+'SF6'!G180</f>
        <v>0</v>
      </c>
      <c r="H180" s="94">
        <f>+'CO2'!H180+'abs CO2'!H180+'CH4'!H180*PCG!$C$5+N2O!H180*PCG!$C$6+HFC!H180+PFC!H180+'SF6'!H180</f>
        <v>0</v>
      </c>
      <c r="I180" s="94">
        <f>+'CO2'!I180+'abs CO2'!I180+'CH4'!I180*PCG!$C$5+N2O!I180*PCG!$C$6+HFC!I180+PFC!I180+'SF6'!I180</f>
        <v>0</v>
      </c>
      <c r="J180" s="94">
        <f>+'CO2'!J180+'abs CO2'!J180+'CH4'!J180*PCG!$C$5+N2O!J180*PCG!$C$6+HFC!J180+PFC!J180+'SF6'!J180</f>
        <v>0</v>
      </c>
      <c r="K180" s="94">
        <f>+'CO2'!K180+'abs CO2'!K180+'CH4'!K180*PCG!$C$5+N2O!K180*PCG!$C$6+HFC!K180+PFC!K180+'SF6'!K180</f>
        <v>0</v>
      </c>
      <c r="L180" s="94">
        <f>+'CO2'!L180+'abs CO2'!L180+'CH4'!L180*PCG!$C$5+N2O!L180*PCG!$C$6+HFC!L180+PFC!L180+'SF6'!L180</f>
        <v>0</v>
      </c>
      <c r="M180" s="94">
        <f>+'CO2'!M180+'abs CO2'!M180+'CH4'!M180*PCG!$C$5+N2O!M180*PCG!$C$6+HFC!M180+PFC!M180+'SF6'!M180</f>
        <v>0</v>
      </c>
      <c r="N180" s="94">
        <f>+'CO2'!N180+'abs CO2'!N180+'CH4'!N180*PCG!$C$5+N2O!N180*PCG!$C$6+HFC!N180+PFC!N180+'SF6'!N180</f>
        <v>0</v>
      </c>
      <c r="O180" s="94">
        <f>+'CO2'!O180+'abs CO2'!O180+'CH4'!O180*PCG!$C$5+N2O!O180*PCG!$C$6+HFC!O180+PFC!O180+'SF6'!O180</f>
        <v>0</v>
      </c>
      <c r="P180" s="94">
        <f>+'CO2'!P180+'abs CO2'!P180+'CH4'!P180*PCG!$C$5+N2O!P180*PCG!$C$6+HFC!P180+PFC!P180+'SF6'!P180</f>
        <v>0</v>
      </c>
      <c r="Q180" s="94">
        <f>+'CO2'!Q180+'abs CO2'!Q180+'CH4'!Q180*PCG!$C$5+N2O!Q180*PCG!$C$6+HFC!Q180+PFC!Q180+'SF6'!Q180</f>
        <v>0</v>
      </c>
      <c r="R180" s="94">
        <f>+'CO2'!R180+'abs CO2'!R180+'CH4'!R180*PCG!$C$5+N2O!R180*PCG!$C$6+HFC!R180+PFC!R180+'SF6'!R180</f>
        <v>0</v>
      </c>
      <c r="S180" s="94">
        <f>+'CO2'!S180+'abs CO2'!S180+'CH4'!S180*PCG!$C$5+N2O!S180*PCG!$C$6+HFC!S180+PFC!S180+'SF6'!S180</f>
        <v>0</v>
      </c>
      <c r="T180" s="94">
        <f>+'CO2'!T180+'abs CO2'!T180+'CH4'!T180*PCG!$C$5+N2O!T180*PCG!$C$6+HFC!T180+PFC!T180+'SF6'!T180</f>
        <v>0</v>
      </c>
      <c r="U180" s="94">
        <f>+'CO2'!U180+'abs CO2'!U180+'CH4'!U180*PCG!$C$5+N2O!U180*PCG!$C$6+HFC!U180+PFC!U180+'SF6'!U180</f>
        <v>0</v>
      </c>
      <c r="V180" s="94">
        <f>+'CO2'!V180+'abs CO2'!V180+'CH4'!V180*PCG!$C$5+N2O!V180*PCG!$C$6+HFC!V180+PFC!V180+'SF6'!V180</f>
        <v>0</v>
      </c>
      <c r="W180" s="94">
        <f>+'CO2'!W180+'abs CO2'!W180+'CH4'!W180*PCG!$C$5+N2O!W180*PCG!$C$6+HFC!W180+PFC!W180+'SF6'!W180</f>
        <v>0</v>
      </c>
      <c r="X180" s="94">
        <f>+'CO2'!X180+'abs CO2'!X180+'CH4'!X180*PCG!$C$5+N2O!X180*PCG!$C$6+HFC!X180+PFC!X180+'SF6'!X180</f>
        <v>0</v>
      </c>
      <c r="Y180" s="94">
        <f>+'CO2'!Y180+'abs CO2'!Y180+'CH4'!Y180*PCG!$C$5+N2O!Y180*PCG!$C$6+HFC!Y180+PFC!Y180+'SF6'!Y180</f>
        <v>0</v>
      </c>
      <c r="Z180" s="94">
        <f>+'CO2'!Z180+'abs CO2'!Z180+'CH4'!Z180*PCG!$C$5+N2O!Z180*PCG!$C$6+HFC!Z180+PFC!Z180+'SF6'!Z180</f>
        <v>0</v>
      </c>
      <c r="AA180" s="94">
        <f>+'CO2'!AA180+'abs CO2'!AA180+'CH4'!AA180*PCG!$C$5+N2O!AA180*PCG!$C$6+HFC!AA180+PFC!AA180+'SF6'!AA180</f>
        <v>0</v>
      </c>
      <c r="AB180" s="94">
        <f>+'CO2'!AB180+'abs CO2'!AB180+'CH4'!AB180*PCG!$C$5+N2O!AB180*PCG!$C$6+HFC!AB180+PFC!AB180+'SF6'!AB180</f>
        <v>0</v>
      </c>
      <c r="AC180" s="94">
        <f>+'CO2'!AC180+'abs CO2'!AC180+'CH4'!AC180*PCG!$C$5+N2O!AC180*PCG!$C$6+HFC!AC180+PFC!AC180+'SF6'!AC180</f>
        <v>0</v>
      </c>
      <c r="AD180" s="94">
        <f>+'CO2'!AD180+'abs CO2'!AD180+'CH4'!AD180*PCG!$C$5+N2O!AD180*PCG!$C$6+HFC!AD180+PFC!AD180+'SF6'!AD180</f>
        <v>0</v>
      </c>
      <c r="AE180" s="94">
        <f>+'CO2'!AE180+'abs CO2'!AE180+'CH4'!AE180*PCG!$C$5+N2O!AE180*PCG!$C$6+HFC!AE180+PFC!AE180+'SF6'!AE180</f>
        <v>0</v>
      </c>
    </row>
    <row r="181" spans="1:31" x14ac:dyDescent="0.2">
      <c r="A181" s="13" t="s">
        <v>374</v>
      </c>
      <c r="B181" s="4" t="s">
        <v>267</v>
      </c>
      <c r="C181" s="94">
        <f>+'CO2'!C181+'abs CO2'!C181+'CH4'!C181*PCG!$C$5+N2O!C181*PCG!$C$6+HFC!C181+PFC!C181+'SF6'!C181</f>
        <v>0</v>
      </c>
      <c r="D181" s="94">
        <f>+'CO2'!D181+'abs CO2'!D181+'CH4'!D181*PCG!$C$5+N2O!D181*PCG!$C$6+HFC!D181+PFC!D181+'SF6'!D181</f>
        <v>0</v>
      </c>
      <c r="E181" s="94">
        <f>+'CO2'!E181+'abs CO2'!E181+'CH4'!E181*PCG!$C$5+N2O!E181*PCG!$C$6+HFC!E181+PFC!E181+'SF6'!E181</f>
        <v>0</v>
      </c>
      <c r="F181" s="94">
        <f>+'CO2'!F181+'abs CO2'!F181+'CH4'!F181*PCG!$C$5+N2O!F181*PCG!$C$6+HFC!F181+PFC!F181+'SF6'!F181</f>
        <v>0</v>
      </c>
      <c r="G181" s="94">
        <f>+'CO2'!G181+'abs CO2'!G181+'CH4'!G181*PCG!$C$5+N2O!G181*PCG!$C$6+HFC!G181+PFC!G181+'SF6'!G181</f>
        <v>0</v>
      </c>
      <c r="H181" s="94">
        <f>+'CO2'!H181+'abs CO2'!H181+'CH4'!H181*PCG!$C$5+N2O!H181*PCG!$C$6+HFC!H181+PFC!H181+'SF6'!H181</f>
        <v>0</v>
      </c>
      <c r="I181" s="94">
        <f>+'CO2'!I181+'abs CO2'!I181+'CH4'!I181*PCG!$C$5+N2O!I181*PCG!$C$6+HFC!I181+PFC!I181+'SF6'!I181</f>
        <v>0</v>
      </c>
      <c r="J181" s="94">
        <f>+'CO2'!J181+'abs CO2'!J181+'CH4'!J181*PCG!$C$5+N2O!J181*PCG!$C$6+HFC!J181+PFC!J181+'SF6'!J181</f>
        <v>0</v>
      </c>
      <c r="K181" s="94">
        <f>+'CO2'!K181+'abs CO2'!K181+'CH4'!K181*PCG!$C$5+N2O!K181*PCG!$C$6+HFC!K181+PFC!K181+'SF6'!K181</f>
        <v>0</v>
      </c>
      <c r="L181" s="94">
        <f>+'CO2'!L181+'abs CO2'!L181+'CH4'!L181*PCG!$C$5+N2O!L181*PCG!$C$6+HFC!L181+PFC!L181+'SF6'!L181</f>
        <v>0</v>
      </c>
      <c r="M181" s="94">
        <f>+'CO2'!M181+'abs CO2'!M181+'CH4'!M181*PCG!$C$5+N2O!M181*PCG!$C$6+HFC!M181+PFC!M181+'SF6'!M181</f>
        <v>0</v>
      </c>
      <c r="N181" s="94">
        <f>+'CO2'!N181+'abs CO2'!N181+'CH4'!N181*PCG!$C$5+N2O!N181*PCG!$C$6+HFC!N181+PFC!N181+'SF6'!N181</f>
        <v>0</v>
      </c>
      <c r="O181" s="94">
        <f>+'CO2'!O181+'abs CO2'!O181+'CH4'!O181*PCG!$C$5+N2O!O181*PCG!$C$6+HFC!O181+PFC!O181+'SF6'!O181</f>
        <v>0</v>
      </c>
      <c r="P181" s="94">
        <f>+'CO2'!P181+'abs CO2'!P181+'CH4'!P181*PCG!$C$5+N2O!P181*PCG!$C$6+HFC!P181+PFC!P181+'SF6'!P181</f>
        <v>0</v>
      </c>
      <c r="Q181" s="94">
        <f>+'CO2'!Q181+'abs CO2'!Q181+'CH4'!Q181*PCG!$C$5+N2O!Q181*PCG!$C$6+HFC!Q181+PFC!Q181+'SF6'!Q181</f>
        <v>0</v>
      </c>
      <c r="R181" s="94">
        <f>+'CO2'!R181+'abs CO2'!R181+'CH4'!R181*PCG!$C$5+N2O!R181*PCG!$C$6+HFC!R181+PFC!R181+'SF6'!R181</f>
        <v>0</v>
      </c>
      <c r="S181" s="94">
        <f>+'CO2'!S181+'abs CO2'!S181+'CH4'!S181*PCG!$C$5+N2O!S181*PCG!$C$6+HFC!S181+PFC!S181+'SF6'!S181</f>
        <v>0</v>
      </c>
      <c r="T181" s="94">
        <f>+'CO2'!T181+'abs CO2'!T181+'CH4'!T181*PCG!$C$5+N2O!T181*PCG!$C$6+HFC!T181+PFC!T181+'SF6'!T181</f>
        <v>0</v>
      </c>
      <c r="U181" s="94">
        <f>+'CO2'!U181+'abs CO2'!U181+'CH4'!U181*PCG!$C$5+N2O!U181*PCG!$C$6+HFC!U181+PFC!U181+'SF6'!U181</f>
        <v>0</v>
      </c>
      <c r="V181" s="94">
        <f>+'CO2'!V181+'abs CO2'!V181+'CH4'!V181*PCG!$C$5+N2O!V181*PCG!$C$6+HFC!V181+PFC!V181+'SF6'!V181</f>
        <v>0</v>
      </c>
      <c r="W181" s="94">
        <f>+'CO2'!W181+'abs CO2'!W181+'CH4'!W181*PCG!$C$5+N2O!W181*PCG!$C$6+HFC!W181+PFC!W181+'SF6'!W181</f>
        <v>0</v>
      </c>
      <c r="X181" s="94">
        <f>+'CO2'!X181+'abs CO2'!X181+'CH4'!X181*PCG!$C$5+N2O!X181*PCG!$C$6+HFC!X181+PFC!X181+'SF6'!X181</f>
        <v>0</v>
      </c>
      <c r="Y181" s="94">
        <f>+'CO2'!Y181+'abs CO2'!Y181+'CH4'!Y181*PCG!$C$5+N2O!Y181*PCG!$C$6+HFC!Y181+PFC!Y181+'SF6'!Y181</f>
        <v>0</v>
      </c>
      <c r="Z181" s="94">
        <f>+'CO2'!Z181+'abs CO2'!Z181+'CH4'!Z181*PCG!$C$5+N2O!Z181*PCG!$C$6+HFC!Z181+PFC!Z181+'SF6'!Z181</f>
        <v>0</v>
      </c>
      <c r="AA181" s="94">
        <f>+'CO2'!AA181+'abs CO2'!AA181+'CH4'!AA181*PCG!$C$5+N2O!AA181*PCG!$C$6+HFC!AA181+PFC!AA181+'SF6'!AA181</f>
        <v>0</v>
      </c>
      <c r="AB181" s="94">
        <f>+'CO2'!AB181+'abs CO2'!AB181+'CH4'!AB181*PCG!$C$5+N2O!AB181*PCG!$C$6+HFC!AB181+PFC!AB181+'SF6'!AB181</f>
        <v>0</v>
      </c>
      <c r="AC181" s="94">
        <f>+'CO2'!AC181+'abs CO2'!AC181+'CH4'!AC181*PCG!$C$5+N2O!AC181*PCG!$C$6+HFC!AC181+PFC!AC181+'SF6'!AC181</f>
        <v>0</v>
      </c>
      <c r="AD181" s="94">
        <f>+'CO2'!AD181+'abs CO2'!AD181+'CH4'!AD181*PCG!$C$5+N2O!AD181*PCG!$C$6+HFC!AD181+PFC!AD181+'SF6'!AD181</f>
        <v>0</v>
      </c>
      <c r="AE181" s="94">
        <f>+'CO2'!AE181+'abs CO2'!AE181+'CH4'!AE181*PCG!$C$5+N2O!AE181*PCG!$C$6+HFC!AE181+PFC!AE181+'SF6'!AE181</f>
        <v>0</v>
      </c>
    </row>
    <row r="182" spans="1:31" x14ac:dyDescent="0.2">
      <c r="A182" s="13" t="s">
        <v>375</v>
      </c>
      <c r="B182" s="4" t="s">
        <v>376</v>
      </c>
      <c r="C182" s="33">
        <f>+C183+C184+C185</f>
        <v>3.2919229331837128E-2</v>
      </c>
      <c r="D182" s="33">
        <f t="shared" ref="D182:AE182" si="45">+D183+D184+D185</f>
        <v>3.2919229331837135E-2</v>
      </c>
      <c r="E182" s="33">
        <f t="shared" si="45"/>
        <v>3.2919229331837135E-2</v>
      </c>
      <c r="F182" s="33">
        <f t="shared" si="45"/>
        <v>3.2919229331837122E-2</v>
      </c>
      <c r="G182" s="33">
        <f t="shared" si="45"/>
        <v>3.2919229331837128E-2</v>
      </c>
      <c r="H182" s="33">
        <f t="shared" si="45"/>
        <v>3.2919229331837122E-2</v>
      </c>
      <c r="I182" s="33">
        <f t="shared" si="45"/>
        <v>3.2919229331837128E-2</v>
      </c>
      <c r="J182" s="33">
        <f t="shared" si="45"/>
        <v>3.2919229331837122E-2</v>
      </c>
      <c r="K182" s="33">
        <f t="shared" si="45"/>
        <v>3.2919229331837128E-2</v>
      </c>
      <c r="L182" s="33">
        <f t="shared" si="45"/>
        <v>3.2919229331837128E-2</v>
      </c>
      <c r="M182" s="33">
        <f t="shared" si="45"/>
        <v>3.2919229331837128E-2</v>
      </c>
      <c r="N182" s="33">
        <f t="shared" si="45"/>
        <v>3.2919229331837128E-2</v>
      </c>
      <c r="O182" s="33">
        <f t="shared" si="45"/>
        <v>3.2919229331837128E-2</v>
      </c>
      <c r="P182" s="33">
        <f t="shared" si="45"/>
        <v>3.2931911748501783E-2</v>
      </c>
      <c r="Q182" s="33">
        <f t="shared" si="45"/>
        <v>3.2943701627203496E-2</v>
      </c>
      <c r="R182" s="33">
        <f t="shared" si="45"/>
        <v>3.2957933752943085E-2</v>
      </c>
      <c r="S182" s="33">
        <f t="shared" si="45"/>
        <v>3.296421865405013E-2</v>
      </c>
      <c r="T182" s="33">
        <f t="shared" si="45"/>
        <v>3.2972505210759916E-2</v>
      </c>
      <c r="U182" s="33">
        <f t="shared" si="45"/>
        <v>3.2989252924109549E-2</v>
      </c>
      <c r="V182" s="33">
        <f t="shared" si="45"/>
        <v>3.3010304946125231E-2</v>
      </c>
      <c r="W182" s="33">
        <f t="shared" si="45"/>
        <v>3.3036356376870281E-2</v>
      </c>
      <c r="X182" s="33">
        <f t="shared" si="45"/>
        <v>3.3049190106193137E-2</v>
      </c>
      <c r="Y182" s="33">
        <f t="shared" si="45"/>
        <v>2.7581912171896004E-2</v>
      </c>
      <c r="Z182" s="33">
        <f t="shared" si="45"/>
        <v>2.2129260874616481E-2</v>
      </c>
      <c r="AA182" s="33">
        <f t="shared" si="45"/>
        <v>2.3552095757301401E-2</v>
      </c>
      <c r="AB182" s="33">
        <f t="shared" si="45"/>
        <v>2.4972993262705169E-2</v>
      </c>
      <c r="AC182" s="33">
        <f t="shared" si="45"/>
        <v>2.0214878529562615E-2</v>
      </c>
      <c r="AD182" s="33">
        <f t="shared" si="45"/>
        <v>1.6471229496489867E-2</v>
      </c>
      <c r="AE182" s="33">
        <f t="shared" si="45"/>
        <v>1.2689735703274295E-2</v>
      </c>
    </row>
    <row r="183" spans="1:31" x14ac:dyDescent="0.2">
      <c r="A183" s="13" t="s">
        <v>377</v>
      </c>
      <c r="B183" s="4" t="s">
        <v>378</v>
      </c>
      <c r="C183" s="94">
        <f>+'CO2'!C183+'abs CO2'!C183+'CH4'!C183*PCG!$C$5+N2O!C183*PCG!$C$6+HFC!C183+PFC!C183+'SF6'!C183</f>
        <v>3.2919229331837128E-2</v>
      </c>
      <c r="D183" s="94">
        <f>+'CO2'!D183+'abs CO2'!D183+'CH4'!D183*PCG!$C$5+N2O!D183*PCG!$C$6+HFC!D183+PFC!D183+'SF6'!D183</f>
        <v>3.2919229331837135E-2</v>
      </c>
      <c r="E183" s="94">
        <f>+'CO2'!E183+'abs CO2'!E183+'CH4'!E183*PCG!$C$5+N2O!E183*PCG!$C$6+HFC!E183+PFC!E183+'SF6'!E183</f>
        <v>3.2919229331837135E-2</v>
      </c>
      <c r="F183" s="94">
        <f>+'CO2'!F183+'abs CO2'!F183+'CH4'!F183*PCG!$C$5+N2O!F183*PCG!$C$6+HFC!F183+PFC!F183+'SF6'!F183</f>
        <v>3.2919229331837122E-2</v>
      </c>
      <c r="G183" s="94">
        <f>+'CO2'!G183+'abs CO2'!G183+'CH4'!G183*PCG!$C$5+N2O!G183*PCG!$C$6+HFC!G183+PFC!G183+'SF6'!G183</f>
        <v>3.2919229331837128E-2</v>
      </c>
      <c r="H183" s="94">
        <f>+'CO2'!H183+'abs CO2'!H183+'CH4'!H183*PCG!$C$5+N2O!H183*PCG!$C$6+HFC!H183+PFC!H183+'SF6'!H183</f>
        <v>3.2919229331837122E-2</v>
      </c>
      <c r="I183" s="94">
        <f>+'CO2'!I183+'abs CO2'!I183+'CH4'!I183*PCG!$C$5+N2O!I183*PCG!$C$6+HFC!I183+PFC!I183+'SF6'!I183</f>
        <v>3.2919229331837128E-2</v>
      </c>
      <c r="J183" s="94">
        <f>+'CO2'!J183+'abs CO2'!J183+'CH4'!J183*PCG!$C$5+N2O!J183*PCG!$C$6+HFC!J183+PFC!J183+'SF6'!J183</f>
        <v>3.2919229331837122E-2</v>
      </c>
      <c r="K183" s="94">
        <f>+'CO2'!K183+'abs CO2'!K183+'CH4'!K183*PCG!$C$5+N2O!K183*PCG!$C$6+HFC!K183+PFC!K183+'SF6'!K183</f>
        <v>3.2919229331837128E-2</v>
      </c>
      <c r="L183" s="94">
        <f>+'CO2'!L183+'abs CO2'!L183+'CH4'!L183*PCG!$C$5+N2O!L183*PCG!$C$6+HFC!L183+PFC!L183+'SF6'!L183</f>
        <v>3.2919229331837128E-2</v>
      </c>
      <c r="M183" s="94">
        <f>+'CO2'!M183+'abs CO2'!M183+'CH4'!M183*PCG!$C$5+N2O!M183*PCG!$C$6+HFC!M183+PFC!M183+'SF6'!M183</f>
        <v>3.2919229331837128E-2</v>
      </c>
      <c r="N183" s="94">
        <f>+'CO2'!N183+'abs CO2'!N183+'CH4'!N183*PCG!$C$5+N2O!N183*PCG!$C$6+HFC!N183+PFC!N183+'SF6'!N183</f>
        <v>3.2919229331837128E-2</v>
      </c>
      <c r="O183" s="94">
        <f>+'CO2'!O183+'abs CO2'!O183+'CH4'!O183*PCG!$C$5+N2O!O183*PCG!$C$6+HFC!O183+PFC!O183+'SF6'!O183</f>
        <v>3.2919229331837128E-2</v>
      </c>
      <c r="P183" s="94">
        <f>+'CO2'!P183+'abs CO2'!P183+'CH4'!P183*PCG!$C$5+N2O!P183*PCG!$C$6+HFC!P183+PFC!P183+'SF6'!P183</f>
        <v>3.2931911748501783E-2</v>
      </c>
      <c r="Q183" s="94">
        <f>+'CO2'!Q183+'abs CO2'!Q183+'CH4'!Q183*PCG!$C$5+N2O!Q183*PCG!$C$6+HFC!Q183+PFC!Q183+'SF6'!Q183</f>
        <v>3.2943701627203496E-2</v>
      </c>
      <c r="R183" s="94">
        <f>+'CO2'!R183+'abs CO2'!R183+'CH4'!R183*PCG!$C$5+N2O!R183*PCG!$C$6+HFC!R183+PFC!R183+'SF6'!R183</f>
        <v>3.2957933752943085E-2</v>
      </c>
      <c r="S183" s="94">
        <f>+'CO2'!S183+'abs CO2'!S183+'CH4'!S183*PCG!$C$5+N2O!S183*PCG!$C$6+HFC!S183+PFC!S183+'SF6'!S183</f>
        <v>3.296421865405013E-2</v>
      </c>
      <c r="T183" s="94">
        <f>+'CO2'!T183+'abs CO2'!T183+'CH4'!T183*PCG!$C$5+N2O!T183*PCG!$C$6+HFC!T183+PFC!T183+'SF6'!T183</f>
        <v>3.2972505210759916E-2</v>
      </c>
      <c r="U183" s="94">
        <f>+'CO2'!U183+'abs CO2'!U183+'CH4'!U183*PCG!$C$5+N2O!U183*PCG!$C$6+HFC!U183+PFC!U183+'SF6'!U183</f>
        <v>3.2989252924109549E-2</v>
      </c>
      <c r="V183" s="94">
        <f>+'CO2'!V183+'abs CO2'!V183+'CH4'!V183*PCG!$C$5+N2O!V183*PCG!$C$6+HFC!V183+PFC!V183+'SF6'!V183</f>
        <v>3.3010304946125231E-2</v>
      </c>
      <c r="W183" s="94">
        <f>+'CO2'!W183+'abs CO2'!W183+'CH4'!W183*PCG!$C$5+N2O!W183*PCG!$C$6+HFC!W183+PFC!W183+'SF6'!W183</f>
        <v>3.3036356376870281E-2</v>
      </c>
      <c r="X183" s="94">
        <f>+'CO2'!X183+'abs CO2'!X183+'CH4'!X183*PCG!$C$5+N2O!X183*PCG!$C$6+HFC!X183+PFC!X183+'SF6'!X183</f>
        <v>3.3049190106193137E-2</v>
      </c>
      <c r="Y183" s="94">
        <f>+'CO2'!Y183+'abs CO2'!Y183+'CH4'!Y183*PCG!$C$5+N2O!Y183*PCG!$C$6+HFC!Y183+PFC!Y183+'SF6'!Y183</f>
        <v>2.7581912171896004E-2</v>
      </c>
      <c r="Z183" s="94">
        <f>+'CO2'!Z183+'abs CO2'!Z183+'CH4'!Z183*PCG!$C$5+N2O!Z183*PCG!$C$6+HFC!Z183+PFC!Z183+'SF6'!Z183</f>
        <v>2.2129260874616481E-2</v>
      </c>
      <c r="AA183" s="94">
        <f>+'CO2'!AA183+'abs CO2'!AA183+'CH4'!AA183*PCG!$C$5+N2O!AA183*PCG!$C$6+HFC!AA183+PFC!AA183+'SF6'!AA183</f>
        <v>2.3552095757301401E-2</v>
      </c>
      <c r="AB183" s="94">
        <f>+'CO2'!AB183+'abs CO2'!AB183+'CH4'!AB183*PCG!$C$5+N2O!AB183*PCG!$C$6+HFC!AB183+PFC!AB183+'SF6'!AB183</f>
        <v>2.4972993262705169E-2</v>
      </c>
      <c r="AC183" s="94">
        <f>+'CO2'!AC183+'abs CO2'!AC183+'CH4'!AC183*PCG!$C$5+N2O!AC183*PCG!$C$6+HFC!AC183+PFC!AC183+'SF6'!AC183</f>
        <v>2.0214878529562615E-2</v>
      </c>
      <c r="AD183" s="94">
        <f>+'CO2'!AD183+'abs CO2'!AD183+'CH4'!AD183*PCG!$C$5+N2O!AD183*PCG!$C$6+HFC!AD183+PFC!AD183+'SF6'!AD183</f>
        <v>1.6471229496489867E-2</v>
      </c>
      <c r="AE183" s="94">
        <f>+'CO2'!AE183+'abs CO2'!AE183+'CH4'!AE183*PCG!$C$5+N2O!AE183*PCG!$C$6+HFC!AE183+PFC!AE183+'SF6'!AE183</f>
        <v>1.2689735703274295E-2</v>
      </c>
    </row>
    <row r="184" spans="1:31" x14ac:dyDescent="0.2">
      <c r="A184" s="13" t="s">
        <v>379</v>
      </c>
      <c r="B184" s="4" t="s">
        <v>380</v>
      </c>
      <c r="C184" s="94">
        <f>+'CO2'!C184+'abs CO2'!C184+'CH4'!C184*PCG!$C$5+N2O!C184*PCG!$C$6+HFC!C184+PFC!C184+'SF6'!C184</f>
        <v>0</v>
      </c>
      <c r="D184" s="94">
        <f>+'CO2'!D184+'abs CO2'!D184+'CH4'!D184*PCG!$C$5+N2O!D184*PCG!$C$6+HFC!D184+PFC!D184+'SF6'!D184</f>
        <v>0</v>
      </c>
      <c r="E184" s="94">
        <f>+'CO2'!E184+'abs CO2'!E184+'CH4'!E184*PCG!$C$5+N2O!E184*PCG!$C$6+HFC!E184+PFC!E184+'SF6'!E184</f>
        <v>0</v>
      </c>
      <c r="F184" s="94">
        <f>+'CO2'!F184+'abs CO2'!F184+'CH4'!F184*PCG!$C$5+N2O!F184*PCG!$C$6+HFC!F184+PFC!F184+'SF6'!F184</f>
        <v>0</v>
      </c>
      <c r="G184" s="94">
        <f>+'CO2'!G184+'abs CO2'!G184+'CH4'!G184*PCG!$C$5+N2O!G184*PCG!$C$6+HFC!G184+PFC!G184+'SF6'!G184</f>
        <v>0</v>
      </c>
      <c r="H184" s="94">
        <f>+'CO2'!H184+'abs CO2'!H184+'CH4'!H184*PCG!$C$5+N2O!H184*PCG!$C$6+HFC!H184+PFC!H184+'SF6'!H184</f>
        <v>0</v>
      </c>
      <c r="I184" s="94">
        <f>+'CO2'!I184+'abs CO2'!I184+'CH4'!I184*PCG!$C$5+N2O!I184*PCG!$C$6+HFC!I184+PFC!I184+'SF6'!I184</f>
        <v>0</v>
      </c>
      <c r="J184" s="94">
        <f>+'CO2'!J184+'abs CO2'!J184+'CH4'!J184*PCG!$C$5+N2O!J184*PCG!$C$6+HFC!J184+PFC!J184+'SF6'!J184</f>
        <v>0</v>
      </c>
      <c r="K184" s="94">
        <f>+'CO2'!K184+'abs CO2'!K184+'CH4'!K184*PCG!$C$5+N2O!K184*PCG!$C$6+HFC!K184+PFC!K184+'SF6'!K184</f>
        <v>0</v>
      </c>
      <c r="L184" s="94">
        <f>+'CO2'!L184+'abs CO2'!L184+'CH4'!L184*PCG!$C$5+N2O!L184*PCG!$C$6+HFC!L184+PFC!L184+'SF6'!L184</f>
        <v>0</v>
      </c>
      <c r="M184" s="94">
        <f>+'CO2'!M184+'abs CO2'!M184+'CH4'!M184*PCG!$C$5+N2O!M184*PCG!$C$6+HFC!M184+PFC!M184+'SF6'!M184</f>
        <v>0</v>
      </c>
      <c r="N184" s="94">
        <f>+'CO2'!N184+'abs CO2'!N184+'CH4'!N184*PCG!$C$5+N2O!N184*PCG!$C$6+HFC!N184+PFC!N184+'SF6'!N184</f>
        <v>0</v>
      </c>
      <c r="O184" s="94">
        <f>+'CO2'!O184+'abs CO2'!O184+'CH4'!O184*PCG!$C$5+N2O!O184*PCG!$C$6+HFC!O184+PFC!O184+'SF6'!O184</f>
        <v>0</v>
      </c>
      <c r="P184" s="94">
        <f>+'CO2'!P184+'abs CO2'!P184+'CH4'!P184*PCG!$C$5+N2O!P184*PCG!$C$6+HFC!P184+PFC!P184+'SF6'!P184</f>
        <v>0</v>
      </c>
      <c r="Q184" s="94">
        <f>+'CO2'!Q184+'abs CO2'!Q184+'CH4'!Q184*PCG!$C$5+N2O!Q184*PCG!$C$6+HFC!Q184+PFC!Q184+'SF6'!Q184</f>
        <v>0</v>
      </c>
      <c r="R184" s="94">
        <f>+'CO2'!R184+'abs CO2'!R184+'CH4'!R184*PCG!$C$5+N2O!R184*PCG!$C$6+HFC!R184+PFC!R184+'SF6'!R184</f>
        <v>0</v>
      </c>
      <c r="S184" s="94">
        <f>+'CO2'!S184+'abs CO2'!S184+'CH4'!S184*PCG!$C$5+N2O!S184*PCG!$C$6+HFC!S184+PFC!S184+'SF6'!S184</f>
        <v>0</v>
      </c>
      <c r="T184" s="94">
        <f>+'CO2'!T184+'abs CO2'!T184+'CH4'!T184*PCG!$C$5+N2O!T184*PCG!$C$6+HFC!T184+PFC!T184+'SF6'!T184</f>
        <v>0</v>
      </c>
      <c r="U184" s="94">
        <f>+'CO2'!U184+'abs CO2'!U184+'CH4'!U184*PCG!$C$5+N2O!U184*PCG!$C$6+HFC!U184+PFC!U184+'SF6'!U184</f>
        <v>0</v>
      </c>
      <c r="V184" s="94">
        <f>+'CO2'!V184+'abs CO2'!V184+'CH4'!V184*PCG!$C$5+N2O!V184*PCG!$C$6+HFC!V184+PFC!V184+'SF6'!V184</f>
        <v>0</v>
      </c>
      <c r="W184" s="94">
        <f>+'CO2'!W184+'abs CO2'!W184+'CH4'!W184*PCG!$C$5+N2O!W184*PCG!$C$6+HFC!W184+PFC!W184+'SF6'!W184</f>
        <v>0</v>
      </c>
      <c r="X184" s="94">
        <f>+'CO2'!X184+'abs CO2'!X184+'CH4'!X184*PCG!$C$5+N2O!X184*PCG!$C$6+HFC!X184+PFC!X184+'SF6'!X184</f>
        <v>0</v>
      </c>
      <c r="Y184" s="94">
        <f>+'CO2'!Y184+'abs CO2'!Y184+'CH4'!Y184*PCG!$C$5+N2O!Y184*PCG!$C$6+HFC!Y184+PFC!Y184+'SF6'!Y184</f>
        <v>0</v>
      </c>
      <c r="Z184" s="94">
        <f>+'CO2'!Z184+'abs CO2'!Z184+'CH4'!Z184*PCG!$C$5+N2O!Z184*PCG!$C$6+HFC!Z184+PFC!Z184+'SF6'!Z184</f>
        <v>0</v>
      </c>
      <c r="AA184" s="94">
        <f>+'CO2'!AA184+'abs CO2'!AA184+'CH4'!AA184*PCG!$C$5+N2O!AA184*PCG!$C$6+HFC!AA184+PFC!AA184+'SF6'!AA184</f>
        <v>0</v>
      </c>
      <c r="AB184" s="94">
        <f>+'CO2'!AB184+'abs CO2'!AB184+'CH4'!AB184*PCG!$C$5+N2O!AB184*PCG!$C$6+HFC!AB184+PFC!AB184+'SF6'!AB184</f>
        <v>0</v>
      </c>
      <c r="AC184" s="94">
        <f>+'CO2'!AC184+'abs CO2'!AC184+'CH4'!AC184*PCG!$C$5+N2O!AC184*PCG!$C$6+HFC!AC184+PFC!AC184+'SF6'!AC184</f>
        <v>0</v>
      </c>
      <c r="AD184" s="94">
        <f>+'CO2'!AD184+'abs CO2'!AD184+'CH4'!AD184*PCG!$C$5+N2O!AD184*PCG!$C$6+HFC!AD184+PFC!AD184+'SF6'!AD184</f>
        <v>0</v>
      </c>
      <c r="AE184" s="94">
        <f>+'CO2'!AE184+'abs CO2'!AE184+'CH4'!AE184*PCG!$C$5+N2O!AE184*PCG!$C$6+HFC!AE184+PFC!AE184+'SF6'!AE184</f>
        <v>0</v>
      </c>
    </row>
    <row r="185" spans="1:31" x14ac:dyDescent="0.2">
      <c r="A185" s="13" t="s">
        <v>381</v>
      </c>
      <c r="B185" s="4" t="s">
        <v>267</v>
      </c>
      <c r="C185" s="94">
        <f>+'CO2'!C185+'abs CO2'!C185+'CH4'!C185*PCG!$C$5+N2O!C185*PCG!$C$6+HFC!C185+PFC!C185+'SF6'!C185</f>
        <v>0</v>
      </c>
      <c r="D185" s="94">
        <f>+'CO2'!D185+'abs CO2'!D185+'CH4'!D185*PCG!$C$5+N2O!D185*PCG!$C$6+HFC!D185+PFC!D185+'SF6'!D185</f>
        <v>0</v>
      </c>
      <c r="E185" s="94">
        <f>+'CO2'!E185+'abs CO2'!E185+'CH4'!E185*PCG!$C$5+N2O!E185*PCG!$C$6+HFC!E185+PFC!E185+'SF6'!E185</f>
        <v>0</v>
      </c>
      <c r="F185" s="94">
        <f>+'CO2'!F185+'abs CO2'!F185+'CH4'!F185*PCG!$C$5+N2O!F185*PCG!$C$6+HFC!F185+PFC!F185+'SF6'!F185</f>
        <v>0</v>
      </c>
      <c r="G185" s="94">
        <f>+'CO2'!G185+'abs CO2'!G185+'CH4'!G185*PCG!$C$5+N2O!G185*PCG!$C$6+HFC!G185+PFC!G185+'SF6'!G185</f>
        <v>0</v>
      </c>
      <c r="H185" s="94">
        <f>+'CO2'!H185+'abs CO2'!H185+'CH4'!H185*PCG!$C$5+N2O!H185*PCG!$C$6+HFC!H185+PFC!H185+'SF6'!H185</f>
        <v>0</v>
      </c>
      <c r="I185" s="94">
        <f>+'CO2'!I185+'abs CO2'!I185+'CH4'!I185*PCG!$C$5+N2O!I185*PCG!$C$6+HFC!I185+PFC!I185+'SF6'!I185</f>
        <v>0</v>
      </c>
      <c r="J185" s="94">
        <f>+'CO2'!J185+'abs CO2'!J185+'CH4'!J185*PCG!$C$5+N2O!J185*PCG!$C$6+HFC!J185+PFC!J185+'SF6'!J185</f>
        <v>0</v>
      </c>
      <c r="K185" s="94">
        <f>+'CO2'!K185+'abs CO2'!K185+'CH4'!K185*PCG!$C$5+N2O!K185*PCG!$C$6+HFC!K185+PFC!K185+'SF6'!K185</f>
        <v>0</v>
      </c>
      <c r="L185" s="94">
        <f>+'CO2'!L185+'abs CO2'!L185+'CH4'!L185*PCG!$C$5+N2O!L185*PCG!$C$6+HFC!L185+PFC!L185+'SF6'!L185</f>
        <v>0</v>
      </c>
      <c r="M185" s="94">
        <f>+'CO2'!M185+'abs CO2'!M185+'CH4'!M185*PCG!$C$5+N2O!M185*PCG!$C$6+HFC!M185+PFC!M185+'SF6'!M185</f>
        <v>0</v>
      </c>
      <c r="N185" s="94">
        <f>+'CO2'!N185+'abs CO2'!N185+'CH4'!N185*PCG!$C$5+N2O!N185*PCG!$C$6+HFC!N185+PFC!N185+'SF6'!N185</f>
        <v>0</v>
      </c>
      <c r="O185" s="94">
        <f>+'CO2'!O185+'abs CO2'!O185+'CH4'!O185*PCG!$C$5+N2O!O185*PCG!$C$6+HFC!O185+PFC!O185+'SF6'!O185</f>
        <v>0</v>
      </c>
      <c r="P185" s="94">
        <f>+'CO2'!P185+'abs CO2'!P185+'CH4'!P185*PCG!$C$5+N2O!P185*PCG!$C$6+HFC!P185+PFC!P185+'SF6'!P185</f>
        <v>0</v>
      </c>
      <c r="Q185" s="94">
        <f>+'CO2'!Q185+'abs CO2'!Q185+'CH4'!Q185*PCG!$C$5+N2O!Q185*PCG!$C$6+HFC!Q185+PFC!Q185+'SF6'!Q185</f>
        <v>0</v>
      </c>
      <c r="R185" s="94">
        <f>+'CO2'!R185+'abs CO2'!R185+'CH4'!R185*PCG!$C$5+N2O!R185*PCG!$C$6+HFC!R185+PFC!R185+'SF6'!R185</f>
        <v>0</v>
      </c>
      <c r="S185" s="94">
        <f>+'CO2'!S185+'abs CO2'!S185+'CH4'!S185*PCG!$C$5+N2O!S185*PCG!$C$6+HFC!S185+PFC!S185+'SF6'!S185</f>
        <v>0</v>
      </c>
      <c r="T185" s="94">
        <f>+'CO2'!T185+'abs CO2'!T185+'CH4'!T185*PCG!$C$5+N2O!T185*PCG!$C$6+HFC!T185+PFC!T185+'SF6'!T185</f>
        <v>0</v>
      </c>
      <c r="U185" s="94">
        <f>+'CO2'!U185+'abs CO2'!U185+'CH4'!U185*PCG!$C$5+N2O!U185*PCG!$C$6+HFC!U185+PFC!U185+'SF6'!U185</f>
        <v>0</v>
      </c>
      <c r="V185" s="94">
        <f>+'CO2'!V185+'abs CO2'!V185+'CH4'!V185*PCG!$C$5+N2O!V185*PCG!$C$6+HFC!V185+PFC!V185+'SF6'!V185</f>
        <v>0</v>
      </c>
      <c r="W185" s="94">
        <f>+'CO2'!W185+'abs CO2'!W185+'CH4'!W185*PCG!$C$5+N2O!W185*PCG!$C$6+HFC!W185+PFC!W185+'SF6'!W185</f>
        <v>0</v>
      </c>
      <c r="X185" s="94">
        <f>+'CO2'!X185+'abs CO2'!X185+'CH4'!X185*PCG!$C$5+N2O!X185*PCG!$C$6+HFC!X185+PFC!X185+'SF6'!X185</f>
        <v>0</v>
      </c>
      <c r="Y185" s="94">
        <f>+'CO2'!Y185+'abs CO2'!Y185+'CH4'!Y185*PCG!$C$5+N2O!Y185*PCG!$C$6+HFC!Y185+PFC!Y185+'SF6'!Y185</f>
        <v>0</v>
      </c>
      <c r="Z185" s="94">
        <f>+'CO2'!Z185+'abs CO2'!Z185+'CH4'!Z185*PCG!$C$5+N2O!Z185*PCG!$C$6+HFC!Z185+PFC!Z185+'SF6'!Z185</f>
        <v>0</v>
      </c>
      <c r="AA185" s="94">
        <f>+'CO2'!AA185+'abs CO2'!AA185+'CH4'!AA185*PCG!$C$5+N2O!AA185*PCG!$C$6+HFC!AA185+PFC!AA185+'SF6'!AA185</f>
        <v>0</v>
      </c>
      <c r="AB185" s="94">
        <f>+'CO2'!AB185+'abs CO2'!AB185+'CH4'!AB185*PCG!$C$5+N2O!AB185*PCG!$C$6+HFC!AB185+PFC!AB185+'SF6'!AB185</f>
        <v>0</v>
      </c>
      <c r="AC185" s="94">
        <f>+'CO2'!AC185+'abs CO2'!AC185+'CH4'!AC185*PCG!$C$5+N2O!AC185*PCG!$C$6+HFC!AC185+PFC!AC185+'SF6'!AC185</f>
        <v>0</v>
      </c>
      <c r="AD185" s="94">
        <f>+'CO2'!AD185+'abs CO2'!AD185+'CH4'!AD185*PCG!$C$5+N2O!AD185*PCG!$C$6+HFC!AD185+PFC!AD185+'SF6'!AD185</f>
        <v>0</v>
      </c>
      <c r="AE185" s="94">
        <f>+'CO2'!AE185+'abs CO2'!AE185+'CH4'!AE185*PCG!$C$5+N2O!AE185*PCG!$C$6+HFC!AE185+PFC!AE185+'SF6'!AE185</f>
        <v>0</v>
      </c>
    </row>
    <row r="186" spans="1:31" x14ac:dyDescent="0.2">
      <c r="A186" s="13" t="s">
        <v>382</v>
      </c>
      <c r="B186" s="4" t="s">
        <v>267</v>
      </c>
      <c r="C186" s="94">
        <f>+'CO2'!C186+'abs CO2'!C186+'CH4'!C186*PCG!$C$5+N2O!C186*PCG!$C$6+HFC!C186+PFC!C186+'SF6'!C186</f>
        <v>0</v>
      </c>
      <c r="D186" s="94">
        <f>+'CO2'!D186+'abs CO2'!D186+'CH4'!D186*PCG!$C$5+N2O!D186*PCG!$C$6+HFC!D186+PFC!D186+'SF6'!D186</f>
        <v>0</v>
      </c>
      <c r="E186" s="94">
        <f>+'CO2'!E186+'abs CO2'!E186+'CH4'!E186*PCG!$C$5+N2O!E186*PCG!$C$6+HFC!E186+PFC!E186+'SF6'!E186</f>
        <v>0</v>
      </c>
      <c r="F186" s="94">
        <f>+'CO2'!F186+'abs CO2'!F186+'CH4'!F186*PCG!$C$5+N2O!F186*PCG!$C$6+HFC!F186+PFC!F186+'SF6'!F186</f>
        <v>0</v>
      </c>
      <c r="G186" s="94">
        <f>+'CO2'!G186+'abs CO2'!G186+'CH4'!G186*PCG!$C$5+N2O!G186*PCG!$C$6+HFC!G186+PFC!G186+'SF6'!G186</f>
        <v>0</v>
      </c>
      <c r="H186" s="94">
        <f>+'CO2'!H186+'abs CO2'!H186+'CH4'!H186*PCG!$C$5+N2O!H186*PCG!$C$6+HFC!H186+PFC!H186+'SF6'!H186</f>
        <v>0</v>
      </c>
      <c r="I186" s="94">
        <f>+'CO2'!I186+'abs CO2'!I186+'CH4'!I186*PCG!$C$5+N2O!I186*PCG!$C$6+HFC!I186+PFC!I186+'SF6'!I186</f>
        <v>0</v>
      </c>
      <c r="J186" s="94">
        <f>+'CO2'!J186+'abs CO2'!J186+'CH4'!J186*PCG!$C$5+N2O!J186*PCG!$C$6+HFC!J186+PFC!J186+'SF6'!J186</f>
        <v>0</v>
      </c>
      <c r="K186" s="94">
        <f>+'CO2'!K186+'abs CO2'!K186+'CH4'!K186*PCG!$C$5+N2O!K186*PCG!$C$6+HFC!K186+PFC!K186+'SF6'!K186</f>
        <v>0</v>
      </c>
      <c r="L186" s="94">
        <f>+'CO2'!L186+'abs CO2'!L186+'CH4'!L186*PCG!$C$5+N2O!L186*PCG!$C$6+HFC!L186+PFC!L186+'SF6'!L186</f>
        <v>0</v>
      </c>
      <c r="M186" s="94">
        <f>+'CO2'!M186+'abs CO2'!M186+'CH4'!M186*PCG!$C$5+N2O!M186*PCG!$C$6+HFC!M186+PFC!M186+'SF6'!M186</f>
        <v>0</v>
      </c>
      <c r="N186" s="94">
        <f>+'CO2'!N186+'abs CO2'!N186+'CH4'!N186*PCG!$C$5+N2O!N186*PCG!$C$6+HFC!N186+PFC!N186+'SF6'!N186</f>
        <v>0</v>
      </c>
      <c r="O186" s="94">
        <f>+'CO2'!O186+'abs CO2'!O186+'CH4'!O186*PCG!$C$5+N2O!O186*PCG!$C$6+HFC!O186+PFC!O186+'SF6'!O186</f>
        <v>0</v>
      </c>
      <c r="P186" s="94">
        <f>+'CO2'!P186+'abs CO2'!P186+'CH4'!P186*PCG!$C$5+N2O!P186*PCG!$C$6+HFC!P186+PFC!P186+'SF6'!P186</f>
        <v>0</v>
      </c>
      <c r="Q186" s="94">
        <f>+'CO2'!Q186+'abs CO2'!Q186+'CH4'!Q186*PCG!$C$5+N2O!Q186*PCG!$C$6+HFC!Q186+PFC!Q186+'SF6'!Q186</f>
        <v>0</v>
      </c>
      <c r="R186" s="94">
        <f>+'CO2'!R186+'abs CO2'!R186+'CH4'!R186*PCG!$C$5+N2O!R186*PCG!$C$6+HFC!R186+PFC!R186+'SF6'!R186</f>
        <v>0</v>
      </c>
      <c r="S186" s="94">
        <f>+'CO2'!S186+'abs CO2'!S186+'CH4'!S186*PCG!$C$5+N2O!S186*PCG!$C$6+HFC!S186+PFC!S186+'SF6'!S186</f>
        <v>0</v>
      </c>
      <c r="T186" s="94">
        <f>+'CO2'!T186+'abs CO2'!T186+'CH4'!T186*PCG!$C$5+N2O!T186*PCG!$C$6+HFC!T186+PFC!T186+'SF6'!T186</f>
        <v>0</v>
      </c>
      <c r="U186" s="94">
        <f>+'CO2'!U186+'abs CO2'!U186+'CH4'!U186*PCG!$C$5+N2O!U186*PCG!$C$6+HFC!U186+PFC!U186+'SF6'!U186</f>
        <v>0</v>
      </c>
      <c r="V186" s="94">
        <f>+'CO2'!V186+'abs CO2'!V186+'CH4'!V186*PCG!$C$5+N2O!V186*PCG!$C$6+HFC!V186+PFC!V186+'SF6'!V186</f>
        <v>0</v>
      </c>
      <c r="W186" s="94">
        <f>+'CO2'!W186+'abs CO2'!W186+'CH4'!W186*PCG!$C$5+N2O!W186*PCG!$C$6+HFC!W186+PFC!W186+'SF6'!W186</f>
        <v>0</v>
      </c>
      <c r="X186" s="94">
        <f>+'CO2'!X186+'abs CO2'!X186+'CH4'!X186*PCG!$C$5+N2O!X186*PCG!$C$6+HFC!X186+PFC!X186+'SF6'!X186</f>
        <v>0</v>
      </c>
      <c r="Y186" s="94">
        <f>+'CO2'!Y186+'abs CO2'!Y186+'CH4'!Y186*PCG!$C$5+N2O!Y186*PCG!$C$6+HFC!Y186+PFC!Y186+'SF6'!Y186</f>
        <v>0</v>
      </c>
      <c r="Z186" s="94">
        <f>+'CO2'!Z186+'abs CO2'!Z186+'CH4'!Z186*PCG!$C$5+N2O!Z186*PCG!$C$6+HFC!Z186+PFC!Z186+'SF6'!Z186</f>
        <v>0</v>
      </c>
      <c r="AA186" s="94">
        <f>+'CO2'!AA186+'abs CO2'!AA186+'CH4'!AA186*PCG!$C$5+N2O!AA186*PCG!$C$6+HFC!AA186+PFC!AA186+'SF6'!AA186</f>
        <v>0</v>
      </c>
      <c r="AB186" s="94">
        <f>+'CO2'!AB186+'abs CO2'!AB186+'CH4'!AB186*PCG!$C$5+N2O!AB186*PCG!$C$6+HFC!AB186+PFC!AB186+'SF6'!AB186</f>
        <v>0</v>
      </c>
      <c r="AC186" s="94">
        <f>+'CO2'!AC186+'abs CO2'!AC186+'CH4'!AC186*PCG!$C$5+N2O!AC186*PCG!$C$6+HFC!AC186+PFC!AC186+'SF6'!AC186</f>
        <v>0</v>
      </c>
      <c r="AD186" s="94">
        <f>+'CO2'!AD186+'abs CO2'!AD186+'CH4'!AD186*PCG!$C$5+N2O!AD186*PCG!$C$6+HFC!AD186+PFC!AD186+'SF6'!AD186</f>
        <v>0</v>
      </c>
      <c r="AE186" s="94">
        <f>+'CO2'!AE186+'abs CO2'!AE186+'CH4'!AE186*PCG!$C$5+N2O!AE186*PCG!$C$6+HFC!AE186+PFC!AE186+'SF6'!AE186</f>
        <v>0</v>
      </c>
    </row>
    <row r="187" spans="1:31" x14ac:dyDescent="0.2">
      <c r="A187" s="13" t="s">
        <v>383</v>
      </c>
      <c r="B187" s="4" t="s">
        <v>184</v>
      </c>
      <c r="C187" s="33">
        <f>+C188+C189+C190</f>
        <v>0</v>
      </c>
      <c r="D187" s="33">
        <f t="shared" ref="D187:AE187" si="46">+D188+D189+D190</f>
        <v>0</v>
      </c>
      <c r="E187" s="33">
        <f t="shared" si="46"/>
        <v>0</v>
      </c>
      <c r="F187" s="33">
        <f t="shared" si="46"/>
        <v>0</v>
      </c>
      <c r="G187" s="33">
        <f t="shared" si="46"/>
        <v>0</v>
      </c>
      <c r="H187" s="33">
        <f t="shared" si="46"/>
        <v>0</v>
      </c>
      <c r="I187" s="33">
        <f t="shared" si="46"/>
        <v>0</v>
      </c>
      <c r="J187" s="33">
        <f t="shared" si="46"/>
        <v>0</v>
      </c>
      <c r="K187" s="33">
        <f t="shared" si="46"/>
        <v>0</v>
      </c>
      <c r="L187" s="33">
        <f t="shared" si="46"/>
        <v>0</v>
      </c>
      <c r="M187" s="33">
        <f t="shared" si="46"/>
        <v>0</v>
      </c>
      <c r="N187" s="33">
        <f t="shared" si="46"/>
        <v>0</v>
      </c>
      <c r="O187" s="33">
        <f t="shared" si="46"/>
        <v>0</v>
      </c>
      <c r="P187" s="33">
        <f t="shared" si="46"/>
        <v>0</v>
      </c>
      <c r="Q187" s="33">
        <f t="shared" si="46"/>
        <v>0</v>
      </c>
      <c r="R187" s="33">
        <f t="shared" si="46"/>
        <v>0</v>
      </c>
      <c r="S187" s="33">
        <f t="shared" si="46"/>
        <v>0</v>
      </c>
      <c r="T187" s="33">
        <f t="shared" si="46"/>
        <v>0</v>
      </c>
      <c r="U187" s="33">
        <f t="shared" si="46"/>
        <v>0</v>
      </c>
      <c r="V187" s="33">
        <f t="shared" si="46"/>
        <v>0</v>
      </c>
      <c r="W187" s="33">
        <f t="shared" si="46"/>
        <v>0</v>
      </c>
      <c r="X187" s="33">
        <f t="shared" si="46"/>
        <v>0</v>
      </c>
      <c r="Y187" s="33">
        <f t="shared" si="46"/>
        <v>0</v>
      </c>
      <c r="Z187" s="33">
        <f t="shared" si="46"/>
        <v>0</v>
      </c>
      <c r="AA187" s="33">
        <f t="shared" si="46"/>
        <v>0</v>
      </c>
      <c r="AB187" s="33">
        <f t="shared" si="46"/>
        <v>0</v>
      </c>
      <c r="AC187" s="33">
        <f t="shared" si="46"/>
        <v>0</v>
      </c>
      <c r="AD187" s="33">
        <f t="shared" si="46"/>
        <v>0</v>
      </c>
      <c r="AE187" s="33">
        <f t="shared" si="46"/>
        <v>0</v>
      </c>
    </row>
    <row r="188" spans="1:31" x14ac:dyDescent="0.2">
      <c r="A188" s="13" t="s">
        <v>384</v>
      </c>
      <c r="B188" s="4" t="s">
        <v>385</v>
      </c>
      <c r="C188" s="94">
        <f>+'CO2'!C188+'abs CO2'!C188+'CH4'!C188*PCG!$C$5+N2O!C188*PCG!$C$6+HFC!C188+PFC!C188+'SF6'!C188</f>
        <v>0</v>
      </c>
      <c r="D188" s="94">
        <f>+'CO2'!D188+'abs CO2'!D188+'CH4'!D188*PCG!$C$5+N2O!D188*PCG!$C$6+HFC!D188+PFC!D188+'SF6'!D188</f>
        <v>0</v>
      </c>
      <c r="E188" s="94">
        <f>+'CO2'!E188+'abs CO2'!E188+'CH4'!E188*PCG!$C$5+N2O!E188*PCG!$C$6+HFC!E188+PFC!E188+'SF6'!E188</f>
        <v>0</v>
      </c>
      <c r="F188" s="94">
        <f>+'CO2'!F188+'abs CO2'!F188+'CH4'!F188*PCG!$C$5+N2O!F188*PCG!$C$6+HFC!F188+PFC!F188+'SF6'!F188</f>
        <v>0</v>
      </c>
      <c r="G188" s="94">
        <f>+'CO2'!G188+'abs CO2'!G188+'CH4'!G188*PCG!$C$5+N2O!G188*PCG!$C$6+HFC!G188+PFC!G188+'SF6'!G188</f>
        <v>0</v>
      </c>
      <c r="H188" s="94">
        <f>+'CO2'!H188+'abs CO2'!H188+'CH4'!H188*PCG!$C$5+N2O!H188*PCG!$C$6+HFC!H188+PFC!H188+'SF6'!H188</f>
        <v>0</v>
      </c>
      <c r="I188" s="94">
        <f>+'CO2'!I188+'abs CO2'!I188+'CH4'!I188*PCG!$C$5+N2O!I188*PCG!$C$6+HFC!I188+PFC!I188+'SF6'!I188</f>
        <v>0</v>
      </c>
      <c r="J188" s="94">
        <f>+'CO2'!J188+'abs CO2'!J188+'CH4'!J188*PCG!$C$5+N2O!J188*PCG!$C$6+HFC!J188+PFC!J188+'SF6'!J188</f>
        <v>0</v>
      </c>
      <c r="K188" s="94">
        <f>+'CO2'!K188+'abs CO2'!K188+'CH4'!K188*PCG!$C$5+N2O!K188*PCG!$C$6+HFC!K188+PFC!K188+'SF6'!K188</f>
        <v>0</v>
      </c>
      <c r="L188" s="94">
        <f>+'CO2'!L188+'abs CO2'!L188+'CH4'!L188*PCG!$C$5+N2O!L188*PCG!$C$6+HFC!L188+PFC!L188+'SF6'!L188</f>
        <v>0</v>
      </c>
      <c r="M188" s="94">
        <f>+'CO2'!M188+'abs CO2'!M188+'CH4'!M188*PCG!$C$5+N2O!M188*PCG!$C$6+HFC!M188+PFC!M188+'SF6'!M188</f>
        <v>0</v>
      </c>
      <c r="N188" s="94">
        <f>+'CO2'!N188+'abs CO2'!N188+'CH4'!N188*PCG!$C$5+N2O!N188*PCG!$C$6+HFC!N188+PFC!N188+'SF6'!N188</f>
        <v>0</v>
      </c>
      <c r="O188" s="94">
        <f>+'CO2'!O188+'abs CO2'!O188+'CH4'!O188*PCG!$C$5+N2O!O188*PCG!$C$6+HFC!O188+PFC!O188+'SF6'!O188</f>
        <v>0</v>
      </c>
      <c r="P188" s="94">
        <f>+'CO2'!P188+'abs CO2'!P188+'CH4'!P188*PCG!$C$5+N2O!P188*PCG!$C$6+HFC!P188+PFC!P188+'SF6'!P188</f>
        <v>0</v>
      </c>
      <c r="Q188" s="94">
        <f>+'CO2'!Q188+'abs CO2'!Q188+'CH4'!Q188*PCG!$C$5+N2O!Q188*PCG!$C$6+HFC!Q188+PFC!Q188+'SF6'!Q188</f>
        <v>0</v>
      </c>
      <c r="R188" s="94">
        <f>+'CO2'!R188+'abs CO2'!R188+'CH4'!R188*PCG!$C$5+N2O!R188*PCG!$C$6+HFC!R188+PFC!R188+'SF6'!R188</f>
        <v>0</v>
      </c>
      <c r="S188" s="94">
        <f>+'CO2'!S188+'abs CO2'!S188+'CH4'!S188*PCG!$C$5+N2O!S188*PCG!$C$6+HFC!S188+PFC!S188+'SF6'!S188</f>
        <v>0</v>
      </c>
      <c r="T188" s="94">
        <f>+'CO2'!T188+'abs CO2'!T188+'CH4'!T188*PCG!$C$5+N2O!T188*PCG!$C$6+HFC!T188+PFC!T188+'SF6'!T188</f>
        <v>0</v>
      </c>
      <c r="U188" s="94">
        <f>+'CO2'!U188+'abs CO2'!U188+'CH4'!U188*PCG!$C$5+N2O!U188*PCG!$C$6+HFC!U188+PFC!U188+'SF6'!U188</f>
        <v>0</v>
      </c>
      <c r="V188" s="94">
        <f>+'CO2'!V188+'abs CO2'!V188+'CH4'!V188*PCG!$C$5+N2O!V188*PCG!$C$6+HFC!V188+PFC!V188+'SF6'!V188</f>
        <v>0</v>
      </c>
      <c r="W188" s="94">
        <f>+'CO2'!W188+'abs CO2'!W188+'CH4'!W188*PCG!$C$5+N2O!W188*PCG!$C$6+HFC!W188+PFC!W188+'SF6'!W188</f>
        <v>0</v>
      </c>
      <c r="X188" s="94">
        <f>+'CO2'!X188+'abs CO2'!X188+'CH4'!X188*PCG!$C$5+N2O!X188*PCG!$C$6+HFC!X188+PFC!X188+'SF6'!X188</f>
        <v>0</v>
      </c>
      <c r="Y188" s="94">
        <f>+'CO2'!Y188+'abs CO2'!Y188+'CH4'!Y188*PCG!$C$5+N2O!Y188*PCG!$C$6+HFC!Y188+PFC!Y188+'SF6'!Y188</f>
        <v>0</v>
      </c>
      <c r="Z188" s="94">
        <f>+'CO2'!Z188+'abs CO2'!Z188+'CH4'!Z188*PCG!$C$5+N2O!Z188*PCG!$C$6+HFC!Z188+PFC!Z188+'SF6'!Z188</f>
        <v>0</v>
      </c>
      <c r="AA188" s="94">
        <f>+'CO2'!AA188+'abs CO2'!AA188+'CH4'!AA188*PCG!$C$5+N2O!AA188*PCG!$C$6+HFC!AA188+PFC!AA188+'SF6'!AA188</f>
        <v>0</v>
      </c>
      <c r="AB188" s="94">
        <f>+'CO2'!AB188+'abs CO2'!AB188+'CH4'!AB188*PCG!$C$5+N2O!AB188*PCG!$C$6+HFC!AB188+PFC!AB188+'SF6'!AB188</f>
        <v>0</v>
      </c>
      <c r="AC188" s="94">
        <f>+'CO2'!AC188+'abs CO2'!AC188+'CH4'!AC188*PCG!$C$5+N2O!AC188*PCG!$C$6+HFC!AC188+PFC!AC188+'SF6'!AC188</f>
        <v>0</v>
      </c>
      <c r="AD188" s="94">
        <f>+'CO2'!AD188+'abs CO2'!AD188+'CH4'!AD188*PCG!$C$5+N2O!AD188*PCG!$C$6+HFC!AD188+PFC!AD188+'SF6'!AD188</f>
        <v>0</v>
      </c>
      <c r="AE188" s="94">
        <f>+'CO2'!AE188+'abs CO2'!AE188+'CH4'!AE188*PCG!$C$5+N2O!AE188*PCG!$C$6+HFC!AE188+PFC!AE188+'SF6'!AE188</f>
        <v>0</v>
      </c>
    </row>
    <row r="189" spans="1:31" x14ac:dyDescent="0.2">
      <c r="A189" s="13" t="s">
        <v>386</v>
      </c>
      <c r="B189" s="4" t="s">
        <v>387</v>
      </c>
      <c r="C189" s="94">
        <f>+'CO2'!C189+'abs CO2'!C189+'CH4'!C189*PCG!$C$5+N2O!C189*PCG!$C$6+HFC!C189+PFC!C189+'SF6'!C189</f>
        <v>0</v>
      </c>
      <c r="D189" s="94">
        <f>+'CO2'!D189+'abs CO2'!D189+'CH4'!D189*PCG!$C$5+N2O!D189*PCG!$C$6+HFC!D189+PFC!D189+'SF6'!D189</f>
        <v>0</v>
      </c>
      <c r="E189" s="94">
        <f>+'CO2'!E189+'abs CO2'!E189+'CH4'!E189*PCG!$C$5+N2O!E189*PCG!$C$6+HFC!E189+PFC!E189+'SF6'!E189</f>
        <v>0</v>
      </c>
      <c r="F189" s="94">
        <f>+'CO2'!F189+'abs CO2'!F189+'CH4'!F189*PCG!$C$5+N2O!F189*PCG!$C$6+HFC!F189+PFC!F189+'SF6'!F189</f>
        <v>0</v>
      </c>
      <c r="G189" s="94">
        <f>+'CO2'!G189+'abs CO2'!G189+'CH4'!G189*PCG!$C$5+N2O!G189*PCG!$C$6+HFC!G189+PFC!G189+'SF6'!G189</f>
        <v>0</v>
      </c>
      <c r="H189" s="94">
        <f>+'CO2'!H189+'abs CO2'!H189+'CH4'!H189*PCG!$C$5+N2O!H189*PCG!$C$6+HFC!H189+PFC!H189+'SF6'!H189</f>
        <v>0</v>
      </c>
      <c r="I189" s="94">
        <f>+'CO2'!I189+'abs CO2'!I189+'CH4'!I189*PCG!$C$5+N2O!I189*PCG!$C$6+HFC!I189+PFC!I189+'SF6'!I189</f>
        <v>0</v>
      </c>
      <c r="J189" s="94">
        <f>+'CO2'!J189+'abs CO2'!J189+'CH4'!J189*PCG!$C$5+N2O!J189*PCG!$C$6+HFC!J189+PFC!J189+'SF6'!J189</f>
        <v>0</v>
      </c>
      <c r="K189" s="94">
        <f>+'CO2'!K189+'abs CO2'!K189+'CH4'!K189*PCG!$C$5+N2O!K189*PCG!$C$6+HFC!K189+PFC!K189+'SF6'!K189</f>
        <v>0</v>
      </c>
      <c r="L189" s="94">
        <f>+'CO2'!L189+'abs CO2'!L189+'CH4'!L189*PCG!$C$5+N2O!L189*PCG!$C$6+HFC!L189+PFC!L189+'SF6'!L189</f>
        <v>0</v>
      </c>
      <c r="M189" s="94">
        <f>+'CO2'!M189+'abs CO2'!M189+'CH4'!M189*PCG!$C$5+N2O!M189*PCG!$C$6+HFC!M189+PFC!M189+'SF6'!M189</f>
        <v>0</v>
      </c>
      <c r="N189" s="94">
        <f>+'CO2'!N189+'abs CO2'!N189+'CH4'!N189*PCG!$C$5+N2O!N189*PCG!$C$6+HFC!N189+PFC!N189+'SF6'!N189</f>
        <v>0</v>
      </c>
      <c r="O189" s="94">
        <f>+'CO2'!O189+'abs CO2'!O189+'CH4'!O189*PCG!$C$5+N2O!O189*PCG!$C$6+HFC!O189+PFC!O189+'SF6'!O189</f>
        <v>0</v>
      </c>
      <c r="P189" s="94">
        <f>+'CO2'!P189+'abs CO2'!P189+'CH4'!P189*PCG!$C$5+N2O!P189*PCG!$C$6+HFC!P189+PFC!P189+'SF6'!P189</f>
        <v>0</v>
      </c>
      <c r="Q189" s="94">
        <f>+'CO2'!Q189+'abs CO2'!Q189+'CH4'!Q189*PCG!$C$5+N2O!Q189*PCG!$C$6+HFC!Q189+PFC!Q189+'SF6'!Q189</f>
        <v>0</v>
      </c>
      <c r="R189" s="94">
        <f>+'CO2'!R189+'abs CO2'!R189+'CH4'!R189*PCG!$C$5+N2O!R189*PCG!$C$6+HFC!R189+PFC!R189+'SF6'!R189</f>
        <v>0</v>
      </c>
      <c r="S189" s="94">
        <f>+'CO2'!S189+'abs CO2'!S189+'CH4'!S189*PCG!$C$5+N2O!S189*PCG!$C$6+HFC!S189+PFC!S189+'SF6'!S189</f>
        <v>0</v>
      </c>
      <c r="T189" s="94">
        <f>+'CO2'!T189+'abs CO2'!T189+'CH4'!T189*PCG!$C$5+N2O!T189*PCG!$C$6+HFC!T189+PFC!T189+'SF6'!T189</f>
        <v>0</v>
      </c>
      <c r="U189" s="94">
        <f>+'CO2'!U189+'abs CO2'!U189+'CH4'!U189*PCG!$C$5+N2O!U189*PCG!$C$6+HFC!U189+PFC!U189+'SF6'!U189</f>
        <v>0</v>
      </c>
      <c r="V189" s="94">
        <f>+'CO2'!V189+'abs CO2'!V189+'CH4'!V189*PCG!$C$5+N2O!V189*PCG!$C$6+HFC!V189+PFC!V189+'SF6'!V189</f>
        <v>0</v>
      </c>
      <c r="W189" s="94">
        <f>+'CO2'!W189+'abs CO2'!W189+'CH4'!W189*PCG!$C$5+N2O!W189*PCG!$C$6+HFC!W189+PFC!W189+'SF6'!W189</f>
        <v>0</v>
      </c>
      <c r="X189" s="94">
        <f>+'CO2'!X189+'abs CO2'!X189+'CH4'!X189*PCG!$C$5+N2O!X189*PCG!$C$6+HFC!X189+PFC!X189+'SF6'!X189</f>
        <v>0</v>
      </c>
      <c r="Y189" s="94">
        <f>+'CO2'!Y189+'abs CO2'!Y189+'CH4'!Y189*PCG!$C$5+N2O!Y189*PCG!$C$6+HFC!Y189+PFC!Y189+'SF6'!Y189</f>
        <v>0</v>
      </c>
      <c r="Z189" s="94">
        <f>+'CO2'!Z189+'abs CO2'!Z189+'CH4'!Z189*PCG!$C$5+N2O!Z189*PCG!$C$6+HFC!Z189+PFC!Z189+'SF6'!Z189</f>
        <v>0</v>
      </c>
      <c r="AA189" s="94">
        <f>+'CO2'!AA189+'abs CO2'!AA189+'CH4'!AA189*PCG!$C$5+N2O!AA189*PCG!$C$6+HFC!AA189+PFC!AA189+'SF6'!AA189</f>
        <v>0</v>
      </c>
      <c r="AB189" s="94">
        <f>+'CO2'!AB189+'abs CO2'!AB189+'CH4'!AB189*PCG!$C$5+N2O!AB189*PCG!$C$6+HFC!AB189+PFC!AB189+'SF6'!AB189</f>
        <v>0</v>
      </c>
      <c r="AC189" s="94">
        <f>+'CO2'!AC189+'abs CO2'!AC189+'CH4'!AC189*PCG!$C$5+N2O!AC189*PCG!$C$6+HFC!AC189+PFC!AC189+'SF6'!AC189</f>
        <v>0</v>
      </c>
      <c r="AD189" s="94">
        <f>+'CO2'!AD189+'abs CO2'!AD189+'CH4'!AD189*PCG!$C$5+N2O!AD189*PCG!$C$6+HFC!AD189+PFC!AD189+'SF6'!AD189</f>
        <v>0</v>
      </c>
      <c r="AE189" s="94">
        <f>+'CO2'!AE189+'abs CO2'!AE189+'CH4'!AE189*PCG!$C$5+N2O!AE189*PCG!$C$6+HFC!AE189+PFC!AE189+'SF6'!AE189</f>
        <v>0</v>
      </c>
    </row>
    <row r="190" spans="1:31" x14ac:dyDescent="0.2">
      <c r="A190" s="13" t="s">
        <v>388</v>
      </c>
      <c r="B190" s="4" t="s">
        <v>267</v>
      </c>
      <c r="C190" s="94">
        <f>+'CO2'!C190+'abs CO2'!C190+'CH4'!C190*PCG!$C$5+N2O!C190*PCG!$C$6+HFC!C190+PFC!C190+'SF6'!C190</f>
        <v>0</v>
      </c>
      <c r="D190" s="94">
        <f>+'CO2'!D190+'abs CO2'!D190+'CH4'!D190*PCG!$C$5+N2O!D190*PCG!$C$6+HFC!D190+PFC!D190+'SF6'!D190</f>
        <v>0</v>
      </c>
      <c r="E190" s="94">
        <f>+'CO2'!E190+'abs CO2'!E190+'CH4'!E190*PCG!$C$5+N2O!E190*PCG!$C$6+HFC!E190+PFC!E190+'SF6'!E190</f>
        <v>0</v>
      </c>
      <c r="F190" s="94">
        <f>+'CO2'!F190+'abs CO2'!F190+'CH4'!F190*PCG!$C$5+N2O!F190*PCG!$C$6+HFC!F190+PFC!F190+'SF6'!F190</f>
        <v>0</v>
      </c>
      <c r="G190" s="94">
        <f>+'CO2'!G190+'abs CO2'!G190+'CH4'!G190*PCG!$C$5+N2O!G190*PCG!$C$6+HFC!G190+PFC!G190+'SF6'!G190</f>
        <v>0</v>
      </c>
      <c r="H190" s="94">
        <f>+'CO2'!H190+'abs CO2'!H190+'CH4'!H190*PCG!$C$5+N2O!H190*PCG!$C$6+HFC!H190+PFC!H190+'SF6'!H190</f>
        <v>0</v>
      </c>
      <c r="I190" s="94">
        <f>+'CO2'!I190+'abs CO2'!I190+'CH4'!I190*PCG!$C$5+N2O!I190*PCG!$C$6+HFC!I190+PFC!I190+'SF6'!I190</f>
        <v>0</v>
      </c>
      <c r="J190" s="94">
        <f>+'CO2'!J190+'abs CO2'!J190+'CH4'!J190*PCG!$C$5+N2O!J190*PCG!$C$6+HFC!J190+PFC!J190+'SF6'!J190</f>
        <v>0</v>
      </c>
      <c r="K190" s="94">
        <f>+'CO2'!K190+'abs CO2'!K190+'CH4'!K190*PCG!$C$5+N2O!K190*PCG!$C$6+HFC!K190+PFC!K190+'SF6'!K190</f>
        <v>0</v>
      </c>
      <c r="L190" s="94">
        <f>+'CO2'!L190+'abs CO2'!L190+'CH4'!L190*PCG!$C$5+N2O!L190*PCG!$C$6+HFC!L190+PFC!L190+'SF6'!L190</f>
        <v>0</v>
      </c>
      <c r="M190" s="94">
        <f>+'CO2'!M190+'abs CO2'!M190+'CH4'!M190*PCG!$C$5+N2O!M190*PCG!$C$6+HFC!M190+PFC!M190+'SF6'!M190</f>
        <v>0</v>
      </c>
      <c r="N190" s="94">
        <f>+'CO2'!N190+'abs CO2'!N190+'CH4'!N190*PCG!$C$5+N2O!N190*PCG!$C$6+HFC!N190+PFC!N190+'SF6'!N190</f>
        <v>0</v>
      </c>
      <c r="O190" s="94">
        <f>+'CO2'!O190+'abs CO2'!O190+'CH4'!O190*PCG!$C$5+N2O!O190*PCG!$C$6+HFC!O190+PFC!O190+'SF6'!O190</f>
        <v>0</v>
      </c>
      <c r="P190" s="94">
        <f>+'CO2'!P190+'abs CO2'!P190+'CH4'!P190*PCG!$C$5+N2O!P190*PCG!$C$6+HFC!P190+PFC!P190+'SF6'!P190</f>
        <v>0</v>
      </c>
      <c r="Q190" s="94">
        <f>+'CO2'!Q190+'abs CO2'!Q190+'CH4'!Q190*PCG!$C$5+N2O!Q190*PCG!$C$6+HFC!Q190+PFC!Q190+'SF6'!Q190</f>
        <v>0</v>
      </c>
      <c r="R190" s="94">
        <f>+'CO2'!R190+'abs CO2'!R190+'CH4'!R190*PCG!$C$5+N2O!R190*PCG!$C$6+HFC!R190+PFC!R190+'SF6'!R190</f>
        <v>0</v>
      </c>
      <c r="S190" s="94">
        <f>+'CO2'!S190+'abs CO2'!S190+'CH4'!S190*PCG!$C$5+N2O!S190*PCG!$C$6+HFC!S190+PFC!S190+'SF6'!S190</f>
        <v>0</v>
      </c>
      <c r="T190" s="94">
        <f>+'CO2'!T190+'abs CO2'!T190+'CH4'!T190*PCG!$C$5+N2O!T190*PCG!$C$6+HFC!T190+PFC!T190+'SF6'!T190</f>
        <v>0</v>
      </c>
      <c r="U190" s="94">
        <f>+'CO2'!U190+'abs CO2'!U190+'CH4'!U190*PCG!$C$5+N2O!U190*PCG!$C$6+HFC!U190+PFC!U190+'SF6'!U190</f>
        <v>0</v>
      </c>
      <c r="V190" s="94">
        <f>+'CO2'!V190+'abs CO2'!V190+'CH4'!V190*PCG!$C$5+N2O!V190*PCG!$C$6+HFC!V190+PFC!V190+'SF6'!V190</f>
        <v>0</v>
      </c>
      <c r="W190" s="94">
        <f>+'CO2'!W190+'abs CO2'!W190+'CH4'!W190*PCG!$C$5+N2O!W190*PCG!$C$6+HFC!W190+PFC!W190+'SF6'!W190</f>
        <v>0</v>
      </c>
      <c r="X190" s="94">
        <f>+'CO2'!X190+'abs CO2'!X190+'CH4'!X190*PCG!$C$5+N2O!X190*PCG!$C$6+HFC!X190+PFC!X190+'SF6'!X190</f>
        <v>0</v>
      </c>
      <c r="Y190" s="94">
        <f>+'CO2'!Y190+'abs CO2'!Y190+'CH4'!Y190*PCG!$C$5+N2O!Y190*PCG!$C$6+HFC!Y190+PFC!Y190+'SF6'!Y190</f>
        <v>0</v>
      </c>
      <c r="Z190" s="94">
        <f>+'CO2'!Z190+'abs CO2'!Z190+'CH4'!Z190*PCG!$C$5+N2O!Z190*PCG!$C$6+HFC!Z190+PFC!Z190+'SF6'!Z190</f>
        <v>0</v>
      </c>
      <c r="AA190" s="94">
        <f>+'CO2'!AA190+'abs CO2'!AA190+'CH4'!AA190*PCG!$C$5+N2O!AA190*PCG!$C$6+HFC!AA190+PFC!AA190+'SF6'!AA190</f>
        <v>0</v>
      </c>
      <c r="AB190" s="94">
        <f>+'CO2'!AB190+'abs CO2'!AB190+'CH4'!AB190*PCG!$C$5+N2O!AB190*PCG!$C$6+HFC!AB190+PFC!AB190+'SF6'!AB190</f>
        <v>0</v>
      </c>
      <c r="AC190" s="94">
        <f>+'CO2'!AC190+'abs CO2'!AC190+'CH4'!AC190*PCG!$C$5+N2O!AC190*PCG!$C$6+HFC!AC190+PFC!AC190+'SF6'!AC190</f>
        <v>0</v>
      </c>
      <c r="AD190" s="94">
        <f>+'CO2'!AD190+'abs CO2'!AD190+'CH4'!AD190*PCG!$C$5+N2O!AD190*PCG!$C$6+HFC!AD190+PFC!AD190+'SF6'!AD190</f>
        <v>0</v>
      </c>
      <c r="AE190" s="94">
        <f>+'CO2'!AE190+'abs CO2'!AE190+'CH4'!AE190*PCG!$C$5+N2O!AE190*PCG!$C$6+HFC!AE190+PFC!AE190+'SF6'!AE190</f>
        <v>0</v>
      </c>
    </row>
    <row r="191" spans="1:31" x14ac:dyDescent="0.2">
      <c r="A191" s="81" t="s">
        <v>390</v>
      </c>
      <c r="B191" s="7" t="s">
        <v>391</v>
      </c>
      <c r="C191" s="32">
        <f t="shared" ref="C191:AE191" si="47">+C192+C216+C252+C257+C286+C287+C291+C294+C295+C296</f>
        <v>784.61971452537625</v>
      </c>
      <c r="D191" s="32">
        <f t="shared" si="47"/>
        <v>797.36331555916593</v>
      </c>
      <c r="E191" s="32">
        <f t="shared" si="47"/>
        <v>832.54746814495354</v>
      </c>
      <c r="F191" s="32">
        <f t="shared" si="47"/>
        <v>874.91404592476738</v>
      </c>
      <c r="G191" s="32">
        <f t="shared" si="47"/>
        <v>918.88467921324116</v>
      </c>
      <c r="H191" s="32">
        <f t="shared" si="47"/>
        <v>949.6151660953758</v>
      </c>
      <c r="I191" s="32">
        <f t="shared" si="47"/>
        <v>993.24501032505964</v>
      </c>
      <c r="J191" s="32">
        <f t="shared" si="47"/>
        <v>1008.2203248452038</v>
      </c>
      <c r="K191" s="32">
        <f t="shared" si="47"/>
        <v>996.91510666080057</v>
      </c>
      <c r="L191" s="32">
        <f t="shared" si="47"/>
        <v>1022.9930533166161</v>
      </c>
      <c r="M191" s="32">
        <f t="shared" si="47"/>
        <v>1014.3741149566036</v>
      </c>
      <c r="N191" s="32">
        <f t="shared" si="47"/>
        <v>956.59401755676288</v>
      </c>
      <c r="O191" s="32">
        <f t="shared" si="47"/>
        <v>994.02658542817062</v>
      </c>
      <c r="P191" s="32">
        <f t="shared" si="47"/>
        <v>959.02796526044631</v>
      </c>
      <c r="Q191" s="32">
        <f t="shared" si="47"/>
        <v>1047.323842522751</v>
      </c>
      <c r="R191" s="32">
        <f t="shared" si="47"/>
        <v>1047.1690879929711</v>
      </c>
      <c r="S191" s="32">
        <f t="shared" si="47"/>
        <v>1101.3703550667647</v>
      </c>
      <c r="T191" s="32">
        <f t="shared" si="47"/>
        <v>1144.109164753615</v>
      </c>
      <c r="U191" s="32">
        <f t="shared" si="47"/>
        <v>1167.1623830365902</v>
      </c>
      <c r="V191" s="32">
        <f t="shared" si="47"/>
        <v>1165.8637744022963</v>
      </c>
      <c r="W191" s="32">
        <f t="shared" si="47"/>
        <v>1194.4222697053801</v>
      </c>
      <c r="X191" s="32">
        <f t="shared" si="47"/>
        <v>1171.0219097034965</v>
      </c>
      <c r="Y191" s="32">
        <f t="shared" si="47"/>
        <v>1190.5399530466386</v>
      </c>
      <c r="Z191" s="32">
        <f t="shared" si="47"/>
        <v>1155.3564621014534</v>
      </c>
      <c r="AA191" s="32">
        <f t="shared" si="47"/>
        <v>1103.9712843747261</v>
      </c>
      <c r="AB191" s="32">
        <f t="shared" si="47"/>
        <v>1140.4515968662065</v>
      </c>
      <c r="AC191" s="32">
        <f t="shared" si="47"/>
        <v>1125.5861667653651</v>
      </c>
      <c r="AD191" s="32">
        <f t="shared" si="47"/>
        <v>1107.2265546385891</v>
      </c>
      <c r="AE191" s="32">
        <f t="shared" si="47"/>
        <v>1116.4189310038375</v>
      </c>
    </row>
    <row r="192" spans="1:31" x14ac:dyDescent="0.2">
      <c r="A192" s="80" t="s">
        <v>392</v>
      </c>
      <c r="B192" s="4" t="s">
        <v>393</v>
      </c>
      <c r="C192" s="33">
        <f t="shared" ref="C192:AE192" si="48">+C193++C201+C202+C206</f>
        <v>242.60323024739628</v>
      </c>
      <c r="D192" s="33">
        <f t="shared" si="48"/>
        <v>245.70339524035455</v>
      </c>
      <c r="E192" s="33">
        <f t="shared" si="48"/>
        <v>251.92778212445032</v>
      </c>
      <c r="F192" s="33">
        <f t="shared" si="48"/>
        <v>260.39792096299004</v>
      </c>
      <c r="G192" s="33">
        <f t="shared" si="48"/>
        <v>268.90125092571634</v>
      </c>
      <c r="H192" s="33">
        <f t="shared" si="48"/>
        <v>271.4921092145911</v>
      </c>
      <c r="I192" s="33">
        <f t="shared" si="48"/>
        <v>272.74999820322239</v>
      </c>
      <c r="J192" s="33">
        <f t="shared" si="48"/>
        <v>291.11641371744315</v>
      </c>
      <c r="K192" s="33">
        <f t="shared" si="48"/>
        <v>280.99167015810752</v>
      </c>
      <c r="L192" s="33">
        <f t="shared" si="48"/>
        <v>272.43518213236325</v>
      </c>
      <c r="M192" s="33">
        <f t="shared" si="48"/>
        <v>261.96374178153496</v>
      </c>
      <c r="N192" s="33">
        <f t="shared" si="48"/>
        <v>258.36316655169236</v>
      </c>
      <c r="O192" s="33">
        <f t="shared" si="48"/>
        <v>250.45953849750984</v>
      </c>
      <c r="P192" s="33">
        <f t="shared" si="48"/>
        <v>239.15501369504557</v>
      </c>
      <c r="Q192" s="33">
        <f t="shared" si="48"/>
        <v>230.86868539848686</v>
      </c>
      <c r="R192" s="33">
        <f t="shared" si="48"/>
        <v>223.9562209465121</v>
      </c>
      <c r="S192" s="33">
        <f t="shared" si="48"/>
        <v>218.33263970830336</v>
      </c>
      <c r="T192" s="33">
        <f t="shared" si="48"/>
        <v>209.69185084261869</v>
      </c>
      <c r="U192" s="33">
        <f t="shared" si="48"/>
        <v>204.35267431028822</v>
      </c>
      <c r="V192" s="33">
        <f t="shared" si="48"/>
        <v>198.44552541160792</v>
      </c>
      <c r="W192" s="33">
        <f t="shared" si="48"/>
        <v>194.6018294302591</v>
      </c>
      <c r="X192" s="33">
        <f t="shared" si="48"/>
        <v>187.89545688631242</v>
      </c>
      <c r="Y192" s="33">
        <f t="shared" si="48"/>
        <v>195.34238216437492</v>
      </c>
      <c r="Z192" s="33">
        <f t="shared" si="48"/>
        <v>193.31956315218596</v>
      </c>
      <c r="AA192" s="33">
        <f t="shared" si="48"/>
        <v>181.2995097372881</v>
      </c>
      <c r="AB192" s="33">
        <f t="shared" si="48"/>
        <v>173.86752458449993</v>
      </c>
      <c r="AC192" s="33">
        <f t="shared" si="48"/>
        <v>158.93069743569384</v>
      </c>
      <c r="AD192" s="33">
        <f t="shared" si="48"/>
        <v>142.80887075352445</v>
      </c>
      <c r="AE192" s="33">
        <f t="shared" si="48"/>
        <v>128.84043510011412</v>
      </c>
    </row>
    <row r="193" spans="1:31" x14ac:dyDescent="0.2">
      <c r="A193" s="80" t="s">
        <v>394</v>
      </c>
      <c r="B193" s="4" t="s">
        <v>395</v>
      </c>
      <c r="C193" s="33">
        <f t="shared" ref="C193:AE193" si="49">+C194+C195</f>
        <v>180.51616136866542</v>
      </c>
      <c r="D193" s="33">
        <f t="shared" si="49"/>
        <v>183.87272772595554</v>
      </c>
      <c r="E193" s="33">
        <f t="shared" si="49"/>
        <v>190.15534724312562</v>
      </c>
      <c r="F193" s="33">
        <f t="shared" si="49"/>
        <v>197.57188979812409</v>
      </c>
      <c r="G193" s="33">
        <f t="shared" si="49"/>
        <v>204.42948152932689</v>
      </c>
      <c r="H193" s="33">
        <f t="shared" si="49"/>
        <v>207.82162205465823</v>
      </c>
      <c r="I193" s="33">
        <f t="shared" si="49"/>
        <v>210.91012425015444</v>
      </c>
      <c r="J193" s="33">
        <f t="shared" si="49"/>
        <v>223.3751637174432</v>
      </c>
      <c r="K193" s="33">
        <f t="shared" si="49"/>
        <v>214.04425906387644</v>
      </c>
      <c r="L193" s="33">
        <f t="shared" si="49"/>
        <v>204.34359706008152</v>
      </c>
      <c r="M193" s="33">
        <f t="shared" si="49"/>
        <v>194.73116136497066</v>
      </c>
      <c r="N193" s="33">
        <f t="shared" si="49"/>
        <v>185.78007609823374</v>
      </c>
      <c r="O193" s="33">
        <f t="shared" si="49"/>
        <v>176.06016852353795</v>
      </c>
      <c r="P193" s="33">
        <f t="shared" si="49"/>
        <v>166.27937859837903</v>
      </c>
      <c r="Q193" s="33">
        <f t="shared" si="49"/>
        <v>156.85104781844612</v>
      </c>
      <c r="R193" s="33">
        <f t="shared" si="49"/>
        <v>147.22422237755165</v>
      </c>
      <c r="S193" s="33">
        <f t="shared" si="49"/>
        <v>137.62032303597013</v>
      </c>
      <c r="T193" s="33">
        <f t="shared" si="49"/>
        <v>127.82773834261867</v>
      </c>
      <c r="U193" s="33">
        <f t="shared" si="49"/>
        <v>122.31181180855125</v>
      </c>
      <c r="V193" s="33">
        <f t="shared" si="49"/>
        <v>116.27383984835447</v>
      </c>
      <c r="W193" s="33">
        <f t="shared" si="49"/>
        <v>110.92730933859248</v>
      </c>
      <c r="X193" s="33">
        <f t="shared" si="49"/>
        <v>105.41520768262359</v>
      </c>
      <c r="Y193" s="33">
        <f t="shared" si="49"/>
        <v>110.95859122345483</v>
      </c>
      <c r="Z193" s="33">
        <f t="shared" si="49"/>
        <v>116.587639080755</v>
      </c>
      <c r="AA193" s="33">
        <f t="shared" si="49"/>
        <v>107.19870539787479</v>
      </c>
      <c r="AB193" s="33">
        <f t="shared" si="49"/>
        <v>97.587984720382593</v>
      </c>
      <c r="AC193" s="33">
        <f t="shared" si="49"/>
        <v>84.566509836078197</v>
      </c>
      <c r="AD193" s="33">
        <f t="shared" si="49"/>
        <v>71.487466373366587</v>
      </c>
      <c r="AE193" s="33">
        <f t="shared" si="49"/>
        <v>58.408422910654977</v>
      </c>
    </row>
    <row r="194" spans="1:31" x14ac:dyDescent="0.2">
      <c r="A194" s="80" t="s">
        <v>396</v>
      </c>
      <c r="B194" s="4" t="s">
        <v>397</v>
      </c>
      <c r="C194" s="94">
        <f>+'CO2'!C194+'abs CO2'!C194+'CH4'!C194*PCG!$C$5+N2O!C194*PCG!$C$6+HFC!C194+PFC!C194+'SF6'!C194</f>
        <v>22.171417843523898</v>
      </c>
      <c r="D194" s="94">
        <f>+'CO2'!D194+'abs CO2'!D194+'CH4'!D194*PCG!$C$5+N2O!D194*PCG!$C$6+HFC!D194+PFC!D194+'SF6'!D194</f>
        <v>22.438987652200069</v>
      </c>
      <c r="E194" s="94">
        <f>+'CO2'!E194+'abs CO2'!E194+'CH4'!E194*PCG!$C$5+N2O!E194*PCG!$C$6+HFC!E194+PFC!E194+'SF6'!E194</f>
        <v>23.390014758858101</v>
      </c>
      <c r="F194" s="94">
        <f>+'CO2'!F194+'abs CO2'!F194+'CH4'!F194*PCG!$C$5+N2O!F194*PCG!$C$6+HFC!F194+PFC!F194+'SF6'!F194</f>
        <v>24.423867051753781</v>
      </c>
      <c r="G194" s="94">
        <f>+'CO2'!G194+'abs CO2'!G194+'CH4'!G194*PCG!$C$5+N2O!G194*PCG!$C$6+HFC!G194+PFC!G194+'SF6'!G194</f>
        <v>25.457458592532472</v>
      </c>
      <c r="H194" s="94">
        <f>+'CO2'!H194+'abs CO2'!H194+'CH4'!H194*PCG!$C$5+N2O!H194*PCG!$C$6+HFC!H194+PFC!H194+'SF6'!H194</f>
        <v>26.238319888372601</v>
      </c>
      <c r="I194" s="94">
        <f>+'CO2'!I194+'abs CO2'!I194+'CH4'!I194*PCG!$C$5+N2O!I194*PCG!$C$6+HFC!I194+PFC!I194+'SF6'!I194</f>
        <v>26.819498876378951</v>
      </c>
      <c r="J194" s="94">
        <f>+'CO2'!J194+'abs CO2'!J194+'CH4'!J194*PCG!$C$5+N2O!J194*PCG!$C$6+HFC!J194+PFC!J194+'SF6'!J194</f>
        <v>28.869993942643742</v>
      </c>
      <c r="K194" s="94">
        <f>+'CO2'!K194+'abs CO2'!K194+'CH4'!K194*PCG!$C$5+N2O!K194*PCG!$C$6+HFC!K194+PFC!K194+'SF6'!K194</f>
        <v>27.434549894229391</v>
      </c>
      <c r="L194" s="94">
        <f>+'CO2'!L194+'abs CO2'!L194+'CH4'!L194*PCG!$C$5+N2O!L194*PCG!$C$6+HFC!L194+PFC!L194+'SF6'!L194</f>
        <v>25.660098376378954</v>
      </c>
      <c r="M194" s="94">
        <f>+'CO2'!M194+'abs CO2'!M194+'CH4'!M194*PCG!$C$5+N2O!M194*PCG!$C$6+HFC!M194+PFC!M194+'SF6'!M194</f>
        <v>24.004992649182583</v>
      </c>
      <c r="N194" s="94">
        <f>+'CO2'!N194+'abs CO2'!N194+'CH4'!N194*PCG!$C$5+N2O!N194*PCG!$C$6+HFC!N194+PFC!N194+'SF6'!N194</f>
        <v>23.042720546069297</v>
      </c>
      <c r="O194" s="94">
        <f>+'CO2'!O194+'abs CO2'!O194+'CH4'!O194*PCG!$C$5+N2O!O194*PCG!$C$6+HFC!O194+PFC!O194+'SF6'!O194</f>
        <v>21.343467319038094</v>
      </c>
      <c r="P194" s="94">
        <f>+'CO2'!P194+'abs CO2'!P194+'CH4'!P194*PCG!$C$5+N2O!P194*PCG!$C$6+HFC!P194+PFC!P194+'SF6'!P194</f>
        <v>19.615525342937598</v>
      </c>
      <c r="Q194" s="94">
        <f>+'CO2'!Q194+'abs CO2'!Q194+'CH4'!Q194*PCG!$C$5+N2O!Q194*PCG!$C$6+HFC!Q194+PFC!Q194+'SF6'!Q194</f>
        <v>18.272583107172039</v>
      </c>
      <c r="R194" s="94">
        <f>+'CO2'!R194+'abs CO2'!R194+'CH4'!R194*PCG!$C$5+N2O!R194*PCG!$C$6+HFC!R194+PFC!R194+'SF6'!R194</f>
        <v>16.764028516354177</v>
      </c>
      <c r="S194" s="94">
        <f>+'CO2'!S194+'abs CO2'!S194+'CH4'!S194*PCG!$C$5+N2O!S194*PCG!$C$6+HFC!S194+PFC!S194+'SF6'!S194</f>
        <v>15.31161889318056</v>
      </c>
      <c r="T194" s="94">
        <f>+'CO2'!T194+'abs CO2'!T194+'CH4'!T194*PCG!$C$5+N2O!T194*PCG!$C$6+HFC!T194+PFC!T194+'SF6'!T194</f>
        <v>13.704074329354984</v>
      </c>
      <c r="U194" s="94">
        <f>+'CO2'!U194+'abs CO2'!U194+'CH4'!U194*PCG!$C$5+N2O!U194*PCG!$C$6+HFC!U194+PFC!U194+'SF6'!U194</f>
        <v>13.327467612378058</v>
      </c>
      <c r="V194" s="94">
        <f>+'CO2'!V194+'abs CO2'!V194+'CH4'!V194*PCG!$C$5+N2O!V194*PCG!$C$6+HFC!V194+PFC!V194+'SF6'!V194</f>
        <v>12.415126729545598</v>
      </c>
      <c r="W194" s="94">
        <f>+'CO2'!W194+'abs CO2'!W194+'CH4'!W194*PCG!$C$5+N2O!W194*PCG!$C$6+HFC!W194+PFC!W194+'SF6'!W194</f>
        <v>12.180757204178372</v>
      </c>
      <c r="X194" s="94">
        <f>+'CO2'!X194+'abs CO2'!X194+'CH4'!X194*PCG!$C$5+N2O!X194*PCG!$C$6+HFC!X194+PFC!X194+'SF6'!X194</f>
        <v>11.767562253977809</v>
      </c>
      <c r="Y194" s="94">
        <f>+'CO2'!Y194+'abs CO2'!Y194+'CH4'!Y194*PCG!$C$5+N2O!Y194*PCG!$C$6+HFC!Y194+PFC!Y194+'SF6'!Y194</f>
        <v>11.752324200191989</v>
      </c>
      <c r="Z194" s="94">
        <f>+'CO2'!Z194+'abs CO2'!Z194+'CH4'!Z194*PCG!$C$5+N2O!Z194*PCG!$C$6+HFC!Z194+PFC!Z194+'SF6'!Z194</f>
        <v>11.787741111899257</v>
      </c>
      <c r="AA194" s="94">
        <f>+'CO2'!AA194+'abs CO2'!AA194+'CH4'!AA194*PCG!$C$5+N2O!AA194*PCG!$C$6+HFC!AA194+PFC!AA194+'SF6'!AA194</f>
        <v>11.057109943975998</v>
      </c>
      <c r="AB194" s="94">
        <f>+'CO2'!AB194+'abs CO2'!AB194+'CH4'!AB194*PCG!$C$5+N2O!AB194*PCG!$C$6+HFC!AB194+PFC!AB194+'SF6'!AB194</f>
        <v>10.134778533091399</v>
      </c>
      <c r="AC194" s="94">
        <f>+'CO2'!AC194+'abs CO2'!AC194+'CH4'!AC194*PCG!$C$5+N2O!AC194*PCG!$C$6+HFC!AC194+PFC!AC194+'SF6'!AC194</f>
        <v>8.7285537549646612</v>
      </c>
      <c r="AD194" s="94">
        <f>+'CO2'!AD194+'abs CO2'!AD194+'CH4'!AD194*PCG!$C$5+N2O!AD194*PCG!$C$6+HFC!AD194+PFC!AD194+'SF6'!AD194</f>
        <v>7.3561708730218083</v>
      </c>
      <c r="AE194" s="94">
        <f>+'CO2'!AE194+'abs CO2'!AE194+'CH4'!AE194*PCG!$C$5+N2O!AE194*PCG!$C$6+HFC!AE194+PFC!AE194+'SF6'!AE194</f>
        <v>5.9837879910789571</v>
      </c>
    </row>
    <row r="195" spans="1:31" x14ac:dyDescent="0.2">
      <c r="A195" s="80" t="s">
        <v>398</v>
      </c>
      <c r="B195" s="4" t="s">
        <v>399</v>
      </c>
      <c r="C195" s="33">
        <f t="shared" ref="C195:AE195" si="50">+C196+C197+C198+C199+C200</f>
        <v>158.34474352514152</v>
      </c>
      <c r="D195" s="33">
        <f t="shared" si="50"/>
        <v>161.43374007375547</v>
      </c>
      <c r="E195" s="33">
        <f t="shared" si="50"/>
        <v>166.7653324842675</v>
      </c>
      <c r="F195" s="33">
        <f t="shared" si="50"/>
        <v>173.14802274637032</v>
      </c>
      <c r="G195" s="33">
        <f t="shared" si="50"/>
        <v>178.97202293679442</v>
      </c>
      <c r="H195" s="33">
        <f t="shared" si="50"/>
        <v>181.58330216628562</v>
      </c>
      <c r="I195" s="33">
        <f t="shared" si="50"/>
        <v>184.09062537377548</v>
      </c>
      <c r="J195" s="33">
        <f t="shared" si="50"/>
        <v>194.50516977479947</v>
      </c>
      <c r="K195" s="33">
        <f t="shared" si="50"/>
        <v>186.60970916964703</v>
      </c>
      <c r="L195" s="33">
        <f t="shared" si="50"/>
        <v>178.68349868370257</v>
      </c>
      <c r="M195" s="33">
        <f t="shared" si="50"/>
        <v>170.72616871578808</v>
      </c>
      <c r="N195" s="33">
        <f t="shared" si="50"/>
        <v>162.73735555216444</v>
      </c>
      <c r="O195" s="33">
        <f t="shared" si="50"/>
        <v>154.71670120449986</v>
      </c>
      <c r="P195" s="33">
        <f t="shared" si="50"/>
        <v>146.66385325544144</v>
      </c>
      <c r="Q195" s="33">
        <f t="shared" si="50"/>
        <v>138.57846471127408</v>
      </c>
      <c r="R195" s="33">
        <f t="shared" si="50"/>
        <v>130.46019386119747</v>
      </c>
      <c r="S195" s="33">
        <f t="shared" si="50"/>
        <v>122.30870414278957</v>
      </c>
      <c r="T195" s="33">
        <f t="shared" si="50"/>
        <v>114.12366401326369</v>
      </c>
      <c r="U195" s="33">
        <f t="shared" si="50"/>
        <v>108.9843441961732</v>
      </c>
      <c r="V195" s="33">
        <f t="shared" si="50"/>
        <v>103.85871311880886</v>
      </c>
      <c r="W195" s="33">
        <f t="shared" si="50"/>
        <v>98.746552134414102</v>
      </c>
      <c r="X195" s="33">
        <f t="shared" si="50"/>
        <v>93.647645428645774</v>
      </c>
      <c r="Y195" s="33">
        <f t="shared" si="50"/>
        <v>99.206267023262839</v>
      </c>
      <c r="Z195" s="33">
        <f t="shared" si="50"/>
        <v>104.79989796885575</v>
      </c>
      <c r="AA195" s="33">
        <f t="shared" si="50"/>
        <v>96.141595453898788</v>
      </c>
      <c r="AB195" s="33">
        <f t="shared" si="50"/>
        <v>87.453206187291187</v>
      </c>
      <c r="AC195" s="33">
        <f t="shared" si="50"/>
        <v>75.837956081113532</v>
      </c>
      <c r="AD195" s="33">
        <f t="shared" si="50"/>
        <v>64.131295500344777</v>
      </c>
      <c r="AE195" s="33">
        <f t="shared" si="50"/>
        <v>52.424634919576022</v>
      </c>
    </row>
    <row r="196" spans="1:31" x14ac:dyDescent="0.2">
      <c r="A196" s="80" t="s">
        <v>400</v>
      </c>
      <c r="B196" s="4" t="s">
        <v>401</v>
      </c>
      <c r="C196" s="94">
        <f>+'CO2'!C196+'abs CO2'!C196+'CH4'!C196*PCG!$C$5+N2O!C196*PCG!$C$6+HFC!C196+PFC!C196+'SF6'!C196</f>
        <v>63.790777409829644</v>
      </c>
      <c r="D196" s="94">
        <f>+'CO2'!D196+'abs CO2'!D196+'CH4'!D196*PCG!$C$5+N2O!D196*PCG!$C$6+HFC!D196+PFC!D196+'SF6'!D196</f>
        <v>63.866987217823493</v>
      </c>
      <c r="E196" s="94">
        <f>+'CO2'!E196+'abs CO2'!E196+'CH4'!E196*PCG!$C$5+N2O!E196*PCG!$C$6+HFC!E196+PFC!E196+'SF6'!E196</f>
        <v>66.442689531976555</v>
      </c>
      <c r="F196" s="94">
        <f>+'CO2'!F196+'abs CO2'!F196+'CH4'!F196*PCG!$C$5+N2O!F196*PCG!$C$6+HFC!F196+PFC!F196+'SF6'!F196</f>
        <v>68.78846791346372</v>
      </c>
      <c r="G196" s="94">
        <f>+'CO2'!G196+'abs CO2'!G196+'CH4'!G196*PCG!$C$5+N2O!G196*PCG!$C$6+HFC!G196+PFC!G196+'SF6'!G196</f>
        <v>70.978843300811562</v>
      </c>
      <c r="H196" s="94">
        <f>+'CO2'!H196+'abs CO2'!H196+'CH4'!H196*PCG!$C$5+N2O!H196*PCG!$C$6+HFC!H196+PFC!H196+'SF6'!H196</f>
        <v>72.081236908259243</v>
      </c>
      <c r="I196" s="94">
        <f>+'CO2'!I196+'abs CO2'!I196+'CH4'!I196*PCG!$C$5+N2O!I196*PCG!$C$6+HFC!I196+PFC!I196+'SF6'!I196</f>
        <v>73.579608933626034</v>
      </c>
      <c r="J196" s="94">
        <f>+'CO2'!J196+'abs CO2'!J196+'CH4'!J196*PCG!$C$5+N2O!J196*PCG!$C$6+HFC!J196+PFC!J196+'SF6'!J196</f>
        <v>79.905806832408047</v>
      </c>
      <c r="K196" s="94">
        <f>+'CO2'!K196+'abs CO2'!K196+'CH4'!K196*PCG!$C$5+N2O!K196*PCG!$C$6+HFC!K196+PFC!K196+'SF6'!K196</f>
        <v>76.793024321651345</v>
      </c>
      <c r="L196" s="94">
        <f>+'CO2'!L196+'abs CO2'!L196+'CH4'!L196*PCG!$C$5+N2O!L196*PCG!$C$6+HFC!L196+PFC!L196+'SF6'!L196</f>
        <v>73.710393721585703</v>
      </c>
      <c r="M196" s="94">
        <f>+'CO2'!M196+'abs CO2'!M196+'CH4'!M196*PCG!$C$5+N2O!M196*PCG!$C$6+HFC!M196+PFC!M196+'SF6'!M196</f>
        <v>70.657675712604274</v>
      </c>
      <c r="N196" s="94">
        <f>+'CO2'!N196+'abs CO2'!N196+'CH4'!N196*PCG!$C$5+N2O!N196*PCG!$C$6+HFC!N196+PFC!N196+'SF6'!N196</f>
        <v>67.634633954378529</v>
      </c>
      <c r="O196" s="94">
        <f>+'CO2'!O196+'abs CO2'!O196+'CH4'!O196*PCG!$C$5+N2O!O196*PCG!$C$6+HFC!O196+PFC!O196+'SF6'!O196</f>
        <v>64.641035042410095</v>
      </c>
      <c r="P196" s="94">
        <f>+'CO2'!P196+'abs CO2'!P196+'CH4'!P196*PCG!$C$5+N2O!P196*PCG!$C$6+HFC!P196+PFC!P196+'SF6'!P196</f>
        <v>61.676648465375706</v>
      </c>
      <c r="Q196" s="94">
        <f>+'CO2'!Q196+'abs CO2'!Q196+'CH4'!Q196*PCG!$C$5+N2O!Q196*PCG!$C$6+HFC!Q196+PFC!Q196+'SF6'!Q196</f>
        <v>58.741246563247415</v>
      </c>
      <c r="R196" s="94">
        <f>+'CO2'!R196+'abs CO2'!R196+'CH4'!R196*PCG!$C$5+N2O!R196*PCG!$C$6+HFC!R196+PFC!R196+'SF6'!R196</f>
        <v>55.834604486174214</v>
      </c>
      <c r="S196" s="94">
        <f>+'CO2'!S196+'abs CO2'!S196+'CH4'!S196*PCG!$C$5+N2O!S196*PCG!$C$6+HFC!S196+PFC!S196+'SF6'!S196</f>
        <v>52.956500154107424</v>
      </c>
      <c r="T196" s="94">
        <f>+'CO2'!T196+'abs CO2'!T196+'CH4'!T196*PCG!$C$5+N2O!T196*PCG!$C$6+HFC!T196+PFC!T196+'SF6'!T196</f>
        <v>50.106714217157297</v>
      </c>
      <c r="U196" s="94">
        <f>+'CO2'!U196+'abs CO2'!U196+'CH4'!U196*PCG!$C$5+N2O!U196*PCG!$C$6+HFC!U196+PFC!U196+'SF6'!U196</f>
        <v>47.457880031334447</v>
      </c>
      <c r="V196" s="94">
        <f>+'CO2'!V196+'abs CO2'!V196+'CH4'!V196*PCG!$C$5+N2O!V196*PCG!$C$6+HFC!V196+PFC!V196+'SF6'!V196</f>
        <v>44.83513996186101</v>
      </c>
      <c r="W196" s="94">
        <f>+'CO2'!W196+'abs CO2'!W196+'CH4'!W196*PCG!$C$5+N2O!W196*PCG!$C$6+HFC!W196+PFC!W196+'SF6'!W196</f>
        <v>42.238296070583011</v>
      </c>
      <c r="X196" s="94">
        <f>+'CO2'!X196+'abs CO2'!X196+'CH4'!X196*PCG!$C$5+N2O!X196*PCG!$C$6+HFC!X196+PFC!X196+'SF6'!X196</f>
        <v>39.667152833066901</v>
      </c>
      <c r="Y196" s="94">
        <f>+'CO2'!Y196+'abs CO2'!Y196+'CH4'!Y196*PCG!$C$5+N2O!Y196*PCG!$C$6+HFC!Y196+PFC!Y196+'SF6'!Y196</f>
        <v>40.644552655945098</v>
      </c>
      <c r="Z196" s="94">
        <f>+'CO2'!Z196+'abs CO2'!Z196+'CH4'!Z196*PCG!$C$5+N2O!Z196*PCG!$C$6+HFC!Z196+PFC!Z196+'SF6'!Z196</f>
        <v>41.610679103603601</v>
      </c>
      <c r="AA196" s="94">
        <f>+'CO2'!AA196+'abs CO2'!AA196+'CH4'!AA196*PCG!$C$5+N2O!AA196*PCG!$C$6+HFC!AA196+PFC!AA196+'SF6'!AA196</f>
        <v>37.742505798579977</v>
      </c>
      <c r="AB196" s="94">
        <f>+'CO2'!AB196+'abs CO2'!AB196+'CH4'!AB196*PCG!$C$5+N2O!AB196*PCG!$C$6+HFC!AB196+PFC!AB196+'SF6'!AB196</f>
        <v>33.913342375580072</v>
      </c>
      <c r="AC196" s="94">
        <f>+'CO2'!AC196+'abs CO2'!AC196+'CH4'!AC196*PCG!$C$5+N2O!AC196*PCG!$C$6+HFC!AC196+PFC!AC196+'SF6'!AC196</f>
        <v>29.153321090353202</v>
      </c>
      <c r="AD196" s="94">
        <f>+'CO2'!AD196+'abs CO2'!AD196+'CH4'!AD196*PCG!$C$5+N2O!AD196*PCG!$C$6+HFC!AD196+PFC!AD196+'SF6'!AD196</f>
        <v>24.569569882608452</v>
      </c>
      <c r="AE196" s="94">
        <f>+'CO2'!AE196+'abs CO2'!AE196+'CH4'!AE196*PCG!$C$5+N2O!AE196*PCG!$C$6+HFC!AE196+PFC!AE196+'SF6'!AE196</f>
        <v>19.985818674863701</v>
      </c>
    </row>
    <row r="197" spans="1:31" x14ac:dyDescent="0.2">
      <c r="A197" s="80" t="s">
        <v>402</v>
      </c>
      <c r="B197" s="4" t="s">
        <v>403</v>
      </c>
      <c r="C197" s="94">
        <f>+'CO2'!C197+'abs CO2'!C197+'CH4'!C197*PCG!$C$5+N2O!C197*PCG!$C$6+HFC!C197+PFC!C197+'SF6'!C197</f>
        <v>26.544092882379921</v>
      </c>
      <c r="D197" s="94">
        <f>+'CO2'!D197+'abs CO2'!D197+'CH4'!D197*PCG!$C$5+N2O!D197*PCG!$C$6+HFC!D197+PFC!D197+'SF6'!D197</f>
        <v>28.04191040679077</v>
      </c>
      <c r="E197" s="94">
        <f>+'CO2'!E197+'abs CO2'!E197+'CH4'!E197*PCG!$C$5+N2O!E197*PCG!$C$6+HFC!E197+PFC!E197+'SF6'!E197</f>
        <v>28.172278750715012</v>
      </c>
      <c r="F197" s="94">
        <f>+'CO2'!F197+'abs CO2'!F197+'CH4'!F197*PCG!$C$5+N2O!F197*PCG!$C$6+HFC!F197+PFC!F197+'SF6'!F197</f>
        <v>29.321861361364736</v>
      </c>
      <c r="G197" s="94">
        <f>+'CO2'!G197+'abs CO2'!G197+'CH4'!G197*PCG!$C$5+N2O!G197*PCG!$C$6+HFC!G197+PFC!G197+'SF6'!G197</f>
        <v>31.308932830620879</v>
      </c>
      <c r="H197" s="94">
        <f>+'CO2'!H197+'abs CO2'!H197+'CH4'!H197*PCG!$C$5+N2O!H197*PCG!$C$6+HFC!H197+PFC!H197+'SF6'!H197</f>
        <v>32.256645127908847</v>
      </c>
      <c r="I197" s="94">
        <f>+'CO2'!I197+'abs CO2'!I197+'CH4'!I197*PCG!$C$5+N2O!I197*PCG!$C$6+HFC!I197+PFC!I197+'SF6'!I197</f>
        <v>32.358078247964507</v>
      </c>
      <c r="J197" s="94">
        <f>+'CO2'!J197+'abs CO2'!J197+'CH4'!J197*PCG!$C$5+N2O!J197*PCG!$C$6+HFC!J197+PFC!J197+'SF6'!J197</f>
        <v>33.706938293374449</v>
      </c>
      <c r="K197" s="94">
        <f>+'CO2'!K197+'abs CO2'!K197+'CH4'!K197*PCG!$C$5+N2O!K197*PCG!$C$6+HFC!K197+PFC!K197+'SF6'!K197</f>
        <v>32.194918177812589</v>
      </c>
      <c r="L197" s="94">
        <f>+'CO2'!L197+'abs CO2'!L197+'CH4'!L197*PCG!$C$5+N2O!L197*PCG!$C$6+HFC!L197+PFC!L197+'SF6'!L197</f>
        <v>30.654788563845713</v>
      </c>
      <c r="M197" s="94">
        <f>+'CO2'!M197+'abs CO2'!M197+'CH4'!M197*PCG!$C$5+N2O!M197*PCG!$C$6+HFC!M197+PFC!M197+'SF6'!M197</f>
        <v>29.086476871587845</v>
      </c>
      <c r="N197" s="94">
        <f>+'CO2'!N197+'abs CO2'!N197+'CH4'!N197*PCG!$C$5+N2O!N197*PCG!$C$6+HFC!N197+PFC!N197+'SF6'!N197</f>
        <v>27.489912074679534</v>
      </c>
      <c r="O197" s="94">
        <f>+'CO2'!O197+'abs CO2'!O197+'CH4'!O197*PCG!$C$5+N2O!O197*PCG!$C$6+HFC!O197+PFC!O197+'SF6'!O197</f>
        <v>25.865024637526989</v>
      </c>
      <c r="P197" s="94">
        <f>+'CO2'!P197+'abs CO2'!P197+'CH4'!P197*PCG!$C$5+N2O!P197*PCG!$C$6+HFC!P197+PFC!P197+'SF6'!P197</f>
        <v>24.211746456154831</v>
      </c>
      <c r="Q197" s="94">
        <f>+'CO2'!Q197+'abs CO2'!Q197+'CH4'!Q197*PCG!$C$5+N2O!Q197*PCG!$C$6+HFC!Q197+PFC!Q197+'SF6'!Q197</f>
        <v>22.530010802406146</v>
      </c>
      <c r="R197" s="94">
        <f>+'CO2'!R197+'abs CO2'!R197+'CH4'!R197*PCG!$C$5+N2O!R197*PCG!$C$6+HFC!R197+PFC!R197+'SF6'!R197</f>
        <v>20.819752271247584</v>
      </c>
      <c r="S197" s="94">
        <f>+'CO2'!S197+'abs CO2'!S197+'CH4'!S197*PCG!$C$5+N2O!S197*PCG!$C$6+HFC!S197+PFC!S197+'SF6'!S197</f>
        <v>19.080906730957995</v>
      </c>
      <c r="T197" s="94">
        <f>+'CO2'!T197+'abs CO2'!T197+'CH4'!T197*PCG!$C$5+N2O!T197*PCG!$C$6+HFC!T197+PFC!T197+'SF6'!T197</f>
        <v>17.31341127599886</v>
      </c>
      <c r="U197" s="94">
        <f>+'CO2'!U197+'abs CO2'!U197+'CH4'!U197*PCG!$C$5+N2O!U197*PCG!$C$6+HFC!U197+PFC!U197+'SF6'!U197</f>
        <v>17.331591139617085</v>
      </c>
      <c r="V197" s="94">
        <f>+'CO2'!V197+'abs CO2'!V197+'CH4'!V197*PCG!$C$5+N2O!V197*PCG!$C$6+HFC!V197+PFC!V197+'SF6'!V197</f>
        <v>17.348253441513553</v>
      </c>
      <c r="W197" s="94">
        <f>+'CO2'!W197+'abs CO2'!W197+'CH4'!W197*PCG!$C$5+N2O!W197*PCG!$C$6+HFC!W197+PFC!W197+'SF6'!W197</f>
        <v>17.363392518597681</v>
      </c>
      <c r="X197" s="94">
        <f>+'CO2'!X197+'abs CO2'!X197+'CH4'!X197*PCG!$C$5+N2O!X197*PCG!$C$6+HFC!X197+PFC!X197+'SF6'!X197</f>
        <v>17.377002829546132</v>
      </c>
      <c r="Y197" s="94">
        <f>+'CO2'!Y197+'abs CO2'!Y197+'CH4'!Y197*PCG!$C$5+N2O!Y197*PCG!$C$6+HFC!Y197+PFC!Y197+'SF6'!Y197</f>
        <v>19.176202107467688</v>
      </c>
      <c r="Z197" s="94">
        <f>+'CO2'!Z197+'abs CO2'!Z197+'CH4'!Z197*PCG!$C$5+N2O!Z197*PCG!$C$6+HFC!Z197+PFC!Z197+'SF6'!Z197</f>
        <v>21.000057128739989</v>
      </c>
      <c r="AA197" s="94">
        <f>+'CO2'!AA197+'abs CO2'!AA197+'CH4'!AA197*PCG!$C$5+N2O!AA197*PCG!$C$6+HFC!AA197+PFC!AA197+'SF6'!AA197</f>
        <v>18.319398306682324</v>
      </c>
      <c r="AB197" s="94">
        <f>+'CO2'!AB197+'abs CO2'!AB197+'CH4'!AB197*PCG!$C$5+N2O!AB197*PCG!$C$6+HFC!AB197+PFC!AB197+'SF6'!AB197</f>
        <v>15.597891563418354</v>
      </c>
      <c r="AC197" s="94">
        <f>+'CO2'!AC197+'abs CO2'!AC197+'CH4'!AC197*PCG!$C$5+N2O!AC197*PCG!$C$6+HFC!AC197+PFC!AC197+'SF6'!AC197</f>
        <v>14.134749325191084</v>
      </c>
      <c r="AD197" s="94">
        <f>+'CO2'!AD197+'abs CO2'!AD197+'CH4'!AD197*PCG!$C$5+N2O!AD197*PCG!$C$6+HFC!AD197+PFC!AD197+'SF6'!AD197</f>
        <v>12.559341953575629</v>
      </c>
      <c r="AE197" s="94">
        <f>+'CO2'!AE197+'abs CO2'!AE197+'CH4'!AE197*PCG!$C$5+N2O!AE197*PCG!$C$6+HFC!AE197+PFC!AE197+'SF6'!AE197</f>
        <v>10.983934581960176</v>
      </c>
    </row>
    <row r="198" spans="1:31" x14ac:dyDescent="0.2">
      <c r="A198" s="80" t="s">
        <v>404</v>
      </c>
      <c r="B198" s="4" t="s">
        <v>405</v>
      </c>
      <c r="C198" s="94">
        <f>+'CO2'!C198+'abs CO2'!C198+'CH4'!C198*PCG!$C$5+N2O!C198*PCG!$C$6+HFC!C198+PFC!C198+'SF6'!C198</f>
        <v>7.3370669021138148</v>
      </c>
      <c r="D198" s="94">
        <f>+'CO2'!D198+'abs CO2'!D198+'CH4'!D198*PCG!$C$5+N2O!D198*PCG!$C$6+HFC!D198+PFC!D198+'SF6'!D198</f>
        <v>7.2497446817571536</v>
      </c>
      <c r="E198" s="94">
        <f>+'CO2'!E198+'abs CO2'!E198+'CH4'!E198*PCG!$C$5+N2O!E198*PCG!$C$6+HFC!E198+PFC!E198+'SF6'!E198</f>
        <v>7.4897972633248431</v>
      </c>
      <c r="F198" s="94">
        <f>+'CO2'!F198+'abs CO2'!F198+'CH4'!F198*PCG!$C$5+N2O!F198*PCG!$C$6+HFC!F198+PFC!F198+'SF6'!F198</f>
        <v>7.5204255106678888</v>
      </c>
      <c r="G198" s="94">
        <f>+'CO2'!G198+'abs CO2'!G198+'CH4'!G198*PCG!$C$5+N2O!G198*PCG!$C$6+HFC!G198+PFC!G198+'SF6'!G198</f>
        <v>7.7414337669444482</v>
      </c>
      <c r="H198" s="94">
        <f>+'CO2'!H198+'abs CO2'!H198+'CH4'!H198*PCG!$C$5+N2O!H198*PCG!$C$6+HFC!H198+PFC!H198+'SF6'!H198</f>
        <v>7.5416252390072049</v>
      </c>
      <c r="I198" s="94">
        <f>+'CO2'!I198+'abs CO2'!I198+'CH4'!I198*PCG!$C$5+N2O!I198*PCG!$C$6+HFC!I198+PFC!I198+'SF6'!I198</f>
        <v>8.0119058804200822</v>
      </c>
      <c r="J198" s="94">
        <f>+'CO2'!J198+'abs CO2'!J198+'CH4'!J198*PCG!$C$5+N2O!J198*PCG!$C$6+HFC!J198+PFC!J198+'SF6'!J198</f>
        <v>9.6697035888802763</v>
      </c>
      <c r="K198" s="94">
        <f>+'CO2'!K198+'abs CO2'!K198+'CH4'!K198*PCG!$C$5+N2O!K198*PCG!$C$6+HFC!K198+PFC!K198+'SF6'!K198</f>
        <v>9.3619917447087477</v>
      </c>
      <c r="L198" s="94">
        <f>+'CO2'!L198+'abs CO2'!L198+'CH4'!L198*PCG!$C$5+N2O!L198*PCG!$C$6+HFC!L198+PFC!L198+'SF6'!L198</f>
        <v>9.0534550867731109</v>
      </c>
      <c r="M198" s="94">
        <f>+'CO2'!M198+'abs CO2'!M198+'CH4'!M198*PCG!$C$5+N2O!M198*PCG!$C$6+HFC!M198+PFC!M198+'SF6'!M198</f>
        <v>8.7440930208616408</v>
      </c>
      <c r="N198" s="94">
        <f>+'CO2'!N198+'abs CO2'!N198+'CH4'!N198*PCG!$C$5+N2O!N198*PCG!$C$6+HFC!N198+PFC!N198+'SF6'!N198</f>
        <v>8.4339049567295721</v>
      </c>
      <c r="O198" s="94">
        <f>+'CO2'!O198+'abs CO2'!O198+'CH4'!O198*PCG!$C$5+N2O!O198*PCG!$C$6+HFC!O198+PFC!O198+'SF6'!O198</f>
        <v>8.1228903080628445</v>
      </c>
      <c r="P198" s="94">
        <f>+'CO2'!P198+'abs CO2'!P198+'CH4'!P198*PCG!$C$5+N2O!P198*PCG!$C$6+HFC!P198+PFC!P198+'SF6'!P198</f>
        <v>7.8110484924423131</v>
      </c>
      <c r="Q198" s="94">
        <f>+'CO2'!Q198+'abs CO2'!Q198+'CH4'!Q198*PCG!$C$5+N2O!Q198*PCG!$C$6+HFC!Q198+PFC!Q198+'SF6'!Q198</f>
        <v>7.4983789313085634</v>
      </c>
      <c r="R198" s="94">
        <f>+'CO2'!R198+'abs CO2'!R198+'CH4'!R198*PCG!$C$5+N2O!R198*PCG!$C$6+HFC!R198+PFC!R198+'SF6'!R198</f>
        <v>7.1848810499271849</v>
      </c>
      <c r="S198" s="94">
        <f>+'CO2'!S198+'abs CO2'!S198+'CH4'!S198*PCG!$C$5+N2O!S198*PCG!$C$6+HFC!S198+PFC!S198+'SF6'!S198</f>
        <v>6.8705542773546124</v>
      </c>
      <c r="T198" s="94">
        <f>+'CO2'!T198+'abs CO2'!T198+'CH4'!T198*PCG!$C$5+N2O!T198*PCG!$C$6+HFC!T198+PFC!T198+'SF6'!T198</f>
        <v>6.555398046404413</v>
      </c>
      <c r="U198" s="94">
        <f>+'CO2'!U198+'abs CO2'!U198+'CH4'!U198*PCG!$C$5+N2O!U198*PCG!$C$6+HFC!U198+PFC!U198+'SF6'!U198</f>
        <v>5.6699444539896904</v>
      </c>
      <c r="V198" s="94">
        <f>+'CO2'!V198+'abs CO2'!V198+'CH4'!V198*PCG!$C$5+N2O!V198*PCG!$C$6+HFC!V198+PFC!V198+'SF6'!V198</f>
        <v>4.782195931894619</v>
      </c>
      <c r="W198" s="94">
        <f>+'CO2'!W198+'abs CO2'!W198+'CH4'!W198*PCG!$C$5+N2O!W198*PCG!$C$6+HFC!W198+PFC!W198+'SF6'!W198</f>
        <v>3.8921509791802693</v>
      </c>
      <c r="X198" s="94">
        <f>+'CO2'!X198+'abs CO2'!X198+'CH4'!X198*PCG!$C$5+N2O!X198*PCG!$C$6+HFC!X198+PFC!X198+'SF6'!X198</f>
        <v>2.9998081046872489</v>
      </c>
      <c r="Y198" s="94">
        <f>+'CO2'!Y198+'abs CO2'!Y198+'CH4'!Y198*PCG!$C$5+N2O!Y198*PCG!$C$6+HFC!Y198+PFC!Y198+'SF6'!Y198</f>
        <v>3.0174533428305956</v>
      </c>
      <c r="Z198" s="94">
        <f>+'CO2'!Z198+'abs CO2'!Z198+'CH4'!Z198*PCG!$C$5+N2O!Z198*PCG!$C$6+HFC!Z198+PFC!Z198+'SF6'!Z198</f>
        <v>3.0351355694519642</v>
      </c>
      <c r="AA198" s="94">
        <f>+'CO2'!AA198+'abs CO2'!AA198+'CH4'!AA198*PCG!$C$5+N2O!AA198*PCG!$C$6+HFC!AA198+PFC!AA198+'SF6'!AA198</f>
        <v>3.3808608151102399</v>
      </c>
      <c r="AB198" s="94">
        <f>+'CO2'!AB198+'abs CO2'!AB198+'CH4'!AB198*PCG!$C$5+N2O!AB198*PCG!$C$6+HFC!AB198+PFC!AB198+'SF6'!AB198</f>
        <v>3.7274621944367459</v>
      </c>
      <c r="AC198" s="94">
        <f>+'CO2'!AC198+'abs CO2'!AC198+'CH4'!AC198*PCG!$C$5+N2O!AC198*PCG!$C$6+HFC!AC198+PFC!AC198+'SF6'!AC198</f>
        <v>2.9825989974788878</v>
      </c>
      <c r="AD198" s="94">
        <f>+'CO2'!AD198+'abs CO2'!AD198+'CH4'!AD198*PCG!$C$5+N2O!AD198*PCG!$C$6+HFC!AD198+PFC!AD198+'SF6'!AD198</f>
        <v>2.2329720453245798</v>
      </c>
      <c r="AE198" s="94">
        <f>+'CO2'!AE198+'abs CO2'!AE198+'CH4'!AE198*PCG!$C$5+N2O!AE198*PCG!$C$6+HFC!AE198+PFC!AE198+'SF6'!AE198</f>
        <v>1.4833450931702721</v>
      </c>
    </row>
    <row r="199" spans="1:31" x14ac:dyDescent="0.2">
      <c r="A199" s="80" t="s">
        <v>406</v>
      </c>
      <c r="B199" s="4" t="s">
        <v>407</v>
      </c>
      <c r="C199" s="94">
        <f>+'CO2'!C199+'abs CO2'!C199+'CH4'!C199*PCG!$C$5+N2O!C199*PCG!$C$6+HFC!C199+PFC!C199+'SF6'!C199</f>
        <v>32.990441426361251</v>
      </c>
      <c r="D199" s="94">
        <f>+'CO2'!D199+'abs CO2'!D199+'CH4'!D199*PCG!$C$5+N2O!D199*PCG!$C$6+HFC!D199+PFC!D199+'SF6'!D199</f>
        <v>33.519436268837019</v>
      </c>
      <c r="E199" s="94">
        <f>+'CO2'!E199+'abs CO2'!E199+'CH4'!E199*PCG!$C$5+N2O!E199*PCG!$C$6+HFC!E199+PFC!E199+'SF6'!E199</f>
        <v>35.737573404228947</v>
      </c>
      <c r="F199" s="94">
        <f>+'CO2'!F199+'abs CO2'!F199+'CH4'!F199*PCG!$C$5+N2O!F199*PCG!$C$6+HFC!F199+PFC!F199+'SF6'!F199</f>
        <v>36.538120308685187</v>
      </c>
      <c r="G199" s="94">
        <f>+'CO2'!G199+'abs CO2'!G199+'CH4'!G199*PCG!$C$5+N2O!G199*PCG!$C$6+HFC!G199+PFC!G199+'SF6'!G199</f>
        <v>36.313595157026555</v>
      </c>
      <c r="H199" s="94">
        <f>+'CO2'!H199+'abs CO2'!H199+'CH4'!H199*PCG!$C$5+N2O!H199*PCG!$C$6+HFC!H199+PFC!H199+'SF6'!H199</f>
        <v>37.166347248199834</v>
      </c>
      <c r="I199" s="94">
        <f>+'CO2'!I199+'abs CO2'!I199+'CH4'!I199*PCG!$C$5+N2O!I199*PCG!$C$6+HFC!I199+PFC!I199+'SF6'!I199</f>
        <v>36.345950231679886</v>
      </c>
      <c r="J199" s="94">
        <f>+'CO2'!J199+'abs CO2'!J199+'CH4'!J199*PCG!$C$5+N2O!J199*PCG!$C$6+HFC!J199+PFC!J199+'SF6'!J199</f>
        <v>36.838741982371182</v>
      </c>
      <c r="K199" s="94">
        <f>+'CO2'!K199+'abs CO2'!K199+'CH4'!K199*PCG!$C$5+N2O!K199*PCG!$C$6+HFC!K199+PFC!K199+'SF6'!K199</f>
        <v>35.374054957442951</v>
      </c>
      <c r="L199" s="94">
        <f>+'CO2'!L199+'abs CO2'!L199+'CH4'!L199*PCG!$C$5+N2O!L199*PCG!$C$6+HFC!L199+PFC!L199+'SF6'!L199</f>
        <v>33.877728416882988</v>
      </c>
      <c r="M199" s="94">
        <f>+'CO2'!M199+'abs CO2'!M199+'CH4'!M199*PCG!$C$5+N2O!M199*PCG!$C$6+HFC!M199+PFC!M199+'SF6'!M199</f>
        <v>32.349704939942811</v>
      </c>
      <c r="N199" s="94">
        <f>+'CO2'!N199+'abs CO2'!N199+'CH4'!N199*PCG!$C$5+N2O!N199*PCG!$C$6+HFC!N199+PFC!N199+'SF6'!N199</f>
        <v>30.789928457856568</v>
      </c>
      <c r="O199" s="94">
        <f>+'CO2'!O199+'abs CO2'!O199+'CH4'!O199*PCG!$C$5+N2O!O199*PCG!$C$6+HFC!O199+PFC!O199+'SF6'!O199</f>
        <v>29.198344198045632</v>
      </c>
      <c r="P199" s="94">
        <f>+'CO2'!P199+'abs CO2'!P199+'CH4'!P199*PCG!$C$5+N2O!P199*PCG!$C$6+HFC!P199+PFC!P199+'SF6'!P199</f>
        <v>27.574898631518913</v>
      </c>
      <c r="Q199" s="94">
        <f>+'CO2'!Q199+'abs CO2'!Q199+'CH4'!Q199*PCG!$C$5+N2O!Q199*PCG!$C$6+HFC!Q199+PFC!Q199+'SF6'!Q199</f>
        <v>25.919539423237651</v>
      </c>
      <c r="R199" s="94">
        <f>+'CO2'!R199+'abs CO2'!R199+'CH4'!R199*PCG!$C$5+N2O!R199*PCG!$C$6+HFC!R199+PFC!R199+'SF6'!R199</f>
        <v>24.232215385231534</v>
      </c>
      <c r="S199" s="94">
        <f>+'CO2'!S199+'abs CO2'!S199+'CH4'!S199*PCG!$C$5+N2O!S199*PCG!$C$6+HFC!S199+PFC!S199+'SF6'!S199</f>
        <v>22.512876432273188</v>
      </c>
      <c r="T199" s="94">
        <f>+'CO2'!T199+'abs CO2'!T199+'CH4'!T199*PCG!$C$5+N2O!T199*PCG!$C$6+HFC!T199+PFC!T199+'SF6'!T199</f>
        <v>20.761473539933288</v>
      </c>
      <c r="U199" s="94">
        <f>+'CO2'!U199+'abs CO2'!U199+'CH4'!U199*PCG!$C$5+N2O!U199*PCG!$C$6+HFC!U199+PFC!U199+'SF6'!U199</f>
        <v>20.421310028220081</v>
      </c>
      <c r="V199" s="94">
        <f>+'CO2'!V199+'abs CO2'!V199+'CH4'!V199*PCG!$C$5+N2O!V199*PCG!$C$6+HFC!V199+PFC!V199+'SF6'!V199</f>
        <v>20.072831499439321</v>
      </c>
      <c r="W199" s="94">
        <f>+'CO2'!W199+'abs CO2'!W199+'CH4'!W199*PCG!$C$5+N2O!W199*PCG!$C$6+HFC!W199+PFC!W199+'SF6'!W199</f>
        <v>19.716024151591309</v>
      </c>
      <c r="X199" s="94">
        <f>+'CO2'!X199+'abs CO2'!X199+'CH4'!X199*PCG!$C$5+N2O!X199*PCG!$C$6+HFC!X199+PFC!X199+'SF6'!X199</f>
        <v>19.350874470874224</v>
      </c>
      <c r="Y199" s="94">
        <f>+'CO2'!Y199+'abs CO2'!Y199+'CH4'!Y199*PCG!$C$5+N2O!Y199*PCG!$C$6+HFC!Y199+PFC!Y199+'SF6'!Y199</f>
        <v>20.827111742398642</v>
      </c>
      <c r="Z199" s="94">
        <f>+'CO2'!Z199+'abs CO2'!Z199+'CH4'!Z199*PCG!$C$5+N2O!Z199*PCG!$C$6+HFC!Z199+PFC!Z199+'SF6'!Z199</f>
        <v>22.324663822758779</v>
      </c>
      <c r="AA199" s="94">
        <f>+'CO2'!AA199+'abs CO2'!AA199+'CH4'!AA199*PCG!$C$5+N2O!AA199*PCG!$C$6+HFC!AA199+PFC!AA199+'SF6'!AA199</f>
        <v>20.662979946700997</v>
      </c>
      <c r="AB199" s="94">
        <f>+'CO2'!AB199+'abs CO2'!AB199+'CH4'!AB199*PCG!$C$5+N2O!AB199*PCG!$C$6+HFC!AB199+PFC!AB199+'SF6'!AB199</f>
        <v>18.972342750591196</v>
      </c>
      <c r="AC199" s="94">
        <f>+'CO2'!AC199+'abs CO2'!AC199+'CH4'!AC199*PCG!$C$5+N2O!AC199*PCG!$C$6+HFC!AC199+PFC!AC199+'SF6'!AC199</f>
        <v>16.868463893357259</v>
      </c>
      <c r="AD199" s="94">
        <f>+'CO2'!AD199+'abs CO2'!AD199+'CH4'!AD199*PCG!$C$5+N2O!AD199*PCG!$C$6+HFC!AD199+PFC!AD199+'SF6'!AD199</f>
        <v>14.615565416455112</v>
      </c>
      <c r="AE199" s="94">
        <f>+'CO2'!AE199+'abs CO2'!AE199+'CH4'!AE199*PCG!$C$5+N2O!AE199*PCG!$C$6+HFC!AE199+PFC!AE199+'SF6'!AE199</f>
        <v>12.362666939552962</v>
      </c>
    </row>
    <row r="200" spans="1:31" x14ac:dyDescent="0.2">
      <c r="A200" s="80" t="s">
        <v>408</v>
      </c>
      <c r="B200" s="4" t="s">
        <v>409</v>
      </c>
      <c r="C200" s="94">
        <f>+'CO2'!C200+'abs CO2'!C200+'CH4'!C200*PCG!$C$5+N2O!C200*PCG!$C$6+HFC!C200+PFC!C200+'SF6'!C200</f>
        <v>27.682364904456904</v>
      </c>
      <c r="D200" s="94">
        <f>+'CO2'!D200+'abs CO2'!D200+'CH4'!D200*PCG!$C$5+N2O!D200*PCG!$C$6+HFC!D200+PFC!D200+'SF6'!D200</f>
        <v>28.755661498547042</v>
      </c>
      <c r="E200" s="94">
        <f>+'CO2'!E200+'abs CO2'!E200+'CH4'!E200*PCG!$C$5+N2O!E200*PCG!$C$6+HFC!E200+PFC!E200+'SF6'!E200</f>
        <v>28.922993534022133</v>
      </c>
      <c r="F200" s="94">
        <f>+'CO2'!F200+'abs CO2'!F200+'CH4'!F200*PCG!$C$5+N2O!F200*PCG!$C$6+HFC!F200+PFC!F200+'SF6'!F200</f>
        <v>30.979147652188775</v>
      </c>
      <c r="G200" s="94">
        <f>+'CO2'!G200+'abs CO2'!G200+'CH4'!G200*PCG!$C$5+N2O!G200*PCG!$C$6+HFC!G200+PFC!G200+'SF6'!G200</f>
        <v>32.629217881390971</v>
      </c>
      <c r="H200" s="94">
        <f>+'CO2'!H200+'abs CO2'!H200+'CH4'!H200*PCG!$C$5+N2O!H200*PCG!$C$6+HFC!H200+PFC!H200+'SF6'!H200</f>
        <v>32.5374476429105</v>
      </c>
      <c r="I200" s="94">
        <f>+'CO2'!I200+'abs CO2'!I200+'CH4'!I200*PCG!$C$5+N2O!I200*PCG!$C$6+HFC!I200+PFC!I200+'SF6'!I200</f>
        <v>33.795082080084974</v>
      </c>
      <c r="J200" s="94">
        <f>+'CO2'!J200+'abs CO2'!J200+'CH4'!J200*PCG!$C$5+N2O!J200*PCG!$C$6+HFC!J200+PFC!J200+'SF6'!J200</f>
        <v>34.38397907776551</v>
      </c>
      <c r="K200" s="94">
        <f>+'CO2'!K200+'abs CO2'!K200+'CH4'!K200*PCG!$C$5+N2O!K200*PCG!$C$6+HFC!K200+PFC!K200+'SF6'!K200</f>
        <v>32.885719968031403</v>
      </c>
      <c r="L200" s="94">
        <f>+'CO2'!L200+'abs CO2'!L200+'CH4'!L200*PCG!$C$5+N2O!L200*PCG!$C$6+HFC!L200+PFC!L200+'SF6'!L200</f>
        <v>31.38713289461505</v>
      </c>
      <c r="M200" s="94">
        <f>+'CO2'!M200+'abs CO2'!M200+'CH4'!M200*PCG!$C$5+N2O!M200*PCG!$C$6+HFC!M200+PFC!M200+'SF6'!M200</f>
        <v>29.888218170791507</v>
      </c>
      <c r="N200" s="94">
        <f>+'CO2'!N200+'abs CO2'!N200+'CH4'!N200*PCG!$C$5+N2O!N200*PCG!$C$6+HFC!N200+PFC!N200+'SF6'!N200</f>
        <v>28.388976108520225</v>
      </c>
      <c r="O200" s="94">
        <f>+'CO2'!O200+'abs CO2'!O200+'CH4'!O200*PCG!$C$5+N2O!O200*PCG!$C$6+HFC!O200+PFC!O200+'SF6'!O200</f>
        <v>26.889407018454303</v>
      </c>
      <c r="P200" s="94">
        <f>+'CO2'!P200+'abs CO2'!P200+'CH4'!P200*PCG!$C$5+N2O!P200*PCG!$C$6+HFC!P200+PFC!P200+'SF6'!P200</f>
        <v>25.389511209949696</v>
      </c>
      <c r="Q200" s="94">
        <f>+'CO2'!Q200+'abs CO2'!Q200+'CH4'!Q200*PCG!$C$5+N2O!Q200*PCG!$C$6+HFC!Q200+PFC!Q200+'SF6'!Q200</f>
        <v>23.889288991074295</v>
      </c>
      <c r="R200" s="94">
        <f>+'CO2'!R200+'abs CO2'!R200+'CH4'!R200*PCG!$C$5+N2O!R200*PCG!$C$6+HFC!R200+PFC!R200+'SF6'!R200</f>
        <v>22.388740668616951</v>
      </c>
      <c r="S200" s="94">
        <f>+'CO2'!S200+'abs CO2'!S200+'CH4'!S200*PCG!$C$5+N2O!S200*PCG!$C$6+HFC!S200+PFC!S200+'SF6'!S200</f>
        <v>20.887866548096344</v>
      </c>
      <c r="T200" s="94">
        <f>+'CO2'!T200+'abs CO2'!T200+'CH4'!T200*PCG!$C$5+N2O!T200*PCG!$C$6+HFC!T200+PFC!T200+'SF6'!T200</f>
        <v>19.386666933769845</v>
      </c>
      <c r="U200" s="94">
        <f>+'CO2'!U200+'abs CO2'!U200+'CH4'!U200*PCG!$C$5+N2O!U200*PCG!$C$6+HFC!U200+PFC!U200+'SF6'!U200</f>
        <v>18.103618543011908</v>
      </c>
      <c r="V200" s="94">
        <f>+'CO2'!V200+'abs CO2'!V200+'CH4'!V200*PCG!$C$5+N2O!V200*PCG!$C$6+HFC!V200+PFC!V200+'SF6'!V200</f>
        <v>16.820292284100361</v>
      </c>
      <c r="W200" s="94">
        <f>+'CO2'!W200+'abs CO2'!W200+'CH4'!W200*PCG!$C$5+N2O!W200*PCG!$C$6+HFC!W200+PFC!W200+'SF6'!W200</f>
        <v>15.536688414461825</v>
      </c>
      <c r="X200" s="94">
        <f>+'CO2'!X200+'abs CO2'!X200+'CH4'!X200*PCG!$C$5+N2O!X200*PCG!$C$6+HFC!X200+PFC!X200+'SF6'!X200</f>
        <v>14.252807190471254</v>
      </c>
      <c r="Y200" s="94">
        <f>+'CO2'!Y200+'abs CO2'!Y200+'CH4'!Y200*PCG!$C$5+N2O!Y200*PCG!$C$6+HFC!Y200+PFC!Y200+'SF6'!Y200</f>
        <v>15.540947174620815</v>
      </c>
      <c r="Z200" s="94">
        <f>+'CO2'!Z200+'abs CO2'!Z200+'CH4'!Z200*PCG!$C$5+N2O!Z200*PCG!$C$6+HFC!Z200+PFC!Z200+'SF6'!Z200</f>
        <v>16.829362344301416</v>
      </c>
      <c r="AA200" s="94">
        <f>+'CO2'!AA200+'abs CO2'!AA200+'CH4'!AA200*PCG!$C$5+N2O!AA200*PCG!$C$6+HFC!AA200+PFC!AA200+'SF6'!AA200</f>
        <v>16.035850586825255</v>
      </c>
      <c r="AB200" s="94">
        <f>+'CO2'!AB200+'abs CO2'!AB200+'CH4'!AB200*PCG!$C$5+N2O!AB200*PCG!$C$6+HFC!AB200+PFC!AB200+'SF6'!AB200</f>
        <v>15.242167303264809</v>
      </c>
      <c r="AC200" s="94">
        <f>+'CO2'!AC200+'abs CO2'!AC200+'CH4'!AC200*PCG!$C$5+N2O!AC200*PCG!$C$6+HFC!AC200+PFC!AC200+'SF6'!AC200</f>
        <v>12.698822774733106</v>
      </c>
      <c r="AD200" s="94">
        <f>+'CO2'!AD200+'abs CO2'!AD200+'CH4'!AD200*PCG!$C$5+N2O!AD200*PCG!$C$6+HFC!AD200+PFC!AD200+'SF6'!AD200</f>
        <v>10.153846202381009</v>
      </c>
      <c r="AE200" s="94">
        <f>+'CO2'!AE200+'abs CO2'!AE200+'CH4'!AE200*PCG!$C$5+N2O!AE200*PCG!$C$6+HFC!AE200+PFC!AE200+'SF6'!AE200</f>
        <v>7.6088696300289085</v>
      </c>
    </row>
    <row r="201" spans="1:31" x14ac:dyDescent="0.2">
      <c r="A201" s="80" t="s">
        <v>410</v>
      </c>
      <c r="B201" s="4" t="s">
        <v>411</v>
      </c>
      <c r="C201" s="94">
        <f>+'CO2'!C201+'abs CO2'!C201+'CH4'!C201*PCG!$C$5+N2O!C201*PCG!$C$6+HFC!C201+PFC!C201+'SF6'!C201</f>
        <v>29.871094172580804</v>
      </c>
      <c r="D201" s="94">
        <f>+'CO2'!D201+'abs CO2'!D201+'CH4'!D201*PCG!$C$5+N2O!D201*PCG!$C$6+HFC!D201+PFC!D201+'SF6'!D201</f>
        <v>29.172245970781507</v>
      </c>
      <c r="E201" s="94">
        <f>+'CO2'!E201+'abs CO2'!E201+'CH4'!E201*PCG!$C$5+N2O!E201*PCG!$C$6+HFC!E201+PFC!E201+'SF6'!E201</f>
        <v>28.80017401149022</v>
      </c>
      <c r="F201" s="94">
        <f>+'CO2'!F201+'abs CO2'!F201+'CH4'!F201*PCG!$C$5+N2O!F201*PCG!$C$6+HFC!F201+PFC!F201+'SF6'!F201</f>
        <v>28.926666033771021</v>
      </c>
      <c r="G201" s="94">
        <f>+'CO2'!G201+'abs CO2'!G201+'CH4'!G201*PCG!$C$5+N2O!G201*PCG!$C$6+HFC!G201+PFC!G201+'SF6'!G201</f>
        <v>28.778478109783716</v>
      </c>
      <c r="H201" s="94">
        <f>+'CO2'!H201+'abs CO2'!H201+'CH4'!H201*PCG!$C$5+N2O!H201*PCG!$C$6+HFC!H201+PFC!H201+'SF6'!H201</f>
        <v>28.100417406579613</v>
      </c>
      <c r="I201" s="94">
        <f>+'CO2'!I201+'abs CO2'!I201+'CH4'!I201*PCG!$C$5+N2O!I201*PCG!$C$6+HFC!I201+PFC!I201+'SF6'!I201</f>
        <v>23.85906461404101</v>
      </c>
      <c r="J201" s="94">
        <f>+'CO2'!J201+'abs CO2'!J201+'CH4'!J201*PCG!$C$5+N2O!J201*PCG!$C$6+HFC!J201+PFC!J201+'SF6'!J201</f>
        <v>23.08625</v>
      </c>
      <c r="K201" s="94">
        <f>+'CO2'!K201+'abs CO2'!K201+'CH4'!K201*PCG!$C$5+N2O!K201*PCG!$C$6+HFC!K201+PFC!K201+'SF6'!K201</f>
        <v>22.860724999999999</v>
      </c>
      <c r="L201" s="94">
        <f>+'CO2'!L201+'abs CO2'!L201+'CH4'!L201*PCG!$C$5+N2O!L201*PCG!$C$6+HFC!L201+PFC!L201+'SF6'!L201</f>
        <v>22.635199999999998</v>
      </c>
      <c r="M201" s="94">
        <f>+'CO2'!M201+'abs CO2'!M201+'CH4'!M201*PCG!$C$5+N2O!M201*PCG!$C$6+HFC!M201+PFC!M201+'SF6'!M201</f>
        <v>22.409674999999993</v>
      </c>
      <c r="N201" s="94">
        <f>+'CO2'!N201+'abs CO2'!N201+'CH4'!N201*PCG!$C$5+N2O!N201*PCG!$C$6+HFC!N201+PFC!N201+'SF6'!N201</f>
        <v>22.184149999999995</v>
      </c>
      <c r="O201" s="94">
        <f>+'CO2'!O201+'abs CO2'!O201+'CH4'!O201*PCG!$C$5+N2O!O201*PCG!$C$6+HFC!O201+PFC!O201+'SF6'!O201</f>
        <v>21.958624999999998</v>
      </c>
      <c r="P201" s="94">
        <f>+'CO2'!P201+'abs CO2'!P201+'CH4'!P201*PCG!$C$5+N2O!P201*PCG!$C$6+HFC!P201+PFC!P201+'SF6'!P201</f>
        <v>21.7331</v>
      </c>
      <c r="Q201" s="94">
        <f>+'CO2'!Q201+'abs CO2'!Q201+'CH4'!Q201*PCG!$C$5+N2O!Q201*PCG!$C$6+HFC!Q201+PFC!Q201+'SF6'!Q201</f>
        <v>21.507574999999996</v>
      </c>
      <c r="R201" s="94">
        <f>+'CO2'!R201+'abs CO2'!R201+'CH4'!R201*PCG!$C$5+N2O!R201*PCG!$C$6+HFC!R201+PFC!R201+'SF6'!R201</f>
        <v>21.282049999999998</v>
      </c>
      <c r="S201" s="94">
        <f>+'CO2'!S201+'abs CO2'!S201+'CH4'!S201*PCG!$C$5+N2O!S201*PCG!$C$6+HFC!S201+PFC!S201+'SF6'!S201</f>
        <v>21.056524999999997</v>
      </c>
      <c r="T201" s="94">
        <f>+'CO2'!T201+'abs CO2'!T201+'CH4'!T201*PCG!$C$5+N2O!T201*PCG!$C$6+HFC!T201+PFC!T201+'SF6'!T201</f>
        <v>20.831</v>
      </c>
      <c r="U201" s="94">
        <f>+'CO2'!U201+'abs CO2'!U201+'CH4'!U201*PCG!$C$5+N2O!U201*PCG!$C$6+HFC!U201+PFC!U201+'SF6'!U201</f>
        <v>22.531964547636505</v>
      </c>
      <c r="V201" s="94">
        <f>+'CO2'!V201+'abs CO2'!V201+'CH4'!V201*PCG!$C$5+N2O!V201*PCG!$C$6+HFC!V201+PFC!V201+'SF6'!V201</f>
        <v>24.232929095273015</v>
      </c>
      <c r="W201" s="94">
        <f>+'CO2'!W201+'abs CO2'!W201+'CH4'!W201*PCG!$C$5+N2O!W201*PCG!$C$6+HFC!W201+PFC!W201+'SF6'!W201</f>
        <v>25.933893642909528</v>
      </c>
      <c r="X201" s="94">
        <f>+'CO2'!X201+'abs CO2'!X201+'CH4'!X201*PCG!$C$5+N2O!X201*PCG!$C$6+HFC!X201+PFC!X201+'SF6'!X201</f>
        <v>24.37123300997844</v>
      </c>
      <c r="Y201" s="94">
        <f>+'CO2'!Y201+'abs CO2'!Y201+'CH4'!Y201*PCG!$C$5+N2O!Y201*PCG!$C$6+HFC!Y201+PFC!Y201+'SF6'!Y201</f>
        <v>22.808572377047355</v>
      </c>
      <c r="Z201" s="94">
        <f>+'CO2'!Z201+'abs CO2'!Z201+'CH4'!Z201*PCG!$C$5+N2O!Z201*PCG!$C$6+HFC!Z201+PFC!Z201+'SF6'!Z201</f>
        <v>21.245911744116274</v>
      </c>
      <c r="AA201" s="94">
        <f>+'CO2'!AA201+'abs CO2'!AA201+'CH4'!AA201*PCG!$C$5+N2O!AA201*PCG!$C$6+HFC!AA201+PFC!AA201+'SF6'!AA201</f>
        <v>22.047958713914262</v>
      </c>
      <c r="AB201" s="94">
        <f>+'CO2'!AB201+'abs CO2'!AB201+'CH4'!AB201*PCG!$C$5+N2O!AB201*PCG!$C$6+HFC!AB201+PFC!AB201+'SF6'!AB201</f>
        <v>22.850005683712247</v>
      </c>
      <c r="AC201" s="94">
        <f>+'CO2'!AC201+'abs CO2'!AC201+'CH4'!AC201*PCG!$C$5+N2O!AC201*PCG!$C$6+HFC!AC201+PFC!AC201+'SF6'!AC201</f>
        <v>22.163665273518237</v>
      </c>
      <c r="AD201" s="94">
        <f>+'CO2'!AD201+'abs CO2'!AD201+'CH4'!AD201*PCG!$C$5+N2O!AD201*PCG!$C$6+HFC!AD201+PFC!AD201+'SF6'!AD201</f>
        <v>21.47732486332422</v>
      </c>
      <c r="AE201" s="94">
        <f>+'CO2'!AE201+'abs CO2'!AE201+'CH4'!AE201*PCG!$C$5+N2O!AE201*PCG!$C$6+HFC!AE201+PFC!AE201+'SF6'!AE201</f>
        <v>20.790984453130207</v>
      </c>
    </row>
    <row r="202" spans="1:31" x14ac:dyDescent="0.2">
      <c r="A202" s="80" t="s">
        <v>412</v>
      </c>
      <c r="B202" s="4" t="s">
        <v>413</v>
      </c>
      <c r="C202" s="33">
        <f t="shared" ref="C202:AE202" si="51">+C203+C204+C205</f>
        <v>9.8528893097464536</v>
      </c>
      <c r="D202" s="33">
        <f t="shared" si="51"/>
        <v>10.746171935163289</v>
      </c>
      <c r="E202" s="33">
        <f t="shared" si="51"/>
        <v>11.56674809840697</v>
      </c>
      <c r="F202" s="33">
        <f t="shared" si="51"/>
        <v>12.452090014294839</v>
      </c>
      <c r="G202" s="33">
        <f t="shared" si="51"/>
        <v>13.729907144741372</v>
      </c>
      <c r="H202" s="33">
        <f t="shared" si="51"/>
        <v>14.580793441741175</v>
      </c>
      <c r="I202" s="33">
        <f t="shared" si="51"/>
        <v>16.440211119299416</v>
      </c>
      <c r="J202" s="33">
        <f t="shared" si="51"/>
        <v>19.491149999999998</v>
      </c>
      <c r="K202" s="33">
        <f t="shared" si="51"/>
        <v>19.751021094231092</v>
      </c>
      <c r="L202" s="33">
        <f t="shared" si="51"/>
        <v>21.948905072281722</v>
      </c>
      <c r="M202" s="33">
        <f t="shared" si="51"/>
        <v>22.143610416564321</v>
      </c>
      <c r="N202" s="33">
        <f t="shared" si="51"/>
        <v>28.547830453458637</v>
      </c>
      <c r="O202" s="33">
        <f t="shared" si="51"/>
        <v>31.417819973971856</v>
      </c>
      <c r="P202" s="33">
        <f t="shared" si="51"/>
        <v>30.947795096666546</v>
      </c>
      <c r="Q202" s="33">
        <f t="shared" si="51"/>
        <v>33.14350758004074</v>
      </c>
      <c r="R202" s="33">
        <f t="shared" si="51"/>
        <v>36.911578568960451</v>
      </c>
      <c r="S202" s="33">
        <f t="shared" si="51"/>
        <v>41.945606672333248</v>
      </c>
      <c r="T202" s="33">
        <f t="shared" si="51"/>
        <v>44.151112500000004</v>
      </c>
      <c r="U202" s="33">
        <f t="shared" si="51"/>
        <v>42.889274007856628</v>
      </c>
      <c r="V202" s="33">
        <f t="shared" si="51"/>
        <v>41.581508575492791</v>
      </c>
      <c r="W202" s="33">
        <f t="shared" si="51"/>
        <v>41.645754610025655</v>
      </c>
      <c r="X202" s="33">
        <f t="shared" si="51"/>
        <v>43.115654153888649</v>
      </c>
      <c r="Y202" s="33">
        <f t="shared" si="51"/>
        <v>47.683366322960644</v>
      </c>
      <c r="Z202" s="33">
        <f t="shared" si="51"/>
        <v>42.695669885312249</v>
      </c>
      <c r="AA202" s="33">
        <f t="shared" si="51"/>
        <v>39.596285854758115</v>
      </c>
      <c r="AB202" s="33">
        <f t="shared" si="51"/>
        <v>41.306757080925628</v>
      </c>
      <c r="AC202" s="33">
        <f t="shared" si="51"/>
        <v>41.00842053813394</v>
      </c>
      <c r="AD202" s="33">
        <f t="shared" si="51"/>
        <v>39.582653040386091</v>
      </c>
      <c r="AE202" s="33">
        <f t="shared" si="51"/>
        <v>40.310276571397388</v>
      </c>
    </row>
    <row r="203" spans="1:31" x14ac:dyDescent="0.2">
      <c r="A203" s="80" t="s">
        <v>414</v>
      </c>
      <c r="B203" s="4" t="s">
        <v>415</v>
      </c>
      <c r="C203" s="94">
        <f>+'CO2'!C203+'abs CO2'!C203+'CH4'!C203*PCG!$C$5+N2O!C203*PCG!$C$6+HFC!C203+PFC!C203+'SF6'!C203</f>
        <v>1.3141675835913786</v>
      </c>
      <c r="D203" s="94">
        <f>+'CO2'!D203+'abs CO2'!D203+'CH4'!D203*PCG!$C$5+N2O!D203*PCG!$C$6+HFC!D203+PFC!D203+'SF6'!D203</f>
        <v>1.4333126416960065</v>
      </c>
      <c r="E203" s="94">
        <f>+'CO2'!E203+'abs CO2'!E203+'CH4'!E203*PCG!$C$5+N2O!E203*PCG!$C$6+HFC!E203+PFC!E203+'SF6'!E203</f>
        <v>1.5427601915163325</v>
      </c>
      <c r="F203" s="94">
        <f>+'CO2'!F203+'abs CO2'!F203+'CH4'!F203*PCG!$C$5+N2O!F203*PCG!$C$6+HFC!F203+PFC!F203+'SF6'!F203</f>
        <v>1.6608461264819876</v>
      </c>
      <c r="G203" s="94">
        <f>+'CO2'!G203+'abs CO2'!G203+'CH4'!G203*PCG!$C$5+N2O!G203*PCG!$C$6+HFC!G203+PFC!G203+'SF6'!G203</f>
        <v>1.8312799756605702</v>
      </c>
      <c r="H203" s="94">
        <f>+'CO2'!H203+'abs CO2'!H203+'CH4'!H203*PCG!$C$5+N2O!H203*PCG!$C$6+HFC!H203+PFC!H203+'SF6'!H203</f>
        <v>1.9447702579205282</v>
      </c>
      <c r="I203" s="94">
        <f>+'CO2'!I203+'abs CO2'!I203+'CH4'!I203*PCG!$C$5+N2O!I203*PCG!$C$6+HFC!I203+PFC!I203+'SF6'!I203</f>
        <v>2.1927773510060673</v>
      </c>
      <c r="J203" s="94">
        <f>+'CO2'!J203+'abs CO2'!J203+'CH4'!J203*PCG!$C$5+N2O!J203*PCG!$C$6+HFC!J203+PFC!J203+'SF6'!J203</f>
        <v>2.5997082370121793</v>
      </c>
      <c r="K203" s="94">
        <f>+'CO2'!K203+'abs CO2'!K203+'CH4'!K203*PCG!$C$5+N2O!K203*PCG!$C$6+HFC!K203+PFC!K203+'SF6'!K203</f>
        <v>2.6343695589061635</v>
      </c>
      <c r="L203" s="94">
        <f>+'CO2'!L203+'abs CO2'!L203+'CH4'!L203*PCG!$C$5+N2O!L203*PCG!$C$6+HFC!L203+PFC!L203+'SF6'!L203</f>
        <v>2.9275209164061224</v>
      </c>
      <c r="M203" s="94">
        <f>+'CO2'!M203+'abs CO2'!M203+'CH4'!M203*PCG!$C$5+N2O!M203*PCG!$C$6+HFC!M203+PFC!M203+'SF6'!M203</f>
        <v>2.9534905019524733</v>
      </c>
      <c r="N203" s="94">
        <f>+'CO2'!N203+'abs CO2'!N203+'CH4'!N203*PCG!$C$5+N2O!N203*PCG!$C$6+HFC!N203+PFC!N203+'SF6'!N203</f>
        <v>3.8076783554938287</v>
      </c>
      <c r="O203" s="94">
        <f>+'CO2'!O203+'abs CO2'!O203+'CH4'!O203*PCG!$C$5+N2O!O203*PCG!$C$6+HFC!O203+PFC!O203+'SF6'!O203</f>
        <v>4.1904744140443437</v>
      </c>
      <c r="P203" s="94">
        <f>+'CO2'!P203+'abs CO2'!P203+'CH4'!P203*PCG!$C$5+N2O!P203*PCG!$C$6+HFC!P203+PFC!P203+'SF6'!P203</f>
        <v>4.1277830107597122</v>
      </c>
      <c r="Q203" s="94">
        <f>+'CO2'!Q203+'abs CO2'!Q203+'CH4'!Q203*PCG!$C$5+N2O!Q203*PCG!$C$6+HFC!Q203+PFC!Q203+'SF6'!Q203</f>
        <v>4.4206447366783141</v>
      </c>
      <c r="R203" s="94">
        <f>+'CO2'!R203+'abs CO2'!R203+'CH4'!R203*PCG!$C$5+N2O!R203*PCG!$C$6+HFC!R203+PFC!R203+'SF6'!R203</f>
        <v>4.9232259177549151</v>
      </c>
      <c r="S203" s="94">
        <f>+'CO2'!S203+'abs CO2'!S203+'CH4'!S203*PCG!$C$5+N2O!S203*PCG!$C$6+HFC!S203+PFC!S203+'SF6'!S203</f>
        <v>5.5946590720679783</v>
      </c>
      <c r="T203" s="94">
        <f>+'CO2'!T203+'abs CO2'!T203+'CH4'!T203*PCG!$C$5+N2O!T203*PCG!$C$6+HFC!T203+PFC!T203+'SF6'!T203</f>
        <v>5.888827023521003</v>
      </c>
      <c r="U203" s="94">
        <f>+'CO2'!U203+'abs CO2'!U203+'CH4'!U203*PCG!$C$5+N2O!U203*PCG!$C$6+HFC!U203+PFC!U203+'SF6'!U203</f>
        <v>5.7205243876168019</v>
      </c>
      <c r="V203" s="94">
        <f>+'CO2'!V203+'abs CO2'!V203+'CH4'!V203*PCG!$C$5+N2O!V203*PCG!$C$6+HFC!V203+PFC!V203+'SF6'!V203</f>
        <v>5.5460960667329102</v>
      </c>
      <c r="W203" s="94">
        <f>+'CO2'!W203+'abs CO2'!W203+'CH4'!W203*PCG!$C$5+N2O!W203*PCG!$C$6+HFC!W203+PFC!W203+'SF6'!W203</f>
        <v>5.5546651324458347</v>
      </c>
      <c r="X203" s="94">
        <f>+'CO2'!X203+'abs CO2'!X203+'CH4'!X203*PCG!$C$5+N2O!X203*PCG!$C$6+HFC!X203+PFC!X203+'SF6'!X203</f>
        <v>5.7507187235249182</v>
      </c>
      <c r="Y203" s="94">
        <f>+'CO2'!Y203+'abs CO2'!Y203+'CH4'!Y203*PCG!$C$5+N2O!Y203*PCG!$C$6+HFC!Y203+PFC!Y203+'SF6'!Y203</f>
        <v>6.3599551693086314</v>
      </c>
      <c r="Z203" s="94">
        <f>+'CO2'!Z203+'abs CO2'!Z203+'CH4'!Z203*PCG!$C$5+N2O!Z203*PCG!$C$6+HFC!Z203+PFC!Z203+'SF6'!Z203</f>
        <v>5.6947016818196516</v>
      </c>
      <c r="AA203" s="94">
        <f>+'CO2'!AA203+'abs CO2'!AA203+'CH4'!AA203*PCG!$C$5+N2O!AA203*PCG!$C$6+HFC!AA203+PFC!AA203+'SF6'!AA203</f>
        <v>5.2813092347913555</v>
      </c>
      <c r="AB203" s="94">
        <f>+'CO2'!AB203+'abs CO2'!AB203+'CH4'!AB203*PCG!$C$5+N2O!AB203*PCG!$C$6+HFC!AB203+PFC!AB203+'SF6'!AB203</f>
        <v>5.5094500133416204</v>
      </c>
      <c r="AC203" s="94">
        <f>+'CO2'!AC203+'abs CO2'!AC203+'CH4'!AC203*PCG!$C$5+N2O!AC203*PCG!$C$6+HFC!AC203+PFC!AC203+'SF6'!AC203</f>
        <v>5.4696582120524555</v>
      </c>
      <c r="AD203" s="94">
        <f>+'CO2'!AD203+'abs CO2'!AD203+'CH4'!AD203*PCG!$C$5+N2O!AD203*PCG!$C$6+HFC!AD203+PFC!AD203+'SF6'!AD203</f>
        <v>5.2794909049433665</v>
      </c>
      <c r="AE203" s="94">
        <f>+'CO2'!AE203+'abs CO2'!AE203+'CH4'!AE203*PCG!$C$5+N2O!AE203*PCG!$C$6+HFC!AE203+PFC!AE203+'SF6'!AE203</f>
        <v>5.3765405344939037</v>
      </c>
    </row>
    <row r="204" spans="1:31" x14ac:dyDescent="0.2">
      <c r="A204" s="80" t="s">
        <v>416</v>
      </c>
      <c r="B204" s="4" t="s">
        <v>417</v>
      </c>
      <c r="C204" s="94">
        <f>+'CO2'!C204+'abs CO2'!C204+'CH4'!C204*PCG!$C$5+N2O!C204*PCG!$C$6+HFC!C204+PFC!C204+'SF6'!C204</f>
        <v>2.9389677284851465E-2</v>
      </c>
      <c r="D204" s="94">
        <f>+'CO2'!D204+'abs CO2'!D204+'CH4'!D204*PCG!$C$5+N2O!D204*PCG!$C$6+HFC!D204+PFC!D204+'SF6'!D204</f>
        <v>3.2054204131732399E-2</v>
      </c>
      <c r="E204" s="94">
        <f>+'CO2'!E204+'abs CO2'!E204+'CH4'!E204*PCG!$C$5+N2O!E204*PCG!$C$6+HFC!E204+PFC!E204+'SF6'!E204</f>
        <v>3.4501858608223621E-2</v>
      </c>
      <c r="F204" s="94">
        <f>+'CO2'!F204+'abs CO2'!F204+'CH4'!F204*PCG!$C$5+N2O!F204*PCG!$C$6+HFC!F204+PFC!F204+'SF6'!F204</f>
        <v>3.7142699520640823E-2</v>
      </c>
      <c r="G204" s="94">
        <f>+'CO2'!G204+'abs CO2'!G204+'CH4'!G204*PCG!$C$5+N2O!G204*PCG!$C$6+HFC!G204+PFC!G204+'SF6'!G204</f>
        <v>4.095423458535831E-2</v>
      </c>
      <c r="H204" s="94">
        <f>+'CO2'!H204+'abs CO2'!H204+'CH4'!H204*PCG!$C$5+N2O!H204*PCG!$C$6+HFC!H204+PFC!H204+'SF6'!H204</f>
        <v>4.3492299602509096E-2</v>
      </c>
      <c r="I204" s="94">
        <f>+'CO2'!I204+'abs CO2'!I204+'CH4'!I204*PCG!$C$5+N2O!I204*PCG!$C$6+HFC!I204+PFC!I204+'SF6'!I204</f>
        <v>4.9038661056821524E-2</v>
      </c>
      <c r="J204" s="94">
        <f>+'CO2'!J204+'abs CO2'!J204+'CH4'!J204*PCG!$C$5+N2O!J204*PCG!$C$6+HFC!J204+PFC!J204+'SF6'!J204</f>
        <v>5.8139149888143171E-2</v>
      </c>
      <c r="K204" s="94">
        <f>+'CO2'!K204+'abs CO2'!K204+'CH4'!K204*PCG!$C$5+N2O!K204*PCG!$C$6+HFC!K204+PFC!K204+'SF6'!K204</f>
        <v>5.8914306023060664E-2</v>
      </c>
      <c r="L204" s="94">
        <f>+'CO2'!L204+'abs CO2'!L204+'CH4'!L204*PCG!$C$5+N2O!L204*PCG!$C$6+HFC!L204+PFC!L204+'SF6'!L204</f>
        <v>6.5470261214859715E-2</v>
      </c>
      <c r="M204" s="94">
        <f>+'CO2'!M204+'abs CO2'!M204+'CH4'!M204*PCG!$C$5+N2O!M204*PCG!$C$6+HFC!M204+PFC!M204+'SF6'!M204</f>
        <v>6.6051037782443894E-2</v>
      </c>
      <c r="N204" s="94">
        <f>+'CO2'!N204+'abs CO2'!N204+'CH4'!N204*PCG!$C$5+N2O!N204*PCG!$C$6+HFC!N204+PFC!N204+'SF6'!N204</f>
        <v>8.5153856684440365E-2</v>
      </c>
      <c r="O204" s="94">
        <f>+'CO2'!O204+'abs CO2'!O204+'CH4'!O204*PCG!$C$5+N2O!O204*PCG!$C$6+HFC!O204+PFC!O204+'SF6'!O204</f>
        <v>9.3714600966358988E-2</v>
      </c>
      <c r="P204" s="94">
        <f>+'CO2'!P204+'abs CO2'!P204+'CH4'!P204*PCG!$C$5+N2O!P204*PCG!$C$6+HFC!P204+PFC!P204+'SF6'!P204</f>
        <v>9.2312587909519905E-2</v>
      </c>
      <c r="Q204" s="94">
        <f>+'CO2'!Q204+'abs CO2'!Q204+'CH4'!Q204*PCG!$C$5+N2O!Q204*PCG!$C$6+HFC!Q204+PFC!Q204+'SF6'!Q204</f>
        <v>9.8862065861419046E-2</v>
      </c>
      <c r="R204" s="94">
        <f>+'CO2'!R204+'abs CO2'!R204+'CH4'!R204*PCG!$C$5+N2O!R204*PCG!$C$6+HFC!R204+PFC!R204+'SF6'!R204</f>
        <v>0.11010165121240996</v>
      </c>
      <c r="S204" s="94">
        <f>+'CO2'!S204+'abs CO2'!S204+'CH4'!S204*PCG!$C$5+N2O!S204*PCG!$C$6+HFC!S204+PFC!S204+'SF6'!S204</f>
        <v>0.12511739499577401</v>
      </c>
      <c r="T204" s="94">
        <f>+'CO2'!T204+'abs CO2'!T204+'CH4'!T204*PCG!$C$5+N2O!T204*PCG!$C$6+HFC!T204+PFC!T204+'SF6'!T204</f>
        <v>0.13169608501118565</v>
      </c>
      <c r="U204" s="94">
        <f>+'CO2'!U204+'abs CO2'!U204+'CH4'!U204*PCG!$C$5+N2O!U204*PCG!$C$6+HFC!U204+PFC!U204+'SF6'!U204</f>
        <v>0.12793221180568717</v>
      </c>
      <c r="V204" s="94">
        <f>+'CO2'!V204+'abs CO2'!V204+'CH4'!V204*PCG!$C$5+N2O!V204*PCG!$C$6+HFC!V204+PFC!V204+'SF6'!V204</f>
        <v>0.12403134548991135</v>
      </c>
      <c r="W204" s="94">
        <f>+'CO2'!W204+'abs CO2'!W204+'CH4'!W204*PCG!$C$5+N2O!W204*PCG!$C$6+HFC!W204+PFC!W204+'SF6'!W204</f>
        <v>0.12422298168538601</v>
      </c>
      <c r="X204" s="94">
        <f>+'CO2'!X204+'abs CO2'!X204+'CH4'!X204*PCG!$C$5+N2O!X204*PCG!$C$6+HFC!X204+PFC!X204+'SF6'!X204</f>
        <v>0.12860746951197211</v>
      </c>
      <c r="Y204" s="94">
        <f>+'CO2'!Y204+'abs CO2'!Y204+'CH4'!Y204*PCG!$C$5+N2O!Y204*PCG!$C$6+HFC!Y204+PFC!Y204+'SF6'!Y204</f>
        <v>0.14223226345402129</v>
      </c>
      <c r="Z204" s="94">
        <f>+'CO2'!Z204+'abs CO2'!Z204+'CH4'!Z204*PCG!$C$5+N2O!Z204*PCG!$C$6+HFC!Z204+PFC!Z204+'SF6'!Z204</f>
        <v>0.12735472001584561</v>
      </c>
      <c r="AA204" s="94">
        <f>+'CO2'!AA204+'abs CO2'!AA204+'CH4'!AA204*PCG!$C$5+N2O!AA204*PCG!$C$6+HFC!AA204+PFC!AA204+'SF6'!AA204</f>
        <v>0.11810972663611667</v>
      </c>
      <c r="AB204" s="94">
        <f>+'CO2'!AB204+'abs CO2'!AB204+'CH4'!AB204*PCG!$C$5+N2O!AB204*PCG!$C$6+HFC!AB204+PFC!AB204+'SF6'!AB204</f>
        <v>0.12321180337337995</v>
      </c>
      <c r="AC204" s="94">
        <f>+'CO2'!AC204+'abs CO2'!AC204+'CH4'!AC204*PCG!$C$5+N2O!AC204*PCG!$C$6+HFC!AC204+PFC!AC204+'SF6'!AC204</f>
        <v>0.12232191062828918</v>
      </c>
      <c r="AD204" s="94">
        <f>+'CO2'!AD204+'abs CO2'!AD204+'CH4'!AD204*PCG!$C$5+N2O!AD204*PCG!$C$6+HFC!AD204+PFC!AD204+'SF6'!AD204</f>
        <v>0.11806906201457447</v>
      </c>
      <c r="AE204" s="94">
        <f>+'CO2'!AE204+'abs CO2'!AE204+'CH4'!AE204*PCG!$C$5+N2O!AE204*PCG!$C$6+HFC!AE204+PFC!AE204+'SF6'!AE204</f>
        <v>0.12023945286024572</v>
      </c>
    </row>
    <row r="205" spans="1:31" x14ac:dyDescent="0.2">
      <c r="A205" s="80" t="s">
        <v>418</v>
      </c>
      <c r="B205" s="4" t="s">
        <v>419</v>
      </c>
      <c r="C205" s="94">
        <f>+'CO2'!C205+'abs CO2'!C205+'CH4'!C205*PCG!$C$5+N2O!C205*PCG!$C$6+HFC!C205+PFC!C205+'SF6'!C205</f>
        <v>8.509332048870224</v>
      </c>
      <c r="D205" s="94">
        <f>+'CO2'!D205+'abs CO2'!D205+'CH4'!D205*PCG!$C$5+N2O!D205*PCG!$C$6+HFC!D205+PFC!D205+'SF6'!D205</f>
        <v>9.2808050893355496</v>
      </c>
      <c r="E205" s="94">
        <f>+'CO2'!E205+'abs CO2'!E205+'CH4'!E205*PCG!$C$5+N2O!E205*PCG!$C$6+HFC!E205+PFC!E205+'SF6'!E205</f>
        <v>9.9894860482824139</v>
      </c>
      <c r="F205" s="94">
        <f>+'CO2'!F205+'abs CO2'!F205+'CH4'!F205*PCG!$C$5+N2O!F205*PCG!$C$6+HFC!F205+PFC!F205+'SF6'!F205</f>
        <v>10.754101188292211</v>
      </c>
      <c r="G205" s="94">
        <f>+'CO2'!G205+'abs CO2'!G205+'CH4'!G205*PCG!$C$5+N2O!G205*PCG!$C$6+HFC!G205+PFC!G205+'SF6'!G205</f>
        <v>11.857672934495444</v>
      </c>
      <c r="H205" s="94">
        <f>+'CO2'!H205+'abs CO2'!H205+'CH4'!H205*PCG!$C$5+N2O!H205*PCG!$C$6+HFC!H205+PFC!H205+'SF6'!H205</f>
        <v>12.592530884218139</v>
      </c>
      <c r="I205" s="94">
        <f>+'CO2'!I205+'abs CO2'!I205+'CH4'!I205*PCG!$C$5+N2O!I205*PCG!$C$6+HFC!I205+PFC!I205+'SF6'!I205</f>
        <v>14.198395107236529</v>
      </c>
      <c r="J205" s="94">
        <f>+'CO2'!J205+'abs CO2'!J205+'CH4'!J205*PCG!$C$5+N2O!J205*PCG!$C$6+HFC!J205+PFC!J205+'SF6'!J205</f>
        <v>16.833302613099676</v>
      </c>
      <c r="K205" s="94">
        <f>+'CO2'!K205+'abs CO2'!K205+'CH4'!K205*PCG!$C$5+N2O!K205*PCG!$C$6+HFC!K205+PFC!K205+'SF6'!K205</f>
        <v>17.057737229301868</v>
      </c>
      <c r="L205" s="94">
        <f>+'CO2'!L205+'abs CO2'!L205+'CH4'!L205*PCG!$C$5+N2O!L205*PCG!$C$6+HFC!L205+PFC!L205+'SF6'!L205</f>
        <v>18.955913894660739</v>
      </c>
      <c r="M205" s="94">
        <f>+'CO2'!M205+'abs CO2'!M205+'CH4'!M205*PCG!$C$5+N2O!M205*PCG!$C$6+HFC!M205+PFC!M205+'SF6'!M205</f>
        <v>19.124068876829405</v>
      </c>
      <c r="N205" s="94">
        <f>+'CO2'!N205+'abs CO2'!N205+'CH4'!N205*PCG!$C$5+N2O!N205*PCG!$C$6+HFC!N205+PFC!N205+'SF6'!N205</f>
        <v>24.654998241280367</v>
      </c>
      <c r="O205" s="94">
        <f>+'CO2'!O205+'abs CO2'!O205+'CH4'!O205*PCG!$C$5+N2O!O205*PCG!$C$6+HFC!O205+PFC!O205+'SF6'!O205</f>
        <v>27.133630958961152</v>
      </c>
      <c r="P205" s="94">
        <f>+'CO2'!P205+'abs CO2'!P205+'CH4'!P205*PCG!$C$5+N2O!P205*PCG!$C$6+HFC!P205+PFC!P205+'SF6'!P205</f>
        <v>26.727699497997314</v>
      </c>
      <c r="Q205" s="94">
        <f>+'CO2'!Q205+'abs CO2'!Q205+'CH4'!Q205*PCG!$C$5+N2O!Q205*PCG!$C$6+HFC!Q205+PFC!Q205+'SF6'!Q205</f>
        <v>28.624000777501006</v>
      </c>
      <c r="R205" s="94">
        <f>+'CO2'!R205+'abs CO2'!R205+'CH4'!R205*PCG!$C$5+N2O!R205*PCG!$C$6+HFC!R205+PFC!R205+'SF6'!R205</f>
        <v>31.878250999993124</v>
      </c>
      <c r="S205" s="94">
        <f>+'CO2'!S205+'abs CO2'!S205+'CH4'!S205*PCG!$C$5+N2O!S205*PCG!$C$6+HFC!S205+PFC!S205+'SF6'!S205</f>
        <v>36.225830205269496</v>
      </c>
      <c r="T205" s="94">
        <f>+'CO2'!T205+'abs CO2'!T205+'CH4'!T205*PCG!$C$5+N2O!T205*PCG!$C$6+HFC!T205+PFC!T205+'SF6'!T205</f>
        <v>38.130589391467815</v>
      </c>
      <c r="U205" s="94">
        <f>+'CO2'!U205+'abs CO2'!U205+'CH4'!U205*PCG!$C$5+N2O!U205*PCG!$C$6+HFC!U205+PFC!U205+'SF6'!U205</f>
        <v>37.040817408434137</v>
      </c>
      <c r="V205" s="94">
        <f>+'CO2'!V205+'abs CO2'!V205+'CH4'!V205*PCG!$C$5+N2O!V205*PCG!$C$6+HFC!V205+PFC!V205+'SF6'!V205</f>
        <v>35.911381163269965</v>
      </c>
      <c r="W205" s="94">
        <f>+'CO2'!W205+'abs CO2'!W205+'CH4'!W205*PCG!$C$5+N2O!W205*PCG!$C$6+HFC!W205+PFC!W205+'SF6'!W205</f>
        <v>35.966866495894436</v>
      </c>
      <c r="X205" s="94">
        <f>+'CO2'!X205+'abs CO2'!X205+'CH4'!X205*PCG!$C$5+N2O!X205*PCG!$C$6+HFC!X205+PFC!X205+'SF6'!X205</f>
        <v>37.23632796085176</v>
      </c>
      <c r="Y205" s="94">
        <f>+'CO2'!Y205+'abs CO2'!Y205+'CH4'!Y205*PCG!$C$5+N2O!Y205*PCG!$C$6+HFC!Y205+PFC!Y205+'SF6'!Y205</f>
        <v>41.181178890197991</v>
      </c>
      <c r="Z205" s="94">
        <f>+'CO2'!Z205+'abs CO2'!Z205+'CH4'!Z205*PCG!$C$5+N2O!Z205*PCG!$C$6+HFC!Z205+PFC!Z205+'SF6'!Z205</f>
        <v>36.873613483476753</v>
      </c>
      <c r="AA205" s="94">
        <f>+'CO2'!AA205+'abs CO2'!AA205+'CH4'!AA205*PCG!$C$5+N2O!AA205*PCG!$C$6+HFC!AA205+PFC!AA205+'SF6'!AA205</f>
        <v>34.196866893330643</v>
      </c>
      <c r="AB205" s="94">
        <f>+'CO2'!AB205+'abs CO2'!AB205+'CH4'!AB205*PCG!$C$5+N2O!AB205*PCG!$C$6+HFC!AB205+PFC!AB205+'SF6'!AB205</f>
        <v>35.674095264210628</v>
      </c>
      <c r="AC205" s="94">
        <f>+'CO2'!AC205+'abs CO2'!AC205+'CH4'!AC205*PCG!$C$5+N2O!AC205*PCG!$C$6+HFC!AC205+PFC!AC205+'SF6'!AC205</f>
        <v>35.416440415453195</v>
      </c>
      <c r="AD205" s="94">
        <f>+'CO2'!AD205+'abs CO2'!AD205+'CH4'!AD205*PCG!$C$5+N2O!AD205*PCG!$C$6+HFC!AD205+PFC!AD205+'SF6'!AD205</f>
        <v>34.185093073428149</v>
      </c>
      <c r="AE205" s="94">
        <f>+'CO2'!AE205+'abs CO2'!AE205+'CH4'!AE205*PCG!$C$5+N2O!AE205*PCG!$C$6+HFC!AE205+PFC!AE205+'SF6'!AE205</f>
        <v>34.813496584043236</v>
      </c>
    </row>
    <row r="206" spans="1:31" x14ac:dyDescent="0.2">
      <c r="A206" s="80" t="s">
        <v>420</v>
      </c>
      <c r="B206" s="4" t="s">
        <v>421</v>
      </c>
      <c r="C206" s="33">
        <f t="shared" ref="C206:AE206" si="52">+C207+C208+C209+C210+C211+C212+C213</f>
        <v>22.363085396403619</v>
      </c>
      <c r="D206" s="33">
        <f t="shared" si="52"/>
        <v>21.912249608454204</v>
      </c>
      <c r="E206" s="33">
        <f t="shared" si="52"/>
        <v>21.40551277142751</v>
      </c>
      <c r="F206" s="33">
        <f t="shared" si="52"/>
        <v>21.4472751168001</v>
      </c>
      <c r="G206" s="33">
        <f t="shared" si="52"/>
        <v>21.963384141864342</v>
      </c>
      <c r="H206" s="33">
        <f t="shared" si="52"/>
        <v>20.989276311612048</v>
      </c>
      <c r="I206" s="33">
        <f t="shared" si="52"/>
        <v>21.540598219727535</v>
      </c>
      <c r="J206" s="33">
        <f t="shared" si="52"/>
        <v>25.163849999999996</v>
      </c>
      <c r="K206" s="33">
        <f t="shared" si="52"/>
        <v>24.335664999999999</v>
      </c>
      <c r="L206" s="33">
        <f t="shared" si="52"/>
        <v>23.507480000000001</v>
      </c>
      <c r="M206" s="33">
        <f t="shared" si="52"/>
        <v>22.679295</v>
      </c>
      <c r="N206" s="33">
        <f t="shared" si="52"/>
        <v>21.851109999999998</v>
      </c>
      <c r="O206" s="33">
        <f t="shared" si="52"/>
        <v>21.022925000000008</v>
      </c>
      <c r="P206" s="33">
        <f t="shared" si="52"/>
        <v>20.194740000000003</v>
      </c>
      <c r="Q206" s="33">
        <f t="shared" si="52"/>
        <v>19.366554999999998</v>
      </c>
      <c r="R206" s="33">
        <f t="shared" si="52"/>
        <v>18.538370000000004</v>
      </c>
      <c r="S206" s="33">
        <f t="shared" si="52"/>
        <v>17.710185000000003</v>
      </c>
      <c r="T206" s="33">
        <f t="shared" si="52"/>
        <v>16.882000000000001</v>
      </c>
      <c r="U206" s="33">
        <f t="shared" si="52"/>
        <v>16.619623946243813</v>
      </c>
      <c r="V206" s="33">
        <f t="shared" si="52"/>
        <v>16.357247892487628</v>
      </c>
      <c r="W206" s="33">
        <f t="shared" si="52"/>
        <v>16.094871838731439</v>
      </c>
      <c r="X206" s="33">
        <f t="shared" si="52"/>
        <v>14.993362039821772</v>
      </c>
      <c r="Y206" s="33">
        <f t="shared" si="52"/>
        <v>13.891852240912103</v>
      </c>
      <c r="Z206" s="33">
        <f t="shared" si="52"/>
        <v>12.790342442002437</v>
      </c>
      <c r="AA206" s="33">
        <f t="shared" si="52"/>
        <v>12.456559770740947</v>
      </c>
      <c r="AB206" s="33">
        <f t="shared" si="52"/>
        <v>12.122777099479459</v>
      </c>
      <c r="AC206" s="33">
        <f t="shared" si="52"/>
        <v>11.192101787963487</v>
      </c>
      <c r="AD206" s="33">
        <f t="shared" si="52"/>
        <v>10.26142647644752</v>
      </c>
      <c r="AE206" s="33">
        <f t="shared" si="52"/>
        <v>9.3307511649315469</v>
      </c>
    </row>
    <row r="207" spans="1:31" x14ac:dyDescent="0.2">
      <c r="A207" s="80" t="s">
        <v>422</v>
      </c>
      <c r="B207" s="4" t="s">
        <v>423</v>
      </c>
      <c r="C207" s="94">
        <f>+'CO2'!C207+'abs CO2'!C207+'CH4'!C207*PCG!$C$5+N2O!C207*PCG!$C$6+HFC!C207+PFC!C207+'SF6'!C207</f>
        <v>0</v>
      </c>
      <c r="D207" s="94">
        <f>+'CO2'!D207+'abs CO2'!D207+'CH4'!D207*PCG!$C$5+N2O!D207*PCG!$C$6+HFC!D207+PFC!D207+'SF6'!D207</f>
        <v>0</v>
      </c>
      <c r="E207" s="94">
        <f>+'CO2'!E207+'abs CO2'!E207+'CH4'!E207*PCG!$C$5+N2O!E207*PCG!$C$6+HFC!E207+PFC!E207+'SF6'!E207</f>
        <v>0</v>
      </c>
      <c r="F207" s="94">
        <f>+'CO2'!F207+'abs CO2'!F207+'CH4'!F207*PCG!$C$5+N2O!F207*PCG!$C$6+HFC!F207+PFC!F207+'SF6'!F207</f>
        <v>0</v>
      </c>
      <c r="G207" s="94">
        <f>+'CO2'!G207+'abs CO2'!G207+'CH4'!G207*PCG!$C$5+N2O!G207*PCG!$C$6+HFC!G207+PFC!G207+'SF6'!G207</f>
        <v>0</v>
      </c>
      <c r="H207" s="94">
        <f>+'CO2'!H207+'abs CO2'!H207+'CH4'!H207*PCG!$C$5+N2O!H207*PCG!$C$6+HFC!H207+PFC!H207+'SF6'!H207</f>
        <v>0</v>
      </c>
      <c r="I207" s="94">
        <f>+'CO2'!I207+'abs CO2'!I207+'CH4'!I207*PCG!$C$5+N2O!I207*PCG!$C$6+HFC!I207+PFC!I207+'SF6'!I207</f>
        <v>0</v>
      </c>
      <c r="J207" s="94">
        <f>+'CO2'!J207+'abs CO2'!J207+'CH4'!J207*PCG!$C$5+N2O!J207*PCG!$C$6+HFC!J207+PFC!J207+'SF6'!J207</f>
        <v>0</v>
      </c>
      <c r="K207" s="94">
        <f>+'CO2'!K207+'abs CO2'!K207+'CH4'!K207*PCG!$C$5+N2O!K207*PCG!$C$6+HFC!K207+PFC!K207+'SF6'!K207</f>
        <v>0</v>
      </c>
      <c r="L207" s="94">
        <f>+'CO2'!L207+'abs CO2'!L207+'CH4'!L207*PCG!$C$5+N2O!L207*PCG!$C$6+HFC!L207+PFC!L207+'SF6'!L207</f>
        <v>0</v>
      </c>
      <c r="M207" s="94">
        <f>+'CO2'!M207+'abs CO2'!M207+'CH4'!M207*PCG!$C$5+N2O!M207*PCG!$C$6+HFC!M207+PFC!M207+'SF6'!M207</f>
        <v>0</v>
      </c>
      <c r="N207" s="94">
        <f>+'CO2'!N207+'abs CO2'!N207+'CH4'!N207*PCG!$C$5+N2O!N207*PCG!$C$6+HFC!N207+PFC!N207+'SF6'!N207</f>
        <v>0</v>
      </c>
      <c r="O207" s="94">
        <f>+'CO2'!O207+'abs CO2'!O207+'CH4'!O207*PCG!$C$5+N2O!O207*PCG!$C$6+HFC!O207+PFC!O207+'SF6'!O207</f>
        <v>0</v>
      </c>
      <c r="P207" s="94">
        <f>+'CO2'!P207+'abs CO2'!P207+'CH4'!P207*PCG!$C$5+N2O!P207*PCG!$C$6+HFC!P207+PFC!P207+'SF6'!P207</f>
        <v>0</v>
      </c>
      <c r="Q207" s="94">
        <f>+'CO2'!Q207+'abs CO2'!Q207+'CH4'!Q207*PCG!$C$5+N2O!Q207*PCG!$C$6+HFC!Q207+PFC!Q207+'SF6'!Q207</f>
        <v>0</v>
      </c>
      <c r="R207" s="94">
        <f>+'CO2'!R207+'abs CO2'!R207+'CH4'!R207*PCG!$C$5+N2O!R207*PCG!$C$6+HFC!R207+PFC!R207+'SF6'!R207</f>
        <v>0</v>
      </c>
      <c r="S207" s="94">
        <f>+'CO2'!S207+'abs CO2'!S207+'CH4'!S207*PCG!$C$5+N2O!S207*PCG!$C$6+HFC!S207+PFC!S207+'SF6'!S207</f>
        <v>0</v>
      </c>
      <c r="T207" s="94">
        <f>+'CO2'!T207+'abs CO2'!T207+'CH4'!T207*PCG!$C$5+N2O!T207*PCG!$C$6+HFC!T207+PFC!T207+'SF6'!T207</f>
        <v>0</v>
      </c>
      <c r="U207" s="94">
        <f>+'CO2'!U207+'abs CO2'!U207+'CH4'!U207*PCG!$C$5+N2O!U207*PCG!$C$6+HFC!U207+PFC!U207+'SF6'!U207</f>
        <v>0</v>
      </c>
      <c r="V207" s="94">
        <f>+'CO2'!V207+'abs CO2'!V207+'CH4'!V207*PCG!$C$5+N2O!V207*PCG!$C$6+HFC!V207+PFC!V207+'SF6'!V207</f>
        <v>0</v>
      </c>
      <c r="W207" s="94">
        <f>+'CO2'!W207+'abs CO2'!W207+'CH4'!W207*PCG!$C$5+N2O!W207*PCG!$C$6+HFC!W207+PFC!W207+'SF6'!W207</f>
        <v>0</v>
      </c>
      <c r="X207" s="94">
        <f>+'CO2'!X207+'abs CO2'!X207+'CH4'!X207*PCG!$C$5+N2O!X207*PCG!$C$6+HFC!X207+PFC!X207+'SF6'!X207</f>
        <v>0</v>
      </c>
      <c r="Y207" s="94">
        <f>+'CO2'!Y207+'abs CO2'!Y207+'CH4'!Y207*PCG!$C$5+N2O!Y207*PCG!$C$6+HFC!Y207+PFC!Y207+'SF6'!Y207</f>
        <v>0</v>
      </c>
      <c r="Z207" s="94">
        <f>+'CO2'!Z207+'abs CO2'!Z207+'CH4'!Z207*PCG!$C$5+N2O!Z207*PCG!$C$6+HFC!Z207+PFC!Z207+'SF6'!Z207</f>
        <v>0</v>
      </c>
      <c r="AA207" s="94">
        <f>+'CO2'!AA207+'abs CO2'!AA207+'CH4'!AA207*PCG!$C$5+N2O!AA207*PCG!$C$6+HFC!AA207+PFC!AA207+'SF6'!AA207</f>
        <v>0</v>
      </c>
      <c r="AB207" s="94">
        <f>+'CO2'!AB207+'abs CO2'!AB207+'CH4'!AB207*PCG!$C$5+N2O!AB207*PCG!$C$6+HFC!AB207+PFC!AB207+'SF6'!AB207</f>
        <v>0</v>
      </c>
      <c r="AC207" s="94">
        <f>+'CO2'!AC207+'abs CO2'!AC207+'CH4'!AC207*PCG!$C$5+N2O!AC207*PCG!$C$6+HFC!AC207+PFC!AC207+'SF6'!AC207</f>
        <v>0</v>
      </c>
      <c r="AD207" s="94">
        <f>+'CO2'!AD207+'abs CO2'!AD207+'CH4'!AD207*PCG!$C$5+N2O!AD207*PCG!$C$6+HFC!AD207+PFC!AD207+'SF6'!AD207</f>
        <v>0</v>
      </c>
      <c r="AE207" s="94">
        <f>+'CO2'!AE207+'abs CO2'!AE207+'CH4'!AE207*PCG!$C$5+N2O!AE207*PCG!$C$6+HFC!AE207+PFC!AE207+'SF6'!AE207</f>
        <v>0</v>
      </c>
    </row>
    <row r="208" spans="1:31" x14ac:dyDescent="0.2">
      <c r="A208" s="80" t="s">
        <v>424</v>
      </c>
      <c r="B208" s="4" t="s">
        <v>425</v>
      </c>
      <c r="C208" s="94">
        <f>+'CO2'!C208+'abs CO2'!C208+'CH4'!C208*PCG!$C$5+N2O!C208*PCG!$C$6+HFC!C208+PFC!C208+'SF6'!C208</f>
        <v>5.4694687499999999</v>
      </c>
      <c r="D208" s="94">
        <f>+'CO2'!D208+'abs CO2'!D208+'CH4'!D208*PCG!$C$5+N2O!D208*PCG!$C$6+HFC!D208+PFC!D208+'SF6'!D208</f>
        <v>5.3481874999999999</v>
      </c>
      <c r="E208" s="94">
        <f>+'CO2'!E208+'abs CO2'!E208+'CH4'!E208*PCG!$C$5+N2O!E208*PCG!$C$6+HFC!E208+PFC!E208+'SF6'!E208</f>
        <v>5.2269062499999999</v>
      </c>
      <c r="F208" s="94">
        <f>+'CO2'!F208+'abs CO2'!F208+'CH4'!F208*PCG!$C$5+N2O!F208*PCG!$C$6+HFC!F208+PFC!F208+'SF6'!F208</f>
        <v>5.1056249999999999</v>
      </c>
      <c r="G208" s="94">
        <f>+'CO2'!G208+'abs CO2'!G208+'CH4'!G208*PCG!$C$5+N2O!G208*PCG!$C$6+HFC!G208+PFC!G208+'SF6'!G208</f>
        <v>4.9843437499999999</v>
      </c>
      <c r="H208" s="94">
        <f>+'CO2'!H208+'abs CO2'!H208+'CH4'!H208*PCG!$C$5+N2O!H208*PCG!$C$6+HFC!H208+PFC!H208+'SF6'!H208</f>
        <v>4.8630624999999998</v>
      </c>
      <c r="I208" s="94">
        <f>+'CO2'!I208+'abs CO2'!I208+'CH4'!I208*PCG!$C$5+N2O!I208*PCG!$C$6+HFC!I208+PFC!I208+'SF6'!I208</f>
        <v>4.7417812499999998</v>
      </c>
      <c r="J208" s="94">
        <f>+'CO2'!J208+'abs CO2'!J208+'CH4'!J208*PCG!$C$5+N2O!J208*PCG!$C$6+HFC!J208+PFC!J208+'SF6'!J208</f>
        <v>4.6204999999999998</v>
      </c>
      <c r="K208" s="94">
        <f>+'CO2'!K208+'abs CO2'!K208+'CH4'!K208*PCG!$C$5+N2O!K208*PCG!$C$6+HFC!K208+PFC!K208+'SF6'!K208</f>
        <v>4.4411874999999998</v>
      </c>
      <c r="L208" s="94">
        <f>+'CO2'!L208+'abs CO2'!L208+'CH4'!L208*PCG!$C$5+N2O!L208*PCG!$C$6+HFC!L208+PFC!L208+'SF6'!L208</f>
        <v>4.2618749999999999</v>
      </c>
      <c r="M208" s="94">
        <f>+'CO2'!M208+'abs CO2'!M208+'CH4'!M208*PCG!$C$5+N2O!M208*PCG!$C$6+HFC!M208+PFC!M208+'SF6'!M208</f>
        <v>4.0825624999999999</v>
      </c>
      <c r="N208" s="94">
        <f>+'CO2'!N208+'abs CO2'!N208+'CH4'!N208*PCG!$C$5+N2O!N208*PCG!$C$6+HFC!N208+PFC!N208+'SF6'!N208</f>
        <v>3.9032499999999999</v>
      </c>
      <c r="O208" s="94">
        <f>+'CO2'!O208+'abs CO2'!O208+'CH4'!O208*PCG!$C$5+N2O!O208*PCG!$C$6+HFC!O208+PFC!O208+'SF6'!O208</f>
        <v>3.7239374999999999</v>
      </c>
      <c r="P208" s="94">
        <f>+'CO2'!P208+'abs CO2'!P208+'CH4'!P208*PCG!$C$5+N2O!P208*PCG!$C$6+HFC!P208+PFC!P208+'SF6'!P208</f>
        <v>3.5446249999999999</v>
      </c>
      <c r="Q208" s="94">
        <f>+'CO2'!Q208+'abs CO2'!Q208+'CH4'!Q208*PCG!$C$5+N2O!Q208*PCG!$C$6+HFC!Q208+PFC!Q208+'SF6'!Q208</f>
        <v>3.3653124999999999</v>
      </c>
      <c r="R208" s="94">
        <f>+'CO2'!R208+'abs CO2'!R208+'CH4'!R208*PCG!$C$5+N2O!R208*PCG!$C$6+HFC!R208+PFC!R208+'SF6'!R208</f>
        <v>3.1859999999999999</v>
      </c>
      <c r="S208" s="94">
        <f>+'CO2'!S208+'abs CO2'!S208+'CH4'!S208*PCG!$C$5+N2O!S208*PCG!$C$6+HFC!S208+PFC!S208+'SF6'!S208</f>
        <v>3.0066875</v>
      </c>
      <c r="T208" s="94">
        <f>+'CO2'!T208+'abs CO2'!T208+'CH4'!T208*PCG!$C$5+N2O!T208*PCG!$C$6+HFC!T208+PFC!T208+'SF6'!T208</f>
        <v>2.827375</v>
      </c>
      <c r="U208" s="94">
        <f>+'CO2'!U208+'abs CO2'!U208+'CH4'!U208*PCG!$C$5+N2O!U208*PCG!$C$6+HFC!U208+PFC!U208+'SF6'!U208</f>
        <v>3.2152964462438143</v>
      </c>
      <c r="V208" s="94">
        <f>+'CO2'!V208+'abs CO2'!V208+'CH4'!V208*PCG!$C$5+N2O!V208*PCG!$C$6+HFC!V208+PFC!V208+'SF6'!V208</f>
        <v>3.6032178924876286</v>
      </c>
      <c r="W208" s="94">
        <f>+'CO2'!W208+'abs CO2'!W208+'CH4'!W208*PCG!$C$5+N2O!W208*PCG!$C$6+HFC!W208+PFC!W208+'SF6'!W208</f>
        <v>3.9911393387314442</v>
      </c>
      <c r="X208" s="94">
        <f>+'CO2'!X208+'abs CO2'!X208+'CH4'!X208*PCG!$C$5+N2O!X208*PCG!$C$6+HFC!X208+PFC!X208+'SF6'!X208</f>
        <v>3.5399270398217761</v>
      </c>
      <c r="Y208" s="94">
        <f>+'CO2'!Y208+'abs CO2'!Y208+'CH4'!Y208*PCG!$C$5+N2O!Y208*PCG!$C$6+HFC!Y208+PFC!Y208+'SF6'!Y208</f>
        <v>3.088714740912109</v>
      </c>
      <c r="Z208" s="94">
        <f>+'CO2'!Z208+'abs CO2'!Z208+'CH4'!Z208*PCG!$C$5+N2O!Z208*PCG!$C$6+HFC!Z208+PFC!Z208+'SF6'!Z208</f>
        <v>2.6375024420024418</v>
      </c>
      <c r="AA208" s="94">
        <f>+'CO2'!AA208+'abs CO2'!AA208+'CH4'!AA208*PCG!$C$5+N2O!AA208*PCG!$C$6+HFC!AA208+PFC!AA208+'SF6'!AA208</f>
        <v>2.9540172707409544</v>
      </c>
      <c r="AB208" s="94">
        <f>+'CO2'!AB208+'abs CO2'!AB208+'CH4'!AB208*PCG!$C$5+N2O!AB208*PCG!$C$6+HFC!AB208+PFC!AB208+'SF6'!AB208</f>
        <v>3.2705320994794675</v>
      </c>
      <c r="AC208" s="94">
        <f>+'CO2'!AC208+'abs CO2'!AC208+'CH4'!AC208*PCG!$C$5+N2O!AC208*PCG!$C$6+HFC!AC208+PFC!AC208+'SF6'!AC208</f>
        <v>2.9869042879634979</v>
      </c>
      <c r="AD208" s="94">
        <f>+'CO2'!AD208+'abs CO2'!AD208+'CH4'!AD208*PCG!$C$5+N2O!AD208*PCG!$C$6+HFC!AD208+PFC!AD208+'SF6'!AD208</f>
        <v>2.7032764764475288</v>
      </c>
      <c r="AE208" s="94">
        <f>+'CO2'!AE208+'abs CO2'!AE208+'CH4'!AE208*PCG!$C$5+N2O!AE208*PCG!$C$6+HFC!AE208+PFC!AE208+'SF6'!AE208</f>
        <v>2.4196486649315596</v>
      </c>
    </row>
    <row r="209" spans="1:31" x14ac:dyDescent="0.2">
      <c r="A209" s="80" t="s">
        <v>426</v>
      </c>
      <c r="B209" s="4" t="s">
        <v>427</v>
      </c>
      <c r="C209" s="94">
        <f>+'CO2'!C209+'abs CO2'!C209+'CH4'!C209*PCG!$C$5+N2O!C209*PCG!$C$6+HFC!C209+PFC!C209+'SF6'!C209</f>
        <v>16.502754146403618</v>
      </c>
      <c r="D209" s="94">
        <f>+'CO2'!D209+'abs CO2'!D209+'CH4'!D209*PCG!$C$5+N2O!D209*PCG!$C$6+HFC!D209+PFC!D209+'SF6'!D209</f>
        <v>16.186937108454202</v>
      </c>
      <c r="E209" s="94">
        <f>+'CO2'!E209+'abs CO2'!E209+'CH4'!E209*PCG!$C$5+N2O!E209*PCG!$C$6+HFC!E209+PFC!E209+'SF6'!E209</f>
        <v>15.815219021427509</v>
      </c>
      <c r="F209" s="94">
        <f>+'CO2'!F209+'abs CO2'!F209+'CH4'!F209*PCG!$C$5+N2O!F209*PCG!$C$6+HFC!F209+PFC!F209+'SF6'!F209</f>
        <v>15.992000116800101</v>
      </c>
      <c r="G209" s="94">
        <f>+'CO2'!G209+'abs CO2'!G209+'CH4'!G209*PCG!$C$5+N2O!G209*PCG!$C$6+HFC!G209+PFC!G209+'SF6'!G209</f>
        <v>16.643127891864342</v>
      </c>
      <c r="H209" s="94">
        <f>+'CO2'!H209+'abs CO2'!H209+'CH4'!H209*PCG!$C$5+N2O!H209*PCG!$C$6+HFC!H209+PFC!H209+'SF6'!H209</f>
        <v>15.804038811612052</v>
      </c>
      <c r="I209" s="94">
        <f>+'CO2'!I209+'abs CO2'!I209+'CH4'!I209*PCG!$C$5+N2O!I209*PCG!$C$6+HFC!I209+PFC!I209+'SF6'!I209</f>
        <v>16.490379469727536</v>
      </c>
      <c r="J209" s="94">
        <f>+'CO2'!J209+'abs CO2'!J209+'CH4'!J209*PCG!$C$5+N2O!J209*PCG!$C$6+HFC!J209+PFC!J209+'SF6'!J209</f>
        <v>20.248649999999998</v>
      </c>
      <c r="K209" s="94">
        <f>+'CO2'!K209+'abs CO2'!K209+'CH4'!K209*PCG!$C$5+N2O!K209*PCG!$C$6+HFC!K209+PFC!K209+'SF6'!K209</f>
        <v>19.592505000000003</v>
      </c>
      <c r="L209" s="94">
        <f>+'CO2'!L209+'abs CO2'!L209+'CH4'!L209*PCG!$C$5+N2O!L209*PCG!$C$6+HFC!L209+PFC!L209+'SF6'!L209</f>
        <v>18.936360000000001</v>
      </c>
      <c r="M209" s="94">
        <f>+'CO2'!M209+'abs CO2'!M209+'CH4'!M209*PCG!$C$5+N2O!M209*PCG!$C$6+HFC!M209+PFC!M209+'SF6'!M209</f>
        <v>18.280215000000002</v>
      </c>
      <c r="N209" s="94">
        <f>+'CO2'!N209+'abs CO2'!N209+'CH4'!N209*PCG!$C$5+N2O!N209*PCG!$C$6+HFC!N209+PFC!N209+'SF6'!N209</f>
        <v>17.62407</v>
      </c>
      <c r="O209" s="94">
        <f>+'CO2'!O209+'abs CO2'!O209+'CH4'!O209*PCG!$C$5+N2O!O209*PCG!$C$6+HFC!O209+PFC!O209+'SF6'!O209</f>
        <v>16.967925000000005</v>
      </c>
      <c r="P209" s="94">
        <f>+'CO2'!P209+'abs CO2'!P209+'CH4'!P209*PCG!$C$5+N2O!P209*PCG!$C$6+HFC!P209+PFC!P209+'SF6'!P209</f>
        <v>16.311780000000002</v>
      </c>
      <c r="Q209" s="94">
        <f>+'CO2'!Q209+'abs CO2'!Q209+'CH4'!Q209*PCG!$C$5+N2O!Q209*PCG!$C$6+HFC!Q209+PFC!Q209+'SF6'!Q209</f>
        <v>15.655635</v>
      </c>
      <c r="R209" s="94">
        <f>+'CO2'!R209+'abs CO2'!R209+'CH4'!R209*PCG!$C$5+N2O!R209*PCG!$C$6+HFC!R209+PFC!R209+'SF6'!R209</f>
        <v>14.999490000000002</v>
      </c>
      <c r="S209" s="94">
        <f>+'CO2'!S209+'abs CO2'!S209+'CH4'!S209*PCG!$C$5+N2O!S209*PCG!$C$6+HFC!S209+PFC!S209+'SF6'!S209</f>
        <v>14.343345000000001</v>
      </c>
      <c r="T209" s="94">
        <f>+'CO2'!T209+'abs CO2'!T209+'CH4'!T209*PCG!$C$5+N2O!T209*PCG!$C$6+HFC!T209+PFC!T209+'SF6'!T209</f>
        <v>13.687199999999999</v>
      </c>
      <c r="U209" s="94">
        <f>+'CO2'!U209+'abs CO2'!U209+'CH4'!U209*PCG!$C$5+N2O!U209*PCG!$C$6+HFC!U209+PFC!U209+'SF6'!U209</f>
        <v>13.031054999999997</v>
      </c>
      <c r="V209" s="94">
        <f>+'CO2'!V209+'abs CO2'!V209+'CH4'!V209*PCG!$C$5+N2O!V209*PCG!$C$6+HFC!V209+PFC!V209+'SF6'!V209</f>
        <v>12.374909999999998</v>
      </c>
      <c r="W209" s="94">
        <f>+'CO2'!W209+'abs CO2'!W209+'CH4'!W209*PCG!$C$5+N2O!W209*PCG!$C$6+HFC!W209+PFC!W209+'SF6'!W209</f>
        <v>11.718764999999996</v>
      </c>
      <c r="X209" s="94">
        <f>+'CO2'!X209+'abs CO2'!X209+'CH4'!X209*PCG!$C$5+N2O!X209*PCG!$C$6+HFC!X209+PFC!X209+'SF6'!X209</f>
        <v>11.062619999999995</v>
      </c>
      <c r="Y209" s="94">
        <f>+'CO2'!Y209+'abs CO2'!Y209+'CH4'!Y209*PCG!$C$5+N2O!Y209*PCG!$C$6+HFC!Y209+PFC!Y209+'SF6'!Y209</f>
        <v>10.406474999999995</v>
      </c>
      <c r="Z209" s="94">
        <f>+'CO2'!Z209+'abs CO2'!Z209+'CH4'!Z209*PCG!$C$5+N2O!Z209*PCG!$C$6+HFC!Z209+PFC!Z209+'SF6'!Z209</f>
        <v>9.7503299999999946</v>
      </c>
      <c r="AA209" s="94">
        <f>+'CO2'!AA209+'abs CO2'!AA209+'CH4'!AA209*PCG!$C$5+N2O!AA209*PCG!$C$6+HFC!AA209+PFC!AA209+'SF6'!AA209</f>
        <v>9.0941849999999942</v>
      </c>
      <c r="AB209" s="94">
        <f>+'CO2'!AB209+'abs CO2'!AB209+'CH4'!AB209*PCG!$C$5+N2O!AB209*PCG!$C$6+HFC!AB209+PFC!AB209+'SF6'!AB209</f>
        <v>8.4380399999999902</v>
      </c>
      <c r="AC209" s="94">
        <f>+'CO2'!AC209+'abs CO2'!AC209+'CH4'!AC209*PCG!$C$5+N2O!AC209*PCG!$C$6+HFC!AC209+PFC!AC209+'SF6'!AC209</f>
        <v>7.7818949999999898</v>
      </c>
      <c r="AD209" s="94">
        <f>+'CO2'!AD209+'abs CO2'!AD209+'CH4'!AD209*PCG!$C$5+N2O!AD209*PCG!$C$6+HFC!AD209+PFC!AD209+'SF6'!AD209</f>
        <v>7.1257499999999894</v>
      </c>
      <c r="AE209" s="94">
        <f>+'CO2'!AE209+'abs CO2'!AE209+'CH4'!AE209*PCG!$C$5+N2O!AE209*PCG!$C$6+HFC!AE209+PFC!AE209+'SF6'!AE209</f>
        <v>6.4696049999999889</v>
      </c>
    </row>
    <row r="210" spans="1:31" x14ac:dyDescent="0.2">
      <c r="A210" s="80" t="s">
        <v>428</v>
      </c>
      <c r="B210" s="4" t="s">
        <v>429</v>
      </c>
      <c r="C210" s="94">
        <f>+'CO2'!C210+'abs CO2'!C210+'CH4'!C210*PCG!$C$5+N2O!C210*PCG!$C$6+HFC!C210+PFC!C210+'SF6'!C210</f>
        <v>0.2910124999999999</v>
      </c>
      <c r="D210" s="94">
        <f>+'CO2'!D210+'abs CO2'!D210+'CH4'!D210*PCG!$C$5+N2O!D210*PCG!$C$6+HFC!D210+PFC!D210+'SF6'!D210</f>
        <v>0.27122499999999994</v>
      </c>
      <c r="E210" s="94">
        <f>+'CO2'!E210+'abs CO2'!E210+'CH4'!E210*PCG!$C$5+N2O!E210*PCG!$C$6+HFC!E210+PFC!E210+'SF6'!E210</f>
        <v>0.25143749999999992</v>
      </c>
      <c r="F210" s="94">
        <f>+'CO2'!F210+'abs CO2'!F210+'CH4'!F210*PCG!$C$5+N2O!F210*PCG!$C$6+HFC!F210+PFC!F210+'SF6'!F210</f>
        <v>0.23164999999999999</v>
      </c>
      <c r="G210" s="94">
        <f>+'CO2'!G210+'abs CO2'!G210+'CH4'!G210*PCG!$C$5+N2O!G210*PCG!$C$6+HFC!G210+PFC!G210+'SF6'!G210</f>
        <v>0.21186249999999998</v>
      </c>
      <c r="H210" s="94">
        <f>+'CO2'!H210+'abs CO2'!H210+'CH4'!H210*PCG!$C$5+N2O!H210*PCG!$C$6+HFC!H210+PFC!H210+'SF6'!H210</f>
        <v>0.192075</v>
      </c>
      <c r="I210" s="94">
        <f>+'CO2'!I210+'abs CO2'!I210+'CH4'!I210*PCG!$C$5+N2O!I210*PCG!$C$6+HFC!I210+PFC!I210+'SF6'!I210</f>
        <v>0.17228750000000001</v>
      </c>
      <c r="J210" s="94">
        <f>+'CO2'!J210+'abs CO2'!J210+'CH4'!J210*PCG!$C$5+N2O!J210*PCG!$C$6+HFC!J210+PFC!J210+'SF6'!J210</f>
        <v>0.1525</v>
      </c>
      <c r="K210" s="94">
        <f>+'CO2'!K210+'abs CO2'!K210+'CH4'!K210*PCG!$C$5+N2O!K210*PCG!$C$6+HFC!K210+PFC!K210+'SF6'!K210</f>
        <v>0.14672499999999999</v>
      </c>
      <c r="L210" s="94">
        <f>+'CO2'!L210+'abs CO2'!L210+'CH4'!L210*PCG!$C$5+N2O!L210*PCG!$C$6+HFC!L210+PFC!L210+'SF6'!L210</f>
        <v>0.14094999999999999</v>
      </c>
      <c r="M210" s="94">
        <f>+'CO2'!M210+'abs CO2'!M210+'CH4'!M210*PCG!$C$5+N2O!M210*PCG!$C$6+HFC!M210+PFC!M210+'SF6'!M210</f>
        <v>0.13517499999999996</v>
      </c>
      <c r="N210" s="94">
        <f>+'CO2'!N210+'abs CO2'!N210+'CH4'!N210*PCG!$C$5+N2O!N210*PCG!$C$6+HFC!N210+PFC!N210+'SF6'!N210</f>
        <v>0.12939999999999999</v>
      </c>
      <c r="O210" s="94">
        <f>+'CO2'!O210+'abs CO2'!O210+'CH4'!O210*PCG!$C$5+N2O!O210*PCG!$C$6+HFC!O210+PFC!O210+'SF6'!O210</f>
        <v>0.12362499999999997</v>
      </c>
      <c r="P210" s="94">
        <f>+'CO2'!P210+'abs CO2'!P210+'CH4'!P210*PCG!$C$5+N2O!P210*PCG!$C$6+HFC!P210+PFC!P210+'SF6'!P210</f>
        <v>0.11784999999999998</v>
      </c>
      <c r="Q210" s="94">
        <f>+'CO2'!Q210+'abs CO2'!Q210+'CH4'!Q210*PCG!$C$5+N2O!Q210*PCG!$C$6+HFC!Q210+PFC!Q210+'SF6'!Q210</f>
        <v>0.11207499999999999</v>
      </c>
      <c r="R210" s="94">
        <f>+'CO2'!R210+'abs CO2'!R210+'CH4'!R210*PCG!$C$5+N2O!R210*PCG!$C$6+HFC!R210+PFC!R210+'SF6'!R210</f>
        <v>0.10629999999999999</v>
      </c>
      <c r="S210" s="94">
        <f>+'CO2'!S210+'abs CO2'!S210+'CH4'!S210*PCG!$C$5+N2O!S210*PCG!$C$6+HFC!S210+PFC!S210+'SF6'!S210</f>
        <v>0.10052499999999999</v>
      </c>
      <c r="T210" s="94">
        <f>+'CO2'!T210+'abs CO2'!T210+'CH4'!T210*PCG!$C$5+N2O!T210*PCG!$C$6+HFC!T210+PFC!T210+'SF6'!T210</f>
        <v>9.4750000000000001E-2</v>
      </c>
      <c r="U210" s="94">
        <f>+'CO2'!U210+'abs CO2'!U210+'CH4'!U210*PCG!$C$5+N2O!U210*PCG!$C$6+HFC!U210+PFC!U210+'SF6'!U210</f>
        <v>8.8974999999999999E-2</v>
      </c>
      <c r="V210" s="94">
        <f>+'CO2'!V210+'abs CO2'!V210+'CH4'!V210*PCG!$C$5+N2O!V210*PCG!$C$6+HFC!V210+PFC!V210+'SF6'!V210</f>
        <v>8.3199999999999982E-2</v>
      </c>
      <c r="W210" s="94">
        <f>+'CO2'!W210+'abs CO2'!W210+'CH4'!W210*PCG!$C$5+N2O!W210*PCG!$C$6+HFC!W210+PFC!W210+'SF6'!W210</f>
        <v>7.742499999999998E-2</v>
      </c>
      <c r="X210" s="94">
        <f>+'CO2'!X210+'abs CO2'!X210+'CH4'!X210*PCG!$C$5+N2O!X210*PCG!$C$6+HFC!X210+PFC!X210+'SF6'!X210</f>
        <v>7.1649999999999964E-2</v>
      </c>
      <c r="Y210" s="94">
        <f>+'CO2'!Y210+'abs CO2'!Y210+'CH4'!Y210*PCG!$C$5+N2O!Y210*PCG!$C$6+HFC!Y210+PFC!Y210+'SF6'!Y210</f>
        <v>6.5874999999999975E-2</v>
      </c>
      <c r="Z210" s="94">
        <f>+'CO2'!Z210+'abs CO2'!Z210+'CH4'!Z210*PCG!$C$5+N2O!Z210*PCG!$C$6+HFC!Z210+PFC!Z210+'SF6'!Z210</f>
        <v>6.0099999999999966E-2</v>
      </c>
      <c r="AA210" s="94">
        <f>+'CO2'!AA210+'abs CO2'!AA210+'CH4'!AA210*PCG!$C$5+N2O!AA210*PCG!$C$6+HFC!AA210+PFC!AA210+'SF6'!AA210</f>
        <v>5.4324999999999957E-2</v>
      </c>
      <c r="AB210" s="94">
        <f>+'CO2'!AB210+'abs CO2'!AB210+'CH4'!AB210*PCG!$C$5+N2O!AB210*PCG!$C$6+HFC!AB210+PFC!AB210+'SF6'!AB210</f>
        <v>4.8549999999999954E-2</v>
      </c>
      <c r="AC210" s="94">
        <f>+'CO2'!AC210+'abs CO2'!AC210+'CH4'!AC210*PCG!$C$5+N2O!AC210*PCG!$C$6+HFC!AC210+PFC!AC210+'SF6'!AC210</f>
        <v>4.2774999999999945E-2</v>
      </c>
      <c r="AD210" s="94">
        <f>+'CO2'!AD210+'abs CO2'!AD210+'CH4'!AD210*PCG!$C$5+N2O!AD210*PCG!$C$6+HFC!AD210+PFC!AD210+'SF6'!AD210</f>
        <v>3.6999999999999943E-2</v>
      </c>
      <c r="AE210" s="94">
        <f>+'CO2'!AE210+'abs CO2'!AE210+'CH4'!AE210*PCG!$C$5+N2O!AE210*PCG!$C$6+HFC!AE210+PFC!AE210+'SF6'!AE210</f>
        <v>3.1224999999999937E-2</v>
      </c>
    </row>
    <row r="211" spans="1:31" x14ac:dyDescent="0.2">
      <c r="A211" s="80" t="s">
        <v>430</v>
      </c>
      <c r="B211" s="4" t="s">
        <v>431</v>
      </c>
      <c r="C211" s="94">
        <f>+'CO2'!C211+'abs CO2'!C211+'CH4'!C211*PCG!$C$5+N2O!C211*PCG!$C$6+HFC!C211+PFC!C211+'SF6'!C211</f>
        <v>0</v>
      </c>
      <c r="D211" s="94">
        <f>+'CO2'!D211+'abs CO2'!D211+'CH4'!D211*PCG!$C$5+N2O!D211*PCG!$C$6+HFC!D211+PFC!D211+'SF6'!D211</f>
        <v>0</v>
      </c>
      <c r="E211" s="94">
        <f>+'CO2'!E211+'abs CO2'!E211+'CH4'!E211*PCG!$C$5+N2O!E211*PCG!$C$6+HFC!E211+PFC!E211+'SF6'!E211</f>
        <v>0</v>
      </c>
      <c r="F211" s="94">
        <f>+'CO2'!F211+'abs CO2'!F211+'CH4'!F211*PCG!$C$5+N2O!F211*PCG!$C$6+HFC!F211+PFC!F211+'SF6'!F211</f>
        <v>0</v>
      </c>
      <c r="G211" s="94">
        <f>+'CO2'!G211+'abs CO2'!G211+'CH4'!G211*PCG!$C$5+N2O!G211*PCG!$C$6+HFC!G211+PFC!G211+'SF6'!G211</f>
        <v>0</v>
      </c>
      <c r="H211" s="94">
        <f>+'CO2'!H211+'abs CO2'!H211+'CH4'!H211*PCG!$C$5+N2O!H211*PCG!$C$6+HFC!H211+PFC!H211+'SF6'!H211</f>
        <v>0</v>
      </c>
      <c r="I211" s="94">
        <f>+'CO2'!I211+'abs CO2'!I211+'CH4'!I211*PCG!$C$5+N2O!I211*PCG!$C$6+HFC!I211+PFC!I211+'SF6'!I211</f>
        <v>0</v>
      </c>
      <c r="J211" s="94">
        <f>+'CO2'!J211+'abs CO2'!J211+'CH4'!J211*PCG!$C$5+N2O!J211*PCG!$C$6+HFC!J211+PFC!J211+'SF6'!J211</f>
        <v>0</v>
      </c>
      <c r="K211" s="94">
        <f>+'CO2'!K211+'abs CO2'!K211+'CH4'!K211*PCG!$C$5+N2O!K211*PCG!$C$6+HFC!K211+PFC!K211+'SF6'!K211</f>
        <v>0</v>
      </c>
      <c r="L211" s="94">
        <f>+'CO2'!L211+'abs CO2'!L211+'CH4'!L211*PCG!$C$5+N2O!L211*PCG!$C$6+HFC!L211+PFC!L211+'SF6'!L211</f>
        <v>0</v>
      </c>
      <c r="M211" s="94">
        <f>+'CO2'!M211+'abs CO2'!M211+'CH4'!M211*PCG!$C$5+N2O!M211*PCG!$C$6+HFC!M211+PFC!M211+'SF6'!M211</f>
        <v>0</v>
      </c>
      <c r="N211" s="94">
        <f>+'CO2'!N211+'abs CO2'!N211+'CH4'!N211*PCG!$C$5+N2O!N211*PCG!$C$6+HFC!N211+PFC!N211+'SF6'!N211</f>
        <v>0</v>
      </c>
      <c r="O211" s="94">
        <f>+'CO2'!O211+'abs CO2'!O211+'CH4'!O211*PCG!$C$5+N2O!O211*PCG!$C$6+HFC!O211+PFC!O211+'SF6'!O211</f>
        <v>0</v>
      </c>
      <c r="P211" s="94">
        <f>+'CO2'!P211+'abs CO2'!P211+'CH4'!P211*PCG!$C$5+N2O!P211*PCG!$C$6+HFC!P211+PFC!P211+'SF6'!P211</f>
        <v>0</v>
      </c>
      <c r="Q211" s="94">
        <f>+'CO2'!Q211+'abs CO2'!Q211+'CH4'!Q211*PCG!$C$5+N2O!Q211*PCG!$C$6+HFC!Q211+PFC!Q211+'SF6'!Q211</f>
        <v>0</v>
      </c>
      <c r="R211" s="94">
        <f>+'CO2'!R211+'abs CO2'!R211+'CH4'!R211*PCG!$C$5+N2O!R211*PCG!$C$6+HFC!R211+PFC!R211+'SF6'!R211</f>
        <v>0</v>
      </c>
      <c r="S211" s="94">
        <f>+'CO2'!S211+'abs CO2'!S211+'CH4'!S211*PCG!$C$5+N2O!S211*PCG!$C$6+HFC!S211+PFC!S211+'SF6'!S211</f>
        <v>0</v>
      </c>
      <c r="T211" s="94">
        <f>+'CO2'!T211+'abs CO2'!T211+'CH4'!T211*PCG!$C$5+N2O!T211*PCG!$C$6+HFC!T211+PFC!T211+'SF6'!T211</f>
        <v>0</v>
      </c>
      <c r="U211" s="94">
        <f>+'CO2'!U211+'abs CO2'!U211+'CH4'!U211*PCG!$C$5+N2O!U211*PCG!$C$6+HFC!U211+PFC!U211+'SF6'!U211</f>
        <v>0</v>
      </c>
      <c r="V211" s="94">
        <f>+'CO2'!V211+'abs CO2'!V211+'CH4'!V211*PCG!$C$5+N2O!V211*PCG!$C$6+HFC!V211+PFC!V211+'SF6'!V211</f>
        <v>0</v>
      </c>
      <c r="W211" s="94">
        <f>+'CO2'!W211+'abs CO2'!W211+'CH4'!W211*PCG!$C$5+N2O!W211*PCG!$C$6+HFC!W211+PFC!W211+'SF6'!W211</f>
        <v>0</v>
      </c>
      <c r="X211" s="94">
        <f>+'CO2'!X211+'abs CO2'!X211+'CH4'!X211*PCG!$C$5+N2O!X211*PCG!$C$6+HFC!X211+PFC!X211+'SF6'!X211</f>
        <v>0</v>
      </c>
      <c r="Y211" s="94">
        <f>+'CO2'!Y211+'abs CO2'!Y211+'CH4'!Y211*PCG!$C$5+N2O!Y211*PCG!$C$6+HFC!Y211+PFC!Y211+'SF6'!Y211</f>
        <v>0</v>
      </c>
      <c r="Z211" s="94">
        <f>+'CO2'!Z211+'abs CO2'!Z211+'CH4'!Z211*PCG!$C$5+N2O!Z211*PCG!$C$6+HFC!Z211+PFC!Z211+'SF6'!Z211</f>
        <v>0</v>
      </c>
      <c r="AA211" s="94">
        <f>+'CO2'!AA211+'abs CO2'!AA211+'CH4'!AA211*PCG!$C$5+N2O!AA211*PCG!$C$6+HFC!AA211+PFC!AA211+'SF6'!AA211</f>
        <v>0</v>
      </c>
      <c r="AB211" s="94">
        <f>+'CO2'!AB211+'abs CO2'!AB211+'CH4'!AB211*PCG!$C$5+N2O!AB211*PCG!$C$6+HFC!AB211+PFC!AB211+'SF6'!AB211</f>
        <v>0</v>
      </c>
      <c r="AC211" s="94">
        <f>+'CO2'!AC211+'abs CO2'!AC211+'CH4'!AC211*PCG!$C$5+N2O!AC211*PCG!$C$6+HFC!AC211+PFC!AC211+'SF6'!AC211</f>
        <v>0</v>
      </c>
      <c r="AD211" s="94">
        <f>+'CO2'!AD211+'abs CO2'!AD211+'CH4'!AD211*PCG!$C$5+N2O!AD211*PCG!$C$6+HFC!AD211+PFC!AD211+'SF6'!AD211</f>
        <v>0</v>
      </c>
      <c r="AE211" s="94">
        <f>+'CO2'!AE211+'abs CO2'!AE211+'CH4'!AE211*PCG!$C$5+N2O!AE211*PCG!$C$6+HFC!AE211+PFC!AE211+'SF6'!AE211</f>
        <v>0</v>
      </c>
    </row>
    <row r="212" spans="1:31" x14ac:dyDescent="0.2">
      <c r="A212" s="80" t="s">
        <v>432</v>
      </c>
      <c r="B212" s="4" t="s">
        <v>433</v>
      </c>
      <c r="C212" s="94">
        <f>+'CO2'!C212+'abs CO2'!C212+'CH4'!C212*PCG!$C$5+N2O!C212*PCG!$C$6+HFC!C212+PFC!C212+'SF6'!C212</f>
        <v>9.9850000000000008E-2</v>
      </c>
      <c r="D212" s="94">
        <f>+'CO2'!D212+'abs CO2'!D212+'CH4'!D212*PCG!$C$5+N2O!D212*PCG!$C$6+HFC!D212+PFC!D212+'SF6'!D212</f>
        <v>0.10590000000000001</v>
      </c>
      <c r="E212" s="94">
        <f>+'CO2'!E212+'abs CO2'!E212+'CH4'!E212*PCG!$C$5+N2O!E212*PCG!$C$6+HFC!E212+PFC!E212+'SF6'!E212</f>
        <v>0.11195000000000001</v>
      </c>
      <c r="F212" s="94">
        <f>+'CO2'!F212+'abs CO2'!F212+'CH4'!F212*PCG!$C$5+N2O!F212*PCG!$C$6+HFC!F212+PFC!F212+'SF6'!F212</f>
        <v>0.11799999999999998</v>
      </c>
      <c r="G212" s="94">
        <f>+'CO2'!G212+'abs CO2'!G212+'CH4'!G212*PCG!$C$5+N2O!G212*PCG!$C$6+HFC!G212+PFC!G212+'SF6'!G212</f>
        <v>0.12404999999999998</v>
      </c>
      <c r="H212" s="94">
        <f>+'CO2'!H212+'abs CO2'!H212+'CH4'!H212*PCG!$C$5+N2O!H212*PCG!$C$6+HFC!H212+PFC!H212+'SF6'!H212</f>
        <v>0.13009999999999999</v>
      </c>
      <c r="I212" s="94">
        <f>+'CO2'!I212+'abs CO2'!I212+'CH4'!I212*PCG!$C$5+N2O!I212*PCG!$C$6+HFC!I212+PFC!I212+'SF6'!I212</f>
        <v>0.13614999999999999</v>
      </c>
      <c r="J212" s="94">
        <f>+'CO2'!J212+'abs CO2'!J212+'CH4'!J212*PCG!$C$5+N2O!J212*PCG!$C$6+HFC!J212+PFC!J212+'SF6'!J212</f>
        <v>0.14219999999999999</v>
      </c>
      <c r="K212" s="94">
        <f>+'CO2'!K212+'abs CO2'!K212+'CH4'!K212*PCG!$C$5+N2O!K212*PCG!$C$6+HFC!K212+PFC!K212+'SF6'!K212</f>
        <v>0.14915999999999999</v>
      </c>
      <c r="L212" s="94">
        <f>+'CO2'!L212+'abs CO2'!L212+'CH4'!L212*PCG!$C$5+N2O!L212*PCG!$C$6+HFC!L212+PFC!L212+'SF6'!L212</f>
        <v>0.15611999999999998</v>
      </c>
      <c r="M212" s="94">
        <f>+'CO2'!M212+'abs CO2'!M212+'CH4'!M212*PCG!$C$5+N2O!M212*PCG!$C$6+HFC!M212+PFC!M212+'SF6'!M212</f>
        <v>0.16307999999999997</v>
      </c>
      <c r="N212" s="94">
        <f>+'CO2'!N212+'abs CO2'!N212+'CH4'!N212*PCG!$C$5+N2O!N212*PCG!$C$6+HFC!N212+PFC!N212+'SF6'!N212</f>
        <v>0.17003999999999997</v>
      </c>
      <c r="O212" s="94">
        <f>+'CO2'!O212+'abs CO2'!O212+'CH4'!O212*PCG!$C$5+N2O!O212*PCG!$C$6+HFC!O212+PFC!O212+'SF6'!O212</f>
        <v>0.17699999999999999</v>
      </c>
      <c r="P212" s="94">
        <f>+'CO2'!P212+'abs CO2'!P212+'CH4'!P212*PCG!$C$5+N2O!P212*PCG!$C$6+HFC!P212+PFC!P212+'SF6'!P212</f>
        <v>0.18395999999999998</v>
      </c>
      <c r="Q212" s="94">
        <f>+'CO2'!Q212+'abs CO2'!Q212+'CH4'!Q212*PCG!$C$5+N2O!Q212*PCG!$C$6+HFC!Q212+PFC!Q212+'SF6'!Q212</f>
        <v>0.19091999999999998</v>
      </c>
      <c r="R212" s="94">
        <f>+'CO2'!R212+'abs CO2'!R212+'CH4'!R212*PCG!$C$5+N2O!R212*PCG!$C$6+HFC!R212+PFC!R212+'SF6'!R212</f>
        <v>0.19787999999999997</v>
      </c>
      <c r="S212" s="94">
        <f>+'CO2'!S212+'abs CO2'!S212+'CH4'!S212*PCG!$C$5+N2O!S212*PCG!$C$6+HFC!S212+PFC!S212+'SF6'!S212</f>
        <v>0.20484000000000002</v>
      </c>
      <c r="T212" s="94">
        <f>+'CO2'!T212+'abs CO2'!T212+'CH4'!T212*PCG!$C$5+N2O!T212*PCG!$C$6+HFC!T212+PFC!T212+'SF6'!T212</f>
        <v>0.21180000000000002</v>
      </c>
      <c r="U212" s="94">
        <f>+'CO2'!U212+'abs CO2'!U212+'CH4'!U212*PCG!$C$5+N2O!U212*PCG!$C$6+HFC!U212+PFC!U212+'SF6'!U212</f>
        <v>0.21875999999999995</v>
      </c>
      <c r="V212" s="94">
        <f>+'CO2'!V212+'abs CO2'!V212+'CH4'!V212*PCG!$C$5+N2O!V212*PCG!$C$6+HFC!V212+PFC!V212+'SF6'!V212</f>
        <v>0.22571999999999995</v>
      </c>
      <c r="W212" s="94">
        <f>+'CO2'!W212+'abs CO2'!W212+'CH4'!W212*PCG!$C$5+N2O!W212*PCG!$C$6+HFC!W212+PFC!W212+'SF6'!W212</f>
        <v>0.23267999999999994</v>
      </c>
      <c r="X212" s="94">
        <f>+'CO2'!X212+'abs CO2'!X212+'CH4'!X212*PCG!$C$5+N2O!X212*PCG!$C$6+HFC!X212+PFC!X212+'SF6'!X212</f>
        <v>0.23963999999999994</v>
      </c>
      <c r="Y212" s="94">
        <f>+'CO2'!Y212+'abs CO2'!Y212+'CH4'!Y212*PCG!$C$5+N2O!Y212*PCG!$C$6+HFC!Y212+PFC!Y212+'SF6'!Y212</f>
        <v>0.24659999999999993</v>
      </c>
      <c r="Z212" s="94">
        <f>+'CO2'!Z212+'abs CO2'!Z212+'CH4'!Z212*PCG!$C$5+N2O!Z212*PCG!$C$6+HFC!Z212+PFC!Z212+'SF6'!Z212</f>
        <v>0.25355999999999995</v>
      </c>
      <c r="AA212" s="94">
        <f>+'CO2'!AA212+'abs CO2'!AA212+'CH4'!AA212*PCG!$C$5+N2O!AA212*PCG!$C$6+HFC!AA212+PFC!AA212+'SF6'!AA212</f>
        <v>0.26051999999999992</v>
      </c>
      <c r="AB212" s="94">
        <f>+'CO2'!AB212+'abs CO2'!AB212+'CH4'!AB212*PCG!$C$5+N2O!AB212*PCG!$C$6+HFC!AB212+PFC!AB212+'SF6'!AB212</f>
        <v>0.26747999999999994</v>
      </c>
      <c r="AC212" s="94">
        <f>+'CO2'!AC212+'abs CO2'!AC212+'CH4'!AC212*PCG!$C$5+N2O!AC212*PCG!$C$6+HFC!AC212+PFC!AC212+'SF6'!AC212</f>
        <v>0.27443999999999991</v>
      </c>
      <c r="AD212" s="94">
        <f>+'CO2'!AD212+'abs CO2'!AD212+'CH4'!AD212*PCG!$C$5+N2O!AD212*PCG!$C$6+HFC!AD212+PFC!AD212+'SF6'!AD212</f>
        <v>0.28139999999999987</v>
      </c>
      <c r="AE212" s="94">
        <f>+'CO2'!AE212+'abs CO2'!AE212+'CH4'!AE212*PCG!$C$5+N2O!AE212*PCG!$C$6+HFC!AE212+PFC!AE212+'SF6'!AE212</f>
        <v>0.28835999999999989</v>
      </c>
    </row>
    <row r="213" spans="1:31" x14ac:dyDescent="0.2">
      <c r="A213" s="80" t="s">
        <v>434</v>
      </c>
      <c r="B213" s="4" t="s">
        <v>184</v>
      </c>
      <c r="C213" s="33">
        <f t="shared" ref="C213:AE213" si="53">+C214+C215</f>
        <v>0</v>
      </c>
      <c r="D213" s="33">
        <f t="shared" si="53"/>
        <v>0</v>
      </c>
      <c r="E213" s="33">
        <f t="shared" si="53"/>
        <v>0</v>
      </c>
      <c r="F213" s="33">
        <f t="shared" si="53"/>
        <v>0</v>
      </c>
      <c r="G213" s="33">
        <f t="shared" si="53"/>
        <v>0</v>
      </c>
      <c r="H213" s="33">
        <f t="shared" si="53"/>
        <v>0</v>
      </c>
      <c r="I213" s="33">
        <f t="shared" si="53"/>
        <v>0</v>
      </c>
      <c r="J213" s="33">
        <f t="shared" si="53"/>
        <v>0</v>
      </c>
      <c r="K213" s="33">
        <f t="shared" si="53"/>
        <v>6.0875E-3</v>
      </c>
      <c r="L213" s="33">
        <f t="shared" si="53"/>
        <v>1.2174999999999998E-2</v>
      </c>
      <c r="M213" s="33">
        <f t="shared" si="53"/>
        <v>1.8262499999999997E-2</v>
      </c>
      <c r="N213" s="33">
        <f t="shared" si="53"/>
        <v>2.4349999999999997E-2</v>
      </c>
      <c r="O213" s="33">
        <f t="shared" si="53"/>
        <v>3.0437499999999992E-2</v>
      </c>
      <c r="P213" s="33">
        <f t="shared" si="53"/>
        <v>3.6524999999999995E-2</v>
      </c>
      <c r="Q213" s="33">
        <f t="shared" si="53"/>
        <v>4.2612499999999998E-2</v>
      </c>
      <c r="R213" s="33">
        <f t="shared" si="53"/>
        <v>4.87E-2</v>
      </c>
      <c r="S213" s="33">
        <f t="shared" si="53"/>
        <v>5.4787500000000003E-2</v>
      </c>
      <c r="T213" s="33">
        <f t="shared" si="53"/>
        <v>6.0874999999999999E-2</v>
      </c>
      <c r="U213" s="33">
        <f t="shared" si="53"/>
        <v>6.5537499999999999E-2</v>
      </c>
      <c r="V213" s="33">
        <f t="shared" si="53"/>
        <v>7.0199999999999999E-2</v>
      </c>
      <c r="W213" s="33">
        <f t="shared" si="53"/>
        <v>7.4862499999999998E-2</v>
      </c>
      <c r="X213" s="33">
        <f t="shared" si="53"/>
        <v>7.9524999999999985E-2</v>
      </c>
      <c r="Y213" s="33">
        <f t="shared" si="53"/>
        <v>8.4187499999999985E-2</v>
      </c>
      <c r="Z213" s="33">
        <f t="shared" si="53"/>
        <v>8.8850000000000012E-2</v>
      </c>
      <c r="AA213" s="33">
        <f t="shared" si="53"/>
        <v>9.3512499999999998E-2</v>
      </c>
      <c r="AB213" s="33">
        <f t="shared" si="53"/>
        <v>9.8174999999999998E-2</v>
      </c>
      <c r="AC213" s="33">
        <f t="shared" si="53"/>
        <v>0.1060875</v>
      </c>
      <c r="AD213" s="33">
        <f t="shared" si="53"/>
        <v>0.11399999999999999</v>
      </c>
      <c r="AE213" s="33">
        <f t="shared" si="53"/>
        <v>0.12191249999999999</v>
      </c>
    </row>
    <row r="214" spans="1:31" x14ac:dyDescent="0.2">
      <c r="A214" s="80" t="s">
        <v>435</v>
      </c>
      <c r="B214" s="4" t="s">
        <v>436</v>
      </c>
      <c r="C214" s="94">
        <f>+'CO2'!C214+'abs CO2'!C214+'CH4'!C214*PCG!$C$5+N2O!C214*PCG!$C$6+HFC!C214+PFC!C214+'SF6'!C214</f>
        <v>0</v>
      </c>
      <c r="D214" s="94">
        <f>+'CO2'!D214+'abs CO2'!D214+'CH4'!D214*PCG!$C$5+N2O!D214*PCG!$C$6+HFC!D214+PFC!D214+'SF6'!D214</f>
        <v>0</v>
      </c>
      <c r="E214" s="94">
        <f>+'CO2'!E214+'abs CO2'!E214+'CH4'!E214*PCG!$C$5+N2O!E214*PCG!$C$6+HFC!E214+PFC!E214+'SF6'!E214</f>
        <v>0</v>
      </c>
      <c r="F214" s="94">
        <f>+'CO2'!F214+'abs CO2'!F214+'CH4'!F214*PCG!$C$5+N2O!F214*PCG!$C$6+HFC!F214+PFC!F214+'SF6'!F214</f>
        <v>0</v>
      </c>
      <c r="G214" s="94">
        <f>+'CO2'!G214+'abs CO2'!G214+'CH4'!G214*PCG!$C$5+N2O!G214*PCG!$C$6+HFC!G214+PFC!G214+'SF6'!G214</f>
        <v>0</v>
      </c>
      <c r="H214" s="94">
        <f>+'CO2'!H214+'abs CO2'!H214+'CH4'!H214*PCG!$C$5+N2O!H214*PCG!$C$6+HFC!H214+PFC!H214+'SF6'!H214</f>
        <v>0</v>
      </c>
      <c r="I214" s="94">
        <f>+'CO2'!I214+'abs CO2'!I214+'CH4'!I214*PCG!$C$5+N2O!I214*PCG!$C$6+HFC!I214+PFC!I214+'SF6'!I214</f>
        <v>0</v>
      </c>
      <c r="J214" s="94">
        <f>+'CO2'!J214+'abs CO2'!J214+'CH4'!J214*PCG!$C$5+N2O!J214*PCG!$C$6+HFC!J214+PFC!J214+'SF6'!J214</f>
        <v>0</v>
      </c>
      <c r="K214" s="94">
        <f>+'CO2'!K214+'abs CO2'!K214+'CH4'!K214*PCG!$C$5+N2O!K214*PCG!$C$6+HFC!K214+PFC!K214+'SF6'!K214</f>
        <v>2.5999999999999999E-3</v>
      </c>
      <c r="L214" s="94">
        <f>+'CO2'!L214+'abs CO2'!L214+'CH4'!L214*PCG!$C$5+N2O!L214*PCG!$C$6+HFC!L214+PFC!L214+'SF6'!L214</f>
        <v>5.1999999999999989E-3</v>
      </c>
      <c r="M214" s="94">
        <f>+'CO2'!M214+'abs CO2'!M214+'CH4'!M214*PCG!$C$5+N2O!M214*PCG!$C$6+HFC!M214+PFC!M214+'SF6'!M214</f>
        <v>7.7999999999999988E-3</v>
      </c>
      <c r="N214" s="94">
        <f>+'CO2'!N214+'abs CO2'!N214+'CH4'!N214*PCG!$C$5+N2O!N214*PCG!$C$6+HFC!N214+PFC!N214+'SF6'!N214</f>
        <v>1.0399999999999998E-2</v>
      </c>
      <c r="O214" s="94">
        <f>+'CO2'!O214+'abs CO2'!O214+'CH4'!O214*PCG!$C$5+N2O!O214*PCG!$C$6+HFC!O214+PFC!O214+'SF6'!O214</f>
        <v>1.2999999999999996E-2</v>
      </c>
      <c r="P214" s="94">
        <f>+'CO2'!P214+'abs CO2'!P214+'CH4'!P214*PCG!$C$5+N2O!P214*PCG!$C$6+HFC!P214+PFC!P214+'SF6'!P214</f>
        <v>1.5599999999999998E-2</v>
      </c>
      <c r="Q214" s="94">
        <f>+'CO2'!Q214+'abs CO2'!Q214+'CH4'!Q214*PCG!$C$5+N2O!Q214*PCG!$C$6+HFC!Q214+PFC!Q214+'SF6'!Q214</f>
        <v>1.8199999999999997E-2</v>
      </c>
      <c r="R214" s="94">
        <f>+'CO2'!R214+'abs CO2'!R214+'CH4'!R214*PCG!$C$5+N2O!R214*PCG!$C$6+HFC!R214+PFC!R214+'SF6'!R214</f>
        <v>2.0799999999999999E-2</v>
      </c>
      <c r="S214" s="94">
        <f>+'CO2'!S214+'abs CO2'!S214+'CH4'!S214*PCG!$C$5+N2O!S214*PCG!$C$6+HFC!S214+PFC!S214+'SF6'!S214</f>
        <v>2.3400000000000001E-2</v>
      </c>
      <c r="T214" s="94">
        <f>+'CO2'!T214+'abs CO2'!T214+'CH4'!T214*PCG!$C$5+N2O!T214*PCG!$C$6+HFC!T214+PFC!T214+'SF6'!T214</f>
        <v>2.5999999999999999E-2</v>
      </c>
      <c r="U214" s="94">
        <f>+'CO2'!U214+'abs CO2'!U214+'CH4'!U214*PCG!$C$5+N2O!U214*PCG!$C$6+HFC!U214+PFC!U214+'SF6'!U214</f>
        <v>2.2749999999999999E-2</v>
      </c>
      <c r="V214" s="94">
        <f>+'CO2'!V214+'abs CO2'!V214+'CH4'!V214*PCG!$C$5+N2O!V214*PCG!$C$6+HFC!V214+PFC!V214+'SF6'!V214</f>
        <v>1.95E-2</v>
      </c>
      <c r="W214" s="94">
        <f>+'CO2'!W214+'abs CO2'!W214+'CH4'!W214*PCG!$C$5+N2O!W214*PCG!$C$6+HFC!W214+PFC!W214+'SF6'!W214</f>
        <v>1.6250000000000001E-2</v>
      </c>
      <c r="X214" s="94">
        <f>+'CO2'!X214+'abs CO2'!X214+'CH4'!X214*PCG!$C$5+N2O!X214*PCG!$C$6+HFC!X214+PFC!X214+'SF6'!X214</f>
        <v>1.2999999999999999E-2</v>
      </c>
      <c r="Y214" s="94">
        <f>+'CO2'!Y214+'abs CO2'!Y214+'CH4'!Y214*PCG!$C$5+N2O!Y214*PCG!$C$6+HFC!Y214+PFC!Y214+'SF6'!Y214</f>
        <v>9.75E-3</v>
      </c>
      <c r="Z214" s="94">
        <f>+'CO2'!Z214+'abs CO2'!Z214+'CH4'!Z214*PCG!$C$5+N2O!Z214*PCG!$C$6+HFC!Z214+PFC!Z214+'SF6'!Z214</f>
        <v>6.4999999999999997E-3</v>
      </c>
      <c r="AA214" s="94">
        <f>+'CO2'!AA214+'abs CO2'!AA214+'CH4'!AA214*PCG!$C$5+N2O!AA214*PCG!$C$6+HFC!AA214+PFC!AA214+'SF6'!AA214</f>
        <v>3.2499999999999999E-3</v>
      </c>
      <c r="AB214" s="94">
        <f>+'CO2'!AB214+'abs CO2'!AB214+'CH4'!AB214*PCG!$C$5+N2O!AB214*PCG!$C$6+HFC!AB214+PFC!AB214+'SF6'!AB214</f>
        <v>0</v>
      </c>
      <c r="AC214" s="94">
        <f>+'CO2'!AC214+'abs CO2'!AC214+'CH4'!AC214*PCG!$C$5+N2O!AC214*PCG!$C$6+HFC!AC214+PFC!AC214+'SF6'!AC214</f>
        <v>0</v>
      </c>
      <c r="AD214" s="94">
        <f>+'CO2'!AD214+'abs CO2'!AD214+'CH4'!AD214*PCG!$C$5+N2O!AD214*PCG!$C$6+HFC!AD214+PFC!AD214+'SF6'!AD214</f>
        <v>0</v>
      </c>
      <c r="AE214" s="94">
        <f>+'CO2'!AE214+'abs CO2'!AE214+'CH4'!AE214*PCG!$C$5+N2O!AE214*PCG!$C$6+HFC!AE214+PFC!AE214+'SF6'!AE214</f>
        <v>0</v>
      </c>
    </row>
    <row r="215" spans="1:31" x14ac:dyDescent="0.2">
      <c r="A215" s="80" t="s">
        <v>437</v>
      </c>
      <c r="B215" s="4" t="s">
        <v>438</v>
      </c>
      <c r="C215" s="94">
        <f>+'CO2'!C215+'abs CO2'!C215+'CH4'!C215*PCG!$C$5+N2O!C215*PCG!$C$6+HFC!C215+PFC!C215+'SF6'!C215</f>
        <v>0</v>
      </c>
      <c r="D215" s="94">
        <f>+'CO2'!D215+'abs CO2'!D215+'CH4'!D215*PCG!$C$5+N2O!D215*PCG!$C$6+HFC!D215+PFC!D215+'SF6'!D215</f>
        <v>0</v>
      </c>
      <c r="E215" s="94">
        <f>+'CO2'!E215+'abs CO2'!E215+'CH4'!E215*PCG!$C$5+N2O!E215*PCG!$C$6+HFC!E215+PFC!E215+'SF6'!E215</f>
        <v>0</v>
      </c>
      <c r="F215" s="94">
        <f>+'CO2'!F215+'abs CO2'!F215+'CH4'!F215*PCG!$C$5+N2O!F215*PCG!$C$6+HFC!F215+PFC!F215+'SF6'!F215</f>
        <v>0</v>
      </c>
      <c r="G215" s="94">
        <f>+'CO2'!G215+'abs CO2'!G215+'CH4'!G215*PCG!$C$5+N2O!G215*PCG!$C$6+HFC!G215+PFC!G215+'SF6'!G215</f>
        <v>0</v>
      </c>
      <c r="H215" s="94">
        <f>+'CO2'!H215+'abs CO2'!H215+'CH4'!H215*PCG!$C$5+N2O!H215*PCG!$C$6+HFC!H215+PFC!H215+'SF6'!H215</f>
        <v>0</v>
      </c>
      <c r="I215" s="94">
        <f>+'CO2'!I215+'abs CO2'!I215+'CH4'!I215*PCG!$C$5+N2O!I215*PCG!$C$6+HFC!I215+PFC!I215+'SF6'!I215</f>
        <v>0</v>
      </c>
      <c r="J215" s="94">
        <f>+'CO2'!J215+'abs CO2'!J215+'CH4'!J215*PCG!$C$5+N2O!J215*PCG!$C$6+HFC!J215+PFC!J215+'SF6'!J215</f>
        <v>0</v>
      </c>
      <c r="K215" s="94">
        <f>+'CO2'!K215+'abs CO2'!K215+'CH4'!K215*PCG!$C$5+N2O!K215*PCG!$C$6+HFC!K215+PFC!K215+'SF6'!K215</f>
        <v>3.4875000000000001E-3</v>
      </c>
      <c r="L215" s="94">
        <f>+'CO2'!L215+'abs CO2'!L215+'CH4'!L215*PCG!$C$5+N2O!L215*PCG!$C$6+HFC!L215+PFC!L215+'SF6'!L215</f>
        <v>6.9750000000000003E-3</v>
      </c>
      <c r="M215" s="94">
        <f>+'CO2'!M215+'abs CO2'!M215+'CH4'!M215*PCG!$C$5+N2O!M215*PCG!$C$6+HFC!M215+PFC!M215+'SF6'!M215</f>
        <v>1.04625E-2</v>
      </c>
      <c r="N215" s="94">
        <f>+'CO2'!N215+'abs CO2'!N215+'CH4'!N215*PCG!$C$5+N2O!N215*PCG!$C$6+HFC!N215+PFC!N215+'SF6'!N215</f>
        <v>1.3950000000000001E-2</v>
      </c>
      <c r="O215" s="94">
        <f>+'CO2'!O215+'abs CO2'!O215+'CH4'!O215*PCG!$C$5+N2O!O215*PCG!$C$6+HFC!O215+PFC!O215+'SF6'!O215</f>
        <v>1.7437499999999998E-2</v>
      </c>
      <c r="P215" s="94">
        <f>+'CO2'!P215+'abs CO2'!P215+'CH4'!P215*PCG!$C$5+N2O!P215*PCG!$C$6+HFC!P215+PFC!P215+'SF6'!P215</f>
        <v>2.0924999999999999E-2</v>
      </c>
      <c r="Q215" s="94">
        <f>+'CO2'!Q215+'abs CO2'!Q215+'CH4'!Q215*PCG!$C$5+N2O!Q215*PCG!$C$6+HFC!Q215+PFC!Q215+'SF6'!Q215</f>
        <v>2.4412499999999997E-2</v>
      </c>
      <c r="R215" s="94">
        <f>+'CO2'!R215+'abs CO2'!R215+'CH4'!R215*PCG!$C$5+N2O!R215*PCG!$C$6+HFC!R215+PFC!R215+'SF6'!R215</f>
        <v>2.7900000000000001E-2</v>
      </c>
      <c r="S215" s="94">
        <f>+'CO2'!S215+'abs CO2'!S215+'CH4'!S215*PCG!$C$5+N2O!S215*PCG!$C$6+HFC!S215+PFC!S215+'SF6'!S215</f>
        <v>3.1387499999999999E-2</v>
      </c>
      <c r="T215" s="94">
        <f>+'CO2'!T215+'abs CO2'!T215+'CH4'!T215*PCG!$C$5+N2O!T215*PCG!$C$6+HFC!T215+PFC!T215+'SF6'!T215</f>
        <v>3.4874999999999996E-2</v>
      </c>
      <c r="U215" s="94">
        <f>+'CO2'!U215+'abs CO2'!U215+'CH4'!U215*PCG!$C$5+N2O!U215*PCG!$C$6+HFC!U215+PFC!U215+'SF6'!U215</f>
        <v>4.2787499999999999E-2</v>
      </c>
      <c r="V215" s="94">
        <f>+'CO2'!V215+'abs CO2'!V215+'CH4'!V215*PCG!$C$5+N2O!V215*PCG!$C$6+HFC!V215+PFC!V215+'SF6'!V215</f>
        <v>5.0699999999999995E-2</v>
      </c>
      <c r="W215" s="94">
        <f>+'CO2'!W215+'abs CO2'!W215+'CH4'!W215*PCG!$C$5+N2O!W215*PCG!$C$6+HFC!W215+PFC!W215+'SF6'!W215</f>
        <v>5.8612499999999998E-2</v>
      </c>
      <c r="X215" s="94">
        <f>+'CO2'!X215+'abs CO2'!X215+'CH4'!X215*PCG!$C$5+N2O!X215*PCG!$C$6+HFC!X215+PFC!X215+'SF6'!X215</f>
        <v>6.6524999999999987E-2</v>
      </c>
      <c r="Y215" s="94">
        <f>+'CO2'!Y215+'abs CO2'!Y215+'CH4'!Y215*PCG!$C$5+N2O!Y215*PCG!$C$6+HFC!Y215+PFC!Y215+'SF6'!Y215</f>
        <v>7.443749999999999E-2</v>
      </c>
      <c r="Z215" s="94">
        <f>+'CO2'!Z215+'abs CO2'!Z215+'CH4'!Z215*PCG!$C$5+N2O!Z215*PCG!$C$6+HFC!Z215+PFC!Z215+'SF6'!Z215</f>
        <v>8.2350000000000007E-2</v>
      </c>
      <c r="AA215" s="94">
        <f>+'CO2'!AA215+'abs CO2'!AA215+'CH4'!AA215*PCG!$C$5+N2O!AA215*PCG!$C$6+HFC!AA215+PFC!AA215+'SF6'!AA215</f>
        <v>9.0262499999999996E-2</v>
      </c>
      <c r="AB215" s="94">
        <f>+'CO2'!AB215+'abs CO2'!AB215+'CH4'!AB215*PCG!$C$5+N2O!AB215*PCG!$C$6+HFC!AB215+PFC!AB215+'SF6'!AB215</f>
        <v>9.8174999999999998E-2</v>
      </c>
      <c r="AC215" s="94">
        <f>+'CO2'!AC215+'abs CO2'!AC215+'CH4'!AC215*PCG!$C$5+N2O!AC215*PCG!$C$6+HFC!AC215+PFC!AC215+'SF6'!AC215</f>
        <v>0.1060875</v>
      </c>
      <c r="AD215" s="94">
        <f>+'CO2'!AD215+'abs CO2'!AD215+'CH4'!AD215*PCG!$C$5+N2O!AD215*PCG!$C$6+HFC!AD215+PFC!AD215+'SF6'!AD215</f>
        <v>0.11399999999999999</v>
      </c>
      <c r="AE215" s="94">
        <f>+'CO2'!AE215+'abs CO2'!AE215+'CH4'!AE215*PCG!$C$5+N2O!AE215*PCG!$C$6+HFC!AE215+PFC!AE215+'SF6'!AE215</f>
        <v>0.12191249999999999</v>
      </c>
    </row>
    <row r="216" spans="1:31" x14ac:dyDescent="0.2">
      <c r="A216" s="80" t="s">
        <v>439</v>
      </c>
      <c r="B216" s="4" t="s">
        <v>440</v>
      </c>
      <c r="C216" s="33">
        <f t="shared" ref="C216:AE216" si="54">+C217+C225+C226+C230+C240</f>
        <v>151.74133088282971</v>
      </c>
      <c r="D216" s="33">
        <f t="shared" si="54"/>
        <v>163.64816449588494</v>
      </c>
      <c r="E216" s="33">
        <f t="shared" si="54"/>
        <v>174.69435915738347</v>
      </c>
      <c r="F216" s="33">
        <f t="shared" si="54"/>
        <v>186.7355721943259</v>
      </c>
      <c r="G216" s="33">
        <f t="shared" si="54"/>
        <v>203.81859273434691</v>
      </c>
      <c r="H216" s="33">
        <f t="shared" si="54"/>
        <v>215.70540601592296</v>
      </c>
      <c r="I216" s="33">
        <f t="shared" si="54"/>
        <v>239.78504603238332</v>
      </c>
      <c r="J216" s="33">
        <f t="shared" si="54"/>
        <v>279.97811742277946</v>
      </c>
      <c r="K216" s="33">
        <f t="shared" si="54"/>
        <v>283.40358378692059</v>
      </c>
      <c r="L216" s="33">
        <f t="shared" si="54"/>
        <v>310.95336815057516</v>
      </c>
      <c r="M216" s="33">
        <f t="shared" si="54"/>
        <v>313.27343020638574</v>
      </c>
      <c r="N216" s="33">
        <f t="shared" si="54"/>
        <v>258.42355297975382</v>
      </c>
      <c r="O216" s="33">
        <f t="shared" si="54"/>
        <v>280.49165894260045</v>
      </c>
      <c r="P216" s="33">
        <f t="shared" si="54"/>
        <v>276.72801407960515</v>
      </c>
      <c r="Q216" s="33">
        <f t="shared" si="54"/>
        <v>336.45322361671907</v>
      </c>
      <c r="R216" s="33">
        <f t="shared" si="54"/>
        <v>379.7703886668354</v>
      </c>
      <c r="S216" s="33">
        <f t="shared" si="54"/>
        <v>423.74963733022048</v>
      </c>
      <c r="T216" s="33">
        <f t="shared" si="54"/>
        <v>467.49891673808571</v>
      </c>
      <c r="U216" s="33">
        <f t="shared" si="54"/>
        <v>461.85303226040719</v>
      </c>
      <c r="V216" s="33">
        <f t="shared" si="54"/>
        <v>455.59472762161892</v>
      </c>
      <c r="W216" s="33">
        <f t="shared" si="54"/>
        <v>463.79306875503801</v>
      </c>
      <c r="X216" s="33">
        <f t="shared" si="54"/>
        <v>480.80457505400921</v>
      </c>
      <c r="Y216" s="33">
        <f t="shared" si="54"/>
        <v>524.58845394889192</v>
      </c>
      <c r="Z216" s="33">
        <f t="shared" si="54"/>
        <v>478.81801446171193</v>
      </c>
      <c r="AA216" s="33">
        <f t="shared" si="54"/>
        <v>443.18321430150132</v>
      </c>
      <c r="AB216" s="33">
        <f t="shared" si="54"/>
        <v>464.65997204305307</v>
      </c>
      <c r="AC216" s="33">
        <f t="shared" si="54"/>
        <v>466.09152181137858</v>
      </c>
      <c r="AD216" s="33">
        <f t="shared" si="54"/>
        <v>455.95055600040212</v>
      </c>
      <c r="AE216" s="33">
        <f t="shared" si="54"/>
        <v>466.92220016423539</v>
      </c>
    </row>
    <row r="217" spans="1:31" x14ac:dyDescent="0.2">
      <c r="A217" s="80" t="s">
        <v>441</v>
      </c>
      <c r="B217" s="4" t="s">
        <v>395</v>
      </c>
      <c r="C217" s="33">
        <f t="shared" ref="C217:AE217" si="55">+C218+C219</f>
        <v>13.394086837903329</v>
      </c>
      <c r="D217" s="33">
        <f t="shared" si="55"/>
        <v>13.612378254144705</v>
      </c>
      <c r="E217" s="33">
        <f t="shared" si="55"/>
        <v>14.103149603493081</v>
      </c>
      <c r="F217" s="33">
        <f t="shared" si="55"/>
        <v>14.731683700927405</v>
      </c>
      <c r="G217" s="33">
        <f t="shared" si="55"/>
        <v>15.324277216652979</v>
      </c>
      <c r="H217" s="33">
        <f t="shared" si="55"/>
        <v>15.654488256433236</v>
      </c>
      <c r="I217" s="33">
        <f t="shared" si="55"/>
        <v>15.990645043872178</v>
      </c>
      <c r="J217" s="33">
        <f t="shared" si="55"/>
        <v>17.043223936542567</v>
      </c>
      <c r="K217" s="33">
        <f t="shared" si="55"/>
        <v>16.235196173311195</v>
      </c>
      <c r="L217" s="33">
        <f t="shared" si="55"/>
        <v>15.320873290024403</v>
      </c>
      <c r="M217" s="33">
        <f t="shared" si="55"/>
        <v>14.442904574208447</v>
      </c>
      <c r="N217" s="33">
        <f t="shared" si="55"/>
        <v>13.779215435357946</v>
      </c>
      <c r="O217" s="33">
        <f t="shared" si="55"/>
        <v>12.885814636814995</v>
      </c>
      <c r="P217" s="33">
        <f t="shared" si="55"/>
        <v>11.982764792277877</v>
      </c>
      <c r="Q217" s="33">
        <f t="shared" si="55"/>
        <v>11.198181226278631</v>
      </c>
      <c r="R217" s="33">
        <f t="shared" si="55"/>
        <v>10.361418654146856</v>
      </c>
      <c r="S217" s="33">
        <f t="shared" si="55"/>
        <v>9.5411541414733989</v>
      </c>
      <c r="T217" s="33">
        <f t="shared" si="55"/>
        <v>8.6720902739345522</v>
      </c>
      <c r="U217" s="33">
        <f t="shared" si="55"/>
        <v>8.3317702303443664</v>
      </c>
      <c r="V217" s="33">
        <f t="shared" si="55"/>
        <v>7.8267030345380517</v>
      </c>
      <c r="W217" s="33">
        <f t="shared" si="55"/>
        <v>7.5311848039511746</v>
      </c>
      <c r="X217" s="33">
        <f t="shared" si="55"/>
        <v>7.1809636276571922</v>
      </c>
      <c r="Y217" s="33">
        <f t="shared" si="55"/>
        <v>7.3920199045381949</v>
      </c>
      <c r="Z217" s="33">
        <f t="shared" si="55"/>
        <v>7.6196795637072361</v>
      </c>
      <c r="AA217" s="33">
        <f t="shared" si="55"/>
        <v>7.0884300775159517</v>
      </c>
      <c r="AB217" s="33">
        <f t="shared" si="55"/>
        <v>6.49793373348448</v>
      </c>
      <c r="AC217" s="33">
        <f t="shared" si="55"/>
        <v>5.5884328291221497</v>
      </c>
      <c r="AD217" s="33">
        <f t="shared" si="55"/>
        <v>4.6889078565775648</v>
      </c>
      <c r="AE217" s="33">
        <f t="shared" si="55"/>
        <v>3.7893828840329786</v>
      </c>
    </row>
    <row r="218" spans="1:31" x14ac:dyDescent="0.2">
      <c r="A218" s="80" t="s">
        <v>442</v>
      </c>
      <c r="B218" s="4" t="s">
        <v>397</v>
      </c>
      <c r="C218" s="94">
        <f>+'CO2'!C218+'abs CO2'!C218+'CH4'!C218*PCG!$C$5+N2O!C218*PCG!$C$6+HFC!C218+PFC!C218+'SF6'!C218</f>
        <v>8.099207643358497</v>
      </c>
      <c r="D218" s="94">
        <f>+'CO2'!D218+'abs CO2'!D218+'CH4'!D218*PCG!$C$5+N2O!D218*PCG!$C$6+HFC!D218+PFC!D218+'SF6'!D218</f>
        <v>8.1929214324862887</v>
      </c>
      <c r="E218" s="94">
        <f>+'CO2'!E218+'abs CO2'!E218+'CH4'!E218*PCG!$C$5+N2O!E218*PCG!$C$6+HFC!E218+PFC!E218+'SF6'!E218</f>
        <v>8.5466700806536409</v>
      </c>
      <c r="F218" s="94">
        <f>+'CO2'!F218+'abs CO2'!F218+'CH4'!F218*PCG!$C$5+N2O!F218*PCG!$C$6+HFC!F218+PFC!F218+'SF6'!F218</f>
        <v>8.9226725736589678</v>
      </c>
      <c r="G218" s="94">
        <f>+'CO2'!G218+'abs CO2'!G218+'CH4'!G218*PCG!$C$5+N2O!G218*PCG!$C$6+HFC!G218+PFC!G218+'SF6'!G218</f>
        <v>9.2962035726138641</v>
      </c>
      <c r="H218" s="94">
        <f>+'CO2'!H218+'abs CO2'!H218+'CH4'!H218*PCG!$C$5+N2O!H218*PCG!$C$6+HFC!H218+PFC!H218+'SF6'!H218</f>
        <v>9.5704773043043172</v>
      </c>
      <c r="I218" s="94">
        <f>+'CO2'!I218+'abs CO2'!I218+'CH4'!I218*PCG!$C$5+N2O!I218*PCG!$C$6+HFC!I218+PFC!I218+'SF6'!I218</f>
        <v>9.7903658374431721</v>
      </c>
      <c r="J218" s="94">
        <f>+'CO2'!J218+'abs CO2'!J218+'CH4'!J218*PCG!$C$5+N2O!J218*PCG!$C$6+HFC!J218+PFC!J218+'SF6'!J218</f>
        <v>10.563262567675407</v>
      </c>
      <c r="K218" s="94">
        <f>+'CO2'!K218+'abs CO2'!K218+'CH4'!K218*PCG!$C$5+N2O!K218*PCG!$C$6+HFC!K218+PFC!K218+'SF6'!K218</f>
        <v>10.028911758183886</v>
      </c>
      <c r="L218" s="94">
        <f>+'CO2'!L218+'abs CO2'!L218+'CH4'!L218*PCG!$C$5+N2O!L218*PCG!$C$6+HFC!L218+PFC!L218+'SF6'!L218</f>
        <v>9.3886756701363261</v>
      </c>
      <c r="M218" s="94">
        <f>+'CO2'!M218+'abs CO2'!M218+'CH4'!M218*PCG!$C$5+N2O!M218*PCG!$C$6+HFC!M218+PFC!M218+'SF6'!M218</f>
        <v>8.7852209265348566</v>
      </c>
      <c r="N218" s="94">
        <f>+'CO2'!N218+'abs CO2'!N218+'CH4'!N218*PCG!$C$5+N2O!N218*PCG!$C$6+HFC!N218+PFC!N218+'SF6'!N218</f>
        <v>8.3964900384980616</v>
      </c>
      <c r="O218" s="94">
        <f>+'CO2'!O218+'abs CO2'!O218+'CH4'!O218*PCG!$C$5+N2O!O218*PCG!$C$6+HFC!O218+PFC!O218+'SF6'!O218</f>
        <v>7.7785086425832075</v>
      </c>
      <c r="P218" s="94">
        <f>+'CO2'!P218+'abs CO2'!P218+'CH4'!P218*PCG!$C$5+N2O!P218*PCG!$C$6+HFC!P218+PFC!P218+'SF6'!P218</f>
        <v>7.1513560025212355</v>
      </c>
      <c r="Q218" s="94">
        <f>+'CO2'!Q218+'abs CO2'!Q218+'CH4'!Q218*PCG!$C$5+N2O!Q218*PCG!$C$6+HFC!Q218+PFC!Q218+'SF6'!Q218</f>
        <v>6.6431638747173674</v>
      </c>
      <c r="R218" s="94">
        <f>+'CO2'!R218+'abs CO2'!R218+'CH4'!R218*PCG!$C$5+N2O!R218*PCG!$C$6+HFC!R218+PFC!R218+'SF6'!R218</f>
        <v>6.0833031930471924</v>
      </c>
      <c r="S218" s="94">
        <f>+'CO2'!S218+'abs CO2'!S218+'CH4'!S218*PCG!$C$5+N2O!S218*PCG!$C$6+HFC!S218+PFC!S218+'SF6'!S218</f>
        <v>5.5404670329733579</v>
      </c>
      <c r="T218" s="94">
        <f>+'CO2'!T218+'abs CO2'!T218+'CH4'!T218*PCG!$C$5+N2O!T218*PCG!$C$6+HFC!T218+PFC!T218+'SF6'!T218</f>
        <v>4.9493737858539921</v>
      </c>
      <c r="U218" s="94">
        <f>+'CO2'!U218+'abs CO2'!U218+'CH4'!U218*PCG!$C$5+N2O!U218*PCG!$C$6+HFC!U218+PFC!U218+'SF6'!U218</f>
        <v>4.7989419860740972</v>
      </c>
      <c r="V218" s="94">
        <f>+'CO2'!V218+'abs CO2'!V218+'CH4'!V218*PCG!$C$5+N2O!V218*PCG!$C$6+HFC!V218+PFC!V218+'SF6'!V218</f>
        <v>4.4831188103313604</v>
      </c>
      <c r="W218" s="94">
        <f>+'CO2'!W218+'abs CO2'!W218+'CH4'!W218*PCG!$C$5+N2O!W218*PCG!$C$6+HFC!W218+PFC!W218+'SF6'!W218</f>
        <v>4.3762126316993637</v>
      </c>
      <c r="X218" s="94">
        <f>+'CO2'!X218+'abs CO2'!X218+'CH4'!X218*PCG!$C$5+N2O!X218*PCG!$C$6+HFC!X218+PFC!X218+'SF6'!X218</f>
        <v>4.2139836556242685</v>
      </c>
      <c r="Y218" s="94">
        <f>+'CO2'!Y218+'abs CO2'!Y218+'CH4'!Y218*PCG!$C$5+N2O!Y218*PCG!$C$6+HFC!Y218+PFC!Y218+'SF6'!Y218</f>
        <v>4.2271023313545335</v>
      </c>
      <c r="Z218" s="94">
        <f>+'CO2'!Z218+'abs CO2'!Z218+'CH4'!Z218*PCG!$C$5+N2O!Z218*PCG!$C$6+HFC!Z218+PFC!Z218+'SF6'!Z218</f>
        <v>4.2559473425538261</v>
      </c>
      <c r="AA218" s="94">
        <f>+'CO2'!AA218+'abs CO2'!AA218+'CH4'!AA218*PCG!$C$5+N2O!AA218*PCG!$C$6+HFC!AA218+PFC!AA218+'SF6'!AA218</f>
        <v>3.9754758399699108</v>
      </c>
      <c r="AB218" s="94">
        <f>+'CO2'!AB218+'abs CO2'!AB218+'CH4'!AB218*PCG!$C$5+N2O!AB218*PCG!$C$6+HFC!AB218+PFC!AB218+'SF6'!AB218</f>
        <v>3.6360055954064472</v>
      </c>
      <c r="AC218" s="94">
        <f>+'CO2'!AC218+'abs CO2'!AC218+'CH4'!AC218*PCG!$C$5+N2O!AC218*PCG!$C$6+HFC!AC218+PFC!AC218+'SF6'!AC218</f>
        <v>3.1329282974155461</v>
      </c>
      <c r="AD218" s="94">
        <f>+'CO2'!AD218+'abs CO2'!AD218+'CH4'!AD218*PCG!$C$5+N2O!AD218*PCG!$C$6+HFC!AD218+PFC!AD218+'SF6'!AD218</f>
        <v>2.640340718026243</v>
      </c>
      <c r="AE218" s="94">
        <f>+'CO2'!AE218+'abs CO2'!AE218+'CH4'!AE218*PCG!$C$5+N2O!AE218*PCG!$C$6+HFC!AE218+PFC!AE218+'SF6'!AE218</f>
        <v>2.1477531386369395</v>
      </c>
    </row>
    <row r="219" spans="1:31" x14ac:dyDescent="0.2">
      <c r="A219" s="80" t="s">
        <v>443</v>
      </c>
      <c r="B219" s="4" t="s">
        <v>399</v>
      </c>
      <c r="C219" s="33">
        <f t="shared" ref="C219:AE219" si="56">+C220+C221+C222+C223+C224</f>
        <v>5.2948791945448317</v>
      </c>
      <c r="D219" s="33">
        <f t="shared" si="56"/>
        <v>5.4194568216584162</v>
      </c>
      <c r="E219" s="33">
        <f t="shared" si="56"/>
        <v>5.5564795228394406</v>
      </c>
      <c r="F219" s="33">
        <f t="shared" si="56"/>
        <v>5.8090111272684375</v>
      </c>
      <c r="G219" s="33">
        <f t="shared" si="56"/>
        <v>6.0280736440391145</v>
      </c>
      <c r="H219" s="33">
        <f t="shared" si="56"/>
        <v>6.0840109521289198</v>
      </c>
      <c r="I219" s="33">
        <f t="shared" si="56"/>
        <v>6.2002792064290055</v>
      </c>
      <c r="J219" s="33">
        <f t="shared" si="56"/>
        <v>6.4799613688671602</v>
      </c>
      <c r="K219" s="33">
        <f t="shared" si="56"/>
        <v>6.2062844151273104</v>
      </c>
      <c r="L219" s="33">
        <f t="shared" si="56"/>
        <v>5.9321976198880773</v>
      </c>
      <c r="M219" s="33">
        <f t="shared" si="56"/>
        <v>5.6576836476735899</v>
      </c>
      <c r="N219" s="33">
        <f t="shared" si="56"/>
        <v>5.3827253968598843</v>
      </c>
      <c r="O219" s="33">
        <f t="shared" si="56"/>
        <v>5.1073059942317878</v>
      </c>
      <c r="P219" s="33">
        <f t="shared" si="56"/>
        <v>4.8314087897566402</v>
      </c>
      <c r="Q219" s="33">
        <f t="shared" si="56"/>
        <v>4.5550173515612631</v>
      </c>
      <c r="R219" s="33">
        <f t="shared" si="56"/>
        <v>4.2781154610996648</v>
      </c>
      <c r="S219" s="33">
        <f t="shared" si="56"/>
        <v>4.0006871085000419</v>
      </c>
      <c r="T219" s="33">
        <f t="shared" si="56"/>
        <v>3.7227164880805597</v>
      </c>
      <c r="U219" s="33">
        <f t="shared" si="56"/>
        <v>3.5328282442702692</v>
      </c>
      <c r="V219" s="33">
        <f t="shared" si="56"/>
        <v>3.3435842242066913</v>
      </c>
      <c r="W219" s="33">
        <f t="shared" si="56"/>
        <v>3.1549721722518109</v>
      </c>
      <c r="X219" s="33">
        <f t="shared" si="56"/>
        <v>2.9669799720329237</v>
      </c>
      <c r="Y219" s="33">
        <f t="shared" si="56"/>
        <v>3.164917573183661</v>
      </c>
      <c r="Z219" s="33">
        <f t="shared" si="56"/>
        <v>3.36373222115341</v>
      </c>
      <c r="AA219" s="33">
        <f t="shared" si="56"/>
        <v>3.1129542375460404</v>
      </c>
      <c r="AB219" s="33">
        <f t="shared" si="56"/>
        <v>2.8619281380780328</v>
      </c>
      <c r="AC219" s="33">
        <f t="shared" si="56"/>
        <v>2.455504531706604</v>
      </c>
      <c r="AD219" s="33">
        <f t="shared" si="56"/>
        <v>2.0485671385513218</v>
      </c>
      <c r="AE219" s="33">
        <f t="shared" si="56"/>
        <v>1.6416297453960391</v>
      </c>
    </row>
    <row r="220" spans="1:31" x14ac:dyDescent="0.2">
      <c r="A220" s="80" t="s">
        <v>444</v>
      </c>
      <c r="B220" s="4" t="s">
        <v>401</v>
      </c>
      <c r="C220" s="94">
        <f>+'CO2'!C220+'abs CO2'!C220+'CH4'!C220*PCG!$C$5+N2O!C220*PCG!$C$6+HFC!C220+PFC!C220+'SF6'!C220</f>
        <v>1.5819584183931066</v>
      </c>
      <c r="D220" s="94">
        <f>+'CO2'!D220+'abs CO2'!D220+'CH4'!D220*PCG!$C$5+N2O!D220*PCG!$C$6+HFC!D220+PFC!D220+'SF6'!D220</f>
        <v>1.5778820518794849</v>
      </c>
      <c r="E220" s="94">
        <f>+'CO2'!E220+'abs CO2'!E220+'CH4'!E220*PCG!$C$5+N2O!E220*PCG!$C$6+HFC!E220+PFC!E220+'SF6'!E220</f>
        <v>1.6353097959337204</v>
      </c>
      <c r="F220" s="94">
        <f>+'CO2'!F220+'abs CO2'!F220+'CH4'!F220*PCG!$C$5+N2O!F220*PCG!$C$6+HFC!F220+PFC!F220+'SF6'!F220</f>
        <v>1.6866188215427906</v>
      </c>
      <c r="G220" s="94">
        <f>+'CO2'!G220+'abs CO2'!G220+'CH4'!G220*PCG!$C$5+N2O!G220*PCG!$C$6+HFC!G220+PFC!G220+'SF6'!G220</f>
        <v>1.7336937768224476</v>
      </c>
      <c r="H220" s="94">
        <f>+'CO2'!H220+'abs CO2'!H220+'CH4'!H220*PCG!$C$5+N2O!H220*PCG!$C$6+HFC!H220+PFC!H220+'SF6'!H220</f>
        <v>1.7538866296446272</v>
      </c>
      <c r="I220" s="94">
        <f>+'CO2'!I220+'abs CO2'!I220+'CH4'!I220*PCG!$C$5+N2O!I220*PCG!$C$6+HFC!I220+PFC!I220+'SF6'!I220</f>
        <v>1.7834715046201346</v>
      </c>
      <c r="J220" s="94">
        <f>+'CO2'!J220+'abs CO2'!J220+'CH4'!J220*PCG!$C$5+N2O!J220*PCG!$C$6+HFC!J220+PFC!J220+'SF6'!J220</f>
        <v>1.9293454811922646</v>
      </c>
      <c r="K220" s="94">
        <f>+'CO2'!K220+'abs CO2'!K220+'CH4'!K220*PCG!$C$5+N2O!K220*PCG!$C$6+HFC!K220+PFC!K220+'SF6'!K220</f>
        <v>1.8470127499493754</v>
      </c>
      <c r="L220" s="94">
        <f>+'CO2'!L220+'abs CO2'!L220+'CH4'!L220*PCG!$C$5+N2O!L220*PCG!$C$6+HFC!L220+PFC!L220+'SF6'!L220</f>
        <v>1.7659839885296962</v>
      </c>
      <c r="M220" s="94">
        <f>+'CO2'!M220+'abs CO2'!M220+'CH4'!M220*PCG!$C$5+N2O!M220*PCG!$C$6+HFC!M220+PFC!M220+'SF6'!M220</f>
        <v>1.6862450354063467</v>
      </c>
      <c r="N220" s="94">
        <f>+'CO2'!N220+'abs CO2'!N220+'CH4'!N220*PCG!$C$5+N2O!N220*PCG!$C$6+HFC!N220+PFC!N220+'SF6'!N220</f>
        <v>1.607781889301332</v>
      </c>
      <c r="O220" s="94">
        <f>+'CO2'!O220+'abs CO2'!O220+'CH4'!O220*PCG!$C$5+N2O!O220*PCG!$C$6+HFC!O220+PFC!O220+'SF6'!O220</f>
        <v>1.5305807067651878</v>
      </c>
      <c r="P220" s="94">
        <f>+'CO2'!P220+'abs CO2'!P220+'CH4'!P220*PCG!$C$5+N2O!P220*PCG!$C$6+HFC!P220+PFC!P220+'SF6'!P220</f>
        <v>1.4546277997996682</v>
      </c>
      <c r="Q220" s="94">
        <f>+'CO2'!Q220+'abs CO2'!Q220+'CH4'!Q220*PCG!$C$5+N2O!Q220*PCG!$C$6+HFC!Q220+PFC!Q220+'SF6'!Q220</f>
        <v>1.3799096335225782</v>
      </c>
      <c r="R220" s="94">
        <f>+'CO2'!R220+'abs CO2'!R220+'CH4'!R220*PCG!$C$5+N2O!R220*PCG!$C$6+HFC!R220+PFC!R220+'SF6'!R220</f>
        <v>1.3064128238738748</v>
      </c>
      <c r="S220" s="94">
        <f>+'CO2'!S220+'abs CO2'!S220+'CH4'!S220*PCG!$C$5+N2O!S220*PCG!$C$6+HFC!S220+PFC!S220+'SF6'!S220</f>
        <v>1.234124135362159</v>
      </c>
      <c r="T220" s="94">
        <f>+'CO2'!T220+'abs CO2'!T220+'CH4'!T220*PCG!$C$5+N2O!T220*PCG!$C$6+HFC!T220+PFC!T220+'SF6'!T220</f>
        <v>1.1630304788507642</v>
      </c>
      <c r="U220" s="94">
        <f>+'CO2'!U220+'abs CO2'!U220+'CH4'!U220*PCG!$C$5+N2O!U220*PCG!$C$6+HFC!U220+PFC!U220+'SF6'!U220</f>
        <v>1.0971147960185224</v>
      </c>
      <c r="V220" s="94">
        <f>+'CO2'!V220+'abs CO2'!V220+'CH4'!V220*PCG!$C$5+N2O!V220*PCG!$C$6+HFC!V220+PFC!V220+'SF6'!V220</f>
        <v>1.0322948062146782</v>
      </c>
      <c r="W220" s="94">
        <f>+'CO2'!W220+'abs CO2'!W220+'CH4'!W220*PCG!$C$5+N2O!W220*PCG!$C$6+HFC!W220+PFC!W220+'SF6'!W220</f>
        <v>0.96855865759910864</v>
      </c>
      <c r="X220" s="94">
        <f>+'CO2'!X220+'abs CO2'!X220+'CH4'!X220*PCG!$C$5+N2O!X220*PCG!$C$6+HFC!X220+PFC!X220+'SF6'!X220</f>
        <v>0.90589462741849069</v>
      </c>
      <c r="Y220" s="94">
        <f>+'CO2'!Y220+'abs CO2'!Y220+'CH4'!Y220*PCG!$C$5+N2O!Y220*PCG!$C$6+HFC!Y220+PFC!Y220+'SF6'!Y220</f>
        <v>0.92441897758070013</v>
      </c>
      <c r="Z220" s="94">
        <f>+'CO2'!Z220+'abs CO2'!Z220+'CH4'!Z220*PCG!$C$5+N2O!Z220*PCG!$C$6+HFC!Z220+PFC!Z220+'SF6'!Z220</f>
        <v>0.94250536655853001</v>
      </c>
      <c r="AA220" s="94">
        <f>+'CO2'!AA220+'abs CO2'!AA220+'CH4'!AA220*PCG!$C$5+N2O!AA220*PCG!$C$6+HFC!AA220+PFC!AA220+'SF6'!AA220</f>
        <v>0.85136324020533383</v>
      </c>
      <c r="AB220" s="94">
        <f>+'CO2'!AB220+'abs CO2'!AB220+'CH4'!AB220*PCG!$C$5+N2O!AB220*PCG!$C$6+HFC!AB220+PFC!AB220+'SF6'!AB220</f>
        <v>0.76182013292249207</v>
      </c>
      <c r="AC220" s="94">
        <f>+'CO2'!AC220+'abs CO2'!AC220+'CH4'!AC220*PCG!$C$5+N2O!AC220*PCG!$C$6+HFC!AC220+PFC!AC220+'SF6'!AC220</f>
        <v>0.6521688686959175</v>
      </c>
      <c r="AD220" s="94">
        <f>+'CO2'!AD220+'abs CO2'!AD220+'CH4'!AD220*PCG!$C$5+N2O!AD220*PCG!$C$6+HFC!AD220+PFC!AD220+'SF6'!AD220</f>
        <v>0.54962892718209733</v>
      </c>
      <c r="AE220" s="94">
        <f>+'CO2'!AE220+'abs CO2'!AE220+'CH4'!AE220*PCG!$C$5+N2O!AE220*PCG!$C$6+HFC!AE220+PFC!AE220+'SF6'!AE220</f>
        <v>0.44708898566827704</v>
      </c>
    </row>
    <row r="221" spans="1:31" x14ac:dyDescent="0.2">
      <c r="A221" s="80" t="s">
        <v>445</v>
      </c>
      <c r="B221" s="4" t="s">
        <v>403</v>
      </c>
      <c r="C221" s="94">
        <f>+'CO2'!C221+'abs CO2'!C221+'CH4'!C221*PCG!$C$5+N2O!C221*PCG!$C$6+HFC!C221+PFC!C221+'SF6'!C221</f>
        <v>0.6776324339285249</v>
      </c>
      <c r="D221" s="94">
        <f>+'CO2'!D221+'abs CO2'!D221+'CH4'!D221*PCG!$C$5+N2O!D221*PCG!$C$6+HFC!D221+PFC!D221+'SF6'!D221</f>
        <v>0.71586955655858708</v>
      </c>
      <c r="E221" s="94">
        <f>+'CO2'!E221+'abs CO2'!E221+'CH4'!E221*PCG!$C$5+N2O!E221*PCG!$C$6+HFC!E221+PFC!E221+'SF6'!E221</f>
        <v>0.71919767248223399</v>
      </c>
      <c r="F221" s="94">
        <f>+'CO2'!F221+'abs CO2'!F221+'CH4'!F221*PCG!$C$5+N2O!F221*PCG!$C$6+HFC!F221+PFC!F221+'SF6'!F221</f>
        <v>0.74854485966652762</v>
      </c>
      <c r="G221" s="94">
        <f>+'CO2'!G221+'abs CO2'!G221+'CH4'!G221*PCG!$C$5+N2O!G221*PCG!$C$6+HFC!G221+PFC!G221+'SF6'!G221</f>
        <v>0.79927193035862032</v>
      </c>
      <c r="H221" s="94">
        <f>+'CO2'!H221+'abs CO2'!H221+'CH4'!H221*PCG!$C$5+N2O!H221*PCG!$C$6+HFC!H221+PFC!H221+'SF6'!H221</f>
        <v>0.82346565939358574</v>
      </c>
      <c r="I221" s="94">
        <f>+'CO2'!I221+'abs CO2'!I221+'CH4'!I221*PCG!$C$5+N2O!I221*PCG!$C$6+HFC!I221+PFC!I221+'SF6'!I221</f>
        <v>0.82605510075550537</v>
      </c>
      <c r="J221" s="94">
        <f>+'CO2'!J221+'abs CO2'!J221+'CH4'!J221*PCG!$C$5+N2O!J221*PCG!$C$6+HFC!J221+PFC!J221+'SF6'!J221</f>
        <v>0.86048955363548374</v>
      </c>
      <c r="K221" s="94">
        <f>+'CO2'!K221+'abs CO2'!K221+'CH4'!K221*PCG!$C$5+N2O!K221*PCG!$C$6+HFC!K221+PFC!K221+'SF6'!K221</f>
        <v>0.82188985932318737</v>
      </c>
      <c r="L221" s="94">
        <f>+'CO2'!L221+'abs CO2'!L221+'CH4'!L221*PCG!$C$5+N2O!L221*PCG!$C$6+HFC!L221+PFC!L221+'SF6'!L221</f>
        <v>0.78257257003015046</v>
      </c>
      <c r="M221" s="94">
        <f>+'CO2'!M221+'abs CO2'!M221+'CH4'!M221*PCG!$C$5+N2O!M221*PCG!$C$6+HFC!M221+PFC!M221+'SF6'!M221</f>
        <v>0.74253583289649205</v>
      </c>
      <c r="N221" s="94">
        <f>+'CO2'!N221+'abs CO2'!N221+'CH4'!N221*PCG!$C$5+N2O!N221*PCG!$C$6+HFC!N221+PFC!N221+'SF6'!N221</f>
        <v>0.70177783472162347</v>
      </c>
      <c r="O221" s="94">
        <f>+'CO2'!O221+'abs CO2'!O221+'CH4'!O221*PCG!$C$5+N2O!O221*PCG!$C$6+HFC!O221+PFC!O221+'SF6'!O221</f>
        <v>0.66029680036205551</v>
      </c>
      <c r="P221" s="94">
        <f>+'CO2'!P221+'abs CO2'!P221+'CH4'!P221*PCG!$C$5+N2O!P221*PCG!$C$6+HFC!P221+PFC!P221+'SF6'!P221</f>
        <v>0.61809099122145328</v>
      </c>
      <c r="Q221" s="94">
        <f>+'CO2'!Q221+'abs CO2'!Q221+'CH4'!Q221*PCG!$C$5+N2O!Q221*PCG!$C$6+HFC!Q221+PFC!Q221+'SF6'!Q221</f>
        <v>0.57515870382614509</v>
      </c>
      <c r="R221" s="94">
        <f>+'CO2'!R221+'abs CO2'!R221+'CH4'!R221*PCG!$C$5+N2O!R221*PCG!$C$6+HFC!R221+PFC!R221+'SF6'!R221</f>
        <v>0.5314982684798949</v>
      </c>
      <c r="S221" s="94">
        <f>+'CO2'!S221+'abs CO2'!S221+'CH4'!S221*PCG!$C$5+N2O!S221*PCG!$C$6+HFC!S221+PFC!S221+'SF6'!S221</f>
        <v>0.48710804799229435</v>
      </c>
      <c r="T221" s="94">
        <f>+'CO2'!T221+'abs CO2'!T221+'CH4'!T221*PCG!$C$5+N2O!T221*PCG!$C$6+HFC!T221+PFC!T221+'SF6'!T221</f>
        <v>0.44198643647560881</v>
      </c>
      <c r="U221" s="94">
        <f>+'CO2'!U221+'abs CO2'!U221+'CH4'!U221*PCG!$C$5+N2O!U221*PCG!$C$6+HFC!U221+PFC!U221+'SF6'!U221</f>
        <v>0.44245054219158481</v>
      </c>
      <c r="V221" s="94">
        <f>+'CO2'!V221+'abs CO2'!V221+'CH4'!V221*PCG!$C$5+N2O!V221*PCG!$C$6+HFC!V221+PFC!V221+'SF6'!V221</f>
        <v>0.44287590674402894</v>
      </c>
      <c r="W221" s="94">
        <f>+'CO2'!W221+'abs CO2'!W221+'CH4'!W221*PCG!$C$5+N2O!W221*PCG!$C$6+HFC!W221+PFC!W221+'SF6'!W221</f>
        <v>0.44326238556240155</v>
      </c>
      <c r="X221" s="94">
        <f>+'CO2'!X221+'abs CO2'!X221+'CH4'!X221*PCG!$C$5+N2O!X221*PCG!$C$6+HFC!X221+PFC!X221+'SF6'!X221</f>
        <v>0.4436098371847037</v>
      </c>
      <c r="Y221" s="94">
        <f>+'CO2'!Y221+'abs CO2'!Y221+'CH4'!Y221*PCG!$C$5+N2O!Y221*PCG!$C$6+HFC!Y221+PFC!Y221+'SF6'!Y221</f>
        <v>0.48954080160766716</v>
      </c>
      <c r="Z221" s="94">
        <f>+'CO2'!Z221+'abs CO2'!Z221+'CH4'!Z221*PCG!$C$5+N2O!Z221*PCG!$C$6+HFC!Z221+PFC!Z221+'SF6'!Z221</f>
        <v>0.5361011916226488</v>
      </c>
      <c r="AA221" s="94">
        <f>+'CO2'!AA221+'abs CO2'!AA221+'CH4'!AA221*PCG!$C$5+N2O!AA221*PCG!$C$6+HFC!AA221+PFC!AA221+'SF6'!AA221</f>
        <v>0.46766783546419782</v>
      </c>
      <c r="AB221" s="94">
        <f>+'CO2'!AB221+'abs CO2'!AB221+'CH4'!AB221*PCG!$C$5+N2O!AB221*PCG!$C$6+HFC!AB221+PFC!AB221+'SF6'!AB221</f>
        <v>0.39819169075047028</v>
      </c>
      <c r="AC221" s="94">
        <f>+'CO2'!AC221+'abs CO2'!AC221+'CH4'!AC221*PCG!$C$5+N2O!AC221*PCG!$C$6+HFC!AC221+PFC!AC221+'SF6'!AC221</f>
        <v>0.360839778200024</v>
      </c>
      <c r="AD221" s="94">
        <f>+'CO2'!AD221+'abs CO2'!AD221+'CH4'!AD221*PCG!$C$5+N2O!AD221*PCG!$C$6+HFC!AD221+PFC!AD221+'SF6'!AD221</f>
        <v>0.32062189859919715</v>
      </c>
      <c r="AE221" s="94">
        <f>+'CO2'!AE221+'abs CO2'!AE221+'CH4'!AE221*PCG!$C$5+N2O!AE221*PCG!$C$6+HFC!AE221+PFC!AE221+'SF6'!AE221</f>
        <v>0.28040401899837036</v>
      </c>
    </row>
    <row r="222" spans="1:31" x14ac:dyDescent="0.2">
      <c r="A222" s="80" t="s">
        <v>446</v>
      </c>
      <c r="B222" s="4" t="s">
        <v>405</v>
      </c>
      <c r="C222" s="94">
        <f>+'CO2'!C222+'abs CO2'!C222+'CH4'!C222*PCG!$C$5+N2O!C222*PCG!$C$6+HFC!C222+PFC!C222+'SF6'!C222</f>
        <v>0.18730474327401597</v>
      </c>
      <c r="D222" s="94">
        <f>+'CO2'!D222+'abs CO2'!D222+'CH4'!D222*PCG!$C$5+N2O!D222*PCG!$C$6+HFC!D222+PFC!D222+'SF6'!D222</f>
        <v>0.18507553284371314</v>
      </c>
      <c r="E222" s="94">
        <f>+'CO2'!E222+'abs CO2'!E222+'CH4'!E222*PCG!$C$5+N2O!E222*PCG!$C$6+HFC!E222+PFC!E222+'SF6'!E222</f>
        <v>0.19120372926916041</v>
      </c>
      <c r="F222" s="94">
        <f>+'CO2'!F222+'abs CO2'!F222+'CH4'!F222*PCG!$C$5+N2O!F222*PCG!$C$6+HFC!F222+PFC!F222+'SF6'!F222</f>
        <v>0.19198562428007671</v>
      </c>
      <c r="G222" s="94">
        <f>+'CO2'!G222+'abs CO2'!G222+'CH4'!G222*PCG!$C$5+N2O!G222*PCG!$C$6+HFC!G222+PFC!G222+'SF6'!G222</f>
        <v>0.19762764652896661</v>
      </c>
      <c r="H222" s="94">
        <f>+'CO2'!H222+'abs CO2'!H222+'CH4'!H222*PCG!$C$5+N2O!H222*PCG!$C$6+HFC!H222+PFC!H222+'SF6'!H222</f>
        <v>0.19252682278992414</v>
      </c>
      <c r="I222" s="94">
        <f>+'CO2'!I222+'abs CO2'!I222+'CH4'!I222*PCG!$C$5+N2O!I222*PCG!$C$6+HFC!I222+PFC!I222+'SF6'!I222</f>
        <v>0.20453240976108844</v>
      </c>
      <c r="J222" s="94">
        <f>+'CO2'!J222+'abs CO2'!J222+'CH4'!J222*PCG!$C$5+N2O!J222*PCG!$C$6+HFC!J222+PFC!J222+'SF6'!J222</f>
        <v>0.24685359591436304</v>
      </c>
      <c r="K222" s="94">
        <f>+'CO2'!K222+'abs CO2'!K222+'CH4'!K222*PCG!$C$5+N2O!K222*PCG!$C$6+HFC!K222+PFC!K222+'SF6'!K222</f>
        <v>0.23899815603029753</v>
      </c>
      <c r="L222" s="94">
        <f>+'CO2'!L222+'abs CO2'!L222+'CH4'!L222*PCG!$C$5+N2O!L222*PCG!$C$6+HFC!L222+PFC!L222+'SF6'!L222</f>
        <v>0.23112165983961833</v>
      </c>
      <c r="M222" s="94">
        <f>+'CO2'!M222+'abs CO2'!M222+'CH4'!M222*PCG!$C$5+N2O!M222*PCG!$C$6+HFC!M222+PFC!M222+'SF6'!M222</f>
        <v>0.2232240921729568</v>
      </c>
      <c r="N222" s="94">
        <f>+'CO2'!N222+'abs CO2'!N222+'CH4'!N222*PCG!$C$5+N2O!N222*PCG!$C$6+HFC!N222+PFC!N222+'SF6'!N222</f>
        <v>0.21530543796221452</v>
      </c>
      <c r="O222" s="94">
        <f>+'CO2'!O222+'abs CO2'!O222+'CH4'!O222*PCG!$C$5+N2O!O222*PCG!$C$6+HFC!O222+PFC!O222+'SF6'!O222</f>
        <v>0.20736568223963872</v>
      </c>
      <c r="P222" s="94">
        <f>+'CO2'!P222+'abs CO2'!P222+'CH4'!P222*PCG!$C$5+N2O!P222*PCG!$C$6+HFC!P222+PFC!P222+'SF6'!P222</f>
        <v>0.19940481013690797</v>
      </c>
      <c r="Q222" s="94">
        <f>+'CO2'!Q222+'abs CO2'!Q222+'CH4'!Q222*PCG!$C$5+N2O!Q222*PCG!$C$6+HFC!Q222+PFC!Q222+'SF6'!Q222</f>
        <v>0.19142280688423441</v>
      </c>
      <c r="R222" s="94">
        <f>+'CO2'!R222+'abs CO2'!R222+'CH4'!R222*PCG!$C$5+N2O!R222*PCG!$C$6+HFC!R222+PFC!R222+'SF6'!R222</f>
        <v>0.18341965780947672</v>
      </c>
      <c r="S222" s="94">
        <f>+'CO2'!S222+'abs CO2'!S222+'CH4'!S222*PCG!$C$5+N2O!S222*PCG!$C$6+HFC!S222+PFC!S222+'SF6'!S222</f>
        <v>0.17539534833726877</v>
      </c>
      <c r="T222" s="94">
        <f>+'CO2'!T222+'abs CO2'!T222+'CH4'!T222*PCG!$C$5+N2O!T222*PCG!$C$6+HFC!T222+PFC!T222+'SF6'!T222</f>
        <v>0.16734986398815821</v>
      </c>
      <c r="U222" s="94">
        <f>+'CO2'!U222+'abs CO2'!U222+'CH4'!U222*PCG!$C$5+N2O!U222*PCG!$C$6+HFC!U222+PFC!U222+'SF6'!U222</f>
        <v>0.14474550995664281</v>
      </c>
      <c r="V222" s="94">
        <f>+'CO2'!V222+'abs CO2'!V222+'CH4'!V222*PCG!$C$5+N2O!V222*PCG!$C$6+HFC!V222+PFC!V222+'SF6'!V222</f>
        <v>0.12208256967801473</v>
      </c>
      <c r="W222" s="94">
        <f>+'CO2'!W222+'abs CO2'!W222+'CH4'!W222*PCG!$C$5+N2O!W222*PCG!$C$6+HFC!W222+PFC!W222+'SF6'!W222</f>
        <v>9.9361004835466268E-2</v>
      </c>
      <c r="X222" s="94">
        <f>+'CO2'!X222+'abs CO2'!X222+'CH4'!X222*PCG!$C$5+N2O!X222*PCG!$C$6+HFC!X222+PFC!X222+'SF6'!X222</f>
        <v>7.6580777361847402E-2</v>
      </c>
      <c r="Y222" s="94">
        <f>+'CO2'!Y222+'abs CO2'!Y222+'CH4'!Y222*PCG!$C$5+N2O!Y222*PCG!$C$6+HFC!Y222+PFC!Y222+'SF6'!Y222</f>
        <v>7.7031234859992373E-2</v>
      </c>
      <c r="Z222" s="94">
        <f>+'CO2'!Z222+'abs CO2'!Z222+'CH4'!Z222*PCG!$C$5+N2O!Z222*PCG!$C$6+HFC!Z222+PFC!Z222+'SF6'!Z222</f>
        <v>7.7482636620670647E-2</v>
      </c>
      <c r="AA222" s="94">
        <f>+'CO2'!AA222+'abs CO2'!AA222+'CH4'!AA222*PCG!$C$5+N2O!AA222*PCG!$C$6+HFC!AA222+PFC!AA222+'SF6'!AA222</f>
        <v>8.630850385689734E-2</v>
      </c>
      <c r="AB222" s="94">
        <f>+'CO2'!AB222+'abs CO2'!AB222+'CH4'!AB222*PCG!$C$5+N2O!AB222*PCG!$C$6+HFC!AB222+PFC!AB222+'SF6'!AB222</f>
        <v>9.5156737522923682E-2</v>
      </c>
      <c r="AC222" s="94">
        <f>+'CO2'!AC222+'abs CO2'!AC222+'CH4'!AC222*PCG!$C$5+N2O!AC222*PCG!$C$6+HFC!AC222+PFC!AC222+'SF6'!AC222</f>
        <v>7.6141453657887673E-2</v>
      </c>
      <c r="AD222" s="94">
        <f>+'CO2'!AD222+'abs CO2'!AD222+'CH4'!AD222*PCG!$C$5+N2O!AD222*PCG!$C$6+HFC!AD222+PFC!AD222+'SF6'!AD222</f>
        <v>5.7004557988571389E-2</v>
      </c>
      <c r="AE222" s="94">
        <f>+'CO2'!AE222+'abs CO2'!AE222+'CH4'!AE222*PCG!$C$5+N2O!AE222*PCG!$C$6+HFC!AE222+PFC!AE222+'SF6'!AE222</f>
        <v>3.7867662319255112E-2</v>
      </c>
    </row>
    <row r="223" spans="1:31" x14ac:dyDescent="0.2">
      <c r="A223" s="80" t="s">
        <v>447</v>
      </c>
      <c r="B223" s="4" t="s">
        <v>407</v>
      </c>
      <c r="C223" s="94">
        <f>+'CO2'!C223+'abs CO2'!C223+'CH4'!C223*PCG!$C$5+N2O!C223*PCG!$C$6+HFC!C223+PFC!C223+'SF6'!C223</f>
        <v>0.84219842129023037</v>
      </c>
      <c r="D223" s="94">
        <f>+'CO2'!D223+'abs CO2'!D223+'CH4'!D223*PCG!$C$5+N2O!D223*PCG!$C$6+HFC!D223+PFC!D223+'SF6'!D223</f>
        <v>0.85570289719117332</v>
      </c>
      <c r="E223" s="94">
        <f>+'CO2'!E223+'abs CO2'!E223+'CH4'!E223*PCG!$C$5+N2O!E223*PCG!$C$6+HFC!E223+PFC!E223+'SF6'!E223</f>
        <v>0.91232874131036079</v>
      </c>
      <c r="F223" s="94">
        <f>+'CO2'!F223+'abs CO2'!F223+'CH4'!F223*PCG!$C$5+N2O!F223*PCG!$C$6+HFC!F223+PFC!F223+'SF6'!F223</f>
        <v>0.93276554997225036</v>
      </c>
      <c r="G223" s="94">
        <f>+'CO2'!G223+'abs CO2'!G223+'CH4'!G223*PCG!$C$5+N2O!G223*PCG!$C$6+HFC!G223+PFC!G223+'SF6'!G223</f>
        <v>0.92703374645307246</v>
      </c>
      <c r="H223" s="94">
        <f>+'CO2'!H223+'abs CO2'!H223+'CH4'!H223*PCG!$C$5+N2O!H223*PCG!$C$6+HFC!H223+PFC!H223+'SF6'!H223</f>
        <v>0.94880327828977606</v>
      </c>
      <c r="I223" s="94">
        <f>+'CO2'!I223+'abs CO2'!I223+'CH4'!I223*PCG!$C$5+N2O!I223*PCG!$C$6+HFC!I223+PFC!I223+'SF6'!I223</f>
        <v>0.92785972487638646</v>
      </c>
      <c r="J223" s="94">
        <f>+'CO2'!J223+'abs CO2'!J223+'CH4'!J223*PCG!$C$5+N2O!J223*PCG!$C$6+HFC!J223+PFC!J223+'SF6'!J223</f>
        <v>0.94043998802271145</v>
      </c>
      <c r="K223" s="94">
        <f>+'CO2'!K223+'abs CO2'!K223+'CH4'!K223*PCG!$C$5+N2O!K223*PCG!$C$6+HFC!K223+PFC!K223+'SF6'!K223</f>
        <v>0.90304863929425372</v>
      </c>
      <c r="L223" s="94">
        <f>+'CO2'!L223+'abs CO2'!L223+'CH4'!L223*PCG!$C$5+N2O!L223*PCG!$C$6+HFC!L223+PFC!L223+'SF6'!L223</f>
        <v>0.86484957933298579</v>
      </c>
      <c r="M223" s="94">
        <f>+'CO2'!M223+'abs CO2'!M223+'CH4'!M223*PCG!$C$5+N2O!M223*PCG!$C$6+HFC!M223+PFC!M223+'SF6'!M223</f>
        <v>0.82584134226995776</v>
      </c>
      <c r="N223" s="94">
        <f>+'CO2'!N223+'abs CO2'!N223+'CH4'!N223*PCG!$C$5+N2O!N223*PCG!$C$6+HFC!N223+PFC!N223+'SF6'!N223</f>
        <v>0.78602249675038882</v>
      </c>
      <c r="O223" s="94">
        <f>+'CO2'!O223+'abs CO2'!O223+'CH4'!O223*PCG!$C$5+N2O!O223*PCG!$C$6+HFC!O223+PFC!O223+'SF6'!O223</f>
        <v>0.74539164450928896</v>
      </c>
      <c r="P223" s="94">
        <f>+'CO2'!P223+'abs CO2'!P223+'CH4'!P223*PCG!$C$5+N2O!P223*PCG!$C$6+HFC!P223+PFC!P223+'SF6'!P223</f>
        <v>0.70394741902866531</v>
      </c>
      <c r="Q223" s="94">
        <f>+'CO2'!Q223+'abs CO2'!Q223+'CH4'!Q223*PCG!$C$5+N2O!Q223*PCG!$C$6+HFC!Q223+PFC!Q223+'SF6'!Q223</f>
        <v>0.66168848427040761</v>
      </c>
      <c r="R223" s="94">
        <f>+'CO2'!R223+'abs CO2'!R223+'CH4'!R223*PCG!$C$5+N2O!R223*PCG!$C$6+HFC!R223+PFC!R223+'SF6'!R223</f>
        <v>0.61861353347940962</v>
      </c>
      <c r="S223" s="94">
        <f>+'CO2'!S223+'abs CO2'!S223+'CH4'!S223*PCG!$C$5+N2O!S223*PCG!$C$6+HFC!S223+PFC!S223+'SF6'!S223</f>
        <v>0.5747212880520034</v>
      </c>
      <c r="T223" s="94">
        <f>+'CO2'!T223+'abs CO2'!T223+'CH4'!T223*PCG!$C$5+N2O!T223*PCG!$C$6+HFC!T223+PFC!T223+'SF6'!T223</f>
        <v>0.53001049646516585</v>
      </c>
      <c r="U223" s="94">
        <f>+'CO2'!U223+'abs CO2'!U223+'CH4'!U223*PCG!$C$5+N2O!U223*PCG!$C$6+HFC!U223+PFC!U223+'SF6'!U223</f>
        <v>0.52132661228056443</v>
      </c>
      <c r="V223" s="94">
        <f>+'CO2'!V223+'abs CO2'!V223+'CH4'!V223*PCG!$C$5+N2O!V223*PCG!$C$6+HFC!V223+PFC!V223+'SF6'!V223</f>
        <v>0.51243045769446094</v>
      </c>
      <c r="W223" s="94">
        <f>+'CO2'!W223+'abs CO2'!W223+'CH4'!W223*PCG!$C$5+N2O!W223*PCG!$C$6+HFC!W223+PFC!W223+'SF6'!W223</f>
        <v>0.503321680361696</v>
      </c>
      <c r="X223" s="94">
        <f>+'CO2'!X223+'abs CO2'!X223+'CH4'!X223*PCG!$C$5+N2O!X223*PCG!$C$6+HFC!X223+PFC!X223+'SF6'!X223</f>
        <v>0.49399993529438602</v>
      </c>
      <c r="Y223" s="94">
        <f>+'CO2'!Y223+'abs CO2'!Y223+'CH4'!Y223*PCG!$C$5+N2O!Y223*PCG!$C$6+HFC!Y223+PFC!Y223+'SF6'!Y223</f>
        <v>0.53168614517135382</v>
      </c>
      <c r="Z223" s="94">
        <f>+'CO2'!Z223+'abs CO2'!Z223+'CH4'!Z223*PCG!$C$5+N2O!Z223*PCG!$C$6+HFC!Z223+PFC!Z223+'SF6'!Z223</f>
        <v>0.56991649139737943</v>
      </c>
      <c r="AA223" s="94">
        <f>+'CO2'!AA223+'abs CO2'!AA223+'CH4'!AA223*PCG!$C$5+N2O!AA223*PCG!$C$6+HFC!AA223+PFC!AA223+'SF6'!AA223</f>
        <v>0.52749609698637778</v>
      </c>
      <c r="AB223" s="94">
        <f>+'CO2'!AB223+'abs CO2'!AB223+'CH4'!AB223*PCG!$C$5+N2O!AB223*PCG!$C$6+HFC!AB223+PFC!AB223+'SF6'!AB223</f>
        <v>0.4843365660441673</v>
      </c>
      <c r="AC223" s="94">
        <f>+'CO2'!AC223+'abs CO2'!AC223+'CH4'!AC223*PCG!$C$5+N2O!AC223*PCG!$C$6+HFC!AC223+PFC!AC223+'SF6'!AC223</f>
        <v>0.43062757108866245</v>
      </c>
      <c r="AD223" s="94">
        <f>+'CO2'!AD223+'abs CO2'!AD223+'CH4'!AD223*PCG!$C$5+N2O!AD223*PCG!$C$6+HFC!AD223+PFC!AD223+'SF6'!AD223</f>
        <v>0.37311432002139938</v>
      </c>
      <c r="AE223" s="94">
        <f>+'CO2'!AE223+'abs CO2'!AE223+'CH4'!AE223*PCG!$C$5+N2O!AE223*PCG!$C$6+HFC!AE223+PFC!AE223+'SF6'!AE223</f>
        <v>0.3156010689541362</v>
      </c>
    </row>
    <row r="224" spans="1:31" x14ac:dyDescent="0.2">
      <c r="A224" s="80" t="s">
        <v>448</v>
      </c>
      <c r="B224" s="4" t="s">
        <v>409</v>
      </c>
      <c r="C224" s="94">
        <f>+'CO2'!C224+'abs CO2'!C224+'CH4'!C224*PCG!$C$5+N2O!C224*PCG!$C$6+HFC!C224+PFC!C224+'SF6'!C224</f>
        <v>2.0057851776589537</v>
      </c>
      <c r="D224" s="94">
        <f>+'CO2'!D224+'abs CO2'!D224+'CH4'!D224*PCG!$C$5+N2O!D224*PCG!$C$6+HFC!D224+PFC!D224+'SF6'!D224</f>
        <v>2.0849267831854581</v>
      </c>
      <c r="E224" s="94">
        <f>+'CO2'!E224+'abs CO2'!E224+'CH4'!E224*PCG!$C$5+N2O!E224*PCG!$C$6+HFC!E224+PFC!E224+'SF6'!E224</f>
        <v>2.0984395838439647</v>
      </c>
      <c r="F224" s="94">
        <f>+'CO2'!F224+'abs CO2'!F224+'CH4'!F224*PCG!$C$5+N2O!F224*PCG!$C$6+HFC!F224+PFC!F224+'SF6'!F224</f>
        <v>2.2490962718067915</v>
      </c>
      <c r="G224" s="94">
        <f>+'CO2'!G224+'abs CO2'!G224+'CH4'!G224*PCG!$C$5+N2O!G224*PCG!$C$6+HFC!G224+PFC!G224+'SF6'!G224</f>
        <v>2.3704465438760076</v>
      </c>
      <c r="H224" s="94">
        <f>+'CO2'!H224+'abs CO2'!H224+'CH4'!H224*PCG!$C$5+N2O!H224*PCG!$C$6+HFC!H224+PFC!H224+'SF6'!H224</f>
        <v>2.3653285620110069</v>
      </c>
      <c r="I224" s="94">
        <f>+'CO2'!I224+'abs CO2'!I224+'CH4'!I224*PCG!$C$5+N2O!I224*PCG!$C$6+HFC!I224+PFC!I224+'SF6'!I224</f>
        <v>2.4583604664158902</v>
      </c>
      <c r="J224" s="94">
        <f>+'CO2'!J224+'abs CO2'!J224+'CH4'!J224*PCG!$C$5+N2O!J224*PCG!$C$6+HFC!J224+PFC!J224+'SF6'!J224</f>
        <v>2.5028327501023369</v>
      </c>
      <c r="K224" s="94">
        <f>+'CO2'!K224+'abs CO2'!K224+'CH4'!K224*PCG!$C$5+N2O!K224*PCG!$C$6+HFC!K224+PFC!K224+'SF6'!K224</f>
        <v>2.3953350105301965</v>
      </c>
      <c r="L224" s="94">
        <f>+'CO2'!L224+'abs CO2'!L224+'CH4'!L224*PCG!$C$5+N2O!L224*PCG!$C$6+HFC!L224+PFC!L224+'SF6'!L224</f>
        <v>2.2876698221556264</v>
      </c>
      <c r="M224" s="94">
        <f>+'CO2'!M224+'abs CO2'!M224+'CH4'!M224*PCG!$C$5+N2O!M224*PCG!$C$6+HFC!M224+PFC!M224+'SF6'!M224</f>
        <v>2.179837344927837</v>
      </c>
      <c r="N224" s="94">
        <f>+'CO2'!N224+'abs CO2'!N224+'CH4'!N224*PCG!$C$5+N2O!N224*PCG!$C$6+HFC!N224+PFC!N224+'SF6'!N224</f>
        <v>2.0718377381243256</v>
      </c>
      <c r="O224" s="94">
        <f>+'CO2'!O224+'abs CO2'!O224+'CH4'!O224*PCG!$C$5+N2O!O224*PCG!$C$6+HFC!O224+PFC!O224+'SF6'!O224</f>
        <v>1.9636711603556167</v>
      </c>
      <c r="P224" s="94">
        <f>+'CO2'!P224+'abs CO2'!P224+'CH4'!P224*PCG!$C$5+N2O!P224*PCG!$C$6+HFC!P224+PFC!P224+'SF6'!P224</f>
        <v>1.8553377695699456</v>
      </c>
      <c r="Q224" s="94">
        <f>+'CO2'!Q224+'abs CO2'!Q224+'CH4'!Q224*PCG!$C$5+N2O!Q224*PCG!$C$6+HFC!Q224+PFC!Q224+'SF6'!Q224</f>
        <v>1.746837723057898</v>
      </c>
      <c r="R224" s="94">
        <f>+'CO2'!R224+'abs CO2'!R224+'CH4'!R224*PCG!$C$5+N2O!R224*PCG!$C$6+HFC!R224+PFC!R224+'SF6'!R224</f>
        <v>1.6381711774570089</v>
      </c>
      <c r="S224" s="94">
        <f>+'CO2'!S224+'abs CO2'!S224+'CH4'!S224*PCG!$C$5+N2O!S224*PCG!$C$6+HFC!S224+PFC!S224+'SF6'!S224</f>
        <v>1.5293382887563163</v>
      </c>
      <c r="T224" s="94">
        <f>+'CO2'!T224+'abs CO2'!T224+'CH4'!T224*PCG!$C$5+N2O!T224*PCG!$C$6+HFC!T224+PFC!T224+'SF6'!T224</f>
        <v>1.4203392123008629</v>
      </c>
      <c r="U224" s="94">
        <f>+'CO2'!U224+'abs CO2'!U224+'CH4'!U224*PCG!$C$5+N2O!U224*PCG!$C$6+HFC!U224+PFC!U224+'SF6'!U224</f>
        <v>1.3271907838229549</v>
      </c>
      <c r="V224" s="94">
        <f>+'CO2'!V224+'abs CO2'!V224+'CH4'!V224*PCG!$C$5+N2O!V224*PCG!$C$6+HFC!V224+PFC!V224+'SF6'!V224</f>
        <v>1.2339004838755085</v>
      </c>
      <c r="W224" s="94">
        <f>+'CO2'!W224+'abs CO2'!W224+'CH4'!W224*PCG!$C$5+N2O!W224*PCG!$C$6+HFC!W224+PFC!W224+'SF6'!W224</f>
        <v>1.1404684438931385</v>
      </c>
      <c r="X224" s="94">
        <f>+'CO2'!X224+'abs CO2'!X224+'CH4'!X224*PCG!$C$5+N2O!X224*PCG!$C$6+HFC!X224+PFC!X224+'SF6'!X224</f>
        <v>1.0468947947734957</v>
      </c>
      <c r="Y224" s="94">
        <f>+'CO2'!Y224+'abs CO2'!Y224+'CH4'!Y224*PCG!$C$5+N2O!Y224*PCG!$C$6+HFC!Y224+PFC!Y224+'SF6'!Y224</f>
        <v>1.1422404139639473</v>
      </c>
      <c r="Z224" s="94">
        <f>+'CO2'!Z224+'abs CO2'!Z224+'CH4'!Z224*PCG!$C$5+N2O!Z224*PCG!$C$6+HFC!Z224+PFC!Z224+'SF6'!Z224</f>
        <v>1.2377265349541811</v>
      </c>
      <c r="AA224" s="94">
        <f>+'CO2'!AA224+'abs CO2'!AA224+'CH4'!AA224*PCG!$C$5+N2O!AA224*PCG!$C$6+HFC!AA224+PFC!AA224+'SF6'!AA224</f>
        <v>1.1801185610332336</v>
      </c>
      <c r="AB224" s="94">
        <f>+'CO2'!AB224+'abs CO2'!AB224+'CH4'!AB224*PCG!$C$5+N2O!AB224*PCG!$C$6+HFC!AB224+PFC!AB224+'SF6'!AB224</f>
        <v>1.1224230108379794</v>
      </c>
      <c r="AC224" s="94">
        <f>+'CO2'!AC224+'abs CO2'!AC224+'CH4'!AC224*PCG!$C$5+N2O!AC224*PCG!$C$6+HFC!AC224+PFC!AC224+'SF6'!AC224</f>
        <v>0.93572686006411243</v>
      </c>
      <c r="AD224" s="94">
        <f>+'CO2'!AD224+'abs CO2'!AD224+'CH4'!AD224*PCG!$C$5+N2O!AD224*PCG!$C$6+HFC!AD224+PFC!AD224+'SF6'!AD224</f>
        <v>0.7481974347600564</v>
      </c>
      <c r="AE224" s="94">
        <f>+'CO2'!AE224+'abs CO2'!AE224+'CH4'!AE224*PCG!$C$5+N2O!AE224*PCG!$C$6+HFC!AE224+PFC!AE224+'SF6'!AE224</f>
        <v>0.56066800945600037</v>
      </c>
    </row>
    <row r="225" spans="1:31" x14ac:dyDescent="0.2">
      <c r="A225" s="80" t="s">
        <v>449</v>
      </c>
      <c r="B225" s="4" t="s">
        <v>411</v>
      </c>
      <c r="C225" s="94">
        <f>+'CO2'!C225+'abs CO2'!C225+'CH4'!C225*PCG!$C$5+N2O!C225*PCG!$C$6+HFC!C225+PFC!C225+'SF6'!C225</f>
        <v>0.89613282517742399</v>
      </c>
      <c r="D225" s="94">
        <f>+'CO2'!D225+'abs CO2'!D225+'CH4'!D225*PCG!$C$5+N2O!D225*PCG!$C$6+HFC!D225+PFC!D225+'SF6'!D225</f>
        <v>0.87516737912344522</v>
      </c>
      <c r="E225" s="94">
        <f>+'CO2'!E225+'abs CO2'!E225+'CH4'!E225*PCG!$C$5+N2O!E225*PCG!$C$6+HFC!E225+PFC!E225+'SF6'!E225</f>
        <v>0.8640052203447065</v>
      </c>
      <c r="F225" s="94">
        <f>+'CO2'!F225+'abs CO2'!F225+'CH4'!F225*PCG!$C$5+N2O!F225*PCG!$C$6+HFC!F225+PFC!F225+'SF6'!F225</f>
        <v>0.86779998101313061</v>
      </c>
      <c r="G225" s="94">
        <f>+'CO2'!G225+'abs CO2'!G225+'CH4'!G225*PCG!$C$5+N2O!G225*PCG!$C$6+HFC!G225+PFC!G225+'SF6'!G225</f>
        <v>0.86335434329351157</v>
      </c>
      <c r="H225" s="94">
        <f>+'CO2'!H225+'abs CO2'!H225+'CH4'!H225*PCG!$C$5+N2O!H225*PCG!$C$6+HFC!H225+PFC!H225+'SF6'!H225</f>
        <v>0.84301252219738843</v>
      </c>
      <c r="I225" s="94">
        <f>+'CO2'!I225+'abs CO2'!I225+'CH4'!I225*PCG!$C$5+N2O!I225*PCG!$C$6+HFC!I225+PFC!I225+'SF6'!I225</f>
        <v>0.71577193842123021</v>
      </c>
      <c r="J225" s="94">
        <f>+'CO2'!J225+'abs CO2'!J225+'CH4'!J225*PCG!$C$5+N2O!J225*PCG!$C$6+HFC!J225+PFC!J225+'SF6'!J225</f>
        <v>0.69258750000000002</v>
      </c>
      <c r="K225" s="94">
        <f>+'CO2'!K225+'abs CO2'!K225+'CH4'!K225*PCG!$C$5+N2O!K225*PCG!$C$6+HFC!K225+PFC!K225+'SF6'!K225</f>
        <v>0.6858217499999999</v>
      </c>
      <c r="L225" s="94">
        <f>+'CO2'!L225+'abs CO2'!L225+'CH4'!L225*PCG!$C$5+N2O!L225*PCG!$C$6+HFC!L225+PFC!L225+'SF6'!L225</f>
        <v>0.67905599999999988</v>
      </c>
      <c r="M225" s="94">
        <f>+'CO2'!M225+'abs CO2'!M225+'CH4'!M225*PCG!$C$5+N2O!M225*PCG!$C$6+HFC!M225+PFC!M225+'SF6'!M225</f>
        <v>0.67229024999999987</v>
      </c>
      <c r="N225" s="94">
        <f>+'CO2'!N225+'abs CO2'!N225+'CH4'!N225*PCG!$C$5+N2O!N225*PCG!$C$6+HFC!N225+PFC!N225+'SF6'!N225</f>
        <v>0.66552449999999985</v>
      </c>
      <c r="O225" s="94">
        <f>+'CO2'!O225+'abs CO2'!O225+'CH4'!O225*PCG!$C$5+N2O!O225*PCG!$C$6+HFC!O225+PFC!O225+'SF6'!O225</f>
        <v>0.65875874999999995</v>
      </c>
      <c r="P225" s="94">
        <f>+'CO2'!P225+'abs CO2'!P225+'CH4'!P225*PCG!$C$5+N2O!P225*PCG!$C$6+HFC!P225+PFC!P225+'SF6'!P225</f>
        <v>0.65199299999999993</v>
      </c>
      <c r="Q225" s="94">
        <f>+'CO2'!Q225+'abs CO2'!Q225+'CH4'!Q225*PCG!$C$5+N2O!Q225*PCG!$C$6+HFC!Q225+PFC!Q225+'SF6'!Q225</f>
        <v>0.64522724999999992</v>
      </c>
      <c r="R225" s="94">
        <f>+'CO2'!R225+'abs CO2'!R225+'CH4'!R225*PCG!$C$5+N2O!R225*PCG!$C$6+HFC!R225+PFC!R225+'SF6'!R225</f>
        <v>0.63846150000000002</v>
      </c>
      <c r="S225" s="94">
        <f>+'CO2'!S225+'abs CO2'!S225+'CH4'!S225*PCG!$C$5+N2O!S225*PCG!$C$6+HFC!S225+PFC!S225+'SF6'!S225</f>
        <v>0.63169575</v>
      </c>
      <c r="T225" s="94">
        <f>+'CO2'!T225+'abs CO2'!T225+'CH4'!T225*PCG!$C$5+N2O!T225*PCG!$C$6+HFC!T225+PFC!T225+'SF6'!T225</f>
        <v>0.62492999999999999</v>
      </c>
      <c r="U225" s="94">
        <f>+'CO2'!U225+'abs CO2'!U225+'CH4'!U225*PCG!$C$5+N2O!U225*PCG!$C$6+HFC!U225+PFC!U225+'SF6'!U225</f>
        <v>0.67595893642909521</v>
      </c>
      <c r="V225" s="94">
        <f>+'CO2'!V225+'abs CO2'!V225+'CH4'!V225*PCG!$C$5+N2O!V225*PCG!$C$6+HFC!V225+PFC!V225+'SF6'!V225</f>
        <v>0.72698787285819044</v>
      </c>
      <c r="W225" s="94">
        <f>+'CO2'!W225+'abs CO2'!W225+'CH4'!W225*PCG!$C$5+N2O!W225*PCG!$C$6+HFC!W225+PFC!W225+'SF6'!W225</f>
        <v>0.77801680928728578</v>
      </c>
      <c r="X225" s="94">
        <f>+'CO2'!X225+'abs CO2'!X225+'CH4'!X225*PCG!$C$5+N2O!X225*PCG!$C$6+HFC!X225+PFC!X225+'SF6'!X225</f>
        <v>0.7311369902993532</v>
      </c>
      <c r="Y225" s="94">
        <f>+'CO2'!Y225+'abs CO2'!Y225+'CH4'!Y225*PCG!$C$5+N2O!Y225*PCG!$C$6+HFC!Y225+PFC!Y225+'SF6'!Y225</f>
        <v>0.68425717131142061</v>
      </c>
      <c r="Z225" s="94">
        <f>+'CO2'!Z225+'abs CO2'!Z225+'CH4'!Z225*PCG!$C$5+N2O!Z225*PCG!$C$6+HFC!Z225+PFC!Z225+'SF6'!Z225</f>
        <v>0.63737735232348813</v>
      </c>
      <c r="AA225" s="94">
        <f>+'CO2'!AA225+'abs CO2'!AA225+'CH4'!AA225*PCG!$C$5+N2O!AA225*PCG!$C$6+HFC!AA225+PFC!AA225+'SF6'!AA225</f>
        <v>0.66143876141742775</v>
      </c>
      <c r="AB225" s="94">
        <f>+'CO2'!AB225+'abs CO2'!AB225+'CH4'!AB225*PCG!$C$5+N2O!AB225*PCG!$C$6+HFC!AB225+PFC!AB225+'SF6'!AB225</f>
        <v>0.68550017051136736</v>
      </c>
      <c r="AC225" s="94">
        <f>+'CO2'!AC225+'abs CO2'!AC225+'CH4'!AC225*PCG!$C$5+N2O!AC225*PCG!$C$6+HFC!AC225+PFC!AC225+'SF6'!AC225</f>
        <v>0.66490995820554699</v>
      </c>
      <c r="AD225" s="94">
        <f>+'CO2'!AD225+'abs CO2'!AD225+'CH4'!AD225*PCG!$C$5+N2O!AD225*PCG!$C$6+HFC!AD225+PFC!AD225+'SF6'!AD225</f>
        <v>0.64431974589972663</v>
      </c>
      <c r="AE225" s="94">
        <f>+'CO2'!AE225+'abs CO2'!AE225+'CH4'!AE225*PCG!$C$5+N2O!AE225*PCG!$C$6+HFC!AE225+PFC!AE225+'SF6'!AE225</f>
        <v>0.62372953359390615</v>
      </c>
    </row>
    <row r="226" spans="1:31" x14ac:dyDescent="0.2">
      <c r="A226" s="80" t="s">
        <v>450</v>
      </c>
      <c r="B226" s="4" t="s">
        <v>413</v>
      </c>
      <c r="C226" s="33">
        <f t="shared" ref="C226:AE226" si="57">+C227+C228+C229</f>
        <v>121.44465054325761</v>
      </c>
      <c r="D226" s="33">
        <f t="shared" si="57"/>
        <v>132.40846857895528</v>
      </c>
      <c r="E226" s="33">
        <f t="shared" si="57"/>
        <v>142.15287479529525</v>
      </c>
      <c r="F226" s="33">
        <f t="shared" si="57"/>
        <v>152.87841694145015</v>
      </c>
      <c r="G226" s="33">
        <f t="shared" si="57"/>
        <v>168.52293193013554</v>
      </c>
      <c r="H226" s="33">
        <f t="shared" si="57"/>
        <v>178.45145201932348</v>
      </c>
      <c r="I226" s="33">
        <f t="shared" si="57"/>
        <v>201.06276764485494</v>
      </c>
      <c r="J226" s="33">
        <f t="shared" si="57"/>
        <v>238.22489676811253</v>
      </c>
      <c r="K226" s="33">
        <f t="shared" si="57"/>
        <v>241.2739902966828</v>
      </c>
      <c r="L226" s="33">
        <f t="shared" si="57"/>
        <v>267.92202906935256</v>
      </c>
      <c r="M226" s="33">
        <f t="shared" si="57"/>
        <v>270.29872397686847</v>
      </c>
      <c r="N226" s="33">
        <f t="shared" si="57"/>
        <v>206.41115506623404</v>
      </c>
      <c r="O226" s="33">
        <f t="shared" si="57"/>
        <v>227.16221889656271</v>
      </c>
      <c r="P226" s="33">
        <f t="shared" si="57"/>
        <v>223.76376877641712</v>
      </c>
      <c r="Q226" s="33">
        <f t="shared" si="57"/>
        <v>282.8835689056192</v>
      </c>
      <c r="R226" s="33">
        <f t="shared" si="57"/>
        <v>324.50991797583231</v>
      </c>
      <c r="S226" s="33">
        <f t="shared" si="57"/>
        <v>365.86843508727048</v>
      </c>
      <c r="T226" s="33">
        <f t="shared" si="57"/>
        <v>408.43659235337674</v>
      </c>
      <c r="U226" s="33">
        <f t="shared" si="57"/>
        <v>396.76347734792</v>
      </c>
      <c r="V226" s="33">
        <f t="shared" si="57"/>
        <v>384.6654977830284</v>
      </c>
      <c r="W226" s="33">
        <f t="shared" si="57"/>
        <v>386.13685237850308</v>
      </c>
      <c r="X226" s="33">
        <f t="shared" si="57"/>
        <v>399.76566973323088</v>
      </c>
      <c r="Y226" s="33">
        <f t="shared" si="57"/>
        <v>442.11721351128125</v>
      </c>
      <c r="Z226" s="33">
        <f t="shared" si="57"/>
        <v>395.87160165750095</v>
      </c>
      <c r="AA226" s="33">
        <f t="shared" si="57"/>
        <v>367.56740715965719</v>
      </c>
      <c r="AB226" s="33">
        <f t="shared" si="57"/>
        <v>383.89731019401569</v>
      </c>
      <c r="AC226" s="33">
        <f t="shared" si="57"/>
        <v>381.57317365320023</v>
      </c>
      <c r="AD226" s="33">
        <f t="shared" si="57"/>
        <v>368.30676100262451</v>
      </c>
      <c r="AE226" s="33">
        <f t="shared" si="57"/>
        <v>375.07711734186819</v>
      </c>
    </row>
    <row r="227" spans="1:31" x14ac:dyDescent="0.2">
      <c r="A227" s="80" t="s">
        <v>451</v>
      </c>
      <c r="B227" s="4" t="s">
        <v>415</v>
      </c>
      <c r="C227" s="94">
        <f>+'CO2'!C227+'abs CO2'!C227+'CH4'!C227*PCG!$C$5+N2O!C227*PCG!$C$6+HFC!C227+PFC!C227+'SF6'!C227</f>
        <v>28.440706976694695</v>
      </c>
      <c r="D227" s="94">
        <f>+'CO2'!D227+'abs CO2'!D227+'CH4'!D227*PCG!$C$5+N2O!D227*PCG!$C$6+HFC!D227+PFC!D227+'SF6'!D227</f>
        <v>31.012983281597251</v>
      </c>
      <c r="E227" s="94">
        <f>+'CO2'!E227+'abs CO2'!E227+'CH4'!E227*PCG!$C$5+N2O!E227*PCG!$C$6+HFC!E227+PFC!E227+'SF6'!E227</f>
        <v>33.332275503664945</v>
      </c>
      <c r="F227" s="94">
        <f>+'CO2'!F227+'abs CO2'!F227+'CH4'!F227*PCG!$C$5+N2O!F227*PCG!$C$6+HFC!F227+PFC!F227+'SF6'!F227</f>
        <v>35.862904227792569</v>
      </c>
      <c r="G227" s="94">
        <f>+'CO2'!G227+'abs CO2'!G227+'CH4'!G227*PCG!$C$5+N2O!G227*PCG!$C$6+HFC!G227+PFC!G227+'SF6'!G227</f>
        <v>39.537284061322538</v>
      </c>
      <c r="H227" s="94">
        <f>+'CO2'!H227+'abs CO2'!H227+'CH4'!H227*PCG!$C$5+N2O!H227*PCG!$C$6+HFC!H227+PFC!H227+'SF6'!H227</f>
        <v>41.918794569653862</v>
      </c>
      <c r="I227" s="94">
        <f>+'CO2'!I227+'abs CO2'!I227+'CH4'!I227*PCG!$C$5+N2O!I227*PCG!$C$6+HFC!I227+PFC!I227+'SF6'!I227</f>
        <v>47.245057245538391</v>
      </c>
      <c r="J227" s="94">
        <f>+'CO2'!J227+'abs CO2'!J227+'CH4'!J227*PCG!$C$5+N2O!J227*PCG!$C$6+HFC!J227+PFC!J227+'SF6'!J227</f>
        <v>55.992597402038932</v>
      </c>
      <c r="K227" s="94">
        <f>+'CO2'!K227+'abs CO2'!K227+'CH4'!K227*PCG!$C$5+N2O!K227*PCG!$C$6+HFC!K227+PFC!K227+'SF6'!K227</f>
        <v>56.722180894409199</v>
      </c>
      <c r="L227" s="94">
        <f>+'CO2'!L227+'abs CO2'!L227+'CH4'!L227*PCG!$C$5+N2O!L227*PCG!$C$6+HFC!L227+PFC!L227+'SF6'!L227</f>
        <v>63.007413255714233</v>
      </c>
      <c r="M227" s="94">
        <f>+'CO2'!M227+'abs CO2'!M227+'CH4'!M227*PCG!$C$5+N2O!M227*PCG!$C$6+HFC!M227+PFC!M227+'SF6'!M227</f>
        <v>63.566342279732041</v>
      </c>
      <c r="N227" s="94">
        <f>+'CO2'!N227+'abs CO2'!N227+'CH4'!N227*PCG!$C$5+N2O!N227*PCG!$C$6+HFC!N227+PFC!N227+'SF6'!N227</f>
        <v>48.176595787505875</v>
      </c>
      <c r="O227" s="94">
        <f>+'CO2'!O227+'abs CO2'!O227+'CH4'!O227*PCG!$C$5+N2O!O227*PCG!$C$6+HFC!O227+PFC!O227+'SF6'!O227</f>
        <v>53.019917428691819</v>
      </c>
      <c r="P227" s="94">
        <f>+'CO2'!P227+'abs CO2'!P227+'CH4'!P227*PCG!$C$5+N2O!P227*PCG!$C$6+HFC!P227+PFC!P227+'SF6'!P227</f>
        <v>52.226715347681619</v>
      </c>
      <c r="Q227" s="94">
        <f>+'CO2'!Q227+'abs CO2'!Q227+'CH4'!Q227*PCG!$C$5+N2O!Q227*PCG!$C$6+HFC!Q227+PFC!Q227+'SF6'!Q227</f>
        <v>65.918053360152015</v>
      </c>
      <c r="R227" s="94">
        <f>+'CO2'!R227+'abs CO2'!R227+'CH4'!R227*PCG!$C$5+N2O!R227*PCG!$C$6+HFC!R227+PFC!R227+'SF6'!R227</f>
        <v>75.372086031459034</v>
      </c>
      <c r="S227" s="94">
        <f>+'CO2'!S227+'abs CO2'!S227+'CH4'!S227*PCG!$C$5+N2O!S227*PCG!$C$6+HFC!S227+PFC!S227+'SF6'!S227</f>
        <v>84.715914483920471</v>
      </c>
      <c r="T227" s="94">
        <f>+'CO2'!T227+'abs CO2'!T227+'CH4'!T227*PCG!$C$5+N2O!T227*PCG!$C$6+HFC!T227+PFC!T227+'SF6'!T227</f>
        <v>94.51181934683791</v>
      </c>
      <c r="U227" s="94">
        <f>+'CO2'!U227+'abs CO2'!U227+'CH4'!U227*PCG!$C$5+N2O!U227*PCG!$C$6+HFC!U227+PFC!U227+'SF6'!U227</f>
        <v>91.810672198748691</v>
      </c>
      <c r="V227" s="94">
        <f>+'CO2'!V227+'abs CO2'!V227+'CH4'!V227*PCG!$C$5+N2O!V227*PCG!$C$6+HFC!V227+PFC!V227+'SF6'!V227</f>
        <v>89.011211816145419</v>
      </c>
      <c r="W227" s="94">
        <f>+'CO2'!W227+'abs CO2'!W227+'CH4'!W227*PCG!$C$5+N2O!W227*PCG!$C$6+HFC!W227+PFC!W227+'SF6'!W227</f>
        <v>89.265715987769525</v>
      </c>
      <c r="X227" s="94">
        <f>+'CO2'!X227+'abs CO2'!X227+'CH4'!X227*PCG!$C$5+N2O!X227*PCG!$C$6+HFC!X227+PFC!X227+'SF6'!X227</f>
        <v>92.416376515876237</v>
      </c>
      <c r="Y227" s="94">
        <f>+'CO2'!Y227+'abs CO2'!Y227+'CH4'!Y227*PCG!$C$5+N2O!Y227*PCG!$C$6+HFC!Y227+PFC!Y227+'SF6'!Y227</f>
        <v>102.20705268482483</v>
      </c>
      <c r="Z227" s="94">
        <f>+'CO2'!Z227+'abs CO2'!Z227+'CH4'!Z227*PCG!$C$5+N2O!Z227*PCG!$C$6+HFC!Z227+PFC!Z227+'SF6'!Z227</f>
        <v>91.516159992268172</v>
      </c>
      <c r="AA227" s="94">
        <f>+'CO2'!AA227+'abs CO2'!AA227+'CH4'!AA227*PCG!$C$5+N2O!AA227*PCG!$C$6+HFC!AA227+PFC!AA227+'SF6'!AA227</f>
        <v>84.940168767344645</v>
      </c>
      <c r="AB227" s="94">
        <f>+'CO2'!AB227+'abs CO2'!AB227+'CH4'!AB227*PCG!$C$5+N2O!AB227*PCG!$C$6+HFC!AB227+PFC!AB227+'SF6'!AB227</f>
        <v>88.679698453576037</v>
      </c>
      <c r="AC227" s="94">
        <f>+'CO2'!AC227+'abs CO2'!AC227+'CH4'!AC227*PCG!$C$5+N2O!AC227*PCG!$C$6+HFC!AC227+PFC!AC227+'SF6'!AC227</f>
        <v>88.109008668147595</v>
      </c>
      <c r="AD227" s="94">
        <f>+'CO2'!AD227+'abs CO2'!AD227+'CH4'!AD227*PCG!$C$5+N2O!AD227*PCG!$C$6+HFC!AD227+PFC!AD227+'SF6'!AD227</f>
        <v>85.045663160826479</v>
      </c>
      <c r="AE227" s="94">
        <f>+'CO2'!AE227+'abs CO2'!AE227+'CH4'!AE227*PCG!$C$5+N2O!AE227*PCG!$C$6+HFC!AE227+PFC!AE227+'SF6'!AE227</f>
        <v>86.609005205209925</v>
      </c>
    </row>
    <row r="228" spans="1:31" x14ac:dyDescent="0.2">
      <c r="A228" s="80" t="s">
        <v>452</v>
      </c>
      <c r="B228" s="4" t="s">
        <v>417</v>
      </c>
      <c r="C228" s="94">
        <f>+'CO2'!C228+'abs CO2'!C228+'CH4'!C228*PCG!$C$5+N2O!C228*PCG!$C$6+HFC!C228+PFC!C228+'SF6'!C228</f>
        <v>0.76201355971029794</v>
      </c>
      <c r="D228" s="94">
        <f>+'CO2'!D228+'abs CO2'!D228+'CH4'!D228*PCG!$C$5+N2O!D228*PCG!$C$6+HFC!D228+PFC!D228+'SF6'!D228</f>
        <v>0.83096024062405405</v>
      </c>
      <c r="E228" s="94">
        <f>+'CO2'!E228+'abs CO2'!E228+'CH4'!E228*PCG!$C$5+N2O!E228*PCG!$C$6+HFC!E228+PFC!E228+'SF6'!E228</f>
        <v>0.89331967198816853</v>
      </c>
      <c r="F228" s="94">
        <f>+'CO2'!F228+'abs CO2'!F228+'CH4'!F228*PCG!$C$5+N2O!F228*PCG!$C$6+HFC!F228+PFC!F228+'SF6'!F228</f>
        <v>0.96123343255952221</v>
      </c>
      <c r="G228" s="94">
        <f>+'CO2'!G228+'abs CO2'!G228+'CH4'!G228*PCG!$C$5+N2O!G228*PCG!$C$6+HFC!G228+PFC!G228+'SF6'!G228</f>
        <v>1.0597436920930106</v>
      </c>
      <c r="H228" s="94">
        <f>+'CO2'!H228+'abs CO2'!H228+'CH4'!H228*PCG!$C$5+N2O!H228*PCG!$C$6+HFC!H228+PFC!H228+'SF6'!H228</f>
        <v>1.1238820842430033</v>
      </c>
      <c r="I228" s="94">
        <f>+'CO2'!I228+'abs CO2'!I228+'CH4'!I228*PCG!$C$5+N2O!I228*PCG!$C$6+HFC!I228+PFC!I228+'SF6'!I228</f>
        <v>1.2667706096105296</v>
      </c>
      <c r="J228" s="94">
        <f>+'CO2'!J228+'abs CO2'!J228+'CH4'!J228*PCG!$C$5+N2O!J228*PCG!$C$6+HFC!J228+PFC!J228+'SF6'!J228</f>
        <v>1.5014057527164388</v>
      </c>
      <c r="K228" s="94">
        <f>+'CO2'!K228+'abs CO2'!K228+'CH4'!K228*PCG!$C$5+N2O!K228*PCG!$C$6+HFC!K228+PFC!K228+'SF6'!K228</f>
        <v>1.5210445206343866</v>
      </c>
      <c r="L228" s="94">
        <f>+'CO2'!L228+'abs CO2'!L228+'CH4'!L228*PCG!$C$5+N2O!L228*PCG!$C$6+HFC!L228+PFC!L228+'SF6'!L228</f>
        <v>1.6897066170266009</v>
      </c>
      <c r="M228" s="94">
        <f>+'CO2'!M228+'abs CO2'!M228+'CH4'!M228*PCG!$C$5+N2O!M228*PCG!$C$6+HFC!M228+PFC!M228+'SF6'!M228</f>
        <v>1.7046957432504972</v>
      </c>
      <c r="N228" s="94">
        <f>+'CO2'!N228+'abs CO2'!N228+'CH4'!N228*PCG!$C$5+N2O!N228*PCG!$C$6+HFC!N228+PFC!N228+'SF6'!N228</f>
        <v>1.2898482720094031</v>
      </c>
      <c r="O228" s="94">
        <f>+'CO2'!O228+'abs CO2'!O228+'CH4'!O228*PCG!$C$5+N2O!O228*PCG!$C$6+HFC!O228+PFC!O228+'SF6'!O228</f>
        <v>1.4195201582760033</v>
      </c>
      <c r="P228" s="94">
        <f>+'CO2'!P228+'abs CO2'!P228+'CH4'!P228*PCG!$C$5+N2O!P228*PCG!$C$6+HFC!P228+PFC!P228+'SF6'!P228</f>
        <v>1.3982834910349653</v>
      </c>
      <c r="Q228" s="94">
        <f>+'CO2'!Q228+'abs CO2'!Q228+'CH4'!Q228*PCG!$C$5+N2O!Q228*PCG!$C$6+HFC!Q228+PFC!Q228+'SF6'!Q228</f>
        <v>1.7642154234161402</v>
      </c>
      <c r="R228" s="94">
        <f>+'CO2'!R228+'abs CO2'!R228+'CH4'!R228*PCG!$C$5+N2O!R228*PCG!$C$6+HFC!R228+PFC!R228+'SF6'!R228</f>
        <v>2.0157931516132952</v>
      </c>
      <c r="S228" s="94">
        <f>+'CO2'!S228+'abs CO2'!S228+'CH4'!S228*PCG!$C$5+N2O!S228*PCG!$C$6+HFC!S228+PFC!S228+'SF6'!S228</f>
        <v>2.2641399072868085</v>
      </c>
      <c r="T228" s="94">
        <f>+'CO2'!T228+'abs CO2'!T228+'CH4'!T228*PCG!$C$5+N2O!T228*PCG!$C$6+HFC!T228+PFC!T228+'SF6'!T228</f>
        <v>2.5255883907876693</v>
      </c>
      <c r="U228" s="94">
        <f>+'CO2'!U228+'abs CO2'!U228+'CH4'!U228*PCG!$C$5+N2O!U228*PCG!$C$6+HFC!U228+PFC!U228+'SF6'!U228</f>
        <v>2.4534070919176503</v>
      </c>
      <c r="V228" s="94">
        <f>+'CO2'!V228+'abs CO2'!V228+'CH4'!V228*PCG!$C$5+N2O!V228*PCG!$C$6+HFC!V228+PFC!V228+'SF6'!V228</f>
        <v>2.3785986214889263</v>
      </c>
      <c r="W228" s="94">
        <f>+'CO2'!W228+'abs CO2'!W228+'CH4'!W228*PCG!$C$5+N2O!W228*PCG!$C$6+HFC!W228+PFC!W228+'SF6'!W228</f>
        <v>2.3848897301038305</v>
      </c>
      <c r="X228" s="94">
        <f>+'CO2'!X228+'abs CO2'!X228+'CH4'!X228*PCG!$C$5+N2O!X228*PCG!$C$6+HFC!X228+PFC!X228+'SF6'!X228</f>
        <v>2.4690651366793483</v>
      </c>
      <c r="Y228" s="94">
        <f>+'CO2'!Y228+'abs CO2'!Y228+'CH4'!Y228*PCG!$C$5+N2O!Y228*PCG!$C$6+HFC!Y228+PFC!Y228+'SF6'!Y228</f>
        <v>2.7306401746177325</v>
      </c>
      <c r="Z228" s="94">
        <f>+'CO2'!Z228+'abs CO2'!Z228+'CH4'!Z228*PCG!$C$5+N2O!Z228*PCG!$C$6+HFC!Z228+PFC!Z228+'SF6'!Z228</f>
        <v>2.445014277754777</v>
      </c>
      <c r="AA228" s="94">
        <f>+'CO2'!AA228+'abs CO2'!AA228+'CH4'!AA228*PCG!$C$5+N2O!AA228*PCG!$C$6+HFC!AA228+PFC!AA228+'SF6'!AA228</f>
        <v>2.269130858177935</v>
      </c>
      <c r="AB228" s="94">
        <f>+'CO2'!AB228+'abs CO2'!AB228+'CH4'!AB228*PCG!$C$5+N2O!AB228*PCG!$C$6+HFC!AB228+PFC!AB228+'SF6'!AB228</f>
        <v>2.3688278340611477</v>
      </c>
      <c r="AC228" s="94">
        <f>+'CO2'!AC228+'abs CO2'!AC228+'CH4'!AC228*PCG!$C$5+N2O!AC228*PCG!$C$6+HFC!AC228+PFC!AC228+'SF6'!AC228</f>
        <v>2.3533825440826974</v>
      </c>
      <c r="AD228" s="94">
        <f>+'CO2'!AD228+'abs CO2'!AD228+'CH4'!AD228*PCG!$C$5+N2O!AD228*PCG!$C$6+HFC!AD228+PFC!AD228+'SF6'!AD228</f>
        <v>2.2715609011837699</v>
      </c>
      <c r="AE228" s="94">
        <f>+'CO2'!AE228+'abs CO2'!AE228+'CH4'!AE228*PCG!$C$5+N2O!AE228*PCG!$C$6+HFC!AE228+PFC!AE228+'SF6'!AE228</f>
        <v>2.3133176061257079</v>
      </c>
    </row>
    <row r="229" spans="1:31" x14ac:dyDescent="0.2">
      <c r="A229" s="80" t="s">
        <v>453</v>
      </c>
      <c r="B229" s="4" t="s">
        <v>419</v>
      </c>
      <c r="C229" s="94">
        <f>+'CO2'!C229+'abs CO2'!C229+'CH4'!C229*PCG!$C$5+N2O!C229*PCG!$C$6+HFC!C229+PFC!C229+'SF6'!C229</f>
        <v>92.241930006852613</v>
      </c>
      <c r="D229" s="94">
        <f>+'CO2'!D229+'abs CO2'!D229+'CH4'!D229*PCG!$C$5+N2O!D229*PCG!$C$6+HFC!D229+PFC!D229+'SF6'!D229</f>
        <v>100.56452505673398</v>
      </c>
      <c r="E229" s="94">
        <f>+'CO2'!E229+'abs CO2'!E229+'CH4'!E229*PCG!$C$5+N2O!E229*PCG!$C$6+HFC!E229+PFC!E229+'SF6'!E229</f>
        <v>107.92727961964212</v>
      </c>
      <c r="F229" s="94">
        <f>+'CO2'!F229+'abs CO2'!F229+'CH4'!F229*PCG!$C$5+N2O!F229*PCG!$C$6+HFC!F229+PFC!F229+'SF6'!F229</f>
        <v>116.05427928109805</v>
      </c>
      <c r="G229" s="94">
        <f>+'CO2'!G229+'abs CO2'!G229+'CH4'!G229*PCG!$C$5+N2O!G229*PCG!$C$6+HFC!G229+PFC!G229+'SF6'!G229</f>
        <v>127.92590417671998</v>
      </c>
      <c r="H229" s="94">
        <f>+'CO2'!H229+'abs CO2'!H229+'CH4'!H229*PCG!$C$5+N2O!H229*PCG!$C$6+HFC!H229+PFC!H229+'SF6'!H229</f>
        <v>135.40877536542661</v>
      </c>
      <c r="I229" s="94">
        <f>+'CO2'!I229+'abs CO2'!I229+'CH4'!I229*PCG!$C$5+N2O!I229*PCG!$C$6+HFC!I229+PFC!I229+'SF6'!I229</f>
        <v>152.55093978970604</v>
      </c>
      <c r="J229" s="94">
        <f>+'CO2'!J229+'abs CO2'!J229+'CH4'!J229*PCG!$C$5+N2O!J229*PCG!$C$6+HFC!J229+PFC!J229+'SF6'!J229</f>
        <v>180.73089361335715</v>
      </c>
      <c r="K229" s="94">
        <f>+'CO2'!K229+'abs CO2'!K229+'CH4'!K229*PCG!$C$5+N2O!K229*PCG!$C$6+HFC!K229+PFC!K229+'SF6'!K229</f>
        <v>183.03076488163921</v>
      </c>
      <c r="L229" s="94">
        <f>+'CO2'!L229+'abs CO2'!L229+'CH4'!L229*PCG!$C$5+N2O!L229*PCG!$C$6+HFC!L229+PFC!L229+'SF6'!L229</f>
        <v>203.22490919661175</v>
      </c>
      <c r="M229" s="94">
        <f>+'CO2'!M229+'abs CO2'!M229+'CH4'!M229*PCG!$C$5+N2O!M229*PCG!$C$6+HFC!M229+PFC!M229+'SF6'!M229</f>
        <v>205.02768595388594</v>
      </c>
      <c r="N229" s="94">
        <f>+'CO2'!N229+'abs CO2'!N229+'CH4'!N229*PCG!$C$5+N2O!N229*PCG!$C$6+HFC!N229+PFC!N229+'SF6'!N229</f>
        <v>156.94471100671876</v>
      </c>
      <c r="O229" s="94">
        <f>+'CO2'!O229+'abs CO2'!O229+'CH4'!O229*PCG!$C$5+N2O!O229*PCG!$C$6+HFC!O229+PFC!O229+'SF6'!O229</f>
        <v>172.72278130959489</v>
      </c>
      <c r="P229" s="94">
        <f>+'CO2'!P229+'abs CO2'!P229+'CH4'!P229*PCG!$C$5+N2O!P229*PCG!$C$6+HFC!P229+PFC!P229+'SF6'!P229</f>
        <v>170.13876993770054</v>
      </c>
      <c r="Q229" s="94">
        <f>+'CO2'!Q229+'abs CO2'!Q229+'CH4'!Q229*PCG!$C$5+N2O!Q229*PCG!$C$6+HFC!Q229+PFC!Q229+'SF6'!Q229</f>
        <v>215.20130012205104</v>
      </c>
      <c r="R229" s="94">
        <f>+'CO2'!R229+'abs CO2'!R229+'CH4'!R229*PCG!$C$5+N2O!R229*PCG!$C$6+HFC!R229+PFC!R229+'SF6'!R229</f>
        <v>247.12203879276001</v>
      </c>
      <c r="S229" s="94">
        <f>+'CO2'!S229+'abs CO2'!S229+'CH4'!S229*PCG!$C$5+N2O!S229*PCG!$C$6+HFC!S229+PFC!S229+'SF6'!S229</f>
        <v>278.88838069606322</v>
      </c>
      <c r="T229" s="94">
        <f>+'CO2'!T229+'abs CO2'!T229+'CH4'!T229*PCG!$C$5+N2O!T229*PCG!$C$6+HFC!T229+PFC!T229+'SF6'!T229</f>
        <v>311.39918461575115</v>
      </c>
      <c r="U229" s="94">
        <f>+'CO2'!U229+'abs CO2'!U229+'CH4'!U229*PCG!$C$5+N2O!U229*PCG!$C$6+HFC!U229+PFC!U229+'SF6'!U229</f>
        <v>302.49939805725364</v>
      </c>
      <c r="V229" s="94">
        <f>+'CO2'!V229+'abs CO2'!V229+'CH4'!V229*PCG!$C$5+N2O!V229*PCG!$C$6+HFC!V229+PFC!V229+'SF6'!V229</f>
        <v>293.27568734539403</v>
      </c>
      <c r="W229" s="94">
        <f>+'CO2'!W229+'abs CO2'!W229+'CH4'!W229*PCG!$C$5+N2O!W229*PCG!$C$6+HFC!W229+PFC!W229+'SF6'!W229</f>
        <v>294.48624666062972</v>
      </c>
      <c r="X229" s="94">
        <f>+'CO2'!X229+'abs CO2'!X229+'CH4'!X229*PCG!$C$5+N2O!X229*PCG!$C$6+HFC!X229+PFC!X229+'SF6'!X229</f>
        <v>304.88022808067529</v>
      </c>
      <c r="Y229" s="94">
        <f>+'CO2'!Y229+'abs CO2'!Y229+'CH4'!Y229*PCG!$C$5+N2O!Y229*PCG!$C$6+HFC!Y229+PFC!Y229+'SF6'!Y229</f>
        <v>337.17952065183869</v>
      </c>
      <c r="Z229" s="94">
        <f>+'CO2'!Z229+'abs CO2'!Z229+'CH4'!Z229*PCG!$C$5+N2O!Z229*PCG!$C$6+HFC!Z229+PFC!Z229+'SF6'!Z229</f>
        <v>301.91042738747802</v>
      </c>
      <c r="AA229" s="94">
        <f>+'CO2'!AA229+'abs CO2'!AA229+'CH4'!AA229*PCG!$C$5+N2O!AA229*PCG!$C$6+HFC!AA229+PFC!AA229+'SF6'!AA229</f>
        <v>280.3581075341346</v>
      </c>
      <c r="AB229" s="94">
        <f>+'CO2'!AB229+'abs CO2'!AB229+'CH4'!AB229*PCG!$C$5+N2O!AB229*PCG!$C$6+HFC!AB229+PFC!AB229+'SF6'!AB229</f>
        <v>292.84878390637851</v>
      </c>
      <c r="AC229" s="94">
        <f>+'CO2'!AC229+'abs CO2'!AC229+'CH4'!AC229*PCG!$C$5+N2O!AC229*PCG!$C$6+HFC!AC229+PFC!AC229+'SF6'!AC229</f>
        <v>291.11078244096996</v>
      </c>
      <c r="AD229" s="94">
        <f>+'CO2'!AD229+'abs CO2'!AD229+'CH4'!AD229*PCG!$C$5+N2O!AD229*PCG!$C$6+HFC!AD229+PFC!AD229+'SF6'!AD229</f>
        <v>280.98953694061424</v>
      </c>
      <c r="AE229" s="94">
        <f>+'CO2'!AE229+'abs CO2'!AE229+'CH4'!AE229*PCG!$C$5+N2O!AE229*PCG!$C$6+HFC!AE229+PFC!AE229+'SF6'!AE229</f>
        <v>286.15479453053257</v>
      </c>
    </row>
    <row r="230" spans="1:31" x14ac:dyDescent="0.2">
      <c r="A230" s="80" t="s">
        <v>454</v>
      </c>
      <c r="B230" s="4" t="s">
        <v>421</v>
      </c>
      <c r="C230" s="33">
        <f t="shared" ref="C230:AE230" si="58">+C231+C232+C233+C234+C235+C236+C237</f>
        <v>6.4967164296303119</v>
      </c>
      <c r="D230" s="33">
        <f t="shared" si="58"/>
        <v>6.7035247468936889</v>
      </c>
      <c r="E230" s="33">
        <f t="shared" si="58"/>
        <v>6.9052398574633571</v>
      </c>
      <c r="F230" s="33">
        <f t="shared" si="58"/>
        <v>7.1569293379849608</v>
      </c>
      <c r="G230" s="33">
        <f t="shared" si="58"/>
        <v>7.4518370715451381</v>
      </c>
      <c r="H230" s="33">
        <f t="shared" si="58"/>
        <v>7.6109694916209181</v>
      </c>
      <c r="I230" s="33">
        <f t="shared" si="58"/>
        <v>7.9090855100813195</v>
      </c>
      <c r="J230" s="33">
        <f t="shared" si="58"/>
        <v>8.487088472449356</v>
      </c>
      <c r="K230" s="33">
        <f t="shared" si="58"/>
        <v>8.7650750710493757</v>
      </c>
      <c r="L230" s="33">
        <f t="shared" si="58"/>
        <v>9.0430616696493988</v>
      </c>
      <c r="M230" s="33">
        <f t="shared" si="58"/>
        <v>9.3210482682494202</v>
      </c>
      <c r="N230" s="33">
        <f t="shared" si="58"/>
        <v>9.5990348668494434</v>
      </c>
      <c r="O230" s="33">
        <f t="shared" si="58"/>
        <v>9.8770214654494666</v>
      </c>
      <c r="P230" s="33">
        <f t="shared" si="58"/>
        <v>10.155008064049484</v>
      </c>
      <c r="Q230" s="33">
        <f t="shared" si="58"/>
        <v>10.432994662649506</v>
      </c>
      <c r="R230" s="33">
        <f t="shared" si="58"/>
        <v>10.710981261249527</v>
      </c>
      <c r="S230" s="33">
        <f t="shared" si="58"/>
        <v>10.988967859849552</v>
      </c>
      <c r="T230" s="33">
        <f t="shared" si="58"/>
        <v>11.26695445844957</v>
      </c>
      <c r="U230" s="33">
        <f t="shared" si="58"/>
        <v>13.870594393686288</v>
      </c>
      <c r="V230" s="33">
        <f t="shared" si="58"/>
        <v>16.474234328923007</v>
      </c>
      <c r="W230" s="33">
        <f t="shared" si="58"/>
        <v>19.077874264159728</v>
      </c>
      <c r="X230" s="33">
        <f t="shared" si="58"/>
        <v>20.196291966853938</v>
      </c>
      <c r="Y230" s="33">
        <f t="shared" si="58"/>
        <v>19.775495107405295</v>
      </c>
      <c r="Z230" s="33">
        <f t="shared" si="58"/>
        <v>20.769755171385228</v>
      </c>
      <c r="AA230" s="33">
        <f t="shared" si="58"/>
        <v>18.730397518705189</v>
      </c>
      <c r="AB230" s="33">
        <f t="shared" si="58"/>
        <v>20.52546995481087</v>
      </c>
      <c r="AC230" s="33">
        <f t="shared" si="58"/>
        <v>22.300173291147896</v>
      </c>
      <c r="AD230" s="33">
        <f t="shared" si="58"/>
        <v>24.074876627484933</v>
      </c>
      <c r="AE230" s="33">
        <f t="shared" si="58"/>
        <v>25.849579963821952</v>
      </c>
    </row>
    <row r="231" spans="1:31" x14ac:dyDescent="0.2">
      <c r="A231" s="80" t="s">
        <v>455</v>
      </c>
      <c r="B231" s="4" t="s">
        <v>423</v>
      </c>
      <c r="C231" s="94">
        <f>+'CO2'!C231+'abs CO2'!C231+'CH4'!C231*PCG!$C$5+N2O!C231*PCG!$C$6+HFC!C231+PFC!C231+'SF6'!C231</f>
        <v>0</v>
      </c>
      <c r="D231" s="94">
        <f>+'CO2'!D231+'abs CO2'!D231+'CH4'!D231*PCG!$C$5+N2O!D231*PCG!$C$6+HFC!D231+PFC!D231+'SF6'!D231</f>
        <v>0</v>
      </c>
      <c r="E231" s="94">
        <f>+'CO2'!E231+'abs CO2'!E231+'CH4'!E231*PCG!$C$5+N2O!E231*PCG!$C$6+HFC!E231+PFC!E231+'SF6'!E231</f>
        <v>0</v>
      </c>
      <c r="F231" s="94">
        <f>+'CO2'!F231+'abs CO2'!F231+'CH4'!F231*PCG!$C$5+N2O!F231*PCG!$C$6+HFC!F231+PFC!F231+'SF6'!F231</f>
        <v>0</v>
      </c>
      <c r="G231" s="94">
        <f>+'CO2'!G231+'abs CO2'!G231+'CH4'!G231*PCG!$C$5+N2O!G231*PCG!$C$6+HFC!G231+PFC!G231+'SF6'!G231</f>
        <v>0</v>
      </c>
      <c r="H231" s="94">
        <f>+'CO2'!H231+'abs CO2'!H231+'CH4'!H231*PCG!$C$5+N2O!H231*PCG!$C$6+HFC!H231+PFC!H231+'SF6'!H231</f>
        <v>0</v>
      </c>
      <c r="I231" s="94">
        <f>+'CO2'!I231+'abs CO2'!I231+'CH4'!I231*PCG!$C$5+N2O!I231*PCG!$C$6+HFC!I231+PFC!I231+'SF6'!I231</f>
        <v>0</v>
      </c>
      <c r="J231" s="94">
        <f>+'CO2'!J231+'abs CO2'!J231+'CH4'!J231*PCG!$C$5+N2O!J231*PCG!$C$6+HFC!J231+PFC!J231+'SF6'!J231</f>
        <v>0</v>
      </c>
      <c r="K231" s="94">
        <f>+'CO2'!K231+'abs CO2'!K231+'CH4'!K231*PCG!$C$5+N2O!K231*PCG!$C$6+HFC!K231+PFC!K231+'SF6'!K231</f>
        <v>0</v>
      </c>
      <c r="L231" s="94">
        <f>+'CO2'!L231+'abs CO2'!L231+'CH4'!L231*PCG!$C$5+N2O!L231*PCG!$C$6+HFC!L231+PFC!L231+'SF6'!L231</f>
        <v>0</v>
      </c>
      <c r="M231" s="94">
        <f>+'CO2'!M231+'abs CO2'!M231+'CH4'!M231*PCG!$C$5+N2O!M231*PCG!$C$6+HFC!M231+PFC!M231+'SF6'!M231</f>
        <v>0</v>
      </c>
      <c r="N231" s="94">
        <f>+'CO2'!N231+'abs CO2'!N231+'CH4'!N231*PCG!$C$5+N2O!N231*PCG!$C$6+HFC!N231+PFC!N231+'SF6'!N231</f>
        <v>0</v>
      </c>
      <c r="O231" s="94">
        <f>+'CO2'!O231+'abs CO2'!O231+'CH4'!O231*PCG!$C$5+N2O!O231*PCG!$C$6+HFC!O231+PFC!O231+'SF6'!O231</f>
        <v>0</v>
      </c>
      <c r="P231" s="94">
        <f>+'CO2'!P231+'abs CO2'!P231+'CH4'!P231*PCG!$C$5+N2O!P231*PCG!$C$6+HFC!P231+PFC!P231+'SF6'!P231</f>
        <v>0</v>
      </c>
      <c r="Q231" s="94">
        <f>+'CO2'!Q231+'abs CO2'!Q231+'CH4'!Q231*PCG!$C$5+N2O!Q231*PCG!$C$6+HFC!Q231+PFC!Q231+'SF6'!Q231</f>
        <v>0</v>
      </c>
      <c r="R231" s="94">
        <f>+'CO2'!R231+'abs CO2'!R231+'CH4'!R231*PCG!$C$5+N2O!R231*PCG!$C$6+HFC!R231+PFC!R231+'SF6'!R231</f>
        <v>0</v>
      </c>
      <c r="S231" s="94">
        <f>+'CO2'!S231+'abs CO2'!S231+'CH4'!S231*PCG!$C$5+N2O!S231*PCG!$C$6+HFC!S231+PFC!S231+'SF6'!S231</f>
        <v>0</v>
      </c>
      <c r="T231" s="94">
        <f>+'CO2'!T231+'abs CO2'!T231+'CH4'!T231*PCG!$C$5+N2O!T231*PCG!$C$6+HFC!T231+PFC!T231+'SF6'!T231</f>
        <v>0</v>
      </c>
      <c r="U231" s="94">
        <f>+'CO2'!U231+'abs CO2'!U231+'CH4'!U231*PCG!$C$5+N2O!U231*PCG!$C$6+HFC!U231+PFC!U231+'SF6'!U231</f>
        <v>0</v>
      </c>
      <c r="V231" s="94">
        <f>+'CO2'!V231+'abs CO2'!V231+'CH4'!V231*PCG!$C$5+N2O!V231*PCG!$C$6+HFC!V231+PFC!V231+'SF6'!V231</f>
        <v>0</v>
      </c>
      <c r="W231" s="94">
        <f>+'CO2'!W231+'abs CO2'!W231+'CH4'!W231*PCG!$C$5+N2O!W231*PCG!$C$6+HFC!W231+PFC!W231+'SF6'!W231</f>
        <v>0</v>
      </c>
      <c r="X231" s="94">
        <f>+'CO2'!X231+'abs CO2'!X231+'CH4'!X231*PCG!$C$5+N2O!X231*PCG!$C$6+HFC!X231+PFC!X231+'SF6'!X231</f>
        <v>0</v>
      </c>
      <c r="Y231" s="94">
        <f>+'CO2'!Y231+'abs CO2'!Y231+'CH4'!Y231*PCG!$C$5+N2O!Y231*PCG!$C$6+HFC!Y231+PFC!Y231+'SF6'!Y231</f>
        <v>0</v>
      </c>
      <c r="Z231" s="94">
        <f>+'CO2'!Z231+'abs CO2'!Z231+'CH4'!Z231*PCG!$C$5+N2O!Z231*PCG!$C$6+HFC!Z231+PFC!Z231+'SF6'!Z231</f>
        <v>0</v>
      </c>
      <c r="AA231" s="94">
        <f>+'CO2'!AA231+'abs CO2'!AA231+'CH4'!AA231*PCG!$C$5+N2O!AA231*PCG!$C$6+HFC!AA231+PFC!AA231+'SF6'!AA231</f>
        <v>0</v>
      </c>
      <c r="AB231" s="94">
        <f>+'CO2'!AB231+'abs CO2'!AB231+'CH4'!AB231*PCG!$C$5+N2O!AB231*PCG!$C$6+HFC!AB231+PFC!AB231+'SF6'!AB231</f>
        <v>0</v>
      </c>
      <c r="AC231" s="94">
        <f>+'CO2'!AC231+'abs CO2'!AC231+'CH4'!AC231*PCG!$C$5+N2O!AC231*PCG!$C$6+HFC!AC231+PFC!AC231+'SF6'!AC231</f>
        <v>0</v>
      </c>
      <c r="AD231" s="94">
        <f>+'CO2'!AD231+'abs CO2'!AD231+'CH4'!AD231*PCG!$C$5+N2O!AD231*PCG!$C$6+HFC!AD231+PFC!AD231+'SF6'!AD231</f>
        <v>0</v>
      </c>
      <c r="AE231" s="94">
        <f>+'CO2'!AE231+'abs CO2'!AE231+'CH4'!AE231*PCG!$C$5+N2O!AE231*PCG!$C$6+HFC!AE231+PFC!AE231+'SF6'!AE231</f>
        <v>0</v>
      </c>
    </row>
    <row r="232" spans="1:31" x14ac:dyDescent="0.2">
      <c r="A232" s="80" t="s">
        <v>456</v>
      </c>
      <c r="B232" s="4" t="s">
        <v>425</v>
      </c>
      <c r="C232" s="94">
        <f>+'CO2'!C232+'abs CO2'!C232+'CH4'!C232*PCG!$C$5+N2O!C232*PCG!$C$6+HFC!C232+PFC!C232+'SF6'!C232</f>
        <v>0.18596193750000001</v>
      </c>
      <c r="D232" s="94">
        <f>+'CO2'!D232+'abs CO2'!D232+'CH4'!D232*PCG!$C$5+N2O!D232*PCG!$C$6+HFC!D232+PFC!D232+'SF6'!D232</f>
        <v>0.181838375</v>
      </c>
      <c r="E232" s="94">
        <f>+'CO2'!E232+'abs CO2'!E232+'CH4'!E232*PCG!$C$5+N2O!E232*PCG!$C$6+HFC!E232+PFC!E232+'SF6'!E232</f>
        <v>0.17771481250000001</v>
      </c>
      <c r="F232" s="94">
        <f>+'CO2'!F232+'abs CO2'!F232+'CH4'!F232*PCG!$C$5+N2O!F232*PCG!$C$6+HFC!F232+PFC!F232+'SF6'!F232</f>
        <v>0.17359125</v>
      </c>
      <c r="G232" s="94">
        <f>+'CO2'!G232+'abs CO2'!G232+'CH4'!G232*PCG!$C$5+N2O!G232*PCG!$C$6+HFC!G232+PFC!G232+'SF6'!G232</f>
        <v>0.16946768749999999</v>
      </c>
      <c r="H232" s="94">
        <f>+'CO2'!H232+'abs CO2'!H232+'CH4'!H232*PCG!$C$5+N2O!H232*PCG!$C$6+HFC!H232+PFC!H232+'SF6'!H232</f>
        <v>0.16534412499999998</v>
      </c>
      <c r="I232" s="94">
        <f>+'CO2'!I232+'abs CO2'!I232+'CH4'!I232*PCG!$C$5+N2O!I232*PCG!$C$6+HFC!I232+PFC!I232+'SF6'!I232</f>
        <v>0.1612205625</v>
      </c>
      <c r="J232" s="94">
        <f>+'CO2'!J232+'abs CO2'!J232+'CH4'!J232*PCG!$C$5+N2O!J232*PCG!$C$6+HFC!J232+PFC!J232+'SF6'!J232</f>
        <v>0.15709699999999999</v>
      </c>
      <c r="K232" s="94">
        <f>+'CO2'!K232+'abs CO2'!K232+'CH4'!K232*PCG!$C$5+N2O!K232*PCG!$C$6+HFC!K232+PFC!K232+'SF6'!K232</f>
        <v>0.15100037499999999</v>
      </c>
      <c r="L232" s="94">
        <f>+'CO2'!L232+'abs CO2'!L232+'CH4'!L232*PCG!$C$5+N2O!L232*PCG!$C$6+HFC!L232+PFC!L232+'SF6'!L232</f>
        <v>0.14490375</v>
      </c>
      <c r="M232" s="94">
        <f>+'CO2'!M232+'abs CO2'!M232+'CH4'!M232*PCG!$C$5+N2O!M232*PCG!$C$6+HFC!M232+PFC!M232+'SF6'!M232</f>
        <v>0.138807125</v>
      </c>
      <c r="N232" s="94">
        <f>+'CO2'!N232+'abs CO2'!N232+'CH4'!N232*PCG!$C$5+N2O!N232*PCG!$C$6+HFC!N232+PFC!N232+'SF6'!N232</f>
        <v>0.13271049999999998</v>
      </c>
      <c r="O232" s="94">
        <f>+'CO2'!O232+'abs CO2'!O232+'CH4'!O232*PCG!$C$5+N2O!O232*PCG!$C$6+HFC!O232+PFC!O232+'SF6'!O232</f>
        <v>0.12661387500000001</v>
      </c>
      <c r="P232" s="94">
        <f>+'CO2'!P232+'abs CO2'!P232+'CH4'!P232*PCG!$C$5+N2O!P232*PCG!$C$6+HFC!P232+PFC!P232+'SF6'!P232</f>
        <v>0.12051724999999999</v>
      </c>
      <c r="Q232" s="94">
        <f>+'CO2'!Q232+'abs CO2'!Q232+'CH4'!Q232*PCG!$C$5+N2O!Q232*PCG!$C$6+HFC!Q232+PFC!Q232+'SF6'!Q232</f>
        <v>0.11442062500000001</v>
      </c>
      <c r="R232" s="94">
        <f>+'CO2'!R232+'abs CO2'!R232+'CH4'!R232*PCG!$C$5+N2O!R232*PCG!$C$6+HFC!R232+PFC!R232+'SF6'!R232</f>
        <v>0.10832399999999999</v>
      </c>
      <c r="S232" s="94">
        <f>+'CO2'!S232+'abs CO2'!S232+'CH4'!S232*PCG!$C$5+N2O!S232*PCG!$C$6+HFC!S232+PFC!S232+'SF6'!S232</f>
        <v>0.102227375</v>
      </c>
      <c r="T232" s="94">
        <f>+'CO2'!T232+'abs CO2'!T232+'CH4'!T232*PCG!$C$5+N2O!T232*PCG!$C$6+HFC!T232+PFC!T232+'SF6'!T232</f>
        <v>9.6130750000000001E-2</v>
      </c>
      <c r="U232" s="94">
        <f>+'CO2'!U232+'abs CO2'!U232+'CH4'!U232*PCG!$C$5+N2O!U232*PCG!$C$6+HFC!U232+PFC!U232+'SF6'!U232</f>
        <v>0.1093200791722897</v>
      </c>
      <c r="V232" s="94">
        <f>+'CO2'!V232+'abs CO2'!V232+'CH4'!V232*PCG!$C$5+N2O!V232*PCG!$C$6+HFC!V232+PFC!V232+'SF6'!V232</f>
        <v>0.12250940834457941</v>
      </c>
      <c r="W232" s="94">
        <f>+'CO2'!W232+'abs CO2'!W232+'CH4'!W232*PCG!$C$5+N2O!W232*PCG!$C$6+HFC!W232+PFC!W232+'SF6'!W232</f>
        <v>0.13569873751686909</v>
      </c>
      <c r="X232" s="94">
        <f>+'CO2'!X232+'abs CO2'!X232+'CH4'!X232*PCG!$C$5+N2O!X232*PCG!$C$6+HFC!X232+PFC!X232+'SF6'!X232</f>
        <v>0.1203575193539404</v>
      </c>
      <c r="Y232" s="94">
        <f>+'CO2'!Y232+'abs CO2'!Y232+'CH4'!Y232*PCG!$C$5+N2O!Y232*PCG!$C$6+HFC!Y232+PFC!Y232+'SF6'!Y232</f>
        <v>0.1050163011910117</v>
      </c>
      <c r="Z232" s="94">
        <f>+'CO2'!Z232+'abs CO2'!Z232+'CH4'!Z232*PCG!$C$5+N2O!Z232*PCG!$C$6+HFC!Z232+PFC!Z232+'SF6'!Z232</f>
        <v>8.9675083028083025E-2</v>
      </c>
      <c r="AA232" s="94">
        <f>+'CO2'!AA232+'abs CO2'!AA232+'CH4'!AA232*PCG!$C$5+N2O!AA232*PCG!$C$6+HFC!AA232+PFC!AA232+'SF6'!AA232</f>
        <v>0.10043658720519247</v>
      </c>
      <c r="AB232" s="94">
        <f>+'CO2'!AB232+'abs CO2'!AB232+'CH4'!AB232*PCG!$C$5+N2O!AB232*PCG!$C$6+HFC!AB232+PFC!AB232+'SF6'!AB232</f>
        <v>0.1111980913823019</v>
      </c>
      <c r="AC232" s="94">
        <f>+'CO2'!AC232+'abs CO2'!AC232+'CH4'!AC232*PCG!$C$5+N2O!AC232*PCG!$C$6+HFC!AC232+PFC!AC232+'SF6'!AC232</f>
        <v>0.10155474579075896</v>
      </c>
      <c r="AD232" s="94">
        <f>+'CO2'!AD232+'abs CO2'!AD232+'CH4'!AD232*PCG!$C$5+N2O!AD232*PCG!$C$6+HFC!AD232+PFC!AD232+'SF6'!AD232</f>
        <v>9.1911400199215981E-2</v>
      </c>
      <c r="AE232" s="94">
        <f>+'CO2'!AE232+'abs CO2'!AE232+'CH4'!AE232*PCG!$C$5+N2O!AE232*PCG!$C$6+HFC!AE232+PFC!AE232+'SF6'!AE232</f>
        <v>8.226805460767303E-2</v>
      </c>
    </row>
    <row r="233" spans="1:31" x14ac:dyDescent="0.2">
      <c r="A233" s="80" t="s">
        <v>457</v>
      </c>
      <c r="B233" s="4" t="s">
        <v>427</v>
      </c>
      <c r="C233" s="94">
        <f>+'CO2'!C233+'abs CO2'!C233+'CH4'!C233*PCG!$C$5+N2O!C233*PCG!$C$6+HFC!C233+PFC!C233+'SF6'!C233</f>
        <v>1.5035842666723296</v>
      </c>
      <c r="D233" s="94">
        <f>+'CO2'!D233+'abs CO2'!D233+'CH4'!D233*PCG!$C$5+N2O!D233*PCG!$C$6+HFC!D233+PFC!D233+'SF6'!D233</f>
        <v>1.4748098254369384</v>
      </c>
      <c r="E233" s="94">
        <f>+'CO2'!E233+'abs CO2'!E233+'CH4'!E233*PCG!$C$5+N2O!E233*PCG!$C$6+HFC!E233+PFC!E233+'SF6'!E233</f>
        <v>1.4409421775078397</v>
      </c>
      <c r="F233" s="94">
        <f>+'CO2'!F233+'abs CO2'!F233+'CH4'!F233*PCG!$C$5+N2O!F233*PCG!$C$6+HFC!F233+PFC!F233+'SF6'!F233</f>
        <v>1.4570488995306756</v>
      </c>
      <c r="G233" s="94">
        <f>+'CO2'!G233+'abs CO2'!G233+'CH4'!G233*PCG!$C$5+N2O!G233*PCG!$C$6+HFC!G233+PFC!G233+'SF6'!G233</f>
        <v>1.5163738745920843</v>
      </c>
      <c r="H233" s="94">
        <f>+'CO2'!H233+'abs CO2'!H233+'CH4'!H233*PCG!$C$5+N2O!H233*PCG!$C$6+HFC!H233+PFC!H233+'SF6'!H233</f>
        <v>1.4399235361690979</v>
      </c>
      <c r="I233" s="94">
        <f>+'CO2'!I233+'abs CO2'!I233+'CH4'!I233*PCG!$C$5+N2O!I233*PCG!$C$6+HFC!I233+PFC!I233+'SF6'!I233</f>
        <v>1.5024567961307311</v>
      </c>
      <c r="J233" s="94">
        <f>+'CO2'!J233+'abs CO2'!J233+'CH4'!J233*PCG!$C$5+N2O!J233*PCG!$C$6+HFC!J233+PFC!J233+'SF6'!J233</f>
        <v>1.8448769999999999</v>
      </c>
      <c r="K233" s="94">
        <f>+'CO2'!K233+'abs CO2'!K233+'CH4'!K233*PCG!$C$5+N2O!K233*PCG!$C$6+HFC!K233+PFC!K233+'SF6'!K233</f>
        <v>1.7850949</v>
      </c>
      <c r="L233" s="94">
        <f>+'CO2'!L233+'abs CO2'!L233+'CH4'!L233*PCG!$C$5+N2O!L233*PCG!$C$6+HFC!L233+PFC!L233+'SF6'!L233</f>
        <v>1.7253128</v>
      </c>
      <c r="M233" s="94">
        <f>+'CO2'!M233+'abs CO2'!M233+'CH4'!M233*PCG!$C$5+N2O!M233*PCG!$C$6+HFC!M233+PFC!M233+'SF6'!M233</f>
        <v>1.6655307000000001</v>
      </c>
      <c r="N233" s="94">
        <f>+'CO2'!N233+'abs CO2'!N233+'CH4'!N233*PCG!$C$5+N2O!N233*PCG!$C$6+HFC!N233+PFC!N233+'SF6'!N233</f>
        <v>1.6057485999999999</v>
      </c>
      <c r="O233" s="94">
        <f>+'CO2'!O233+'abs CO2'!O233+'CH4'!O233*PCG!$C$5+N2O!O233*PCG!$C$6+HFC!O233+PFC!O233+'SF6'!O233</f>
        <v>1.5459665000000002</v>
      </c>
      <c r="P233" s="94">
        <f>+'CO2'!P233+'abs CO2'!P233+'CH4'!P233*PCG!$C$5+N2O!P233*PCG!$C$6+HFC!P233+PFC!P233+'SF6'!P233</f>
        <v>1.4861844000000002</v>
      </c>
      <c r="Q233" s="94">
        <f>+'CO2'!Q233+'abs CO2'!Q233+'CH4'!Q233*PCG!$C$5+N2O!Q233*PCG!$C$6+HFC!Q233+PFC!Q233+'SF6'!Q233</f>
        <v>1.4264023000000001</v>
      </c>
      <c r="R233" s="94">
        <f>+'CO2'!R233+'abs CO2'!R233+'CH4'!R233*PCG!$C$5+N2O!R233*PCG!$C$6+HFC!R233+PFC!R233+'SF6'!R233</f>
        <v>1.3666202000000001</v>
      </c>
      <c r="S233" s="94">
        <f>+'CO2'!S233+'abs CO2'!S233+'CH4'!S233*PCG!$C$5+N2O!S233*PCG!$C$6+HFC!S233+PFC!S233+'SF6'!S233</f>
        <v>1.3068380999999998</v>
      </c>
      <c r="T233" s="94">
        <f>+'CO2'!T233+'abs CO2'!T233+'CH4'!T233*PCG!$C$5+N2O!T233*PCG!$C$6+HFC!T233+PFC!T233+'SF6'!T233</f>
        <v>1.2470559999999999</v>
      </c>
      <c r="U233" s="94">
        <f>+'CO2'!U233+'abs CO2'!U233+'CH4'!U233*PCG!$C$5+N2O!U233*PCG!$C$6+HFC!U233+PFC!U233+'SF6'!U233</f>
        <v>1.1872738999999997</v>
      </c>
      <c r="V233" s="94">
        <f>+'CO2'!V233+'abs CO2'!V233+'CH4'!V233*PCG!$C$5+N2O!V233*PCG!$C$6+HFC!V233+PFC!V233+'SF6'!V233</f>
        <v>1.1274917999999996</v>
      </c>
      <c r="W233" s="94">
        <f>+'CO2'!W233+'abs CO2'!W233+'CH4'!W233*PCG!$C$5+N2O!W233*PCG!$C$6+HFC!W233+PFC!W233+'SF6'!W233</f>
        <v>1.0677096999999995</v>
      </c>
      <c r="X233" s="94">
        <f>+'CO2'!X233+'abs CO2'!X233+'CH4'!X233*PCG!$C$5+N2O!X233*PCG!$C$6+HFC!X233+PFC!X233+'SF6'!X233</f>
        <v>1.0079275999999997</v>
      </c>
      <c r="Y233" s="94">
        <f>+'CO2'!Y233+'abs CO2'!Y233+'CH4'!Y233*PCG!$C$5+N2O!Y233*PCG!$C$6+HFC!Y233+PFC!Y233+'SF6'!Y233</f>
        <v>0.94814549999999942</v>
      </c>
      <c r="Z233" s="94">
        <f>+'CO2'!Z233+'abs CO2'!Z233+'CH4'!Z233*PCG!$C$5+N2O!Z233*PCG!$C$6+HFC!Z233+PFC!Z233+'SF6'!Z233</f>
        <v>0.88836339999999947</v>
      </c>
      <c r="AA233" s="94">
        <f>+'CO2'!AA233+'abs CO2'!AA233+'CH4'!AA233*PCG!$C$5+N2O!AA233*PCG!$C$6+HFC!AA233+PFC!AA233+'SF6'!AA233</f>
        <v>0.8285812999999993</v>
      </c>
      <c r="AB233" s="94">
        <f>+'CO2'!AB233+'abs CO2'!AB233+'CH4'!AB233*PCG!$C$5+N2O!AB233*PCG!$C$6+HFC!AB233+PFC!AB233+'SF6'!AB233</f>
        <v>0.76879919999999913</v>
      </c>
      <c r="AC233" s="94">
        <f>+'CO2'!AC233+'abs CO2'!AC233+'CH4'!AC233*PCG!$C$5+N2O!AC233*PCG!$C$6+HFC!AC233+PFC!AC233+'SF6'!AC233</f>
        <v>0.70901709999999907</v>
      </c>
      <c r="AD233" s="94">
        <f>+'CO2'!AD233+'abs CO2'!AD233+'CH4'!AD233*PCG!$C$5+N2O!AD233*PCG!$C$6+HFC!AD233+PFC!AD233+'SF6'!AD233</f>
        <v>0.64923499999999901</v>
      </c>
      <c r="AE233" s="94">
        <f>+'CO2'!AE233+'abs CO2'!AE233+'CH4'!AE233*PCG!$C$5+N2O!AE233*PCG!$C$6+HFC!AE233+PFC!AE233+'SF6'!AE233</f>
        <v>0.58945289999999895</v>
      </c>
    </row>
    <row r="234" spans="1:31" x14ac:dyDescent="0.2">
      <c r="A234" s="80" t="s">
        <v>458</v>
      </c>
      <c r="B234" s="4" t="s">
        <v>429</v>
      </c>
      <c r="C234" s="94">
        <f>+'CO2'!C234+'abs CO2'!C234+'CH4'!C234*PCG!$C$5+N2O!C234*PCG!$C$6+HFC!C234+PFC!C234+'SF6'!C234</f>
        <v>2.6191124999999989E-2</v>
      </c>
      <c r="D234" s="94">
        <f>+'CO2'!D234+'abs CO2'!D234+'CH4'!D234*PCG!$C$5+N2O!D234*PCG!$C$6+HFC!D234+PFC!D234+'SF6'!D234</f>
        <v>2.4410249999999994E-2</v>
      </c>
      <c r="E234" s="94">
        <f>+'CO2'!E234+'abs CO2'!E234+'CH4'!E234*PCG!$C$5+N2O!E234*PCG!$C$6+HFC!E234+PFC!E234+'SF6'!E234</f>
        <v>2.2629374999999997E-2</v>
      </c>
      <c r="F234" s="94">
        <f>+'CO2'!F234+'abs CO2'!F234+'CH4'!F234*PCG!$C$5+N2O!F234*PCG!$C$6+HFC!F234+PFC!F234+'SF6'!F234</f>
        <v>2.0848499999999999E-2</v>
      </c>
      <c r="G234" s="94">
        <f>+'CO2'!G234+'abs CO2'!G234+'CH4'!G234*PCG!$C$5+N2O!G234*PCG!$C$6+HFC!G234+PFC!G234+'SF6'!G234</f>
        <v>1.9067624999999998E-2</v>
      </c>
      <c r="H234" s="94">
        <f>+'CO2'!H234+'abs CO2'!H234+'CH4'!H234*PCG!$C$5+N2O!H234*PCG!$C$6+HFC!H234+PFC!H234+'SF6'!H234</f>
        <v>1.728675E-2</v>
      </c>
      <c r="I234" s="94">
        <f>+'CO2'!I234+'abs CO2'!I234+'CH4'!I234*PCG!$C$5+N2O!I234*PCG!$C$6+HFC!I234+PFC!I234+'SF6'!I234</f>
        <v>1.5505875000000001E-2</v>
      </c>
      <c r="J234" s="94">
        <f>+'CO2'!J234+'abs CO2'!J234+'CH4'!J234*PCG!$C$5+N2O!J234*PCG!$C$6+HFC!J234+PFC!J234+'SF6'!J234</f>
        <v>1.3725000000000001E-2</v>
      </c>
      <c r="K234" s="94">
        <f>+'CO2'!K234+'abs CO2'!K234+'CH4'!K234*PCG!$C$5+N2O!K234*PCG!$C$6+HFC!K234+PFC!K234+'SF6'!K234</f>
        <v>1.320525E-2</v>
      </c>
      <c r="L234" s="94">
        <f>+'CO2'!L234+'abs CO2'!L234+'CH4'!L234*PCG!$C$5+N2O!L234*PCG!$C$6+HFC!L234+PFC!L234+'SF6'!L234</f>
        <v>1.2685499999999999E-2</v>
      </c>
      <c r="M234" s="94">
        <f>+'CO2'!M234+'abs CO2'!M234+'CH4'!M234*PCG!$C$5+N2O!M234*PCG!$C$6+HFC!M234+PFC!M234+'SF6'!M234</f>
        <v>1.2165749999999998E-2</v>
      </c>
      <c r="N234" s="94">
        <f>+'CO2'!N234+'abs CO2'!N234+'CH4'!N234*PCG!$C$5+N2O!N234*PCG!$C$6+HFC!N234+PFC!N234+'SF6'!N234</f>
        <v>1.1645999999999998E-2</v>
      </c>
      <c r="O234" s="94">
        <f>+'CO2'!O234+'abs CO2'!O234+'CH4'!O234*PCG!$C$5+N2O!O234*PCG!$C$6+HFC!O234+PFC!O234+'SF6'!O234</f>
        <v>1.1126249999999999E-2</v>
      </c>
      <c r="P234" s="94">
        <f>+'CO2'!P234+'abs CO2'!P234+'CH4'!P234*PCG!$C$5+N2O!P234*PCG!$C$6+HFC!P234+PFC!P234+'SF6'!P234</f>
        <v>1.06065E-2</v>
      </c>
      <c r="Q234" s="94">
        <f>+'CO2'!Q234+'abs CO2'!Q234+'CH4'!Q234*PCG!$C$5+N2O!Q234*PCG!$C$6+HFC!Q234+PFC!Q234+'SF6'!Q234</f>
        <v>1.0086749999999998E-2</v>
      </c>
      <c r="R234" s="94">
        <f>+'CO2'!R234+'abs CO2'!R234+'CH4'!R234*PCG!$C$5+N2O!R234*PCG!$C$6+HFC!R234+PFC!R234+'SF6'!R234</f>
        <v>9.5669999999999991E-3</v>
      </c>
      <c r="S234" s="94">
        <f>+'CO2'!S234+'abs CO2'!S234+'CH4'!S234*PCG!$C$5+N2O!S234*PCG!$C$6+HFC!S234+PFC!S234+'SF6'!S234</f>
        <v>9.0472499999999997E-3</v>
      </c>
      <c r="T234" s="94">
        <f>+'CO2'!T234+'abs CO2'!T234+'CH4'!T234*PCG!$C$5+N2O!T234*PCG!$C$6+HFC!T234+PFC!T234+'SF6'!T234</f>
        <v>8.5275000000000004E-3</v>
      </c>
      <c r="U234" s="94">
        <f>+'CO2'!U234+'abs CO2'!U234+'CH4'!U234*PCG!$C$5+N2O!U234*PCG!$C$6+HFC!U234+PFC!U234+'SF6'!U234</f>
        <v>8.0077499999999992E-3</v>
      </c>
      <c r="V234" s="94">
        <f>+'CO2'!V234+'abs CO2'!V234+'CH4'!V234*PCG!$C$5+N2O!V234*PCG!$C$6+HFC!V234+PFC!V234+'SF6'!V234</f>
        <v>7.487999999999999E-3</v>
      </c>
      <c r="W234" s="94">
        <f>+'CO2'!W234+'abs CO2'!W234+'CH4'!W234*PCG!$C$5+N2O!W234*PCG!$C$6+HFC!W234+PFC!W234+'SF6'!W234</f>
        <v>6.9682499999999979E-3</v>
      </c>
      <c r="X234" s="94">
        <f>+'CO2'!X234+'abs CO2'!X234+'CH4'!X234*PCG!$C$5+N2O!X234*PCG!$C$6+HFC!X234+PFC!X234+'SF6'!X234</f>
        <v>6.4484999999999976E-3</v>
      </c>
      <c r="Y234" s="94">
        <f>+'CO2'!Y234+'abs CO2'!Y234+'CH4'!Y234*PCG!$C$5+N2O!Y234*PCG!$C$6+HFC!Y234+PFC!Y234+'SF6'!Y234</f>
        <v>5.9287499999999974E-3</v>
      </c>
      <c r="Z234" s="94">
        <f>+'CO2'!Z234+'abs CO2'!Z234+'CH4'!Z234*PCG!$C$5+N2O!Z234*PCG!$C$6+HFC!Z234+PFC!Z234+'SF6'!Z234</f>
        <v>5.4089999999999963E-3</v>
      </c>
      <c r="AA234" s="94">
        <f>+'CO2'!AA234+'abs CO2'!AA234+'CH4'!AA234*PCG!$C$5+N2O!AA234*PCG!$C$6+HFC!AA234+PFC!AA234+'SF6'!AA234</f>
        <v>4.889249999999996E-3</v>
      </c>
      <c r="AB234" s="94">
        <f>+'CO2'!AB234+'abs CO2'!AB234+'CH4'!AB234*PCG!$C$5+N2O!AB234*PCG!$C$6+HFC!AB234+PFC!AB234+'SF6'!AB234</f>
        <v>4.3694999999999949E-3</v>
      </c>
      <c r="AC234" s="94">
        <f>+'CO2'!AC234+'abs CO2'!AC234+'CH4'!AC234*PCG!$C$5+N2O!AC234*PCG!$C$6+HFC!AC234+PFC!AC234+'SF6'!AC234</f>
        <v>3.8497499999999947E-3</v>
      </c>
      <c r="AD234" s="94">
        <f>+'CO2'!AD234+'abs CO2'!AD234+'CH4'!AD234*PCG!$C$5+N2O!AD234*PCG!$C$6+HFC!AD234+PFC!AD234+'SF6'!AD234</f>
        <v>3.3299999999999949E-3</v>
      </c>
      <c r="AE234" s="94">
        <f>+'CO2'!AE234+'abs CO2'!AE234+'CH4'!AE234*PCG!$C$5+N2O!AE234*PCG!$C$6+HFC!AE234+PFC!AE234+'SF6'!AE234</f>
        <v>2.8102499999999942E-3</v>
      </c>
    </row>
    <row r="235" spans="1:31" x14ac:dyDescent="0.2">
      <c r="A235" s="80" t="s">
        <v>459</v>
      </c>
      <c r="B235" s="4" t="s">
        <v>431</v>
      </c>
      <c r="C235" s="94">
        <f>+'CO2'!C235+'abs CO2'!C235+'CH4'!C235*PCG!$C$5+N2O!C235*PCG!$C$6+HFC!C235+PFC!C235+'SF6'!C235</f>
        <v>4.7570151004579815</v>
      </c>
      <c r="D235" s="94">
        <f>+'CO2'!D235+'abs CO2'!D235+'CH4'!D235*PCG!$C$5+N2O!D235*PCG!$C$6+HFC!D235+PFC!D235+'SF6'!D235</f>
        <v>4.9970502964567505</v>
      </c>
      <c r="E235" s="94">
        <f>+'CO2'!E235+'abs CO2'!E235+'CH4'!E235*PCG!$C$5+N2O!E235*PCG!$C$6+HFC!E235+PFC!E235+'SF6'!E235</f>
        <v>5.2370854924555168</v>
      </c>
      <c r="F235" s="94">
        <f>+'CO2'!F235+'abs CO2'!F235+'CH4'!F235*PCG!$C$5+N2O!F235*PCG!$C$6+HFC!F235+PFC!F235+'SF6'!F235</f>
        <v>5.4771206884542849</v>
      </c>
      <c r="G235" s="94">
        <f>+'CO2'!G235+'abs CO2'!G235+'CH4'!G235*PCG!$C$5+N2O!G235*PCG!$C$6+HFC!G235+PFC!G235+'SF6'!G235</f>
        <v>5.717155884453053</v>
      </c>
      <c r="H235" s="94">
        <f>+'CO2'!H235+'abs CO2'!H235+'CH4'!H235*PCG!$C$5+N2O!H235*PCG!$C$6+HFC!H235+PFC!H235+'SF6'!H235</f>
        <v>5.9571910804518202</v>
      </c>
      <c r="I235" s="94">
        <f>+'CO2'!I235+'abs CO2'!I235+'CH4'!I235*PCG!$C$5+N2O!I235*PCG!$C$6+HFC!I235+PFC!I235+'SF6'!I235</f>
        <v>6.1972262764505883</v>
      </c>
      <c r="J235" s="94">
        <f>+'CO2'!J235+'abs CO2'!J235+'CH4'!J235*PCG!$C$5+N2O!J235*PCG!$C$6+HFC!J235+PFC!J235+'SF6'!J235</f>
        <v>6.4372614724493555</v>
      </c>
      <c r="K235" s="94">
        <f>+'CO2'!K235+'abs CO2'!K235+'CH4'!K235*PCG!$C$5+N2O!K235*PCG!$C$6+HFC!K235+PFC!K235+'SF6'!K235</f>
        <v>6.7776225460493782</v>
      </c>
      <c r="L235" s="94">
        <f>+'CO2'!L235+'abs CO2'!L235+'CH4'!L235*PCG!$C$5+N2O!L235*PCG!$C$6+HFC!L235+PFC!L235+'SF6'!L235</f>
        <v>7.1179836196493991</v>
      </c>
      <c r="M235" s="94">
        <f>+'CO2'!M235+'abs CO2'!M235+'CH4'!M235*PCG!$C$5+N2O!M235*PCG!$C$6+HFC!M235+PFC!M235+'SF6'!M235</f>
        <v>7.4583446932494217</v>
      </c>
      <c r="N235" s="94">
        <f>+'CO2'!N235+'abs CO2'!N235+'CH4'!N235*PCG!$C$5+N2O!N235*PCG!$C$6+HFC!N235+PFC!N235+'SF6'!N235</f>
        <v>7.7987057668494444</v>
      </c>
      <c r="O235" s="94">
        <f>+'CO2'!O235+'abs CO2'!O235+'CH4'!O235*PCG!$C$5+N2O!O235*PCG!$C$6+HFC!O235+PFC!O235+'SF6'!O235</f>
        <v>8.1390668404494662</v>
      </c>
      <c r="P235" s="94">
        <f>+'CO2'!P235+'abs CO2'!P235+'CH4'!P235*PCG!$C$5+N2O!P235*PCG!$C$6+HFC!P235+PFC!P235+'SF6'!P235</f>
        <v>8.4794279140494861</v>
      </c>
      <c r="Q235" s="94">
        <f>+'CO2'!Q235+'abs CO2'!Q235+'CH4'!Q235*PCG!$C$5+N2O!Q235*PCG!$C$6+HFC!Q235+PFC!Q235+'SF6'!Q235</f>
        <v>8.8197889876495061</v>
      </c>
      <c r="R235" s="94">
        <f>+'CO2'!R235+'abs CO2'!R235+'CH4'!R235*PCG!$C$5+N2O!R235*PCG!$C$6+HFC!R235+PFC!R235+'SF6'!R235</f>
        <v>9.1601500612495279</v>
      </c>
      <c r="S235" s="94">
        <f>+'CO2'!S235+'abs CO2'!S235+'CH4'!S235*PCG!$C$5+N2O!S235*PCG!$C$6+HFC!S235+PFC!S235+'SF6'!S235</f>
        <v>9.5005111348495515</v>
      </c>
      <c r="T235" s="94">
        <f>+'CO2'!T235+'abs CO2'!T235+'CH4'!T235*PCG!$C$5+N2O!T235*PCG!$C$6+HFC!T235+PFC!T235+'SF6'!T235</f>
        <v>9.8408722084495697</v>
      </c>
      <c r="U235" s="94">
        <f>+'CO2'!U235+'abs CO2'!U235+'CH4'!U235*PCG!$C$5+N2O!U235*PCG!$C$6+HFC!U235+PFC!U235+'SF6'!U235</f>
        <v>12.484715014513998</v>
      </c>
      <c r="V235" s="94">
        <f>+'CO2'!V235+'abs CO2'!V235+'CH4'!V235*PCG!$C$5+N2O!V235*PCG!$C$6+HFC!V235+PFC!V235+'SF6'!V235</f>
        <v>15.128557820578425</v>
      </c>
      <c r="W235" s="94">
        <f>+'CO2'!W235+'abs CO2'!W235+'CH4'!W235*PCG!$C$5+N2O!W235*PCG!$C$6+HFC!W235+PFC!W235+'SF6'!W235</f>
        <v>17.772400626642856</v>
      </c>
      <c r="X235" s="94">
        <f>+'CO2'!X235+'abs CO2'!X235+'CH4'!X235*PCG!$C$5+N2O!X235*PCG!$C$6+HFC!X235+PFC!X235+'SF6'!X235</f>
        <v>18.959551747499997</v>
      </c>
      <c r="Y235" s="94">
        <f>+'CO2'!Y235+'abs CO2'!Y235+'CH4'!Y235*PCG!$C$5+N2O!Y235*PCG!$C$6+HFC!Y235+PFC!Y235+'SF6'!Y235</f>
        <v>18.607488306214282</v>
      </c>
      <c r="Z235" s="94">
        <f>+'CO2'!Z235+'abs CO2'!Z235+'CH4'!Z235*PCG!$C$5+N2O!Z235*PCG!$C$6+HFC!Z235+PFC!Z235+'SF6'!Z235</f>
        <v>19.670481788357144</v>
      </c>
      <c r="AA235" s="94">
        <f>+'CO2'!AA235+'abs CO2'!AA235+'CH4'!AA235*PCG!$C$5+N2O!AA235*PCG!$C$6+HFC!AA235+PFC!AA235+'SF6'!AA235</f>
        <v>17.673754831499998</v>
      </c>
      <c r="AB235" s="94">
        <f>+'CO2'!AB235+'abs CO2'!AB235+'CH4'!AB235*PCG!$C$5+N2O!AB235*PCG!$C$6+HFC!AB235+PFC!AB235+'SF6'!AB235</f>
        <v>19.511457963428569</v>
      </c>
      <c r="AC235" s="94">
        <f>+'CO2'!AC235+'abs CO2'!AC235+'CH4'!AC235*PCG!$C$5+N2O!AC235*PCG!$C$6+HFC!AC235+PFC!AC235+'SF6'!AC235</f>
        <v>21.34916109535714</v>
      </c>
      <c r="AD235" s="94">
        <f>+'CO2'!AD235+'abs CO2'!AD235+'CH4'!AD235*PCG!$C$5+N2O!AD235*PCG!$C$6+HFC!AD235+PFC!AD235+'SF6'!AD235</f>
        <v>23.186864227285717</v>
      </c>
      <c r="AE235" s="94">
        <f>+'CO2'!AE235+'abs CO2'!AE235+'CH4'!AE235*PCG!$C$5+N2O!AE235*PCG!$C$6+HFC!AE235+PFC!AE235+'SF6'!AE235</f>
        <v>25.024567359214281</v>
      </c>
    </row>
    <row r="236" spans="1:31" x14ac:dyDescent="0.2">
      <c r="A236" s="80" t="s">
        <v>460</v>
      </c>
      <c r="B236" s="4" t="s">
        <v>433</v>
      </c>
      <c r="C236" s="94">
        <f>+'CO2'!C236+'abs CO2'!C236+'CH4'!C236*PCG!$C$5+N2O!C236*PCG!$C$6+HFC!C236+PFC!C236+'SF6'!C236</f>
        <v>2.3963999999999999E-2</v>
      </c>
      <c r="D236" s="94">
        <f>+'CO2'!D236+'abs CO2'!D236+'CH4'!D236*PCG!$C$5+N2O!D236*PCG!$C$6+HFC!D236+PFC!D236+'SF6'!D236</f>
        <v>2.5415999999999998E-2</v>
      </c>
      <c r="E236" s="94">
        <f>+'CO2'!E236+'abs CO2'!E236+'CH4'!E236*PCG!$C$5+N2O!E236*PCG!$C$6+HFC!E236+PFC!E236+'SF6'!E236</f>
        <v>2.6868E-2</v>
      </c>
      <c r="F236" s="94">
        <f>+'CO2'!F236+'abs CO2'!F236+'CH4'!F236*PCG!$C$5+N2O!F236*PCG!$C$6+HFC!F236+PFC!F236+'SF6'!F236</f>
        <v>2.8320000000000001E-2</v>
      </c>
      <c r="G236" s="94">
        <f>+'CO2'!G236+'abs CO2'!G236+'CH4'!G236*PCG!$C$5+N2O!G236*PCG!$C$6+HFC!G236+PFC!G236+'SF6'!G236</f>
        <v>2.9771999999999996E-2</v>
      </c>
      <c r="H236" s="94">
        <f>+'CO2'!H236+'abs CO2'!H236+'CH4'!H236*PCG!$C$5+N2O!H236*PCG!$C$6+HFC!H236+PFC!H236+'SF6'!H236</f>
        <v>3.1223999999999998E-2</v>
      </c>
      <c r="I236" s="94">
        <f>+'CO2'!I236+'abs CO2'!I236+'CH4'!I236*PCG!$C$5+N2O!I236*PCG!$C$6+HFC!I236+PFC!I236+'SF6'!I236</f>
        <v>3.2675999999999997E-2</v>
      </c>
      <c r="J236" s="94">
        <f>+'CO2'!J236+'abs CO2'!J236+'CH4'!J236*PCG!$C$5+N2O!J236*PCG!$C$6+HFC!J236+PFC!J236+'SF6'!J236</f>
        <v>3.4127999999999999E-2</v>
      </c>
      <c r="K236" s="94">
        <f>+'CO2'!K236+'abs CO2'!K236+'CH4'!K236*PCG!$C$5+N2O!K236*PCG!$C$6+HFC!K236+PFC!K236+'SF6'!K236</f>
        <v>3.5798399999999994E-2</v>
      </c>
      <c r="L236" s="94">
        <f>+'CO2'!L236+'abs CO2'!L236+'CH4'!L236*PCG!$C$5+N2O!L236*PCG!$C$6+HFC!L236+PFC!L236+'SF6'!L236</f>
        <v>3.746879999999999E-2</v>
      </c>
      <c r="M236" s="94">
        <f>+'CO2'!M236+'abs CO2'!M236+'CH4'!M236*PCG!$C$5+N2O!M236*PCG!$C$6+HFC!M236+PFC!M236+'SF6'!M236</f>
        <v>3.9139199999999992E-2</v>
      </c>
      <c r="N236" s="94">
        <f>+'CO2'!N236+'abs CO2'!N236+'CH4'!N236*PCG!$C$5+N2O!N236*PCG!$C$6+HFC!N236+PFC!N236+'SF6'!N236</f>
        <v>4.0809599999999994E-2</v>
      </c>
      <c r="O236" s="94">
        <f>+'CO2'!O236+'abs CO2'!O236+'CH4'!O236*PCG!$C$5+N2O!O236*PCG!$C$6+HFC!O236+PFC!O236+'SF6'!O236</f>
        <v>4.2479999999999997E-2</v>
      </c>
      <c r="P236" s="94">
        <f>+'CO2'!P236+'abs CO2'!P236+'CH4'!P236*PCG!$C$5+N2O!P236*PCG!$C$6+HFC!P236+PFC!P236+'SF6'!P236</f>
        <v>4.4150399999999992E-2</v>
      </c>
      <c r="Q236" s="94">
        <f>+'CO2'!Q236+'abs CO2'!Q236+'CH4'!Q236*PCG!$C$5+N2O!Q236*PCG!$C$6+HFC!Q236+PFC!Q236+'SF6'!Q236</f>
        <v>4.5820799999999988E-2</v>
      </c>
      <c r="R236" s="94">
        <f>+'CO2'!R236+'abs CO2'!R236+'CH4'!R236*PCG!$C$5+N2O!R236*PCG!$C$6+HFC!R236+PFC!R236+'SF6'!R236</f>
        <v>4.7491199999999997E-2</v>
      </c>
      <c r="S236" s="94">
        <f>+'CO2'!S236+'abs CO2'!S236+'CH4'!S236*PCG!$C$5+N2O!S236*PCG!$C$6+HFC!S236+PFC!S236+'SF6'!S236</f>
        <v>4.9161599999999993E-2</v>
      </c>
      <c r="T236" s="94">
        <f>+'CO2'!T236+'abs CO2'!T236+'CH4'!T236*PCG!$C$5+N2O!T236*PCG!$C$6+HFC!T236+PFC!T236+'SF6'!T236</f>
        <v>5.0831999999999995E-2</v>
      </c>
      <c r="U236" s="94">
        <f>+'CO2'!U236+'abs CO2'!U236+'CH4'!U236*PCG!$C$5+N2O!U236*PCG!$C$6+HFC!U236+PFC!U236+'SF6'!U236</f>
        <v>5.2502400000000005E-2</v>
      </c>
      <c r="V236" s="94">
        <f>+'CO2'!V236+'abs CO2'!V236+'CH4'!V236*PCG!$C$5+N2O!V236*PCG!$C$6+HFC!V236+PFC!V236+'SF6'!V236</f>
        <v>5.4172799999999986E-2</v>
      </c>
      <c r="W236" s="94">
        <f>+'CO2'!W236+'abs CO2'!W236+'CH4'!W236*PCG!$C$5+N2O!W236*PCG!$C$6+HFC!W236+PFC!W236+'SF6'!W236</f>
        <v>5.5843199999999989E-2</v>
      </c>
      <c r="X236" s="94">
        <f>+'CO2'!X236+'abs CO2'!X236+'CH4'!X236*PCG!$C$5+N2O!X236*PCG!$C$6+HFC!X236+PFC!X236+'SF6'!X236</f>
        <v>5.7513599999999984E-2</v>
      </c>
      <c r="Y236" s="94">
        <f>+'CO2'!Y236+'abs CO2'!Y236+'CH4'!Y236*PCG!$C$5+N2O!Y236*PCG!$C$6+HFC!Y236+PFC!Y236+'SF6'!Y236</f>
        <v>5.9183999999999994E-2</v>
      </c>
      <c r="Z236" s="94">
        <f>+'CO2'!Z236+'abs CO2'!Z236+'CH4'!Z236*PCG!$C$5+N2O!Z236*PCG!$C$6+HFC!Z236+PFC!Z236+'SF6'!Z236</f>
        <v>6.0854399999999982E-2</v>
      </c>
      <c r="AA236" s="94">
        <f>+'CO2'!AA236+'abs CO2'!AA236+'CH4'!AA236*PCG!$C$5+N2O!AA236*PCG!$C$6+HFC!AA236+PFC!AA236+'SF6'!AA236</f>
        <v>6.2524799999999978E-2</v>
      </c>
      <c r="AB236" s="94">
        <f>+'CO2'!AB236+'abs CO2'!AB236+'CH4'!AB236*PCG!$C$5+N2O!AB236*PCG!$C$6+HFC!AB236+PFC!AB236+'SF6'!AB236</f>
        <v>6.419519999999998E-2</v>
      </c>
      <c r="AC236" s="94">
        <f>+'CO2'!AC236+'abs CO2'!AC236+'CH4'!AC236*PCG!$C$5+N2O!AC236*PCG!$C$6+HFC!AC236+PFC!AC236+'SF6'!AC236</f>
        <v>6.5865599999999982E-2</v>
      </c>
      <c r="AD236" s="94">
        <f>+'CO2'!AD236+'abs CO2'!AD236+'CH4'!AD236*PCG!$C$5+N2O!AD236*PCG!$C$6+HFC!AD236+PFC!AD236+'SF6'!AD236</f>
        <v>6.7535999999999971E-2</v>
      </c>
      <c r="AE236" s="94">
        <f>+'CO2'!AE236+'abs CO2'!AE236+'CH4'!AE236*PCG!$C$5+N2O!AE236*PCG!$C$6+HFC!AE236+PFC!AE236+'SF6'!AE236</f>
        <v>6.9206399999999973E-2</v>
      </c>
    </row>
    <row r="237" spans="1:31" x14ac:dyDescent="0.2">
      <c r="A237" s="80" t="s">
        <v>461</v>
      </c>
      <c r="B237" s="4" t="s">
        <v>184</v>
      </c>
      <c r="C237" s="33">
        <f t="shared" ref="C237:AE237" si="59">+C238+C239</f>
        <v>0</v>
      </c>
      <c r="D237" s="33">
        <f t="shared" si="59"/>
        <v>0</v>
      </c>
      <c r="E237" s="33">
        <f t="shared" si="59"/>
        <v>0</v>
      </c>
      <c r="F237" s="33">
        <f t="shared" si="59"/>
        <v>0</v>
      </c>
      <c r="G237" s="33">
        <f t="shared" si="59"/>
        <v>0</v>
      </c>
      <c r="H237" s="33">
        <f t="shared" si="59"/>
        <v>0</v>
      </c>
      <c r="I237" s="33">
        <f t="shared" si="59"/>
        <v>0</v>
      </c>
      <c r="J237" s="33">
        <f t="shared" si="59"/>
        <v>0</v>
      </c>
      <c r="K237" s="33">
        <f t="shared" si="59"/>
        <v>2.3536E-3</v>
      </c>
      <c r="L237" s="33">
        <f t="shared" si="59"/>
        <v>4.7071999999999999E-3</v>
      </c>
      <c r="M237" s="33">
        <f t="shared" si="59"/>
        <v>7.0607999999999999E-3</v>
      </c>
      <c r="N237" s="33">
        <f t="shared" si="59"/>
        <v>9.4143999999999999E-3</v>
      </c>
      <c r="O237" s="33">
        <f t="shared" si="59"/>
        <v>1.1768000000000001E-2</v>
      </c>
      <c r="P237" s="33">
        <f t="shared" si="59"/>
        <v>1.41216E-2</v>
      </c>
      <c r="Q237" s="33">
        <f t="shared" si="59"/>
        <v>1.6475200000000002E-2</v>
      </c>
      <c r="R237" s="33">
        <f t="shared" si="59"/>
        <v>1.88288E-2</v>
      </c>
      <c r="S237" s="33">
        <f t="shared" si="59"/>
        <v>2.1182400000000001E-2</v>
      </c>
      <c r="T237" s="33">
        <f t="shared" si="59"/>
        <v>2.3536000000000001E-2</v>
      </c>
      <c r="U237" s="33">
        <f t="shared" si="59"/>
        <v>2.8775249999999999E-2</v>
      </c>
      <c r="V237" s="33">
        <f t="shared" si="59"/>
        <v>3.4014499999999996E-2</v>
      </c>
      <c r="W237" s="33">
        <f t="shared" si="59"/>
        <v>3.9253749999999997E-2</v>
      </c>
      <c r="X237" s="33">
        <f t="shared" si="59"/>
        <v>4.4492999999999998E-2</v>
      </c>
      <c r="Y237" s="33">
        <f t="shared" si="59"/>
        <v>4.9732249999999999E-2</v>
      </c>
      <c r="Z237" s="33">
        <f t="shared" si="59"/>
        <v>5.4971500000000006E-2</v>
      </c>
      <c r="AA237" s="33">
        <f t="shared" si="59"/>
        <v>6.021075E-2</v>
      </c>
      <c r="AB237" s="33">
        <f t="shared" si="59"/>
        <v>6.5449999999999994E-2</v>
      </c>
      <c r="AC237" s="33">
        <f t="shared" si="59"/>
        <v>7.0724999999999996E-2</v>
      </c>
      <c r="AD237" s="33">
        <f t="shared" si="59"/>
        <v>7.5999999999999998E-2</v>
      </c>
      <c r="AE237" s="33">
        <f t="shared" si="59"/>
        <v>8.1275E-2</v>
      </c>
    </row>
    <row r="238" spans="1:31" x14ac:dyDescent="0.2">
      <c r="A238" s="80" t="s">
        <v>462</v>
      </c>
      <c r="B238" s="4" t="s">
        <v>436</v>
      </c>
      <c r="C238" s="94">
        <f>+'CO2'!C238+'abs CO2'!C238+'CH4'!C238*PCG!$C$5+N2O!C238*PCG!$C$6+HFC!C238+PFC!C238+'SF6'!C238</f>
        <v>0</v>
      </c>
      <c r="D238" s="94">
        <f>+'CO2'!D238+'abs CO2'!D238+'CH4'!D238*PCG!$C$5+N2O!D238*PCG!$C$6+HFC!D238+PFC!D238+'SF6'!D238</f>
        <v>0</v>
      </c>
      <c r="E238" s="94">
        <f>+'CO2'!E238+'abs CO2'!E238+'CH4'!E238*PCG!$C$5+N2O!E238*PCG!$C$6+HFC!E238+PFC!E238+'SF6'!E238</f>
        <v>0</v>
      </c>
      <c r="F238" s="94">
        <f>+'CO2'!F238+'abs CO2'!F238+'CH4'!F238*PCG!$C$5+N2O!F238*PCG!$C$6+HFC!F238+PFC!F238+'SF6'!F238</f>
        <v>0</v>
      </c>
      <c r="G238" s="94">
        <f>+'CO2'!G238+'abs CO2'!G238+'CH4'!G238*PCG!$C$5+N2O!G238*PCG!$C$6+HFC!G238+PFC!G238+'SF6'!G238</f>
        <v>0</v>
      </c>
      <c r="H238" s="94">
        <f>+'CO2'!H238+'abs CO2'!H238+'CH4'!H238*PCG!$C$5+N2O!H238*PCG!$C$6+HFC!H238+PFC!H238+'SF6'!H238</f>
        <v>0</v>
      </c>
      <c r="I238" s="94">
        <f>+'CO2'!I238+'abs CO2'!I238+'CH4'!I238*PCG!$C$5+N2O!I238*PCG!$C$6+HFC!I238+PFC!I238+'SF6'!I238</f>
        <v>0</v>
      </c>
      <c r="J238" s="94">
        <f>+'CO2'!J238+'abs CO2'!J238+'CH4'!J238*PCG!$C$5+N2O!J238*PCG!$C$6+HFC!J238+PFC!J238+'SF6'!J238</f>
        <v>0</v>
      </c>
      <c r="K238" s="94">
        <f>+'CO2'!K238+'abs CO2'!K238+'CH4'!K238*PCG!$C$5+N2O!K238*PCG!$C$6+HFC!K238+PFC!K238+'SF6'!K238</f>
        <v>2.8600000000000001E-5</v>
      </c>
      <c r="L238" s="94">
        <f>+'CO2'!L238+'abs CO2'!L238+'CH4'!L238*PCG!$C$5+N2O!L238*PCG!$C$6+HFC!L238+PFC!L238+'SF6'!L238</f>
        <v>5.7199999999999988E-5</v>
      </c>
      <c r="M238" s="94">
        <f>+'CO2'!M238+'abs CO2'!M238+'CH4'!M238*PCG!$C$5+N2O!M238*PCG!$C$6+HFC!M238+PFC!M238+'SF6'!M238</f>
        <v>8.5799999999999985E-5</v>
      </c>
      <c r="N238" s="94">
        <f>+'CO2'!N238+'abs CO2'!N238+'CH4'!N238*PCG!$C$5+N2O!N238*PCG!$C$6+HFC!N238+PFC!N238+'SF6'!N238</f>
        <v>1.1439999999999998E-4</v>
      </c>
      <c r="O238" s="94">
        <f>+'CO2'!O238+'abs CO2'!O238+'CH4'!O238*PCG!$C$5+N2O!O238*PCG!$C$6+HFC!O238+PFC!O238+'SF6'!O238</f>
        <v>1.4299999999999995E-4</v>
      </c>
      <c r="P238" s="94">
        <f>+'CO2'!P238+'abs CO2'!P238+'CH4'!P238*PCG!$C$5+N2O!P238*PCG!$C$6+HFC!P238+PFC!P238+'SF6'!P238</f>
        <v>1.7159999999999997E-4</v>
      </c>
      <c r="Q238" s="94">
        <f>+'CO2'!Q238+'abs CO2'!Q238+'CH4'!Q238*PCG!$C$5+N2O!Q238*PCG!$C$6+HFC!Q238+PFC!Q238+'SF6'!Q238</f>
        <v>2.0019999999999996E-4</v>
      </c>
      <c r="R238" s="94">
        <f>+'CO2'!R238+'abs CO2'!R238+'CH4'!R238*PCG!$C$5+N2O!R238*PCG!$C$6+HFC!R238+PFC!R238+'SF6'!R238</f>
        <v>2.288E-4</v>
      </c>
      <c r="S238" s="94">
        <f>+'CO2'!S238+'abs CO2'!S238+'CH4'!S238*PCG!$C$5+N2O!S238*PCG!$C$6+HFC!S238+PFC!S238+'SF6'!S238</f>
        <v>2.5739999999999997E-4</v>
      </c>
      <c r="T238" s="94">
        <f>+'CO2'!T238+'abs CO2'!T238+'CH4'!T238*PCG!$C$5+N2O!T238*PCG!$C$6+HFC!T238+PFC!T238+'SF6'!T238</f>
        <v>2.8599999999999996E-4</v>
      </c>
      <c r="U238" s="94">
        <f>+'CO2'!U238+'abs CO2'!U238+'CH4'!U238*PCG!$C$5+N2O!U238*PCG!$C$6+HFC!U238+PFC!U238+'SF6'!U238</f>
        <v>2.5024999999999998E-4</v>
      </c>
      <c r="V238" s="94">
        <f>+'CO2'!V238+'abs CO2'!V238+'CH4'!V238*PCG!$C$5+N2O!V238*PCG!$C$6+HFC!V238+PFC!V238+'SF6'!V238</f>
        <v>2.1449999999999998E-4</v>
      </c>
      <c r="W238" s="94">
        <f>+'CO2'!W238+'abs CO2'!W238+'CH4'!W238*PCG!$C$5+N2O!W238*PCG!$C$6+HFC!W238+PFC!W238+'SF6'!W238</f>
        <v>1.7875000000000001E-4</v>
      </c>
      <c r="X238" s="94">
        <f>+'CO2'!X238+'abs CO2'!X238+'CH4'!X238*PCG!$C$5+N2O!X238*PCG!$C$6+HFC!X238+PFC!X238+'SF6'!X238</f>
        <v>1.4299999999999998E-4</v>
      </c>
      <c r="Y238" s="94">
        <f>+'CO2'!Y238+'abs CO2'!Y238+'CH4'!Y238*PCG!$C$5+N2O!Y238*PCG!$C$6+HFC!Y238+PFC!Y238+'SF6'!Y238</f>
        <v>1.0724999999999999E-4</v>
      </c>
      <c r="Z238" s="94">
        <f>+'CO2'!Z238+'abs CO2'!Z238+'CH4'!Z238*PCG!$C$5+N2O!Z238*PCG!$C$6+HFC!Z238+PFC!Z238+'SF6'!Z238</f>
        <v>7.149999999999999E-5</v>
      </c>
      <c r="AA238" s="94">
        <f>+'CO2'!AA238+'abs CO2'!AA238+'CH4'!AA238*PCG!$C$5+N2O!AA238*PCG!$C$6+HFC!AA238+PFC!AA238+'SF6'!AA238</f>
        <v>3.5749999999999995E-5</v>
      </c>
      <c r="AB238" s="94">
        <f>+'CO2'!AB238+'abs CO2'!AB238+'CH4'!AB238*PCG!$C$5+N2O!AB238*PCG!$C$6+HFC!AB238+PFC!AB238+'SF6'!AB238</f>
        <v>0</v>
      </c>
      <c r="AC238" s="94">
        <f>+'CO2'!AC238+'abs CO2'!AC238+'CH4'!AC238*PCG!$C$5+N2O!AC238*PCG!$C$6+HFC!AC238+PFC!AC238+'SF6'!AC238</f>
        <v>0</v>
      </c>
      <c r="AD238" s="94">
        <f>+'CO2'!AD238+'abs CO2'!AD238+'CH4'!AD238*PCG!$C$5+N2O!AD238*PCG!$C$6+HFC!AD238+PFC!AD238+'SF6'!AD238</f>
        <v>0</v>
      </c>
      <c r="AE238" s="94">
        <f>+'CO2'!AE238+'abs CO2'!AE238+'CH4'!AE238*PCG!$C$5+N2O!AE238*PCG!$C$6+HFC!AE238+PFC!AE238+'SF6'!AE238</f>
        <v>0</v>
      </c>
    </row>
    <row r="239" spans="1:31" x14ac:dyDescent="0.2">
      <c r="A239" s="80" t="s">
        <v>463</v>
      </c>
      <c r="B239" s="4" t="s">
        <v>438</v>
      </c>
      <c r="C239" s="94">
        <f>+'CO2'!C239+'abs CO2'!C239+'CH4'!C239*PCG!$C$5+N2O!C239*PCG!$C$6+HFC!C239+PFC!C239+'SF6'!C239</f>
        <v>0</v>
      </c>
      <c r="D239" s="94">
        <f>+'CO2'!D239+'abs CO2'!D239+'CH4'!D239*PCG!$C$5+N2O!D239*PCG!$C$6+HFC!D239+PFC!D239+'SF6'!D239</f>
        <v>0</v>
      </c>
      <c r="E239" s="94">
        <f>+'CO2'!E239+'abs CO2'!E239+'CH4'!E239*PCG!$C$5+N2O!E239*PCG!$C$6+HFC!E239+PFC!E239+'SF6'!E239</f>
        <v>0</v>
      </c>
      <c r="F239" s="94">
        <f>+'CO2'!F239+'abs CO2'!F239+'CH4'!F239*PCG!$C$5+N2O!F239*PCG!$C$6+HFC!F239+PFC!F239+'SF6'!F239</f>
        <v>0</v>
      </c>
      <c r="G239" s="94">
        <f>+'CO2'!G239+'abs CO2'!G239+'CH4'!G239*PCG!$C$5+N2O!G239*PCG!$C$6+HFC!G239+PFC!G239+'SF6'!G239</f>
        <v>0</v>
      </c>
      <c r="H239" s="94">
        <f>+'CO2'!H239+'abs CO2'!H239+'CH4'!H239*PCG!$C$5+N2O!H239*PCG!$C$6+HFC!H239+PFC!H239+'SF6'!H239</f>
        <v>0</v>
      </c>
      <c r="I239" s="94">
        <f>+'CO2'!I239+'abs CO2'!I239+'CH4'!I239*PCG!$C$5+N2O!I239*PCG!$C$6+HFC!I239+PFC!I239+'SF6'!I239</f>
        <v>0</v>
      </c>
      <c r="J239" s="94">
        <f>+'CO2'!J239+'abs CO2'!J239+'CH4'!J239*PCG!$C$5+N2O!J239*PCG!$C$6+HFC!J239+PFC!J239+'SF6'!J239</f>
        <v>0</v>
      </c>
      <c r="K239" s="94">
        <f>+'CO2'!K239+'abs CO2'!K239+'CH4'!K239*PCG!$C$5+N2O!K239*PCG!$C$6+HFC!K239+PFC!K239+'SF6'!K239</f>
        <v>2.3249999999999998E-3</v>
      </c>
      <c r="L239" s="94">
        <f>+'CO2'!L239+'abs CO2'!L239+'CH4'!L239*PCG!$C$5+N2O!L239*PCG!$C$6+HFC!L239+PFC!L239+'SF6'!L239</f>
        <v>4.6499999999999996E-3</v>
      </c>
      <c r="M239" s="94">
        <f>+'CO2'!M239+'abs CO2'!M239+'CH4'!M239*PCG!$C$5+N2O!M239*PCG!$C$6+HFC!M239+PFC!M239+'SF6'!M239</f>
        <v>6.9750000000000003E-3</v>
      </c>
      <c r="N239" s="94">
        <f>+'CO2'!N239+'abs CO2'!N239+'CH4'!N239*PCG!$C$5+N2O!N239*PCG!$C$6+HFC!N239+PFC!N239+'SF6'!N239</f>
        <v>9.2999999999999992E-3</v>
      </c>
      <c r="O239" s="94">
        <f>+'CO2'!O239+'abs CO2'!O239+'CH4'!O239*PCG!$C$5+N2O!O239*PCG!$C$6+HFC!O239+PFC!O239+'SF6'!O239</f>
        <v>1.1625E-2</v>
      </c>
      <c r="P239" s="94">
        <f>+'CO2'!P239+'abs CO2'!P239+'CH4'!P239*PCG!$C$5+N2O!P239*PCG!$C$6+HFC!P239+PFC!P239+'SF6'!P239</f>
        <v>1.3950000000000001E-2</v>
      </c>
      <c r="Q239" s="94">
        <f>+'CO2'!Q239+'abs CO2'!Q239+'CH4'!Q239*PCG!$C$5+N2O!Q239*PCG!$C$6+HFC!Q239+PFC!Q239+'SF6'!Q239</f>
        <v>1.6275000000000001E-2</v>
      </c>
      <c r="R239" s="94">
        <f>+'CO2'!R239+'abs CO2'!R239+'CH4'!R239*PCG!$C$5+N2O!R239*PCG!$C$6+HFC!R239+PFC!R239+'SF6'!R239</f>
        <v>1.8599999999999998E-2</v>
      </c>
      <c r="S239" s="94">
        <f>+'CO2'!S239+'abs CO2'!S239+'CH4'!S239*PCG!$C$5+N2O!S239*PCG!$C$6+HFC!S239+PFC!S239+'SF6'!S239</f>
        <v>2.0924999999999999E-2</v>
      </c>
      <c r="T239" s="94">
        <f>+'CO2'!T239+'abs CO2'!T239+'CH4'!T239*PCG!$C$5+N2O!T239*PCG!$C$6+HFC!T239+PFC!T239+'SF6'!T239</f>
        <v>2.325E-2</v>
      </c>
      <c r="U239" s="94">
        <f>+'CO2'!U239+'abs CO2'!U239+'CH4'!U239*PCG!$C$5+N2O!U239*PCG!$C$6+HFC!U239+PFC!U239+'SF6'!U239</f>
        <v>2.8524999999999998E-2</v>
      </c>
      <c r="V239" s="94">
        <f>+'CO2'!V239+'abs CO2'!V239+'CH4'!V239*PCG!$C$5+N2O!V239*PCG!$C$6+HFC!V239+PFC!V239+'SF6'!V239</f>
        <v>3.3799999999999997E-2</v>
      </c>
      <c r="W239" s="94">
        <f>+'CO2'!W239+'abs CO2'!W239+'CH4'!W239*PCG!$C$5+N2O!W239*PCG!$C$6+HFC!W239+PFC!W239+'SF6'!W239</f>
        <v>3.9074999999999999E-2</v>
      </c>
      <c r="X239" s="94">
        <f>+'CO2'!X239+'abs CO2'!X239+'CH4'!X239*PCG!$C$5+N2O!X239*PCG!$C$6+HFC!X239+PFC!X239+'SF6'!X239</f>
        <v>4.4350000000000001E-2</v>
      </c>
      <c r="Y239" s="94">
        <f>+'CO2'!Y239+'abs CO2'!Y239+'CH4'!Y239*PCG!$C$5+N2O!Y239*PCG!$C$6+HFC!Y239+PFC!Y239+'SF6'!Y239</f>
        <v>4.9624999999999996E-2</v>
      </c>
      <c r="Z239" s="94">
        <f>+'CO2'!Z239+'abs CO2'!Z239+'CH4'!Z239*PCG!$C$5+N2O!Z239*PCG!$C$6+HFC!Z239+PFC!Z239+'SF6'!Z239</f>
        <v>5.4900000000000004E-2</v>
      </c>
      <c r="AA239" s="94">
        <f>+'CO2'!AA239+'abs CO2'!AA239+'CH4'!AA239*PCG!$C$5+N2O!AA239*PCG!$C$6+HFC!AA239+PFC!AA239+'SF6'!AA239</f>
        <v>6.0174999999999999E-2</v>
      </c>
      <c r="AB239" s="94">
        <f>+'CO2'!AB239+'abs CO2'!AB239+'CH4'!AB239*PCG!$C$5+N2O!AB239*PCG!$C$6+HFC!AB239+PFC!AB239+'SF6'!AB239</f>
        <v>6.5449999999999994E-2</v>
      </c>
      <c r="AC239" s="94">
        <f>+'CO2'!AC239+'abs CO2'!AC239+'CH4'!AC239*PCG!$C$5+N2O!AC239*PCG!$C$6+HFC!AC239+PFC!AC239+'SF6'!AC239</f>
        <v>7.0724999999999996E-2</v>
      </c>
      <c r="AD239" s="94">
        <f>+'CO2'!AD239+'abs CO2'!AD239+'CH4'!AD239*PCG!$C$5+N2O!AD239*PCG!$C$6+HFC!AD239+PFC!AD239+'SF6'!AD239</f>
        <v>7.5999999999999998E-2</v>
      </c>
      <c r="AE239" s="94">
        <f>+'CO2'!AE239+'abs CO2'!AE239+'CH4'!AE239*PCG!$C$5+N2O!AE239*PCG!$C$6+HFC!AE239+PFC!AE239+'SF6'!AE239</f>
        <v>8.1275E-2</v>
      </c>
    </row>
    <row r="240" spans="1:31" x14ac:dyDescent="0.2">
      <c r="A240" s="80" t="s">
        <v>464</v>
      </c>
      <c r="B240" s="4" t="s">
        <v>465</v>
      </c>
      <c r="C240" s="33">
        <f t="shared" ref="C240:AE240" si="60">+C241+C242+C243+C244</f>
        <v>9.5097442468610343</v>
      </c>
      <c r="D240" s="33">
        <f t="shared" si="60"/>
        <v>10.048625536767803</v>
      </c>
      <c r="E240" s="33">
        <f t="shared" si="60"/>
        <v>10.669089680787073</v>
      </c>
      <c r="F240" s="33">
        <f t="shared" si="60"/>
        <v>11.100742232950228</v>
      </c>
      <c r="G240" s="33">
        <f t="shared" si="60"/>
        <v>11.656192172719752</v>
      </c>
      <c r="H240" s="33">
        <f t="shared" si="60"/>
        <v>13.145483726347925</v>
      </c>
      <c r="I240" s="33">
        <f t="shared" si="60"/>
        <v>14.106775895153643</v>
      </c>
      <c r="J240" s="33">
        <f t="shared" si="60"/>
        <v>15.530320745675017</v>
      </c>
      <c r="K240" s="33">
        <f t="shared" si="60"/>
        <v>16.443500495877206</v>
      </c>
      <c r="L240" s="33">
        <f t="shared" si="60"/>
        <v>17.988348121548846</v>
      </c>
      <c r="M240" s="33">
        <f t="shared" si="60"/>
        <v>18.538463137059416</v>
      </c>
      <c r="N240" s="33">
        <f t="shared" si="60"/>
        <v>27.968623111312368</v>
      </c>
      <c r="O240" s="33">
        <f t="shared" si="60"/>
        <v>29.907845193773266</v>
      </c>
      <c r="P240" s="33">
        <f t="shared" si="60"/>
        <v>30.174479446860637</v>
      </c>
      <c r="Q240" s="33">
        <f t="shared" si="60"/>
        <v>31.293251572171744</v>
      </c>
      <c r="R240" s="33">
        <f t="shared" si="60"/>
        <v>33.549609275606691</v>
      </c>
      <c r="S240" s="33">
        <f t="shared" si="60"/>
        <v>36.719384491627068</v>
      </c>
      <c r="T240" s="33">
        <f t="shared" si="60"/>
        <v>38.498349652324855</v>
      </c>
      <c r="U240" s="33">
        <f t="shared" si="60"/>
        <v>42.211231352027454</v>
      </c>
      <c r="V240" s="33">
        <f t="shared" si="60"/>
        <v>45.901304602271303</v>
      </c>
      <c r="W240" s="33">
        <f t="shared" si="60"/>
        <v>50.269140499136682</v>
      </c>
      <c r="X240" s="33">
        <f t="shared" si="60"/>
        <v>52.930512735967838</v>
      </c>
      <c r="Y240" s="33">
        <f t="shared" si="60"/>
        <v>54.619468254355795</v>
      </c>
      <c r="Z240" s="33">
        <f t="shared" si="60"/>
        <v>53.91960071679506</v>
      </c>
      <c r="AA240" s="33">
        <f t="shared" si="60"/>
        <v>49.135540784205617</v>
      </c>
      <c r="AB240" s="33">
        <f t="shared" si="60"/>
        <v>53.053757990230658</v>
      </c>
      <c r="AC240" s="33">
        <f t="shared" si="60"/>
        <v>55.964832079702774</v>
      </c>
      <c r="AD240" s="33">
        <f t="shared" si="60"/>
        <v>58.235690767815385</v>
      </c>
      <c r="AE240" s="33">
        <f t="shared" si="60"/>
        <v>61.582390440918374</v>
      </c>
    </row>
    <row r="241" spans="1:31" x14ac:dyDescent="0.2">
      <c r="A241" s="80" t="s">
        <v>466</v>
      </c>
      <c r="B241" s="4" t="s">
        <v>395</v>
      </c>
      <c r="C241" s="94">
        <f>+'CO2'!C241+'abs CO2'!C241+'CH4'!C241*PCG!$C$5+N2O!C241*PCG!$C$6+HFC!C241+PFC!C241+'SF6'!C241</f>
        <v>0.79562557703072434</v>
      </c>
      <c r="D241" s="94">
        <f>+'CO2'!D241+'abs CO2'!D241+'CH4'!D241*PCG!$C$5+N2O!D241*PCG!$C$6+HFC!D241+PFC!D241+'SF6'!D241</f>
        <v>0.80293182956829179</v>
      </c>
      <c r="E241" s="94">
        <f>+'CO2'!E241+'abs CO2'!E241+'CH4'!E241*PCG!$C$5+N2O!E241*PCG!$C$6+HFC!E241+PFC!E241+'SF6'!E241</f>
        <v>0.84197099127894703</v>
      </c>
      <c r="F241" s="94">
        <f>+'CO2'!F241+'abs CO2'!F241+'CH4'!F241*PCG!$C$5+N2O!F241*PCG!$C$6+HFC!F241+PFC!F241+'SF6'!F241</f>
        <v>0.87863719823273323</v>
      </c>
      <c r="G241" s="94">
        <f>+'CO2'!G241+'abs CO2'!G241+'CH4'!G241*PCG!$C$5+N2O!G241*PCG!$C$6+HFC!G241+PFC!G241+'SF6'!G241</f>
        <v>0.91382556013232397</v>
      </c>
      <c r="H241" s="94">
        <f>+'CO2'!H241+'abs CO2'!H241+'CH4'!H241*PCG!$C$5+N2O!H241*PCG!$C$6+HFC!H241+PFC!H241+'SF6'!H241</f>
        <v>0.93539173087487393</v>
      </c>
      <c r="I241" s="94">
        <f>+'CO2'!I241+'abs CO2'!I241+'CH4'!I241*PCG!$C$5+N2O!I241*PCG!$C$6+HFC!I241+PFC!I241+'SF6'!I241</f>
        <v>0.96241465449319918</v>
      </c>
      <c r="J241" s="94">
        <f>+'CO2'!J241+'abs CO2'!J241+'CH4'!J241*PCG!$C$5+N2O!J241*PCG!$C$6+HFC!J241+PFC!J241+'SF6'!J241</f>
        <v>1.0534481380748775</v>
      </c>
      <c r="K241" s="94">
        <f>+'CO2'!K241+'abs CO2'!K241+'CH4'!K241*PCG!$C$5+N2O!K241*PCG!$C$6+HFC!K241+PFC!K241+'SF6'!K241</f>
        <v>0.99606482420860831</v>
      </c>
      <c r="L241" s="94">
        <f>+'CO2'!L241+'abs CO2'!L241+'CH4'!L241*PCG!$C$5+N2O!L241*PCG!$C$6+HFC!L241+PFC!L241+'SF6'!L241</f>
        <v>0.93835773186535998</v>
      </c>
      <c r="M241" s="94">
        <f>+'CO2'!M241+'abs CO2'!M241+'CH4'!M241*PCG!$C$5+N2O!M241*PCG!$C$6+HFC!M241+PFC!M241+'SF6'!M241</f>
        <v>0.88032686104513158</v>
      </c>
      <c r="N241" s="94">
        <f>+'CO2'!N241+'abs CO2'!N241+'CH4'!N241*PCG!$C$5+N2O!N241*PCG!$C$6+HFC!N241+PFC!N241+'SF6'!N241</f>
        <v>0.82197221174792368</v>
      </c>
      <c r="O241" s="94">
        <f>+'CO2'!O241+'abs CO2'!O241+'CH4'!O241*PCG!$C$5+N2O!O241*PCG!$C$6+HFC!O241+PFC!O241+'SF6'!O241</f>
        <v>0.76329378397373604</v>
      </c>
      <c r="P241" s="94">
        <f>+'CO2'!P241+'abs CO2'!P241+'CH4'!P241*PCG!$C$5+N2O!P241*PCG!$C$6+HFC!P241+PFC!P241+'SF6'!P241</f>
        <v>0.70429157772256867</v>
      </c>
      <c r="Q241" s="94">
        <f>+'CO2'!Q241+'abs CO2'!Q241+'CH4'!Q241*PCG!$C$5+N2O!Q241*PCG!$C$6+HFC!Q241+PFC!Q241+'SF6'!Q241</f>
        <v>0.64496559299442158</v>
      </c>
      <c r="R241" s="94">
        <f>+'CO2'!R241+'abs CO2'!R241+'CH4'!R241*PCG!$C$5+N2O!R241*PCG!$C$6+HFC!R241+PFC!R241+'SF6'!R241</f>
        <v>0.58531582978929475</v>
      </c>
      <c r="S241" s="94">
        <f>+'CO2'!S241+'abs CO2'!S241+'CH4'!S241*PCG!$C$5+N2O!S241*PCG!$C$6+HFC!S241+PFC!S241+'SF6'!S241</f>
        <v>0.5253422881071883</v>
      </c>
      <c r="T241" s="94">
        <f>+'CO2'!T241+'abs CO2'!T241+'CH4'!T241*PCG!$C$5+N2O!T241*PCG!$C$6+HFC!T241+PFC!T241+'SF6'!T241</f>
        <v>0.46504496794810213</v>
      </c>
      <c r="U241" s="94">
        <f>+'CO2'!U241+'abs CO2'!U241+'CH4'!U241*PCG!$C$5+N2O!U241*PCG!$C$6+HFC!U241+PFC!U241+'SF6'!U241</f>
        <v>0.44391979083109512</v>
      </c>
      <c r="V241" s="94">
        <f>+'CO2'!V241+'abs CO2'!V241+'CH4'!V241*PCG!$C$5+N2O!V241*PCG!$C$6+HFC!V241+PFC!V241+'SF6'!V241</f>
        <v>0.4226776201665276</v>
      </c>
      <c r="W241" s="94">
        <f>+'CO2'!W241+'abs CO2'!W241+'CH4'!W241*PCG!$C$5+N2O!W241*PCG!$C$6+HFC!W241+PFC!W241+'SF6'!W241</f>
        <v>0.40131845595439963</v>
      </c>
      <c r="X241" s="94">
        <f>+'CO2'!X241+'abs CO2'!X241+'CH4'!X241*PCG!$C$5+N2O!X241*PCG!$C$6+HFC!X241+PFC!X241+'SF6'!X241</f>
        <v>0.37984229819471094</v>
      </c>
      <c r="Y241" s="94">
        <f>+'CO2'!Y241+'abs CO2'!Y241+'CH4'!Y241*PCG!$C$5+N2O!Y241*PCG!$C$6+HFC!Y241+PFC!Y241+'SF6'!Y241</f>
        <v>0.39224895560025369</v>
      </c>
      <c r="Z241" s="94">
        <f>+'CO2'!Z241+'abs CO2'!Z241+'CH4'!Z241*PCG!$C$5+N2O!Z241*PCG!$C$6+HFC!Z241+PFC!Z241+'SF6'!Z241</f>
        <v>0.40471478427021956</v>
      </c>
      <c r="AA241" s="94">
        <f>+'CO2'!AA241+'abs CO2'!AA241+'CH4'!AA241*PCG!$C$5+N2O!AA241*PCG!$C$6+HFC!AA241+PFC!AA241+'SF6'!AA241</f>
        <v>0.36996236337081978</v>
      </c>
      <c r="AB241" s="94">
        <f>+'CO2'!AB241+'abs CO2'!AB241+'CH4'!AB241*PCG!$C$5+N2O!AB241*PCG!$C$6+HFC!AB241+PFC!AB241+'SF6'!AB241</f>
        <v>0.33502541569030797</v>
      </c>
      <c r="AC241" s="94">
        <f>+'CO2'!AC241+'abs CO2'!AC241+'CH4'!AC241*PCG!$C$5+N2O!AC241*PCG!$C$6+HFC!AC241+PFC!AC241+'SF6'!AC241</f>
        <v>0.29025078601331367</v>
      </c>
      <c r="AD241" s="94">
        <f>+'CO2'!AD241+'abs CO2'!AD241+'CH4'!AD241*PCG!$C$5+N2O!AD241*PCG!$C$6+HFC!AD241+PFC!AD241+'SF6'!AD241</f>
        <v>0.24461490848107495</v>
      </c>
      <c r="AE241" s="94">
        <f>+'CO2'!AE241+'abs CO2'!AE241+'CH4'!AE241*PCG!$C$5+N2O!AE241*PCG!$C$6+HFC!AE241+PFC!AE241+'SF6'!AE241</f>
        <v>0.19897903094883632</v>
      </c>
    </row>
    <row r="242" spans="1:31" x14ac:dyDescent="0.2">
      <c r="A242" s="80" t="s">
        <v>467</v>
      </c>
      <c r="B242" s="4" t="s">
        <v>411</v>
      </c>
      <c r="C242" s="94">
        <f>+'CO2'!C242+'abs CO2'!C242+'CH4'!C242*PCG!$C$5+N2O!C242*PCG!$C$6+HFC!C242+PFC!C242+'SF6'!C242</f>
        <v>0</v>
      </c>
      <c r="D242" s="94">
        <f>+'CO2'!D242+'abs CO2'!D242+'CH4'!D242*PCG!$C$5+N2O!D242*PCG!$C$6+HFC!D242+PFC!D242+'SF6'!D242</f>
        <v>0</v>
      </c>
      <c r="E242" s="94">
        <f>+'CO2'!E242+'abs CO2'!E242+'CH4'!E242*PCG!$C$5+N2O!E242*PCG!$C$6+HFC!E242+PFC!E242+'SF6'!E242</f>
        <v>0</v>
      </c>
      <c r="F242" s="94">
        <f>+'CO2'!F242+'abs CO2'!F242+'CH4'!F242*PCG!$C$5+N2O!F242*PCG!$C$6+HFC!F242+PFC!F242+'SF6'!F242</f>
        <v>0</v>
      </c>
      <c r="G242" s="94">
        <f>+'CO2'!G242+'abs CO2'!G242+'CH4'!G242*PCG!$C$5+N2O!G242*PCG!$C$6+HFC!G242+PFC!G242+'SF6'!G242</f>
        <v>0</v>
      </c>
      <c r="H242" s="94">
        <f>+'CO2'!H242+'abs CO2'!H242+'CH4'!H242*PCG!$C$5+N2O!H242*PCG!$C$6+HFC!H242+PFC!H242+'SF6'!H242</f>
        <v>0</v>
      </c>
      <c r="I242" s="94">
        <f>+'CO2'!I242+'abs CO2'!I242+'CH4'!I242*PCG!$C$5+N2O!I242*PCG!$C$6+HFC!I242+PFC!I242+'SF6'!I242</f>
        <v>0</v>
      </c>
      <c r="J242" s="94">
        <f>+'CO2'!J242+'abs CO2'!J242+'CH4'!J242*PCG!$C$5+N2O!J242*PCG!$C$6+HFC!J242+PFC!J242+'SF6'!J242</f>
        <v>0</v>
      </c>
      <c r="K242" s="94">
        <f>+'CO2'!K242+'abs CO2'!K242+'CH4'!K242*PCG!$C$5+N2O!K242*PCG!$C$6+HFC!K242+PFC!K242+'SF6'!K242</f>
        <v>0</v>
      </c>
      <c r="L242" s="94">
        <f>+'CO2'!L242+'abs CO2'!L242+'CH4'!L242*PCG!$C$5+N2O!L242*PCG!$C$6+HFC!L242+PFC!L242+'SF6'!L242</f>
        <v>0</v>
      </c>
      <c r="M242" s="94">
        <f>+'CO2'!M242+'abs CO2'!M242+'CH4'!M242*PCG!$C$5+N2O!M242*PCG!$C$6+HFC!M242+PFC!M242+'SF6'!M242</f>
        <v>0</v>
      </c>
      <c r="N242" s="94">
        <f>+'CO2'!N242+'abs CO2'!N242+'CH4'!N242*PCG!$C$5+N2O!N242*PCG!$C$6+HFC!N242+PFC!N242+'SF6'!N242</f>
        <v>0</v>
      </c>
      <c r="O242" s="94">
        <f>+'CO2'!O242+'abs CO2'!O242+'CH4'!O242*PCG!$C$5+N2O!O242*PCG!$C$6+HFC!O242+PFC!O242+'SF6'!O242</f>
        <v>0</v>
      </c>
      <c r="P242" s="94">
        <f>+'CO2'!P242+'abs CO2'!P242+'CH4'!P242*PCG!$C$5+N2O!P242*PCG!$C$6+HFC!P242+PFC!P242+'SF6'!P242</f>
        <v>0</v>
      </c>
      <c r="Q242" s="94">
        <f>+'CO2'!Q242+'abs CO2'!Q242+'CH4'!Q242*PCG!$C$5+N2O!Q242*PCG!$C$6+HFC!Q242+PFC!Q242+'SF6'!Q242</f>
        <v>0</v>
      </c>
      <c r="R242" s="94">
        <f>+'CO2'!R242+'abs CO2'!R242+'CH4'!R242*PCG!$C$5+N2O!R242*PCG!$C$6+HFC!R242+PFC!R242+'SF6'!R242</f>
        <v>0</v>
      </c>
      <c r="S242" s="94">
        <f>+'CO2'!S242+'abs CO2'!S242+'CH4'!S242*PCG!$C$5+N2O!S242*PCG!$C$6+HFC!S242+PFC!S242+'SF6'!S242</f>
        <v>0</v>
      </c>
      <c r="T242" s="94">
        <f>+'CO2'!T242+'abs CO2'!T242+'CH4'!T242*PCG!$C$5+N2O!T242*PCG!$C$6+HFC!T242+PFC!T242+'SF6'!T242</f>
        <v>0</v>
      </c>
      <c r="U242" s="94">
        <f>+'CO2'!U242+'abs CO2'!U242+'CH4'!U242*PCG!$C$5+N2O!U242*PCG!$C$6+HFC!U242+PFC!U242+'SF6'!U242</f>
        <v>0</v>
      </c>
      <c r="V242" s="94">
        <f>+'CO2'!V242+'abs CO2'!V242+'CH4'!V242*PCG!$C$5+N2O!V242*PCG!$C$6+HFC!V242+PFC!V242+'SF6'!V242</f>
        <v>0</v>
      </c>
      <c r="W242" s="94">
        <f>+'CO2'!W242+'abs CO2'!W242+'CH4'!W242*PCG!$C$5+N2O!W242*PCG!$C$6+HFC!W242+PFC!W242+'SF6'!W242</f>
        <v>0</v>
      </c>
      <c r="X242" s="94">
        <f>+'CO2'!X242+'abs CO2'!X242+'CH4'!X242*PCG!$C$5+N2O!X242*PCG!$C$6+HFC!X242+PFC!X242+'SF6'!X242</f>
        <v>0</v>
      </c>
      <c r="Y242" s="94">
        <f>+'CO2'!Y242+'abs CO2'!Y242+'CH4'!Y242*PCG!$C$5+N2O!Y242*PCG!$C$6+HFC!Y242+PFC!Y242+'SF6'!Y242</f>
        <v>0</v>
      </c>
      <c r="Z242" s="94">
        <f>+'CO2'!Z242+'abs CO2'!Z242+'CH4'!Z242*PCG!$C$5+N2O!Z242*PCG!$C$6+HFC!Z242+PFC!Z242+'SF6'!Z242</f>
        <v>0</v>
      </c>
      <c r="AA242" s="94">
        <f>+'CO2'!AA242+'abs CO2'!AA242+'CH4'!AA242*PCG!$C$5+N2O!AA242*PCG!$C$6+HFC!AA242+PFC!AA242+'SF6'!AA242</f>
        <v>0</v>
      </c>
      <c r="AB242" s="94">
        <f>+'CO2'!AB242+'abs CO2'!AB242+'CH4'!AB242*PCG!$C$5+N2O!AB242*PCG!$C$6+HFC!AB242+PFC!AB242+'SF6'!AB242</f>
        <v>0</v>
      </c>
      <c r="AC242" s="94">
        <f>+'CO2'!AC242+'abs CO2'!AC242+'CH4'!AC242*PCG!$C$5+N2O!AC242*PCG!$C$6+HFC!AC242+PFC!AC242+'SF6'!AC242</f>
        <v>0</v>
      </c>
      <c r="AD242" s="94">
        <f>+'CO2'!AD242+'abs CO2'!AD242+'CH4'!AD242*PCG!$C$5+N2O!AD242*PCG!$C$6+HFC!AD242+PFC!AD242+'SF6'!AD242</f>
        <v>0</v>
      </c>
      <c r="AE242" s="94">
        <f>+'CO2'!AE242+'abs CO2'!AE242+'CH4'!AE242*PCG!$C$5+N2O!AE242*PCG!$C$6+HFC!AE242+PFC!AE242+'SF6'!AE242</f>
        <v>0</v>
      </c>
    </row>
    <row r="243" spans="1:31" x14ac:dyDescent="0.2">
      <c r="A243" s="80" t="s">
        <v>468</v>
      </c>
      <c r="B243" s="4" t="s">
        <v>413</v>
      </c>
      <c r="C243" s="94">
        <f>+'CO2'!C243+'abs CO2'!C243+'CH4'!C243*PCG!$C$5+N2O!C243*PCG!$C$6+HFC!C243+PFC!C243+'SF6'!C243</f>
        <v>0.87383876799838167</v>
      </c>
      <c r="D243" s="94">
        <f>+'CO2'!D243+'abs CO2'!D243+'CH4'!D243*PCG!$C$5+N2O!D243*PCG!$C$6+HFC!D243+PFC!D243+'SF6'!D243</f>
        <v>1.0097995213725115</v>
      </c>
      <c r="E243" s="94">
        <f>+'CO2'!E243+'abs CO2'!E243+'CH4'!E243*PCG!$C$5+N2O!E243*PCG!$C$6+HFC!E243+PFC!E243+'SF6'!E243</f>
        <v>1.1956102196860561</v>
      </c>
      <c r="F243" s="94">
        <f>+'CO2'!F243+'abs CO2'!F243+'CH4'!F243*PCG!$C$5+N2O!F243*PCG!$C$6+HFC!F243+PFC!F243+'SF6'!F243</f>
        <v>1.194982280900355</v>
      </c>
      <c r="G243" s="94">
        <f>+'CO2'!G243+'abs CO2'!G243+'CH4'!G243*PCG!$C$5+N2O!G243*PCG!$C$6+HFC!G243+PFC!G243+'SF6'!G243</f>
        <v>1.3196295747752165</v>
      </c>
      <c r="H243" s="94">
        <f>+'CO2'!H243+'abs CO2'!H243+'CH4'!H243*PCG!$C$5+N2O!H243*PCG!$C$6+HFC!H243+PFC!H243+'SF6'!H243</f>
        <v>2.3917406736657689</v>
      </c>
      <c r="I243" s="94">
        <f>+'CO2'!I243+'abs CO2'!I243+'CH4'!I243*PCG!$C$5+N2O!I243*PCG!$C$6+HFC!I243+PFC!I243+'SF6'!I243</f>
        <v>2.9303956348580873</v>
      </c>
      <c r="J243" s="94">
        <f>+'CO2'!J243+'abs CO2'!J243+'CH4'!J243*PCG!$C$5+N2O!J243*PCG!$C$6+HFC!J243+PFC!J243+'SF6'!J243</f>
        <v>3.8672927178027132</v>
      </c>
      <c r="K243" s="94">
        <f>+'CO2'!K243+'abs CO2'!K243+'CH4'!K243*PCG!$C$5+N2O!K243*PCG!$C$6+HFC!K243+PFC!K243+'SF6'!K243</f>
        <v>4.2768892874710858</v>
      </c>
      <c r="L243" s="94">
        <f>+'CO2'!L243+'abs CO2'!L243+'CH4'!L243*PCG!$C$5+N2O!L243*PCG!$C$6+HFC!L243+PFC!L243+'SF6'!L243</f>
        <v>5.3184775110858853</v>
      </c>
      <c r="M243" s="94">
        <f>+'CO2'!M243+'abs CO2'!M243+'CH4'!M243*PCG!$C$5+N2O!M243*PCG!$C$6+HFC!M243+PFC!M243+'SF6'!M243</f>
        <v>5.3656569030165997</v>
      </c>
      <c r="N243" s="94">
        <f>+'CO2'!N243+'abs CO2'!N243+'CH4'!N243*PCG!$C$5+N2O!N243*PCG!$C$6+HFC!N243+PFC!N243+'SF6'!N243</f>
        <v>14.293205032166671</v>
      </c>
      <c r="O243" s="94">
        <f>+'CO2'!O243+'abs CO2'!O243+'CH4'!O243*PCG!$C$5+N2O!O243*PCG!$C$6+HFC!O243+PFC!O243+'SF6'!O243</f>
        <v>15.730139048001673</v>
      </c>
      <c r="P243" s="94">
        <f>+'CO2'!P243+'abs CO2'!P243+'CH4'!P243*PCG!$C$5+N2O!P243*PCG!$C$6+HFC!P243+PFC!P243+'SF6'!P243</f>
        <v>15.494809012940124</v>
      </c>
      <c r="Q243" s="94">
        <f>+'CO2'!Q243+'abs CO2'!Q243+'CH4'!Q243*PCG!$C$5+N2O!Q243*PCG!$C$6+HFC!Q243+PFC!Q243+'SF6'!Q243</f>
        <v>16.111940628579298</v>
      </c>
      <c r="R243" s="94">
        <f>+'CO2'!R243+'abs CO2'!R243+'CH4'!R243*PCG!$C$5+N2O!R243*PCG!$C$6+HFC!R243+PFC!R243+'SF6'!R243</f>
        <v>17.866981600819283</v>
      </c>
      <c r="S243" s="94">
        <f>+'CO2'!S243+'abs CO2'!S243+'CH4'!S243*PCG!$C$5+N2O!S243*PCG!$C$6+HFC!S243+PFC!S243+'SF6'!S243</f>
        <v>20.535763864121677</v>
      </c>
      <c r="T243" s="94">
        <f>+'CO2'!T243+'abs CO2'!T243+'CH4'!T243*PCG!$C$5+N2O!T243*PCG!$C$6+HFC!T243+PFC!T243+'SF6'!T243</f>
        <v>21.814059850578474</v>
      </c>
      <c r="U243" s="94">
        <f>+'CO2'!U243+'abs CO2'!U243+'CH4'!U243*PCG!$C$5+N2O!U243*PCG!$C$6+HFC!U243+PFC!U243+'SF6'!U243</f>
        <v>21.190614169807027</v>
      </c>
      <c r="V243" s="94">
        <f>+'CO2'!V243+'abs CO2'!V243+'CH4'!V243*PCG!$C$5+N2O!V243*PCG!$C$6+HFC!V243+PFC!V243+'SF6'!V243</f>
        <v>20.544477033124402</v>
      </c>
      <c r="W243" s="94">
        <f>+'CO2'!W243+'abs CO2'!W243+'CH4'!W243*PCG!$C$5+N2O!W243*PCG!$C$6+HFC!W243+PFC!W243+'SF6'!W243</f>
        <v>20.576219536610861</v>
      </c>
      <c r="X243" s="94">
        <f>+'CO2'!X243+'abs CO2'!X243+'CH4'!X243*PCG!$C$5+N2O!X243*PCG!$C$6+HFC!X243+PFC!X243+'SF6'!X243</f>
        <v>21.302463447773135</v>
      </c>
      <c r="Y243" s="94">
        <f>+'CO2'!Y243+'abs CO2'!Y243+'CH4'!Y243*PCG!$C$5+N2O!Y243*PCG!$C$6+HFC!Y243+PFC!Y243+'SF6'!Y243</f>
        <v>23.559266073898399</v>
      </c>
      <c r="Z243" s="94">
        <f>+'CO2'!Z243+'abs CO2'!Z243+'CH4'!Z243*PCG!$C$5+N2O!Z243*PCG!$C$6+HFC!Z243+PFC!Z243+'SF6'!Z243</f>
        <v>21.094958779096274</v>
      </c>
      <c r="AA243" s="94">
        <f>+'CO2'!AA243+'abs CO2'!AA243+'CH4'!AA243*PCG!$C$5+N2O!AA243*PCG!$C$6+HFC!AA243+PFC!AA243+'SF6'!AA243</f>
        <v>19.636559094834798</v>
      </c>
      <c r="AB243" s="94">
        <f>+'CO2'!AB243+'abs CO2'!AB243+'CH4'!AB243*PCG!$C$5+N2O!AB243*PCG!$C$6+HFC!AB243+PFC!AB243+'SF6'!AB243</f>
        <v>20.560900720826066</v>
      </c>
      <c r="AC243" s="94">
        <f>+'CO2'!AC243+'abs CO2'!AC243+'CH4'!AC243*PCG!$C$5+N2O!AC243*PCG!$C$6+HFC!AC243+PFC!AC243+'SF6'!AC243</f>
        <v>20.487936912260889</v>
      </c>
      <c r="AD243" s="94">
        <f>+'CO2'!AD243+'abs CO2'!AD243+'CH4'!AD243*PCG!$C$5+N2O!AD243*PCG!$C$6+HFC!AD243+PFC!AD243+'SF6'!AD243</f>
        <v>19.775618950191454</v>
      </c>
      <c r="AE243" s="94">
        <f>+'CO2'!AE243+'abs CO2'!AE243+'CH4'!AE243*PCG!$C$5+N2O!AE243*PCG!$C$6+HFC!AE243+PFC!AE243+'SF6'!AE243</f>
        <v>20.139141973112402</v>
      </c>
    </row>
    <row r="244" spans="1:31" x14ac:dyDescent="0.2">
      <c r="A244" s="80" t="s">
        <v>469</v>
      </c>
      <c r="B244" s="4" t="s">
        <v>421</v>
      </c>
      <c r="C244" s="33">
        <f t="shared" ref="C244:AE244" si="61">+C245+C246+C247+C248+C249+C250+C251</f>
        <v>7.840279901831928</v>
      </c>
      <c r="D244" s="33">
        <f t="shared" si="61"/>
        <v>8.2358941858270001</v>
      </c>
      <c r="E244" s="33">
        <f t="shared" si="61"/>
        <v>8.6315084698220694</v>
      </c>
      <c r="F244" s="33">
        <f t="shared" si="61"/>
        <v>9.0271227538171406</v>
      </c>
      <c r="G244" s="33">
        <f t="shared" si="61"/>
        <v>9.4227370378122117</v>
      </c>
      <c r="H244" s="33">
        <f t="shared" si="61"/>
        <v>9.8183513218072811</v>
      </c>
      <c r="I244" s="33">
        <f t="shared" si="61"/>
        <v>10.213965605802356</v>
      </c>
      <c r="J244" s="33">
        <f t="shared" si="61"/>
        <v>10.609579889797425</v>
      </c>
      <c r="K244" s="33">
        <f t="shared" si="61"/>
        <v>11.170546384197513</v>
      </c>
      <c r="L244" s="33">
        <f t="shared" si="61"/>
        <v>11.7315128785976</v>
      </c>
      <c r="M244" s="33">
        <f t="shared" si="61"/>
        <v>12.292479372997686</v>
      </c>
      <c r="N244" s="33">
        <f t="shared" si="61"/>
        <v>12.853445867397772</v>
      </c>
      <c r="O244" s="33">
        <f t="shared" si="61"/>
        <v>13.414412361797858</v>
      </c>
      <c r="P244" s="33">
        <f t="shared" si="61"/>
        <v>13.975378856197946</v>
      </c>
      <c r="Q244" s="33">
        <f t="shared" si="61"/>
        <v>14.536345350598026</v>
      </c>
      <c r="R244" s="33">
        <f t="shared" si="61"/>
        <v>15.097311844998115</v>
      </c>
      <c r="S244" s="33">
        <f t="shared" si="61"/>
        <v>15.658278339398201</v>
      </c>
      <c r="T244" s="33">
        <f t="shared" si="61"/>
        <v>16.219244833798278</v>
      </c>
      <c r="U244" s="33">
        <f t="shared" si="61"/>
        <v>20.576697391389331</v>
      </c>
      <c r="V244" s="33">
        <f t="shared" si="61"/>
        <v>24.934149948980373</v>
      </c>
      <c r="W244" s="33">
        <f t="shared" si="61"/>
        <v>29.291602506571426</v>
      </c>
      <c r="X244" s="33">
        <f t="shared" si="61"/>
        <v>31.248206989999996</v>
      </c>
      <c r="Y244" s="33">
        <f t="shared" si="61"/>
        <v>30.667953224857143</v>
      </c>
      <c r="Z244" s="33">
        <f t="shared" si="61"/>
        <v>32.419927153428567</v>
      </c>
      <c r="AA244" s="33">
        <f t="shared" si="61"/>
        <v>29.129019325999995</v>
      </c>
      <c r="AB244" s="33">
        <f t="shared" si="61"/>
        <v>32.157831853714285</v>
      </c>
      <c r="AC244" s="33">
        <f t="shared" si="61"/>
        <v>35.186644381428572</v>
      </c>
      <c r="AD244" s="33">
        <f t="shared" si="61"/>
        <v>38.215456909142858</v>
      </c>
      <c r="AE244" s="33">
        <f t="shared" si="61"/>
        <v>41.244269436857138</v>
      </c>
    </row>
    <row r="245" spans="1:31" x14ac:dyDescent="0.2">
      <c r="A245" s="80" t="s">
        <v>470</v>
      </c>
      <c r="B245" s="4" t="s">
        <v>423</v>
      </c>
      <c r="C245" s="94">
        <f>+'CO2'!C245+'abs CO2'!C245+'CH4'!C245*PCG!$C$5+N2O!C245*PCG!$C$6+HFC!C245+PFC!C245+'SF6'!C245</f>
        <v>0</v>
      </c>
      <c r="D245" s="94">
        <f>+'CO2'!D245+'abs CO2'!D245+'CH4'!D245*PCG!$C$5+N2O!D245*PCG!$C$6+HFC!D245+PFC!D245+'SF6'!D245</f>
        <v>0</v>
      </c>
      <c r="E245" s="94">
        <f>+'CO2'!E245+'abs CO2'!E245+'CH4'!E245*PCG!$C$5+N2O!E245*PCG!$C$6+HFC!E245+PFC!E245+'SF6'!E245</f>
        <v>0</v>
      </c>
      <c r="F245" s="94">
        <f>+'CO2'!F245+'abs CO2'!F245+'CH4'!F245*PCG!$C$5+N2O!F245*PCG!$C$6+HFC!F245+PFC!F245+'SF6'!F245</f>
        <v>0</v>
      </c>
      <c r="G245" s="94">
        <f>+'CO2'!G245+'abs CO2'!G245+'CH4'!G245*PCG!$C$5+N2O!G245*PCG!$C$6+HFC!G245+PFC!G245+'SF6'!G245</f>
        <v>0</v>
      </c>
      <c r="H245" s="94">
        <f>+'CO2'!H245+'abs CO2'!H245+'CH4'!H245*PCG!$C$5+N2O!H245*PCG!$C$6+HFC!H245+PFC!H245+'SF6'!H245</f>
        <v>0</v>
      </c>
      <c r="I245" s="94">
        <f>+'CO2'!I245+'abs CO2'!I245+'CH4'!I245*PCG!$C$5+N2O!I245*PCG!$C$6+HFC!I245+PFC!I245+'SF6'!I245</f>
        <v>0</v>
      </c>
      <c r="J245" s="94">
        <f>+'CO2'!J245+'abs CO2'!J245+'CH4'!J245*PCG!$C$5+N2O!J245*PCG!$C$6+HFC!J245+PFC!J245+'SF6'!J245</f>
        <v>0</v>
      </c>
      <c r="K245" s="94">
        <f>+'CO2'!K245+'abs CO2'!K245+'CH4'!K245*PCG!$C$5+N2O!K245*PCG!$C$6+HFC!K245+PFC!K245+'SF6'!K245</f>
        <v>0</v>
      </c>
      <c r="L245" s="94">
        <f>+'CO2'!L245+'abs CO2'!L245+'CH4'!L245*PCG!$C$5+N2O!L245*PCG!$C$6+HFC!L245+PFC!L245+'SF6'!L245</f>
        <v>0</v>
      </c>
      <c r="M245" s="94">
        <f>+'CO2'!M245+'abs CO2'!M245+'CH4'!M245*PCG!$C$5+N2O!M245*PCG!$C$6+HFC!M245+PFC!M245+'SF6'!M245</f>
        <v>0</v>
      </c>
      <c r="N245" s="94">
        <f>+'CO2'!N245+'abs CO2'!N245+'CH4'!N245*PCG!$C$5+N2O!N245*PCG!$C$6+HFC!N245+PFC!N245+'SF6'!N245</f>
        <v>0</v>
      </c>
      <c r="O245" s="94">
        <f>+'CO2'!O245+'abs CO2'!O245+'CH4'!O245*PCG!$C$5+N2O!O245*PCG!$C$6+HFC!O245+PFC!O245+'SF6'!O245</f>
        <v>0</v>
      </c>
      <c r="P245" s="94">
        <f>+'CO2'!P245+'abs CO2'!P245+'CH4'!P245*PCG!$C$5+N2O!P245*PCG!$C$6+HFC!P245+PFC!P245+'SF6'!P245</f>
        <v>0</v>
      </c>
      <c r="Q245" s="94">
        <f>+'CO2'!Q245+'abs CO2'!Q245+'CH4'!Q245*PCG!$C$5+N2O!Q245*PCG!$C$6+HFC!Q245+PFC!Q245+'SF6'!Q245</f>
        <v>0</v>
      </c>
      <c r="R245" s="94">
        <f>+'CO2'!R245+'abs CO2'!R245+'CH4'!R245*PCG!$C$5+N2O!R245*PCG!$C$6+HFC!R245+PFC!R245+'SF6'!R245</f>
        <v>0</v>
      </c>
      <c r="S245" s="94">
        <f>+'CO2'!S245+'abs CO2'!S245+'CH4'!S245*PCG!$C$5+N2O!S245*PCG!$C$6+HFC!S245+PFC!S245+'SF6'!S245</f>
        <v>0</v>
      </c>
      <c r="T245" s="94">
        <f>+'CO2'!T245+'abs CO2'!T245+'CH4'!T245*PCG!$C$5+N2O!T245*PCG!$C$6+HFC!T245+PFC!T245+'SF6'!T245</f>
        <v>0</v>
      </c>
      <c r="U245" s="94">
        <f>+'CO2'!U245+'abs CO2'!U245+'CH4'!U245*PCG!$C$5+N2O!U245*PCG!$C$6+HFC!U245+PFC!U245+'SF6'!U245</f>
        <v>0</v>
      </c>
      <c r="V245" s="94">
        <f>+'CO2'!V245+'abs CO2'!V245+'CH4'!V245*PCG!$C$5+N2O!V245*PCG!$C$6+HFC!V245+PFC!V245+'SF6'!V245</f>
        <v>0</v>
      </c>
      <c r="W245" s="94">
        <f>+'CO2'!W245+'abs CO2'!W245+'CH4'!W245*PCG!$C$5+N2O!W245*PCG!$C$6+HFC!W245+PFC!W245+'SF6'!W245</f>
        <v>0</v>
      </c>
      <c r="X245" s="94">
        <f>+'CO2'!X245+'abs CO2'!X245+'CH4'!X245*PCG!$C$5+N2O!X245*PCG!$C$6+HFC!X245+PFC!X245+'SF6'!X245</f>
        <v>0</v>
      </c>
      <c r="Y245" s="94">
        <f>+'CO2'!Y245+'abs CO2'!Y245+'CH4'!Y245*PCG!$C$5+N2O!Y245*PCG!$C$6+HFC!Y245+PFC!Y245+'SF6'!Y245</f>
        <v>0</v>
      </c>
      <c r="Z245" s="94">
        <f>+'CO2'!Z245+'abs CO2'!Z245+'CH4'!Z245*PCG!$C$5+N2O!Z245*PCG!$C$6+HFC!Z245+PFC!Z245+'SF6'!Z245</f>
        <v>0</v>
      </c>
      <c r="AA245" s="94">
        <f>+'CO2'!AA245+'abs CO2'!AA245+'CH4'!AA245*PCG!$C$5+N2O!AA245*PCG!$C$6+HFC!AA245+PFC!AA245+'SF6'!AA245</f>
        <v>0</v>
      </c>
      <c r="AB245" s="94">
        <f>+'CO2'!AB245+'abs CO2'!AB245+'CH4'!AB245*PCG!$C$5+N2O!AB245*PCG!$C$6+HFC!AB245+PFC!AB245+'SF6'!AB245</f>
        <v>0</v>
      </c>
      <c r="AC245" s="94">
        <f>+'CO2'!AC245+'abs CO2'!AC245+'CH4'!AC245*PCG!$C$5+N2O!AC245*PCG!$C$6+HFC!AC245+PFC!AC245+'SF6'!AC245</f>
        <v>0</v>
      </c>
      <c r="AD245" s="94">
        <f>+'CO2'!AD245+'abs CO2'!AD245+'CH4'!AD245*PCG!$C$5+N2O!AD245*PCG!$C$6+HFC!AD245+PFC!AD245+'SF6'!AD245</f>
        <v>0</v>
      </c>
      <c r="AE245" s="94">
        <f>+'CO2'!AE245+'abs CO2'!AE245+'CH4'!AE245*PCG!$C$5+N2O!AE245*PCG!$C$6+HFC!AE245+PFC!AE245+'SF6'!AE245</f>
        <v>0</v>
      </c>
    </row>
    <row r="246" spans="1:31" x14ac:dyDescent="0.2">
      <c r="A246" s="80" t="s">
        <v>471</v>
      </c>
      <c r="B246" s="4" t="s">
        <v>425</v>
      </c>
      <c r="C246" s="94">
        <f>+'CO2'!C246+'abs CO2'!C246+'CH4'!C246*PCG!$C$5+N2O!C246*PCG!$C$6+HFC!C246+PFC!C246+'SF6'!C246</f>
        <v>0</v>
      </c>
      <c r="D246" s="94">
        <f>+'CO2'!D246+'abs CO2'!D246+'CH4'!D246*PCG!$C$5+N2O!D246*PCG!$C$6+HFC!D246+PFC!D246+'SF6'!D246</f>
        <v>0</v>
      </c>
      <c r="E246" s="94">
        <f>+'CO2'!E246+'abs CO2'!E246+'CH4'!E246*PCG!$C$5+N2O!E246*PCG!$C$6+HFC!E246+PFC!E246+'SF6'!E246</f>
        <v>0</v>
      </c>
      <c r="F246" s="94">
        <f>+'CO2'!F246+'abs CO2'!F246+'CH4'!F246*PCG!$C$5+N2O!F246*PCG!$C$6+HFC!F246+PFC!F246+'SF6'!F246</f>
        <v>0</v>
      </c>
      <c r="G246" s="94">
        <f>+'CO2'!G246+'abs CO2'!G246+'CH4'!G246*PCG!$C$5+N2O!G246*PCG!$C$6+HFC!G246+PFC!G246+'SF6'!G246</f>
        <v>0</v>
      </c>
      <c r="H246" s="94">
        <f>+'CO2'!H246+'abs CO2'!H246+'CH4'!H246*PCG!$C$5+N2O!H246*PCG!$C$6+HFC!H246+PFC!H246+'SF6'!H246</f>
        <v>0</v>
      </c>
      <c r="I246" s="94">
        <f>+'CO2'!I246+'abs CO2'!I246+'CH4'!I246*PCG!$C$5+N2O!I246*PCG!$C$6+HFC!I246+PFC!I246+'SF6'!I246</f>
        <v>0</v>
      </c>
      <c r="J246" s="94">
        <f>+'CO2'!J246+'abs CO2'!J246+'CH4'!J246*PCG!$C$5+N2O!J246*PCG!$C$6+HFC!J246+PFC!J246+'SF6'!J246</f>
        <v>0</v>
      </c>
      <c r="K246" s="94">
        <f>+'CO2'!K246+'abs CO2'!K246+'CH4'!K246*PCG!$C$5+N2O!K246*PCG!$C$6+HFC!K246+PFC!K246+'SF6'!K246</f>
        <v>0</v>
      </c>
      <c r="L246" s="94">
        <f>+'CO2'!L246+'abs CO2'!L246+'CH4'!L246*PCG!$C$5+N2O!L246*PCG!$C$6+HFC!L246+PFC!L246+'SF6'!L246</f>
        <v>0</v>
      </c>
      <c r="M246" s="94">
        <f>+'CO2'!M246+'abs CO2'!M246+'CH4'!M246*PCG!$C$5+N2O!M246*PCG!$C$6+HFC!M246+PFC!M246+'SF6'!M246</f>
        <v>0</v>
      </c>
      <c r="N246" s="94">
        <f>+'CO2'!N246+'abs CO2'!N246+'CH4'!N246*PCG!$C$5+N2O!N246*PCG!$C$6+HFC!N246+PFC!N246+'SF6'!N246</f>
        <v>0</v>
      </c>
      <c r="O246" s="94">
        <f>+'CO2'!O246+'abs CO2'!O246+'CH4'!O246*PCG!$C$5+N2O!O246*PCG!$C$6+HFC!O246+PFC!O246+'SF6'!O246</f>
        <v>0</v>
      </c>
      <c r="P246" s="94">
        <f>+'CO2'!P246+'abs CO2'!P246+'CH4'!P246*PCG!$C$5+N2O!P246*PCG!$C$6+HFC!P246+PFC!P246+'SF6'!P246</f>
        <v>0</v>
      </c>
      <c r="Q246" s="94">
        <f>+'CO2'!Q246+'abs CO2'!Q246+'CH4'!Q246*PCG!$C$5+N2O!Q246*PCG!$C$6+HFC!Q246+PFC!Q246+'SF6'!Q246</f>
        <v>0</v>
      </c>
      <c r="R246" s="94">
        <f>+'CO2'!R246+'abs CO2'!R246+'CH4'!R246*PCG!$C$5+N2O!R246*PCG!$C$6+HFC!R246+PFC!R246+'SF6'!R246</f>
        <v>0</v>
      </c>
      <c r="S246" s="94">
        <f>+'CO2'!S246+'abs CO2'!S246+'CH4'!S246*PCG!$C$5+N2O!S246*PCG!$C$6+HFC!S246+PFC!S246+'SF6'!S246</f>
        <v>0</v>
      </c>
      <c r="T246" s="94">
        <f>+'CO2'!T246+'abs CO2'!T246+'CH4'!T246*PCG!$C$5+N2O!T246*PCG!$C$6+HFC!T246+PFC!T246+'SF6'!T246</f>
        <v>0</v>
      </c>
      <c r="U246" s="94">
        <f>+'CO2'!U246+'abs CO2'!U246+'CH4'!U246*PCG!$C$5+N2O!U246*PCG!$C$6+HFC!U246+PFC!U246+'SF6'!U246</f>
        <v>0</v>
      </c>
      <c r="V246" s="94">
        <f>+'CO2'!V246+'abs CO2'!V246+'CH4'!V246*PCG!$C$5+N2O!V246*PCG!$C$6+HFC!V246+PFC!V246+'SF6'!V246</f>
        <v>0</v>
      </c>
      <c r="W246" s="94">
        <f>+'CO2'!W246+'abs CO2'!W246+'CH4'!W246*PCG!$C$5+N2O!W246*PCG!$C$6+HFC!W246+PFC!W246+'SF6'!W246</f>
        <v>0</v>
      </c>
      <c r="X246" s="94">
        <f>+'CO2'!X246+'abs CO2'!X246+'CH4'!X246*PCG!$C$5+N2O!X246*PCG!$C$6+HFC!X246+PFC!X246+'SF6'!X246</f>
        <v>0</v>
      </c>
      <c r="Y246" s="94">
        <f>+'CO2'!Y246+'abs CO2'!Y246+'CH4'!Y246*PCG!$C$5+N2O!Y246*PCG!$C$6+HFC!Y246+PFC!Y246+'SF6'!Y246</f>
        <v>0</v>
      </c>
      <c r="Z246" s="94">
        <f>+'CO2'!Z246+'abs CO2'!Z246+'CH4'!Z246*PCG!$C$5+N2O!Z246*PCG!$C$6+HFC!Z246+PFC!Z246+'SF6'!Z246</f>
        <v>0</v>
      </c>
      <c r="AA246" s="94">
        <f>+'CO2'!AA246+'abs CO2'!AA246+'CH4'!AA246*PCG!$C$5+N2O!AA246*PCG!$C$6+HFC!AA246+PFC!AA246+'SF6'!AA246</f>
        <v>0</v>
      </c>
      <c r="AB246" s="94">
        <f>+'CO2'!AB246+'abs CO2'!AB246+'CH4'!AB246*PCG!$C$5+N2O!AB246*PCG!$C$6+HFC!AB246+PFC!AB246+'SF6'!AB246</f>
        <v>0</v>
      </c>
      <c r="AC246" s="94">
        <f>+'CO2'!AC246+'abs CO2'!AC246+'CH4'!AC246*PCG!$C$5+N2O!AC246*PCG!$C$6+HFC!AC246+PFC!AC246+'SF6'!AC246</f>
        <v>0</v>
      </c>
      <c r="AD246" s="94">
        <f>+'CO2'!AD246+'abs CO2'!AD246+'CH4'!AD246*PCG!$C$5+N2O!AD246*PCG!$C$6+HFC!AD246+PFC!AD246+'SF6'!AD246</f>
        <v>0</v>
      </c>
      <c r="AE246" s="94">
        <f>+'CO2'!AE246+'abs CO2'!AE246+'CH4'!AE246*PCG!$C$5+N2O!AE246*PCG!$C$6+HFC!AE246+PFC!AE246+'SF6'!AE246</f>
        <v>0</v>
      </c>
    </row>
    <row r="247" spans="1:31" x14ac:dyDescent="0.2">
      <c r="A247" s="80" t="s">
        <v>472</v>
      </c>
      <c r="B247" s="4" t="s">
        <v>427</v>
      </c>
      <c r="C247" s="94">
        <f>+'CO2'!C247+'abs CO2'!C247+'CH4'!C247*PCG!$C$5+N2O!C247*PCG!$C$6+HFC!C247+PFC!C247+'SF6'!C247</f>
        <v>0</v>
      </c>
      <c r="D247" s="94">
        <f>+'CO2'!D247+'abs CO2'!D247+'CH4'!D247*PCG!$C$5+N2O!D247*PCG!$C$6+HFC!D247+PFC!D247+'SF6'!D247</f>
        <v>0</v>
      </c>
      <c r="E247" s="94">
        <f>+'CO2'!E247+'abs CO2'!E247+'CH4'!E247*PCG!$C$5+N2O!E247*PCG!$C$6+HFC!E247+PFC!E247+'SF6'!E247</f>
        <v>0</v>
      </c>
      <c r="F247" s="94">
        <f>+'CO2'!F247+'abs CO2'!F247+'CH4'!F247*PCG!$C$5+N2O!F247*PCG!$C$6+HFC!F247+PFC!F247+'SF6'!F247</f>
        <v>0</v>
      </c>
      <c r="G247" s="94">
        <f>+'CO2'!G247+'abs CO2'!G247+'CH4'!G247*PCG!$C$5+N2O!G247*PCG!$C$6+HFC!G247+PFC!G247+'SF6'!G247</f>
        <v>0</v>
      </c>
      <c r="H247" s="94">
        <f>+'CO2'!H247+'abs CO2'!H247+'CH4'!H247*PCG!$C$5+N2O!H247*PCG!$C$6+HFC!H247+PFC!H247+'SF6'!H247</f>
        <v>0</v>
      </c>
      <c r="I247" s="94">
        <f>+'CO2'!I247+'abs CO2'!I247+'CH4'!I247*PCG!$C$5+N2O!I247*PCG!$C$6+HFC!I247+PFC!I247+'SF6'!I247</f>
        <v>0</v>
      </c>
      <c r="J247" s="94">
        <f>+'CO2'!J247+'abs CO2'!J247+'CH4'!J247*PCG!$C$5+N2O!J247*PCG!$C$6+HFC!J247+PFC!J247+'SF6'!J247</f>
        <v>0</v>
      </c>
      <c r="K247" s="94">
        <f>+'CO2'!K247+'abs CO2'!K247+'CH4'!K247*PCG!$C$5+N2O!K247*PCG!$C$6+HFC!K247+PFC!K247+'SF6'!K247</f>
        <v>0</v>
      </c>
      <c r="L247" s="94">
        <f>+'CO2'!L247+'abs CO2'!L247+'CH4'!L247*PCG!$C$5+N2O!L247*PCG!$C$6+HFC!L247+PFC!L247+'SF6'!L247</f>
        <v>0</v>
      </c>
      <c r="M247" s="94">
        <f>+'CO2'!M247+'abs CO2'!M247+'CH4'!M247*PCG!$C$5+N2O!M247*PCG!$C$6+HFC!M247+PFC!M247+'SF6'!M247</f>
        <v>0</v>
      </c>
      <c r="N247" s="94">
        <f>+'CO2'!N247+'abs CO2'!N247+'CH4'!N247*PCG!$C$5+N2O!N247*PCG!$C$6+HFC!N247+PFC!N247+'SF6'!N247</f>
        <v>0</v>
      </c>
      <c r="O247" s="94">
        <f>+'CO2'!O247+'abs CO2'!O247+'CH4'!O247*PCG!$C$5+N2O!O247*PCG!$C$6+HFC!O247+PFC!O247+'SF6'!O247</f>
        <v>0</v>
      </c>
      <c r="P247" s="94">
        <f>+'CO2'!P247+'abs CO2'!P247+'CH4'!P247*PCG!$C$5+N2O!P247*PCG!$C$6+HFC!P247+PFC!P247+'SF6'!P247</f>
        <v>0</v>
      </c>
      <c r="Q247" s="94">
        <f>+'CO2'!Q247+'abs CO2'!Q247+'CH4'!Q247*PCG!$C$5+N2O!Q247*PCG!$C$6+HFC!Q247+PFC!Q247+'SF6'!Q247</f>
        <v>0</v>
      </c>
      <c r="R247" s="94">
        <f>+'CO2'!R247+'abs CO2'!R247+'CH4'!R247*PCG!$C$5+N2O!R247*PCG!$C$6+HFC!R247+PFC!R247+'SF6'!R247</f>
        <v>0</v>
      </c>
      <c r="S247" s="94">
        <f>+'CO2'!S247+'abs CO2'!S247+'CH4'!S247*PCG!$C$5+N2O!S247*PCG!$C$6+HFC!S247+PFC!S247+'SF6'!S247</f>
        <v>0</v>
      </c>
      <c r="T247" s="94">
        <f>+'CO2'!T247+'abs CO2'!T247+'CH4'!T247*PCG!$C$5+N2O!T247*PCG!$C$6+HFC!T247+PFC!T247+'SF6'!T247</f>
        <v>0</v>
      </c>
      <c r="U247" s="94">
        <f>+'CO2'!U247+'abs CO2'!U247+'CH4'!U247*PCG!$C$5+N2O!U247*PCG!$C$6+HFC!U247+PFC!U247+'SF6'!U247</f>
        <v>0</v>
      </c>
      <c r="V247" s="94">
        <f>+'CO2'!V247+'abs CO2'!V247+'CH4'!V247*PCG!$C$5+N2O!V247*PCG!$C$6+HFC!V247+PFC!V247+'SF6'!V247</f>
        <v>0</v>
      </c>
      <c r="W247" s="94">
        <f>+'CO2'!W247+'abs CO2'!W247+'CH4'!W247*PCG!$C$5+N2O!W247*PCG!$C$6+HFC!W247+PFC!W247+'SF6'!W247</f>
        <v>0</v>
      </c>
      <c r="X247" s="94">
        <f>+'CO2'!X247+'abs CO2'!X247+'CH4'!X247*PCG!$C$5+N2O!X247*PCG!$C$6+HFC!X247+PFC!X247+'SF6'!X247</f>
        <v>0</v>
      </c>
      <c r="Y247" s="94">
        <f>+'CO2'!Y247+'abs CO2'!Y247+'CH4'!Y247*PCG!$C$5+N2O!Y247*PCG!$C$6+HFC!Y247+PFC!Y247+'SF6'!Y247</f>
        <v>0</v>
      </c>
      <c r="Z247" s="94">
        <f>+'CO2'!Z247+'abs CO2'!Z247+'CH4'!Z247*PCG!$C$5+N2O!Z247*PCG!$C$6+HFC!Z247+PFC!Z247+'SF6'!Z247</f>
        <v>0</v>
      </c>
      <c r="AA247" s="94">
        <f>+'CO2'!AA247+'abs CO2'!AA247+'CH4'!AA247*PCG!$C$5+N2O!AA247*PCG!$C$6+HFC!AA247+PFC!AA247+'SF6'!AA247</f>
        <v>0</v>
      </c>
      <c r="AB247" s="94">
        <f>+'CO2'!AB247+'abs CO2'!AB247+'CH4'!AB247*PCG!$C$5+N2O!AB247*PCG!$C$6+HFC!AB247+PFC!AB247+'SF6'!AB247</f>
        <v>0</v>
      </c>
      <c r="AC247" s="94">
        <f>+'CO2'!AC247+'abs CO2'!AC247+'CH4'!AC247*PCG!$C$5+N2O!AC247*PCG!$C$6+HFC!AC247+PFC!AC247+'SF6'!AC247</f>
        <v>0</v>
      </c>
      <c r="AD247" s="94">
        <f>+'CO2'!AD247+'abs CO2'!AD247+'CH4'!AD247*PCG!$C$5+N2O!AD247*PCG!$C$6+HFC!AD247+PFC!AD247+'SF6'!AD247</f>
        <v>0</v>
      </c>
      <c r="AE247" s="94">
        <f>+'CO2'!AE247+'abs CO2'!AE247+'CH4'!AE247*PCG!$C$5+N2O!AE247*PCG!$C$6+HFC!AE247+PFC!AE247+'SF6'!AE247</f>
        <v>0</v>
      </c>
    </row>
    <row r="248" spans="1:31" x14ac:dyDescent="0.2">
      <c r="A248" s="80" t="s">
        <v>473</v>
      </c>
      <c r="B248" s="4" t="s">
        <v>429</v>
      </c>
      <c r="C248" s="94">
        <f>+'CO2'!C248+'abs CO2'!C248+'CH4'!C248*PCG!$C$5+N2O!C248*PCG!$C$6+HFC!C248+PFC!C248+'SF6'!C248</f>
        <v>0</v>
      </c>
      <c r="D248" s="94">
        <f>+'CO2'!D248+'abs CO2'!D248+'CH4'!D248*PCG!$C$5+N2O!D248*PCG!$C$6+HFC!D248+PFC!D248+'SF6'!D248</f>
        <v>0</v>
      </c>
      <c r="E248" s="94">
        <f>+'CO2'!E248+'abs CO2'!E248+'CH4'!E248*PCG!$C$5+N2O!E248*PCG!$C$6+HFC!E248+PFC!E248+'SF6'!E248</f>
        <v>0</v>
      </c>
      <c r="F248" s="94">
        <f>+'CO2'!F248+'abs CO2'!F248+'CH4'!F248*PCG!$C$5+N2O!F248*PCG!$C$6+HFC!F248+PFC!F248+'SF6'!F248</f>
        <v>0</v>
      </c>
      <c r="G248" s="94">
        <f>+'CO2'!G248+'abs CO2'!G248+'CH4'!G248*PCG!$C$5+N2O!G248*PCG!$C$6+HFC!G248+PFC!G248+'SF6'!G248</f>
        <v>0</v>
      </c>
      <c r="H248" s="94">
        <f>+'CO2'!H248+'abs CO2'!H248+'CH4'!H248*PCG!$C$5+N2O!H248*PCG!$C$6+HFC!H248+PFC!H248+'SF6'!H248</f>
        <v>0</v>
      </c>
      <c r="I248" s="94">
        <f>+'CO2'!I248+'abs CO2'!I248+'CH4'!I248*PCG!$C$5+N2O!I248*PCG!$C$6+HFC!I248+PFC!I248+'SF6'!I248</f>
        <v>0</v>
      </c>
      <c r="J248" s="94">
        <f>+'CO2'!J248+'abs CO2'!J248+'CH4'!J248*PCG!$C$5+N2O!J248*PCG!$C$6+HFC!J248+PFC!J248+'SF6'!J248</f>
        <v>0</v>
      </c>
      <c r="K248" s="94">
        <f>+'CO2'!K248+'abs CO2'!K248+'CH4'!K248*PCG!$C$5+N2O!K248*PCG!$C$6+HFC!K248+PFC!K248+'SF6'!K248</f>
        <v>0</v>
      </c>
      <c r="L248" s="94">
        <f>+'CO2'!L248+'abs CO2'!L248+'CH4'!L248*PCG!$C$5+N2O!L248*PCG!$C$6+HFC!L248+PFC!L248+'SF6'!L248</f>
        <v>0</v>
      </c>
      <c r="M248" s="94">
        <f>+'CO2'!M248+'abs CO2'!M248+'CH4'!M248*PCG!$C$5+N2O!M248*PCG!$C$6+HFC!M248+PFC!M248+'SF6'!M248</f>
        <v>0</v>
      </c>
      <c r="N248" s="94">
        <f>+'CO2'!N248+'abs CO2'!N248+'CH4'!N248*PCG!$C$5+N2O!N248*PCG!$C$6+HFC!N248+PFC!N248+'SF6'!N248</f>
        <v>0</v>
      </c>
      <c r="O248" s="94">
        <f>+'CO2'!O248+'abs CO2'!O248+'CH4'!O248*PCG!$C$5+N2O!O248*PCG!$C$6+HFC!O248+PFC!O248+'SF6'!O248</f>
        <v>0</v>
      </c>
      <c r="P248" s="94">
        <f>+'CO2'!P248+'abs CO2'!P248+'CH4'!P248*PCG!$C$5+N2O!P248*PCG!$C$6+HFC!P248+PFC!P248+'SF6'!P248</f>
        <v>0</v>
      </c>
      <c r="Q248" s="94">
        <f>+'CO2'!Q248+'abs CO2'!Q248+'CH4'!Q248*PCG!$C$5+N2O!Q248*PCG!$C$6+HFC!Q248+PFC!Q248+'SF6'!Q248</f>
        <v>0</v>
      </c>
      <c r="R248" s="94">
        <f>+'CO2'!R248+'abs CO2'!R248+'CH4'!R248*PCG!$C$5+N2O!R248*PCG!$C$6+HFC!R248+PFC!R248+'SF6'!R248</f>
        <v>0</v>
      </c>
      <c r="S248" s="94">
        <f>+'CO2'!S248+'abs CO2'!S248+'CH4'!S248*PCG!$C$5+N2O!S248*PCG!$C$6+HFC!S248+PFC!S248+'SF6'!S248</f>
        <v>0</v>
      </c>
      <c r="T248" s="94">
        <f>+'CO2'!T248+'abs CO2'!T248+'CH4'!T248*PCG!$C$5+N2O!T248*PCG!$C$6+HFC!T248+PFC!T248+'SF6'!T248</f>
        <v>0</v>
      </c>
      <c r="U248" s="94">
        <f>+'CO2'!U248+'abs CO2'!U248+'CH4'!U248*PCG!$C$5+N2O!U248*PCG!$C$6+HFC!U248+PFC!U248+'SF6'!U248</f>
        <v>0</v>
      </c>
      <c r="V248" s="94">
        <f>+'CO2'!V248+'abs CO2'!V248+'CH4'!V248*PCG!$C$5+N2O!V248*PCG!$C$6+HFC!V248+PFC!V248+'SF6'!V248</f>
        <v>0</v>
      </c>
      <c r="W248" s="94">
        <f>+'CO2'!W248+'abs CO2'!W248+'CH4'!W248*PCG!$C$5+N2O!W248*PCG!$C$6+HFC!W248+PFC!W248+'SF6'!W248</f>
        <v>0</v>
      </c>
      <c r="X248" s="94">
        <f>+'CO2'!X248+'abs CO2'!X248+'CH4'!X248*PCG!$C$5+N2O!X248*PCG!$C$6+HFC!X248+PFC!X248+'SF6'!X248</f>
        <v>0</v>
      </c>
      <c r="Y248" s="94">
        <f>+'CO2'!Y248+'abs CO2'!Y248+'CH4'!Y248*PCG!$C$5+N2O!Y248*PCG!$C$6+HFC!Y248+PFC!Y248+'SF6'!Y248</f>
        <v>0</v>
      </c>
      <c r="Z248" s="94">
        <f>+'CO2'!Z248+'abs CO2'!Z248+'CH4'!Z248*PCG!$C$5+N2O!Z248*PCG!$C$6+HFC!Z248+PFC!Z248+'SF6'!Z248</f>
        <v>0</v>
      </c>
      <c r="AA248" s="94">
        <f>+'CO2'!AA248+'abs CO2'!AA248+'CH4'!AA248*PCG!$C$5+N2O!AA248*PCG!$C$6+HFC!AA248+PFC!AA248+'SF6'!AA248</f>
        <v>0</v>
      </c>
      <c r="AB248" s="94">
        <f>+'CO2'!AB248+'abs CO2'!AB248+'CH4'!AB248*PCG!$C$5+N2O!AB248*PCG!$C$6+HFC!AB248+PFC!AB248+'SF6'!AB248</f>
        <v>0</v>
      </c>
      <c r="AC248" s="94">
        <f>+'CO2'!AC248+'abs CO2'!AC248+'CH4'!AC248*PCG!$C$5+N2O!AC248*PCG!$C$6+HFC!AC248+PFC!AC248+'SF6'!AC248</f>
        <v>0</v>
      </c>
      <c r="AD248" s="94">
        <f>+'CO2'!AD248+'abs CO2'!AD248+'CH4'!AD248*PCG!$C$5+N2O!AD248*PCG!$C$6+HFC!AD248+PFC!AD248+'SF6'!AD248</f>
        <v>0</v>
      </c>
      <c r="AE248" s="94">
        <f>+'CO2'!AE248+'abs CO2'!AE248+'CH4'!AE248*PCG!$C$5+N2O!AE248*PCG!$C$6+HFC!AE248+PFC!AE248+'SF6'!AE248</f>
        <v>0</v>
      </c>
    </row>
    <row r="249" spans="1:31" x14ac:dyDescent="0.2">
      <c r="A249" s="80" t="s">
        <v>474</v>
      </c>
      <c r="B249" s="4" t="s">
        <v>431</v>
      </c>
      <c r="C249" s="94">
        <f>+'CO2'!C249+'abs CO2'!C249+'CH4'!C249*PCG!$C$5+N2O!C249*PCG!$C$6+HFC!C249+PFC!C249+'SF6'!C249</f>
        <v>7.840279901831928</v>
      </c>
      <c r="D249" s="94">
        <f>+'CO2'!D249+'abs CO2'!D249+'CH4'!D249*PCG!$C$5+N2O!D249*PCG!$C$6+HFC!D249+PFC!D249+'SF6'!D249</f>
        <v>8.2358941858270001</v>
      </c>
      <c r="E249" s="94">
        <f>+'CO2'!E249+'abs CO2'!E249+'CH4'!E249*PCG!$C$5+N2O!E249*PCG!$C$6+HFC!E249+PFC!E249+'SF6'!E249</f>
        <v>8.6315084698220694</v>
      </c>
      <c r="F249" s="94">
        <f>+'CO2'!F249+'abs CO2'!F249+'CH4'!F249*PCG!$C$5+N2O!F249*PCG!$C$6+HFC!F249+PFC!F249+'SF6'!F249</f>
        <v>9.0271227538171406</v>
      </c>
      <c r="G249" s="94">
        <f>+'CO2'!G249+'abs CO2'!G249+'CH4'!G249*PCG!$C$5+N2O!G249*PCG!$C$6+HFC!G249+PFC!G249+'SF6'!G249</f>
        <v>9.4227370378122117</v>
      </c>
      <c r="H249" s="94">
        <f>+'CO2'!H249+'abs CO2'!H249+'CH4'!H249*PCG!$C$5+N2O!H249*PCG!$C$6+HFC!H249+PFC!H249+'SF6'!H249</f>
        <v>9.8183513218072811</v>
      </c>
      <c r="I249" s="94">
        <f>+'CO2'!I249+'abs CO2'!I249+'CH4'!I249*PCG!$C$5+N2O!I249*PCG!$C$6+HFC!I249+PFC!I249+'SF6'!I249</f>
        <v>10.213965605802356</v>
      </c>
      <c r="J249" s="94">
        <f>+'CO2'!J249+'abs CO2'!J249+'CH4'!J249*PCG!$C$5+N2O!J249*PCG!$C$6+HFC!J249+PFC!J249+'SF6'!J249</f>
        <v>10.609579889797425</v>
      </c>
      <c r="K249" s="94">
        <f>+'CO2'!K249+'abs CO2'!K249+'CH4'!K249*PCG!$C$5+N2O!K249*PCG!$C$6+HFC!K249+PFC!K249+'SF6'!K249</f>
        <v>11.170546384197513</v>
      </c>
      <c r="L249" s="94">
        <f>+'CO2'!L249+'abs CO2'!L249+'CH4'!L249*PCG!$C$5+N2O!L249*PCG!$C$6+HFC!L249+PFC!L249+'SF6'!L249</f>
        <v>11.7315128785976</v>
      </c>
      <c r="M249" s="94">
        <f>+'CO2'!M249+'abs CO2'!M249+'CH4'!M249*PCG!$C$5+N2O!M249*PCG!$C$6+HFC!M249+PFC!M249+'SF6'!M249</f>
        <v>12.292479372997686</v>
      </c>
      <c r="N249" s="94">
        <f>+'CO2'!N249+'abs CO2'!N249+'CH4'!N249*PCG!$C$5+N2O!N249*PCG!$C$6+HFC!N249+PFC!N249+'SF6'!N249</f>
        <v>12.853445867397772</v>
      </c>
      <c r="O249" s="94">
        <f>+'CO2'!O249+'abs CO2'!O249+'CH4'!O249*PCG!$C$5+N2O!O249*PCG!$C$6+HFC!O249+PFC!O249+'SF6'!O249</f>
        <v>13.414412361797858</v>
      </c>
      <c r="P249" s="94">
        <f>+'CO2'!P249+'abs CO2'!P249+'CH4'!P249*PCG!$C$5+N2O!P249*PCG!$C$6+HFC!P249+PFC!P249+'SF6'!P249</f>
        <v>13.975378856197946</v>
      </c>
      <c r="Q249" s="94">
        <f>+'CO2'!Q249+'abs CO2'!Q249+'CH4'!Q249*PCG!$C$5+N2O!Q249*PCG!$C$6+HFC!Q249+PFC!Q249+'SF6'!Q249</f>
        <v>14.536345350598026</v>
      </c>
      <c r="R249" s="94">
        <f>+'CO2'!R249+'abs CO2'!R249+'CH4'!R249*PCG!$C$5+N2O!R249*PCG!$C$6+HFC!R249+PFC!R249+'SF6'!R249</f>
        <v>15.097311844998115</v>
      </c>
      <c r="S249" s="94">
        <f>+'CO2'!S249+'abs CO2'!S249+'CH4'!S249*PCG!$C$5+N2O!S249*PCG!$C$6+HFC!S249+PFC!S249+'SF6'!S249</f>
        <v>15.658278339398201</v>
      </c>
      <c r="T249" s="94">
        <f>+'CO2'!T249+'abs CO2'!T249+'CH4'!T249*PCG!$C$5+N2O!T249*PCG!$C$6+HFC!T249+PFC!T249+'SF6'!T249</f>
        <v>16.219244833798278</v>
      </c>
      <c r="U249" s="94">
        <f>+'CO2'!U249+'abs CO2'!U249+'CH4'!U249*PCG!$C$5+N2O!U249*PCG!$C$6+HFC!U249+PFC!U249+'SF6'!U249</f>
        <v>20.576697391389331</v>
      </c>
      <c r="V249" s="94">
        <f>+'CO2'!V249+'abs CO2'!V249+'CH4'!V249*PCG!$C$5+N2O!V249*PCG!$C$6+HFC!V249+PFC!V249+'SF6'!V249</f>
        <v>24.934149948980373</v>
      </c>
      <c r="W249" s="94">
        <f>+'CO2'!W249+'abs CO2'!W249+'CH4'!W249*PCG!$C$5+N2O!W249*PCG!$C$6+HFC!W249+PFC!W249+'SF6'!W249</f>
        <v>29.291602506571426</v>
      </c>
      <c r="X249" s="94">
        <f>+'CO2'!X249+'abs CO2'!X249+'CH4'!X249*PCG!$C$5+N2O!X249*PCG!$C$6+HFC!X249+PFC!X249+'SF6'!X249</f>
        <v>31.248206989999996</v>
      </c>
      <c r="Y249" s="94">
        <f>+'CO2'!Y249+'abs CO2'!Y249+'CH4'!Y249*PCG!$C$5+N2O!Y249*PCG!$C$6+HFC!Y249+PFC!Y249+'SF6'!Y249</f>
        <v>30.667953224857143</v>
      </c>
      <c r="Z249" s="94">
        <f>+'CO2'!Z249+'abs CO2'!Z249+'CH4'!Z249*PCG!$C$5+N2O!Z249*PCG!$C$6+HFC!Z249+PFC!Z249+'SF6'!Z249</f>
        <v>32.419927153428567</v>
      </c>
      <c r="AA249" s="94">
        <f>+'CO2'!AA249+'abs CO2'!AA249+'CH4'!AA249*PCG!$C$5+N2O!AA249*PCG!$C$6+HFC!AA249+PFC!AA249+'SF6'!AA249</f>
        <v>29.129019325999995</v>
      </c>
      <c r="AB249" s="94">
        <f>+'CO2'!AB249+'abs CO2'!AB249+'CH4'!AB249*PCG!$C$5+N2O!AB249*PCG!$C$6+HFC!AB249+PFC!AB249+'SF6'!AB249</f>
        <v>32.157831853714285</v>
      </c>
      <c r="AC249" s="94">
        <f>+'CO2'!AC249+'abs CO2'!AC249+'CH4'!AC249*PCG!$C$5+N2O!AC249*PCG!$C$6+HFC!AC249+PFC!AC249+'SF6'!AC249</f>
        <v>35.186644381428572</v>
      </c>
      <c r="AD249" s="94">
        <f>+'CO2'!AD249+'abs CO2'!AD249+'CH4'!AD249*PCG!$C$5+N2O!AD249*PCG!$C$6+HFC!AD249+PFC!AD249+'SF6'!AD249</f>
        <v>38.215456909142858</v>
      </c>
      <c r="AE249" s="94">
        <f>+'CO2'!AE249+'abs CO2'!AE249+'CH4'!AE249*PCG!$C$5+N2O!AE249*PCG!$C$6+HFC!AE249+PFC!AE249+'SF6'!AE249</f>
        <v>41.244269436857138</v>
      </c>
    </row>
    <row r="250" spans="1:31" x14ac:dyDescent="0.2">
      <c r="A250" s="80" t="s">
        <v>475</v>
      </c>
      <c r="B250" s="4" t="s">
        <v>433</v>
      </c>
      <c r="C250" s="94">
        <f>+'CO2'!C250+'abs CO2'!C250+'CH4'!C250*PCG!$C$5+N2O!C250*PCG!$C$6+HFC!C250+PFC!C250+'SF6'!C250</f>
        <v>0</v>
      </c>
      <c r="D250" s="94">
        <f>+'CO2'!D250+'abs CO2'!D250+'CH4'!D250*PCG!$C$5+N2O!D250*PCG!$C$6+HFC!D250+PFC!D250+'SF6'!D250</f>
        <v>0</v>
      </c>
      <c r="E250" s="94">
        <f>+'CO2'!E250+'abs CO2'!E250+'CH4'!E250*PCG!$C$5+N2O!E250*PCG!$C$6+HFC!E250+PFC!E250+'SF6'!E250</f>
        <v>0</v>
      </c>
      <c r="F250" s="94">
        <f>+'CO2'!F250+'abs CO2'!F250+'CH4'!F250*PCG!$C$5+N2O!F250*PCG!$C$6+HFC!F250+PFC!F250+'SF6'!F250</f>
        <v>0</v>
      </c>
      <c r="G250" s="94">
        <f>+'CO2'!G250+'abs CO2'!G250+'CH4'!G250*PCG!$C$5+N2O!G250*PCG!$C$6+HFC!G250+PFC!G250+'SF6'!G250</f>
        <v>0</v>
      </c>
      <c r="H250" s="94">
        <f>+'CO2'!H250+'abs CO2'!H250+'CH4'!H250*PCG!$C$5+N2O!H250*PCG!$C$6+HFC!H250+PFC!H250+'SF6'!H250</f>
        <v>0</v>
      </c>
      <c r="I250" s="94">
        <f>+'CO2'!I250+'abs CO2'!I250+'CH4'!I250*PCG!$C$5+N2O!I250*PCG!$C$6+HFC!I250+PFC!I250+'SF6'!I250</f>
        <v>0</v>
      </c>
      <c r="J250" s="94">
        <f>+'CO2'!J250+'abs CO2'!J250+'CH4'!J250*PCG!$C$5+N2O!J250*PCG!$C$6+HFC!J250+PFC!J250+'SF6'!J250</f>
        <v>0</v>
      </c>
      <c r="K250" s="94">
        <f>+'CO2'!K250+'abs CO2'!K250+'CH4'!K250*PCG!$C$5+N2O!K250*PCG!$C$6+HFC!K250+PFC!K250+'SF6'!K250</f>
        <v>0</v>
      </c>
      <c r="L250" s="94">
        <f>+'CO2'!L250+'abs CO2'!L250+'CH4'!L250*PCG!$C$5+N2O!L250*PCG!$C$6+HFC!L250+PFC!L250+'SF6'!L250</f>
        <v>0</v>
      </c>
      <c r="M250" s="94">
        <f>+'CO2'!M250+'abs CO2'!M250+'CH4'!M250*PCG!$C$5+N2O!M250*PCG!$C$6+HFC!M250+PFC!M250+'SF6'!M250</f>
        <v>0</v>
      </c>
      <c r="N250" s="94">
        <f>+'CO2'!N250+'abs CO2'!N250+'CH4'!N250*PCG!$C$5+N2O!N250*PCG!$C$6+HFC!N250+PFC!N250+'SF6'!N250</f>
        <v>0</v>
      </c>
      <c r="O250" s="94">
        <f>+'CO2'!O250+'abs CO2'!O250+'CH4'!O250*PCG!$C$5+N2O!O250*PCG!$C$6+HFC!O250+PFC!O250+'SF6'!O250</f>
        <v>0</v>
      </c>
      <c r="P250" s="94">
        <f>+'CO2'!P250+'abs CO2'!P250+'CH4'!P250*PCG!$C$5+N2O!P250*PCG!$C$6+HFC!P250+PFC!P250+'SF6'!P250</f>
        <v>0</v>
      </c>
      <c r="Q250" s="94">
        <f>+'CO2'!Q250+'abs CO2'!Q250+'CH4'!Q250*PCG!$C$5+N2O!Q250*PCG!$C$6+HFC!Q250+PFC!Q250+'SF6'!Q250</f>
        <v>0</v>
      </c>
      <c r="R250" s="94">
        <f>+'CO2'!R250+'abs CO2'!R250+'CH4'!R250*PCG!$C$5+N2O!R250*PCG!$C$6+HFC!R250+PFC!R250+'SF6'!R250</f>
        <v>0</v>
      </c>
      <c r="S250" s="94">
        <f>+'CO2'!S250+'abs CO2'!S250+'CH4'!S250*PCG!$C$5+N2O!S250*PCG!$C$6+HFC!S250+PFC!S250+'SF6'!S250</f>
        <v>0</v>
      </c>
      <c r="T250" s="94">
        <f>+'CO2'!T250+'abs CO2'!T250+'CH4'!T250*PCG!$C$5+N2O!T250*PCG!$C$6+HFC!T250+PFC!T250+'SF6'!T250</f>
        <v>0</v>
      </c>
      <c r="U250" s="94">
        <f>+'CO2'!U250+'abs CO2'!U250+'CH4'!U250*PCG!$C$5+N2O!U250*PCG!$C$6+HFC!U250+PFC!U250+'SF6'!U250</f>
        <v>0</v>
      </c>
      <c r="V250" s="94">
        <f>+'CO2'!V250+'abs CO2'!V250+'CH4'!V250*PCG!$C$5+N2O!V250*PCG!$C$6+HFC!V250+PFC!V250+'SF6'!V250</f>
        <v>0</v>
      </c>
      <c r="W250" s="94">
        <f>+'CO2'!W250+'abs CO2'!W250+'CH4'!W250*PCG!$C$5+N2O!W250*PCG!$C$6+HFC!W250+PFC!W250+'SF6'!W250</f>
        <v>0</v>
      </c>
      <c r="X250" s="94">
        <f>+'CO2'!X250+'abs CO2'!X250+'CH4'!X250*PCG!$C$5+N2O!X250*PCG!$C$6+HFC!X250+PFC!X250+'SF6'!X250</f>
        <v>0</v>
      </c>
      <c r="Y250" s="94">
        <f>+'CO2'!Y250+'abs CO2'!Y250+'CH4'!Y250*PCG!$C$5+N2O!Y250*PCG!$C$6+HFC!Y250+PFC!Y250+'SF6'!Y250</f>
        <v>0</v>
      </c>
      <c r="Z250" s="94">
        <f>+'CO2'!Z250+'abs CO2'!Z250+'CH4'!Z250*PCG!$C$5+N2O!Z250*PCG!$C$6+HFC!Z250+PFC!Z250+'SF6'!Z250</f>
        <v>0</v>
      </c>
      <c r="AA250" s="94">
        <f>+'CO2'!AA250+'abs CO2'!AA250+'CH4'!AA250*PCG!$C$5+N2O!AA250*PCG!$C$6+HFC!AA250+PFC!AA250+'SF6'!AA250</f>
        <v>0</v>
      </c>
      <c r="AB250" s="94">
        <f>+'CO2'!AB250+'abs CO2'!AB250+'CH4'!AB250*PCG!$C$5+N2O!AB250*PCG!$C$6+HFC!AB250+PFC!AB250+'SF6'!AB250</f>
        <v>0</v>
      </c>
      <c r="AC250" s="94">
        <f>+'CO2'!AC250+'abs CO2'!AC250+'CH4'!AC250*PCG!$C$5+N2O!AC250*PCG!$C$6+HFC!AC250+PFC!AC250+'SF6'!AC250</f>
        <v>0</v>
      </c>
      <c r="AD250" s="94">
        <f>+'CO2'!AD250+'abs CO2'!AD250+'CH4'!AD250*PCG!$C$5+N2O!AD250*PCG!$C$6+HFC!AD250+PFC!AD250+'SF6'!AD250</f>
        <v>0</v>
      </c>
      <c r="AE250" s="94">
        <f>+'CO2'!AE250+'abs CO2'!AE250+'CH4'!AE250*PCG!$C$5+N2O!AE250*PCG!$C$6+HFC!AE250+PFC!AE250+'SF6'!AE250</f>
        <v>0</v>
      </c>
    </row>
    <row r="251" spans="1:31" x14ac:dyDescent="0.2">
      <c r="A251" s="80" t="s">
        <v>476</v>
      </c>
      <c r="B251" s="4" t="s">
        <v>184</v>
      </c>
      <c r="C251" s="94">
        <f>+'CO2'!C251+'abs CO2'!C251+'CH4'!C251*PCG!$C$5+N2O!C251*PCG!$C$6+HFC!C251+PFC!C251+'SF6'!C251</f>
        <v>0</v>
      </c>
      <c r="D251" s="94">
        <f>+'CO2'!D251+'abs CO2'!D251+'CH4'!D251*PCG!$C$5+N2O!D251*PCG!$C$6+HFC!D251+PFC!D251+'SF6'!D251</f>
        <v>0</v>
      </c>
      <c r="E251" s="94">
        <f>+'CO2'!E251+'abs CO2'!E251+'CH4'!E251*PCG!$C$5+N2O!E251*PCG!$C$6+HFC!E251+PFC!E251+'SF6'!E251</f>
        <v>0</v>
      </c>
      <c r="F251" s="94">
        <f>+'CO2'!F251+'abs CO2'!F251+'CH4'!F251*PCG!$C$5+N2O!F251*PCG!$C$6+HFC!F251+PFC!F251+'SF6'!F251</f>
        <v>0</v>
      </c>
      <c r="G251" s="94">
        <f>+'CO2'!G251+'abs CO2'!G251+'CH4'!G251*PCG!$C$5+N2O!G251*PCG!$C$6+HFC!G251+PFC!G251+'SF6'!G251</f>
        <v>0</v>
      </c>
      <c r="H251" s="94">
        <f>+'CO2'!H251+'abs CO2'!H251+'CH4'!H251*PCG!$C$5+N2O!H251*PCG!$C$6+HFC!H251+PFC!H251+'SF6'!H251</f>
        <v>0</v>
      </c>
      <c r="I251" s="94">
        <f>+'CO2'!I251+'abs CO2'!I251+'CH4'!I251*PCG!$C$5+N2O!I251*PCG!$C$6+HFC!I251+PFC!I251+'SF6'!I251</f>
        <v>0</v>
      </c>
      <c r="J251" s="94">
        <f>+'CO2'!J251+'abs CO2'!J251+'CH4'!J251*PCG!$C$5+N2O!J251*PCG!$C$6+HFC!J251+PFC!J251+'SF6'!J251</f>
        <v>0</v>
      </c>
      <c r="K251" s="94">
        <f>+'CO2'!K251+'abs CO2'!K251+'CH4'!K251*PCG!$C$5+N2O!K251*PCG!$C$6+HFC!K251+PFC!K251+'SF6'!K251</f>
        <v>0</v>
      </c>
      <c r="L251" s="94">
        <f>+'CO2'!L251+'abs CO2'!L251+'CH4'!L251*PCG!$C$5+N2O!L251*PCG!$C$6+HFC!L251+PFC!L251+'SF6'!L251</f>
        <v>0</v>
      </c>
      <c r="M251" s="94">
        <f>+'CO2'!M251+'abs CO2'!M251+'CH4'!M251*PCG!$C$5+N2O!M251*PCG!$C$6+HFC!M251+PFC!M251+'SF6'!M251</f>
        <v>0</v>
      </c>
      <c r="N251" s="94">
        <f>+'CO2'!N251+'abs CO2'!N251+'CH4'!N251*PCG!$C$5+N2O!N251*PCG!$C$6+HFC!N251+PFC!N251+'SF6'!N251</f>
        <v>0</v>
      </c>
      <c r="O251" s="94">
        <f>+'CO2'!O251+'abs CO2'!O251+'CH4'!O251*PCG!$C$5+N2O!O251*PCG!$C$6+HFC!O251+PFC!O251+'SF6'!O251</f>
        <v>0</v>
      </c>
      <c r="P251" s="94">
        <f>+'CO2'!P251+'abs CO2'!P251+'CH4'!P251*PCG!$C$5+N2O!P251*PCG!$C$6+HFC!P251+PFC!P251+'SF6'!P251</f>
        <v>0</v>
      </c>
      <c r="Q251" s="94">
        <f>+'CO2'!Q251+'abs CO2'!Q251+'CH4'!Q251*PCG!$C$5+N2O!Q251*PCG!$C$6+HFC!Q251+PFC!Q251+'SF6'!Q251</f>
        <v>0</v>
      </c>
      <c r="R251" s="94">
        <f>+'CO2'!R251+'abs CO2'!R251+'CH4'!R251*PCG!$C$5+N2O!R251*PCG!$C$6+HFC!R251+PFC!R251+'SF6'!R251</f>
        <v>0</v>
      </c>
      <c r="S251" s="94">
        <f>+'CO2'!S251+'abs CO2'!S251+'CH4'!S251*PCG!$C$5+N2O!S251*PCG!$C$6+HFC!S251+PFC!S251+'SF6'!S251</f>
        <v>0</v>
      </c>
      <c r="T251" s="94">
        <f>+'CO2'!T251+'abs CO2'!T251+'CH4'!T251*PCG!$C$5+N2O!T251*PCG!$C$6+HFC!T251+PFC!T251+'SF6'!T251</f>
        <v>0</v>
      </c>
      <c r="U251" s="94">
        <f>+'CO2'!U251+'abs CO2'!U251+'CH4'!U251*PCG!$C$5+N2O!U251*PCG!$C$6+HFC!U251+PFC!U251+'SF6'!U251</f>
        <v>0</v>
      </c>
      <c r="V251" s="94">
        <f>+'CO2'!V251+'abs CO2'!V251+'CH4'!V251*PCG!$C$5+N2O!V251*PCG!$C$6+HFC!V251+PFC!V251+'SF6'!V251</f>
        <v>0</v>
      </c>
      <c r="W251" s="94">
        <f>+'CO2'!W251+'abs CO2'!W251+'CH4'!W251*PCG!$C$5+N2O!W251*PCG!$C$6+HFC!W251+PFC!W251+'SF6'!W251</f>
        <v>0</v>
      </c>
      <c r="X251" s="94">
        <f>+'CO2'!X251+'abs CO2'!X251+'CH4'!X251*PCG!$C$5+N2O!X251*PCG!$C$6+HFC!X251+PFC!X251+'SF6'!X251</f>
        <v>0</v>
      </c>
      <c r="Y251" s="94">
        <f>+'CO2'!Y251+'abs CO2'!Y251+'CH4'!Y251*PCG!$C$5+N2O!Y251*PCG!$C$6+HFC!Y251+PFC!Y251+'SF6'!Y251</f>
        <v>0</v>
      </c>
      <c r="Z251" s="94">
        <f>+'CO2'!Z251+'abs CO2'!Z251+'CH4'!Z251*PCG!$C$5+N2O!Z251*PCG!$C$6+HFC!Z251+PFC!Z251+'SF6'!Z251</f>
        <v>0</v>
      </c>
      <c r="AA251" s="94">
        <f>+'CO2'!AA251+'abs CO2'!AA251+'CH4'!AA251*PCG!$C$5+N2O!AA251*PCG!$C$6+HFC!AA251+PFC!AA251+'SF6'!AA251</f>
        <v>0</v>
      </c>
      <c r="AB251" s="94">
        <f>+'CO2'!AB251+'abs CO2'!AB251+'CH4'!AB251*PCG!$C$5+N2O!AB251*PCG!$C$6+HFC!AB251+PFC!AB251+'SF6'!AB251</f>
        <v>0</v>
      </c>
      <c r="AC251" s="94">
        <f>+'CO2'!AC251+'abs CO2'!AC251+'CH4'!AC251*PCG!$C$5+N2O!AC251*PCG!$C$6+HFC!AC251+PFC!AC251+'SF6'!AC251</f>
        <v>0</v>
      </c>
      <c r="AD251" s="94">
        <f>+'CO2'!AD251+'abs CO2'!AD251+'CH4'!AD251*PCG!$C$5+N2O!AD251*PCG!$C$6+HFC!AD251+PFC!AD251+'SF6'!AD251</f>
        <v>0</v>
      </c>
      <c r="AE251" s="94">
        <f>+'CO2'!AE251+'abs CO2'!AE251+'CH4'!AE251*PCG!$C$5+N2O!AE251*PCG!$C$6+HFC!AE251+PFC!AE251+'SF6'!AE251</f>
        <v>0</v>
      </c>
    </row>
    <row r="252" spans="1:31" x14ac:dyDescent="0.2">
      <c r="A252" s="80" t="s">
        <v>477</v>
      </c>
      <c r="B252" s="4" t="s">
        <v>478</v>
      </c>
      <c r="C252" s="33">
        <f t="shared" ref="C252:AE252" si="62">+C253+C254++C255+C256</f>
        <v>28.461874999999999</v>
      </c>
      <c r="D252" s="33">
        <f t="shared" si="62"/>
        <v>21.25825</v>
      </c>
      <c r="E252" s="33">
        <f t="shared" si="62"/>
        <v>24.381499999999999</v>
      </c>
      <c r="F252" s="33">
        <f t="shared" si="62"/>
        <v>27.555125000000004</v>
      </c>
      <c r="G252" s="33">
        <f t="shared" si="62"/>
        <v>29.771625</v>
      </c>
      <c r="H252" s="33">
        <f t="shared" si="62"/>
        <v>26.305824999999999</v>
      </c>
      <c r="I252" s="33">
        <f t="shared" si="62"/>
        <v>35.458962499999998</v>
      </c>
      <c r="J252" s="33">
        <f t="shared" si="62"/>
        <v>9.4830937500000001</v>
      </c>
      <c r="K252" s="33">
        <f t="shared" si="62"/>
        <v>5.4556125</v>
      </c>
      <c r="L252" s="33">
        <f t="shared" si="62"/>
        <v>4.4581875000000002</v>
      </c>
      <c r="M252" s="33">
        <f t="shared" si="62"/>
        <v>22.396725</v>
      </c>
      <c r="N252" s="33">
        <f t="shared" si="62"/>
        <v>20.603375</v>
      </c>
      <c r="O252" s="33">
        <f t="shared" si="62"/>
        <v>17.983874999999998</v>
      </c>
      <c r="P252" s="33">
        <f t="shared" si="62"/>
        <v>11.737375</v>
      </c>
      <c r="Q252" s="33">
        <f t="shared" si="62"/>
        <v>10.578750000000001</v>
      </c>
      <c r="R252" s="33">
        <f t="shared" si="62"/>
        <v>5.2893750000000006</v>
      </c>
      <c r="S252" s="33">
        <f t="shared" si="62"/>
        <v>8.2614999999999998</v>
      </c>
      <c r="T252" s="33">
        <f t="shared" si="62"/>
        <v>1.37271875</v>
      </c>
      <c r="U252" s="33">
        <f t="shared" si="62"/>
        <v>1.6623749999999999</v>
      </c>
      <c r="V252" s="33">
        <f t="shared" si="62"/>
        <v>1.1636625</v>
      </c>
      <c r="W252" s="33">
        <f t="shared" si="62"/>
        <v>1.5716999999999999</v>
      </c>
      <c r="X252" s="33">
        <f t="shared" si="62"/>
        <v>0.30728749999999999</v>
      </c>
      <c r="Y252" s="33">
        <f t="shared" si="62"/>
        <v>0.63976250000000001</v>
      </c>
      <c r="Z252" s="33">
        <f t="shared" si="62"/>
        <v>0</v>
      </c>
      <c r="AA252" s="33">
        <f t="shared" si="62"/>
        <v>0</v>
      </c>
      <c r="AB252" s="33">
        <f t="shared" si="62"/>
        <v>0</v>
      </c>
      <c r="AC252" s="33">
        <f t="shared" si="62"/>
        <v>0</v>
      </c>
      <c r="AD252" s="33">
        <f t="shared" si="62"/>
        <v>0</v>
      </c>
      <c r="AE252" s="33">
        <f t="shared" si="62"/>
        <v>0</v>
      </c>
    </row>
    <row r="253" spans="1:31" x14ac:dyDescent="0.2">
      <c r="A253" s="80" t="s">
        <v>479</v>
      </c>
      <c r="B253" s="4" t="s">
        <v>480</v>
      </c>
      <c r="C253" s="94">
        <f>+'CO2'!C253+'abs CO2'!C253+'CH4'!C253*PCG!$C$5+N2O!C253*PCG!$C$6+HFC!C253+PFC!C253+'SF6'!C253</f>
        <v>28.461874999999999</v>
      </c>
      <c r="D253" s="94">
        <f>+'CO2'!D253+'abs CO2'!D253+'CH4'!D253*PCG!$C$5+N2O!D253*PCG!$C$6+HFC!D253+PFC!D253+'SF6'!D253</f>
        <v>21.25825</v>
      </c>
      <c r="E253" s="94">
        <f>+'CO2'!E253+'abs CO2'!E253+'CH4'!E253*PCG!$C$5+N2O!E253*PCG!$C$6+HFC!E253+PFC!E253+'SF6'!E253</f>
        <v>24.381499999999999</v>
      </c>
      <c r="F253" s="94">
        <f>+'CO2'!F253+'abs CO2'!F253+'CH4'!F253*PCG!$C$5+N2O!F253*PCG!$C$6+HFC!F253+PFC!F253+'SF6'!F253</f>
        <v>27.555125000000004</v>
      </c>
      <c r="G253" s="94">
        <f>+'CO2'!G253+'abs CO2'!G253+'CH4'!G253*PCG!$C$5+N2O!G253*PCG!$C$6+HFC!G253+PFC!G253+'SF6'!G253</f>
        <v>29.771625</v>
      </c>
      <c r="H253" s="94">
        <f>+'CO2'!H253+'abs CO2'!H253+'CH4'!H253*PCG!$C$5+N2O!H253*PCG!$C$6+HFC!H253+PFC!H253+'SF6'!H253</f>
        <v>26.305824999999999</v>
      </c>
      <c r="I253" s="94">
        <f>+'CO2'!I253+'abs CO2'!I253+'CH4'!I253*PCG!$C$5+N2O!I253*PCG!$C$6+HFC!I253+PFC!I253+'SF6'!I253</f>
        <v>35.458962499999998</v>
      </c>
      <c r="J253" s="94">
        <f>+'CO2'!J253+'abs CO2'!J253+'CH4'!J253*PCG!$C$5+N2O!J253*PCG!$C$6+HFC!J253+PFC!J253+'SF6'!J253</f>
        <v>9.4830937500000001</v>
      </c>
      <c r="K253" s="94">
        <f>+'CO2'!K253+'abs CO2'!K253+'CH4'!K253*PCG!$C$5+N2O!K253*PCG!$C$6+HFC!K253+PFC!K253+'SF6'!K253</f>
        <v>5.4556125</v>
      </c>
      <c r="L253" s="94">
        <f>+'CO2'!L253+'abs CO2'!L253+'CH4'!L253*PCG!$C$5+N2O!L253*PCG!$C$6+HFC!L253+PFC!L253+'SF6'!L253</f>
        <v>4.4581875000000002</v>
      </c>
      <c r="M253" s="94">
        <f>+'CO2'!M253+'abs CO2'!M253+'CH4'!M253*PCG!$C$5+N2O!M253*PCG!$C$6+HFC!M253+PFC!M253+'SF6'!M253</f>
        <v>22.396725</v>
      </c>
      <c r="N253" s="94">
        <f>+'CO2'!N253+'abs CO2'!N253+'CH4'!N253*PCG!$C$5+N2O!N253*PCG!$C$6+HFC!N253+PFC!N253+'SF6'!N253</f>
        <v>20.603375</v>
      </c>
      <c r="O253" s="94">
        <f>+'CO2'!O253+'abs CO2'!O253+'CH4'!O253*PCG!$C$5+N2O!O253*PCG!$C$6+HFC!O253+PFC!O253+'SF6'!O253</f>
        <v>17.983874999999998</v>
      </c>
      <c r="P253" s="94">
        <f>+'CO2'!P253+'abs CO2'!P253+'CH4'!P253*PCG!$C$5+N2O!P253*PCG!$C$6+HFC!P253+PFC!P253+'SF6'!P253</f>
        <v>11.737375</v>
      </c>
      <c r="Q253" s="94">
        <f>+'CO2'!Q253+'abs CO2'!Q253+'CH4'!Q253*PCG!$C$5+N2O!Q253*PCG!$C$6+HFC!Q253+PFC!Q253+'SF6'!Q253</f>
        <v>10.578750000000001</v>
      </c>
      <c r="R253" s="94">
        <f>+'CO2'!R253+'abs CO2'!R253+'CH4'!R253*PCG!$C$5+N2O!R253*PCG!$C$6+HFC!R253+PFC!R253+'SF6'!R253</f>
        <v>5.2893750000000006</v>
      </c>
      <c r="S253" s="94">
        <f>+'CO2'!S253+'abs CO2'!S253+'CH4'!S253*PCG!$C$5+N2O!S253*PCG!$C$6+HFC!S253+PFC!S253+'SF6'!S253</f>
        <v>8.2614999999999998</v>
      </c>
      <c r="T253" s="94">
        <f>+'CO2'!T253+'abs CO2'!T253+'CH4'!T253*PCG!$C$5+N2O!T253*PCG!$C$6+HFC!T253+PFC!T253+'SF6'!T253</f>
        <v>1.37271875</v>
      </c>
      <c r="U253" s="94">
        <f>+'CO2'!U253+'abs CO2'!U253+'CH4'!U253*PCG!$C$5+N2O!U253*PCG!$C$6+HFC!U253+PFC!U253+'SF6'!U253</f>
        <v>1.6623749999999999</v>
      </c>
      <c r="V253" s="94">
        <f>+'CO2'!V253+'abs CO2'!V253+'CH4'!V253*PCG!$C$5+N2O!V253*PCG!$C$6+HFC!V253+PFC!V253+'SF6'!V253</f>
        <v>1.1636625</v>
      </c>
      <c r="W253" s="94">
        <f>+'CO2'!W253+'abs CO2'!W253+'CH4'!W253*PCG!$C$5+N2O!W253*PCG!$C$6+HFC!W253+PFC!W253+'SF6'!W253</f>
        <v>1.5716999999999999</v>
      </c>
      <c r="X253" s="94">
        <f>+'CO2'!X253+'abs CO2'!X253+'CH4'!X253*PCG!$C$5+N2O!X253*PCG!$C$6+HFC!X253+PFC!X253+'SF6'!X253</f>
        <v>0.30728749999999999</v>
      </c>
      <c r="Y253" s="94">
        <f>+'CO2'!Y253+'abs CO2'!Y253+'CH4'!Y253*PCG!$C$5+N2O!Y253*PCG!$C$6+HFC!Y253+PFC!Y253+'SF6'!Y253</f>
        <v>0.63976250000000001</v>
      </c>
      <c r="Z253" s="94">
        <f>+'CO2'!Z253+'abs CO2'!Z253+'CH4'!Z253*PCG!$C$5+N2O!Z253*PCG!$C$6+HFC!Z253+PFC!Z253+'SF6'!Z253</f>
        <v>0</v>
      </c>
      <c r="AA253" s="94">
        <f>+'CO2'!AA253+'abs CO2'!AA253+'CH4'!AA253*PCG!$C$5+N2O!AA253*PCG!$C$6+HFC!AA253+PFC!AA253+'SF6'!AA253</f>
        <v>0</v>
      </c>
      <c r="AB253" s="94">
        <f>+'CO2'!AB253+'abs CO2'!AB253+'CH4'!AB253*PCG!$C$5+N2O!AB253*PCG!$C$6+HFC!AB253+PFC!AB253+'SF6'!AB253</f>
        <v>0</v>
      </c>
      <c r="AC253" s="94">
        <f>+'CO2'!AC253+'abs CO2'!AC253+'CH4'!AC253*PCG!$C$5+N2O!AC253*PCG!$C$6+HFC!AC253+PFC!AC253+'SF6'!AC253</f>
        <v>0</v>
      </c>
      <c r="AD253" s="94">
        <f>+'CO2'!AD253+'abs CO2'!AD253+'CH4'!AD253*PCG!$C$5+N2O!AD253*PCG!$C$6+HFC!AD253+PFC!AD253+'SF6'!AD253</f>
        <v>0</v>
      </c>
      <c r="AE253" s="94">
        <f>+'CO2'!AE253+'abs CO2'!AE253+'CH4'!AE253*PCG!$C$5+N2O!AE253*PCG!$C$6+HFC!AE253+PFC!AE253+'SF6'!AE253</f>
        <v>0</v>
      </c>
    </row>
    <row r="254" spans="1:31" x14ac:dyDescent="0.2">
      <c r="A254" s="80" t="s">
        <v>481</v>
      </c>
      <c r="B254" s="4" t="s">
        <v>482</v>
      </c>
      <c r="C254" s="94">
        <f>+'CO2'!C254+'abs CO2'!C254+'CH4'!C254*PCG!$C$5+N2O!C254*PCG!$C$6+HFC!C254+PFC!C254+'SF6'!C254</f>
        <v>0</v>
      </c>
      <c r="D254" s="94">
        <f>+'CO2'!D254+'abs CO2'!D254+'CH4'!D254*PCG!$C$5+N2O!D254*PCG!$C$6+HFC!D254+PFC!D254+'SF6'!D254</f>
        <v>0</v>
      </c>
      <c r="E254" s="94">
        <f>+'CO2'!E254+'abs CO2'!E254+'CH4'!E254*PCG!$C$5+N2O!E254*PCG!$C$6+HFC!E254+PFC!E254+'SF6'!E254</f>
        <v>0</v>
      </c>
      <c r="F254" s="94">
        <f>+'CO2'!F254+'abs CO2'!F254+'CH4'!F254*PCG!$C$5+N2O!F254*PCG!$C$6+HFC!F254+PFC!F254+'SF6'!F254</f>
        <v>0</v>
      </c>
      <c r="G254" s="94">
        <f>+'CO2'!G254+'abs CO2'!G254+'CH4'!G254*PCG!$C$5+N2O!G254*PCG!$C$6+HFC!G254+PFC!G254+'SF6'!G254</f>
        <v>0</v>
      </c>
      <c r="H254" s="94">
        <f>+'CO2'!H254+'abs CO2'!H254+'CH4'!H254*PCG!$C$5+N2O!H254*PCG!$C$6+HFC!H254+PFC!H254+'SF6'!H254</f>
        <v>0</v>
      </c>
      <c r="I254" s="94">
        <f>+'CO2'!I254+'abs CO2'!I254+'CH4'!I254*PCG!$C$5+N2O!I254*PCG!$C$6+HFC!I254+PFC!I254+'SF6'!I254</f>
        <v>0</v>
      </c>
      <c r="J254" s="94">
        <f>+'CO2'!J254+'abs CO2'!J254+'CH4'!J254*PCG!$C$5+N2O!J254*PCG!$C$6+HFC!J254+PFC!J254+'SF6'!J254</f>
        <v>0</v>
      </c>
      <c r="K254" s="94">
        <f>+'CO2'!K254+'abs CO2'!K254+'CH4'!K254*PCG!$C$5+N2O!K254*PCG!$C$6+HFC!K254+PFC!K254+'SF6'!K254</f>
        <v>0</v>
      </c>
      <c r="L254" s="94">
        <f>+'CO2'!L254+'abs CO2'!L254+'CH4'!L254*PCG!$C$5+N2O!L254*PCG!$C$6+HFC!L254+PFC!L254+'SF6'!L254</f>
        <v>0</v>
      </c>
      <c r="M254" s="94">
        <f>+'CO2'!M254+'abs CO2'!M254+'CH4'!M254*PCG!$C$5+N2O!M254*PCG!$C$6+HFC!M254+PFC!M254+'SF6'!M254</f>
        <v>0</v>
      </c>
      <c r="N254" s="94">
        <f>+'CO2'!N254+'abs CO2'!N254+'CH4'!N254*PCG!$C$5+N2O!N254*PCG!$C$6+HFC!N254+PFC!N254+'SF6'!N254</f>
        <v>0</v>
      </c>
      <c r="O254" s="94">
        <f>+'CO2'!O254+'abs CO2'!O254+'CH4'!O254*PCG!$C$5+N2O!O254*PCG!$C$6+HFC!O254+PFC!O254+'SF6'!O254</f>
        <v>0</v>
      </c>
      <c r="P254" s="94">
        <f>+'CO2'!P254+'abs CO2'!P254+'CH4'!P254*PCG!$C$5+N2O!P254*PCG!$C$6+HFC!P254+PFC!P254+'SF6'!P254</f>
        <v>0</v>
      </c>
      <c r="Q254" s="94">
        <f>+'CO2'!Q254+'abs CO2'!Q254+'CH4'!Q254*PCG!$C$5+N2O!Q254*PCG!$C$6+HFC!Q254+PFC!Q254+'SF6'!Q254</f>
        <v>0</v>
      </c>
      <c r="R254" s="94">
        <f>+'CO2'!R254+'abs CO2'!R254+'CH4'!R254*PCG!$C$5+N2O!R254*PCG!$C$6+HFC!R254+PFC!R254+'SF6'!R254</f>
        <v>0</v>
      </c>
      <c r="S254" s="94">
        <f>+'CO2'!S254+'abs CO2'!S254+'CH4'!S254*PCG!$C$5+N2O!S254*PCG!$C$6+HFC!S254+PFC!S254+'SF6'!S254</f>
        <v>0</v>
      </c>
      <c r="T254" s="94">
        <f>+'CO2'!T254+'abs CO2'!T254+'CH4'!T254*PCG!$C$5+N2O!T254*PCG!$C$6+HFC!T254+PFC!T254+'SF6'!T254</f>
        <v>0</v>
      </c>
      <c r="U254" s="94">
        <f>+'CO2'!U254+'abs CO2'!U254+'CH4'!U254*PCG!$C$5+N2O!U254*PCG!$C$6+HFC!U254+PFC!U254+'SF6'!U254</f>
        <v>0</v>
      </c>
      <c r="V254" s="94">
        <f>+'CO2'!V254+'abs CO2'!V254+'CH4'!V254*PCG!$C$5+N2O!V254*PCG!$C$6+HFC!V254+PFC!V254+'SF6'!V254</f>
        <v>0</v>
      </c>
      <c r="W254" s="94">
        <f>+'CO2'!W254+'abs CO2'!W254+'CH4'!W254*PCG!$C$5+N2O!W254*PCG!$C$6+HFC!W254+PFC!W254+'SF6'!W254</f>
        <v>0</v>
      </c>
      <c r="X254" s="94">
        <f>+'CO2'!X254+'abs CO2'!X254+'CH4'!X254*PCG!$C$5+N2O!X254*PCG!$C$6+HFC!X254+PFC!X254+'SF6'!X254</f>
        <v>0</v>
      </c>
      <c r="Y254" s="94">
        <f>+'CO2'!Y254+'abs CO2'!Y254+'CH4'!Y254*PCG!$C$5+N2O!Y254*PCG!$C$6+HFC!Y254+PFC!Y254+'SF6'!Y254</f>
        <v>0</v>
      </c>
      <c r="Z254" s="94">
        <f>+'CO2'!Z254+'abs CO2'!Z254+'CH4'!Z254*PCG!$C$5+N2O!Z254*PCG!$C$6+HFC!Z254+PFC!Z254+'SF6'!Z254</f>
        <v>0</v>
      </c>
      <c r="AA254" s="94">
        <f>+'CO2'!AA254+'abs CO2'!AA254+'CH4'!AA254*PCG!$C$5+N2O!AA254*PCG!$C$6+HFC!AA254+PFC!AA254+'SF6'!AA254</f>
        <v>0</v>
      </c>
      <c r="AB254" s="94">
        <f>+'CO2'!AB254+'abs CO2'!AB254+'CH4'!AB254*PCG!$C$5+N2O!AB254*PCG!$C$6+HFC!AB254+PFC!AB254+'SF6'!AB254</f>
        <v>0</v>
      </c>
      <c r="AC254" s="94">
        <f>+'CO2'!AC254+'abs CO2'!AC254+'CH4'!AC254*PCG!$C$5+N2O!AC254*PCG!$C$6+HFC!AC254+PFC!AC254+'SF6'!AC254</f>
        <v>0</v>
      </c>
      <c r="AD254" s="94">
        <f>+'CO2'!AD254+'abs CO2'!AD254+'CH4'!AD254*PCG!$C$5+N2O!AD254*PCG!$C$6+HFC!AD254+PFC!AD254+'SF6'!AD254</f>
        <v>0</v>
      </c>
      <c r="AE254" s="94">
        <f>+'CO2'!AE254+'abs CO2'!AE254+'CH4'!AE254*PCG!$C$5+N2O!AE254*PCG!$C$6+HFC!AE254+PFC!AE254+'SF6'!AE254</f>
        <v>0</v>
      </c>
    </row>
    <row r="255" spans="1:31" x14ac:dyDescent="0.2">
      <c r="A255" s="80" t="s">
        <v>483</v>
      </c>
      <c r="B255" s="4" t="s">
        <v>484</v>
      </c>
      <c r="C255" s="94">
        <f>+'CO2'!C255+'abs CO2'!C255+'CH4'!C255*PCG!$C$5+N2O!C255*PCG!$C$6+HFC!C255+PFC!C255+'SF6'!C255</f>
        <v>0</v>
      </c>
      <c r="D255" s="94">
        <f>+'CO2'!D255+'abs CO2'!D255+'CH4'!D255*PCG!$C$5+N2O!D255*PCG!$C$6+HFC!D255+PFC!D255+'SF6'!D255</f>
        <v>0</v>
      </c>
      <c r="E255" s="94">
        <f>+'CO2'!E255+'abs CO2'!E255+'CH4'!E255*PCG!$C$5+N2O!E255*PCG!$C$6+HFC!E255+PFC!E255+'SF6'!E255</f>
        <v>0</v>
      </c>
      <c r="F255" s="94">
        <f>+'CO2'!F255+'abs CO2'!F255+'CH4'!F255*PCG!$C$5+N2O!F255*PCG!$C$6+HFC!F255+PFC!F255+'SF6'!F255</f>
        <v>0</v>
      </c>
      <c r="G255" s="94">
        <f>+'CO2'!G255+'abs CO2'!G255+'CH4'!G255*PCG!$C$5+N2O!G255*PCG!$C$6+HFC!G255+PFC!G255+'SF6'!G255</f>
        <v>0</v>
      </c>
      <c r="H255" s="94">
        <f>+'CO2'!H255+'abs CO2'!H255+'CH4'!H255*PCG!$C$5+N2O!H255*PCG!$C$6+HFC!H255+PFC!H255+'SF6'!H255</f>
        <v>0</v>
      </c>
      <c r="I255" s="94">
        <f>+'CO2'!I255+'abs CO2'!I255+'CH4'!I255*PCG!$C$5+N2O!I255*PCG!$C$6+HFC!I255+PFC!I255+'SF6'!I255</f>
        <v>0</v>
      </c>
      <c r="J255" s="94">
        <f>+'CO2'!J255+'abs CO2'!J255+'CH4'!J255*PCG!$C$5+N2O!J255*PCG!$C$6+HFC!J255+PFC!J255+'SF6'!J255</f>
        <v>0</v>
      </c>
      <c r="K255" s="94">
        <f>+'CO2'!K255+'abs CO2'!K255+'CH4'!K255*PCG!$C$5+N2O!K255*PCG!$C$6+HFC!K255+PFC!K255+'SF6'!K255</f>
        <v>0</v>
      </c>
      <c r="L255" s="94">
        <f>+'CO2'!L255+'abs CO2'!L255+'CH4'!L255*PCG!$C$5+N2O!L255*PCG!$C$6+HFC!L255+PFC!L255+'SF6'!L255</f>
        <v>0</v>
      </c>
      <c r="M255" s="94">
        <f>+'CO2'!M255+'abs CO2'!M255+'CH4'!M255*PCG!$C$5+N2O!M255*PCG!$C$6+HFC!M255+PFC!M255+'SF6'!M255</f>
        <v>0</v>
      </c>
      <c r="N255" s="94">
        <f>+'CO2'!N255+'abs CO2'!N255+'CH4'!N255*PCG!$C$5+N2O!N255*PCG!$C$6+HFC!N255+PFC!N255+'SF6'!N255</f>
        <v>0</v>
      </c>
      <c r="O255" s="94">
        <f>+'CO2'!O255+'abs CO2'!O255+'CH4'!O255*PCG!$C$5+N2O!O255*PCG!$C$6+HFC!O255+PFC!O255+'SF6'!O255</f>
        <v>0</v>
      </c>
      <c r="P255" s="94">
        <f>+'CO2'!P255+'abs CO2'!P255+'CH4'!P255*PCG!$C$5+N2O!P255*PCG!$C$6+HFC!P255+PFC!P255+'SF6'!P255</f>
        <v>0</v>
      </c>
      <c r="Q255" s="94">
        <f>+'CO2'!Q255+'abs CO2'!Q255+'CH4'!Q255*PCG!$C$5+N2O!Q255*PCG!$C$6+HFC!Q255+PFC!Q255+'SF6'!Q255</f>
        <v>0</v>
      </c>
      <c r="R255" s="94">
        <f>+'CO2'!R255+'abs CO2'!R255+'CH4'!R255*PCG!$C$5+N2O!R255*PCG!$C$6+HFC!R255+PFC!R255+'SF6'!R255</f>
        <v>0</v>
      </c>
      <c r="S255" s="94">
        <f>+'CO2'!S255+'abs CO2'!S255+'CH4'!S255*PCG!$C$5+N2O!S255*PCG!$C$6+HFC!S255+PFC!S255+'SF6'!S255</f>
        <v>0</v>
      </c>
      <c r="T255" s="94">
        <f>+'CO2'!T255+'abs CO2'!T255+'CH4'!T255*PCG!$C$5+N2O!T255*PCG!$C$6+HFC!T255+PFC!T255+'SF6'!T255</f>
        <v>0</v>
      </c>
      <c r="U255" s="94">
        <f>+'CO2'!U255+'abs CO2'!U255+'CH4'!U255*PCG!$C$5+N2O!U255*PCG!$C$6+HFC!U255+PFC!U255+'SF6'!U255</f>
        <v>0</v>
      </c>
      <c r="V255" s="94">
        <f>+'CO2'!V255+'abs CO2'!V255+'CH4'!V255*PCG!$C$5+N2O!V255*PCG!$C$6+HFC!V255+PFC!V255+'SF6'!V255</f>
        <v>0</v>
      </c>
      <c r="W255" s="94">
        <f>+'CO2'!W255+'abs CO2'!W255+'CH4'!W255*PCG!$C$5+N2O!W255*PCG!$C$6+HFC!W255+PFC!W255+'SF6'!W255</f>
        <v>0</v>
      </c>
      <c r="X255" s="94">
        <f>+'CO2'!X255+'abs CO2'!X255+'CH4'!X255*PCG!$C$5+N2O!X255*PCG!$C$6+HFC!X255+PFC!X255+'SF6'!X255</f>
        <v>0</v>
      </c>
      <c r="Y255" s="94">
        <f>+'CO2'!Y255+'abs CO2'!Y255+'CH4'!Y255*PCG!$C$5+N2O!Y255*PCG!$C$6+HFC!Y255+PFC!Y255+'SF6'!Y255</f>
        <v>0</v>
      </c>
      <c r="Z255" s="94">
        <f>+'CO2'!Z255+'abs CO2'!Z255+'CH4'!Z255*PCG!$C$5+N2O!Z255*PCG!$C$6+HFC!Z255+PFC!Z255+'SF6'!Z255</f>
        <v>0</v>
      </c>
      <c r="AA255" s="94">
        <f>+'CO2'!AA255+'abs CO2'!AA255+'CH4'!AA255*PCG!$C$5+N2O!AA255*PCG!$C$6+HFC!AA255+PFC!AA255+'SF6'!AA255</f>
        <v>0</v>
      </c>
      <c r="AB255" s="94">
        <f>+'CO2'!AB255+'abs CO2'!AB255+'CH4'!AB255*PCG!$C$5+N2O!AB255*PCG!$C$6+HFC!AB255+PFC!AB255+'SF6'!AB255</f>
        <v>0</v>
      </c>
      <c r="AC255" s="94">
        <f>+'CO2'!AC255+'abs CO2'!AC255+'CH4'!AC255*PCG!$C$5+N2O!AC255*PCG!$C$6+HFC!AC255+PFC!AC255+'SF6'!AC255</f>
        <v>0</v>
      </c>
      <c r="AD255" s="94">
        <f>+'CO2'!AD255+'abs CO2'!AD255+'CH4'!AD255*PCG!$C$5+N2O!AD255*PCG!$C$6+HFC!AD255+PFC!AD255+'SF6'!AD255</f>
        <v>0</v>
      </c>
      <c r="AE255" s="94">
        <f>+'CO2'!AE255+'abs CO2'!AE255+'CH4'!AE255*PCG!$C$5+N2O!AE255*PCG!$C$6+HFC!AE255+PFC!AE255+'SF6'!AE255</f>
        <v>0</v>
      </c>
    </row>
    <row r="256" spans="1:31" x14ac:dyDescent="0.2">
      <c r="A256" s="80" t="s">
        <v>485</v>
      </c>
      <c r="B256" s="4" t="s">
        <v>184</v>
      </c>
      <c r="C256" s="94">
        <f>+'CO2'!C256+'abs CO2'!C256+'CH4'!C256*PCG!$C$5+N2O!C256*PCG!$C$6+HFC!C256+PFC!C256+'SF6'!C256</f>
        <v>0</v>
      </c>
      <c r="D256" s="94">
        <f>+'CO2'!D256+'abs CO2'!D256+'CH4'!D256*PCG!$C$5+N2O!D256*PCG!$C$6+HFC!D256+PFC!D256+'SF6'!D256</f>
        <v>0</v>
      </c>
      <c r="E256" s="94">
        <f>+'CO2'!E256+'abs CO2'!E256+'CH4'!E256*PCG!$C$5+N2O!E256*PCG!$C$6+HFC!E256+PFC!E256+'SF6'!E256</f>
        <v>0</v>
      </c>
      <c r="F256" s="94">
        <f>+'CO2'!F256+'abs CO2'!F256+'CH4'!F256*PCG!$C$5+N2O!F256*PCG!$C$6+HFC!F256+PFC!F256+'SF6'!F256</f>
        <v>0</v>
      </c>
      <c r="G256" s="94">
        <f>+'CO2'!G256+'abs CO2'!G256+'CH4'!G256*PCG!$C$5+N2O!G256*PCG!$C$6+HFC!G256+PFC!G256+'SF6'!G256</f>
        <v>0</v>
      </c>
      <c r="H256" s="94">
        <f>+'CO2'!H256+'abs CO2'!H256+'CH4'!H256*PCG!$C$5+N2O!H256*PCG!$C$6+HFC!H256+PFC!H256+'SF6'!H256</f>
        <v>0</v>
      </c>
      <c r="I256" s="94">
        <f>+'CO2'!I256+'abs CO2'!I256+'CH4'!I256*PCG!$C$5+N2O!I256*PCG!$C$6+HFC!I256+PFC!I256+'SF6'!I256</f>
        <v>0</v>
      </c>
      <c r="J256" s="94">
        <f>+'CO2'!J256+'abs CO2'!J256+'CH4'!J256*PCG!$C$5+N2O!J256*PCG!$C$6+HFC!J256+PFC!J256+'SF6'!J256</f>
        <v>0</v>
      </c>
      <c r="K256" s="94">
        <f>+'CO2'!K256+'abs CO2'!K256+'CH4'!K256*PCG!$C$5+N2O!K256*PCG!$C$6+HFC!K256+PFC!K256+'SF6'!K256</f>
        <v>0</v>
      </c>
      <c r="L256" s="94">
        <f>+'CO2'!L256+'abs CO2'!L256+'CH4'!L256*PCG!$C$5+N2O!L256*PCG!$C$6+HFC!L256+PFC!L256+'SF6'!L256</f>
        <v>0</v>
      </c>
      <c r="M256" s="94">
        <f>+'CO2'!M256+'abs CO2'!M256+'CH4'!M256*PCG!$C$5+N2O!M256*PCG!$C$6+HFC!M256+PFC!M256+'SF6'!M256</f>
        <v>0</v>
      </c>
      <c r="N256" s="94">
        <f>+'CO2'!N256+'abs CO2'!N256+'CH4'!N256*PCG!$C$5+N2O!N256*PCG!$C$6+HFC!N256+PFC!N256+'SF6'!N256</f>
        <v>0</v>
      </c>
      <c r="O256" s="94">
        <f>+'CO2'!O256+'abs CO2'!O256+'CH4'!O256*PCG!$C$5+N2O!O256*PCG!$C$6+HFC!O256+PFC!O256+'SF6'!O256</f>
        <v>0</v>
      </c>
      <c r="P256" s="94">
        <f>+'CO2'!P256+'abs CO2'!P256+'CH4'!P256*PCG!$C$5+N2O!P256*PCG!$C$6+HFC!P256+PFC!P256+'SF6'!P256</f>
        <v>0</v>
      </c>
      <c r="Q256" s="94">
        <f>+'CO2'!Q256+'abs CO2'!Q256+'CH4'!Q256*PCG!$C$5+N2O!Q256*PCG!$C$6+HFC!Q256+PFC!Q256+'SF6'!Q256</f>
        <v>0</v>
      </c>
      <c r="R256" s="94">
        <f>+'CO2'!R256+'abs CO2'!R256+'CH4'!R256*PCG!$C$5+N2O!R256*PCG!$C$6+HFC!R256+PFC!R256+'SF6'!R256</f>
        <v>0</v>
      </c>
      <c r="S256" s="94">
        <f>+'CO2'!S256+'abs CO2'!S256+'CH4'!S256*PCG!$C$5+N2O!S256*PCG!$C$6+HFC!S256+PFC!S256+'SF6'!S256</f>
        <v>0</v>
      </c>
      <c r="T256" s="94">
        <f>+'CO2'!T256+'abs CO2'!T256+'CH4'!T256*PCG!$C$5+N2O!T256*PCG!$C$6+HFC!T256+PFC!T256+'SF6'!T256</f>
        <v>0</v>
      </c>
      <c r="U256" s="94">
        <f>+'CO2'!U256+'abs CO2'!U256+'CH4'!U256*PCG!$C$5+N2O!U256*PCG!$C$6+HFC!U256+PFC!U256+'SF6'!U256</f>
        <v>0</v>
      </c>
      <c r="V256" s="94">
        <f>+'CO2'!V256+'abs CO2'!V256+'CH4'!V256*PCG!$C$5+N2O!V256*PCG!$C$6+HFC!V256+PFC!V256+'SF6'!V256</f>
        <v>0</v>
      </c>
      <c r="W256" s="94">
        <f>+'CO2'!W256+'abs CO2'!W256+'CH4'!W256*PCG!$C$5+N2O!W256*PCG!$C$6+HFC!W256+PFC!W256+'SF6'!W256</f>
        <v>0</v>
      </c>
      <c r="X256" s="94">
        <f>+'CO2'!X256+'abs CO2'!X256+'CH4'!X256*PCG!$C$5+N2O!X256*PCG!$C$6+HFC!X256+PFC!X256+'SF6'!X256</f>
        <v>0</v>
      </c>
      <c r="Y256" s="94">
        <f>+'CO2'!Y256+'abs CO2'!Y256+'CH4'!Y256*PCG!$C$5+N2O!Y256*PCG!$C$6+HFC!Y256+PFC!Y256+'SF6'!Y256</f>
        <v>0</v>
      </c>
      <c r="Z256" s="94">
        <f>+'CO2'!Z256+'abs CO2'!Z256+'CH4'!Z256*PCG!$C$5+N2O!Z256*PCG!$C$6+HFC!Z256+PFC!Z256+'SF6'!Z256</f>
        <v>0</v>
      </c>
      <c r="AA256" s="94">
        <f>+'CO2'!AA256+'abs CO2'!AA256+'CH4'!AA256*PCG!$C$5+N2O!AA256*PCG!$C$6+HFC!AA256+PFC!AA256+'SF6'!AA256</f>
        <v>0</v>
      </c>
      <c r="AB256" s="94">
        <f>+'CO2'!AB256+'abs CO2'!AB256+'CH4'!AB256*PCG!$C$5+N2O!AB256*PCG!$C$6+HFC!AB256+PFC!AB256+'SF6'!AB256</f>
        <v>0</v>
      </c>
      <c r="AC256" s="94">
        <f>+'CO2'!AC256+'abs CO2'!AC256+'CH4'!AC256*PCG!$C$5+N2O!AC256*PCG!$C$6+HFC!AC256+PFC!AC256+'SF6'!AC256</f>
        <v>0</v>
      </c>
      <c r="AD256" s="94">
        <f>+'CO2'!AD256+'abs CO2'!AD256+'CH4'!AD256*PCG!$C$5+N2O!AD256*PCG!$C$6+HFC!AD256+PFC!AD256+'SF6'!AD256</f>
        <v>0</v>
      </c>
      <c r="AE256" s="94">
        <f>+'CO2'!AE256+'abs CO2'!AE256+'CH4'!AE256*PCG!$C$5+N2O!AE256*PCG!$C$6+HFC!AE256+PFC!AE256+'SF6'!AE256</f>
        <v>0</v>
      </c>
    </row>
    <row r="257" spans="1:31" x14ac:dyDescent="0.2">
      <c r="A257" s="80" t="s">
        <v>486</v>
      </c>
      <c r="B257" s="4" t="s">
        <v>487</v>
      </c>
      <c r="C257" s="33">
        <f t="shared" ref="C257:AE257" si="63">+C258+C269</f>
        <v>317.58093224534622</v>
      </c>
      <c r="D257" s="33">
        <f t="shared" si="63"/>
        <v>319.90937376146127</v>
      </c>
      <c r="E257" s="33">
        <f t="shared" si="63"/>
        <v>333.12973462126689</v>
      </c>
      <c r="F257" s="33">
        <f t="shared" si="63"/>
        <v>354.05976781324057</v>
      </c>
      <c r="G257" s="33">
        <f t="shared" si="63"/>
        <v>371.81878210838454</v>
      </c>
      <c r="H257" s="33">
        <f t="shared" si="63"/>
        <v>388.94076474245156</v>
      </c>
      <c r="I257" s="33">
        <f t="shared" si="63"/>
        <v>389.36696487924485</v>
      </c>
      <c r="J257" s="33">
        <f t="shared" si="63"/>
        <v>382.83733464893885</v>
      </c>
      <c r="K257" s="33">
        <f t="shared" si="63"/>
        <v>378.60262849784067</v>
      </c>
      <c r="L257" s="33">
        <f t="shared" si="63"/>
        <v>384.77842333131338</v>
      </c>
      <c r="M257" s="33">
        <f t="shared" si="63"/>
        <v>361.58904387652512</v>
      </c>
      <c r="N257" s="33">
        <f t="shared" si="63"/>
        <v>367.99920777945749</v>
      </c>
      <c r="O257" s="33">
        <f t="shared" si="63"/>
        <v>387.40347860887539</v>
      </c>
      <c r="P257" s="33">
        <f t="shared" si="63"/>
        <v>368.82177627092511</v>
      </c>
      <c r="Q257" s="33">
        <f t="shared" si="63"/>
        <v>406.61705762112047</v>
      </c>
      <c r="R257" s="33">
        <f t="shared" si="63"/>
        <v>385.51581411416475</v>
      </c>
      <c r="S257" s="33">
        <f t="shared" si="63"/>
        <v>397.367410993367</v>
      </c>
      <c r="T257" s="33">
        <f t="shared" si="63"/>
        <v>414.24744669651398</v>
      </c>
      <c r="U257" s="33">
        <f t="shared" si="63"/>
        <v>444.02212282940758</v>
      </c>
      <c r="V257" s="33">
        <f t="shared" si="63"/>
        <v>461.73404514228514</v>
      </c>
      <c r="W257" s="33">
        <f t="shared" si="63"/>
        <v>475.80413004040963</v>
      </c>
      <c r="X257" s="33">
        <f t="shared" si="63"/>
        <v>443.3417800493537</v>
      </c>
      <c r="Y257" s="33">
        <f t="shared" si="63"/>
        <v>411.86514957975413</v>
      </c>
      <c r="Z257" s="33">
        <f t="shared" si="63"/>
        <v>421.34674807929298</v>
      </c>
      <c r="AA257" s="33">
        <f t="shared" si="63"/>
        <v>418.36089483055559</v>
      </c>
      <c r="AB257" s="33">
        <f t="shared" si="63"/>
        <v>433.18634323209955</v>
      </c>
      <c r="AC257" s="33">
        <f t="shared" si="63"/>
        <v>444.39040146427863</v>
      </c>
      <c r="AD257" s="33">
        <f t="shared" si="63"/>
        <v>451.5251364976881</v>
      </c>
      <c r="AE257" s="33">
        <f t="shared" si="63"/>
        <v>463.02567175826033</v>
      </c>
    </row>
    <row r="258" spans="1:31" x14ac:dyDescent="0.2">
      <c r="A258" s="80" t="s">
        <v>488</v>
      </c>
      <c r="B258" s="4" t="s">
        <v>489</v>
      </c>
      <c r="C258" s="33">
        <f t="shared" ref="C258:AE258" si="64">+C259+C260+C264+C265+C266+C267+C268</f>
        <v>286.80327204912953</v>
      </c>
      <c r="D258" s="33">
        <f t="shared" si="64"/>
        <v>289.15523331959963</v>
      </c>
      <c r="E258" s="33">
        <f t="shared" si="64"/>
        <v>301.03806168707081</v>
      </c>
      <c r="F258" s="33">
        <f t="shared" si="64"/>
        <v>320.16561005556088</v>
      </c>
      <c r="G258" s="33">
        <f t="shared" si="64"/>
        <v>337.14570993864987</v>
      </c>
      <c r="H258" s="33">
        <f t="shared" si="64"/>
        <v>352.93377378260652</v>
      </c>
      <c r="I258" s="33">
        <f t="shared" si="64"/>
        <v>352.9388047655255</v>
      </c>
      <c r="J258" s="33">
        <f t="shared" si="64"/>
        <v>344.45936164543889</v>
      </c>
      <c r="K258" s="33">
        <f t="shared" si="64"/>
        <v>340.70729070614345</v>
      </c>
      <c r="L258" s="33">
        <f t="shared" si="64"/>
        <v>345.46723361075357</v>
      </c>
      <c r="M258" s="33">
        <f t="shared" si="64"/>
        <v>324.40611977341973</v>
      </c>
      <c r="N258" s="33">
        <f t="shared" si="64"/>
        <v>328.66431642387937</v>
      </c>
      <c r="O258" s="33">
        <f t="shared" si="64"/>
        <v>346.45002276580141</v>
      </c>
      <c r="P258" s="33">
        <f t="shared" si="64"/>
        <v>330.0093073813166</v>
      </c>
      <c r="Q258" s="33">
        <f t="shared" si="64"/>
        <v>364.27798669573627</v>
      </c>
      <c r="R258" s="33">
        <f t="shared" si="64"/>
        <v>344.51966404636039</v>
      </c>
      <c r="S258" s="33">
        <f t="shared" si="64"/>
        <v>354.48193839865002</v>
      </c>
      <c r="T258" s="33">
        <f t="shared" si="64"/>
        <v>368.86332734783542</v>
      </c>
      <c r="U258" s="33">
        <f t="shared" si="64"/>
        <v>394.93229761184801</v>
      </c>
      <c r="V258" s="33">
        <f t="shared" si="64"/>
        <v>409.75388149469353</v>
      </c>
      <c r="W258" s="33">
        <f t="shared" si="64"/>
        <v>421.60678090859909</v>
      </c>
      <c r="X258" s="33">
        <f t="shared" si="64"/>
        <v>392.00640749175562</v>
      </c>
      <c r="Y258" s="33">
        <f t="shared" si="64"/>
        <v>362.96314520282158</v>
      </c>
      <c r="Z258" s="33">
        <f t="shared" si="64"/>
        <v>372.58887480325302</v>
      </c>
      <c r="AA258" s="33">
        <f t="shared" si="64"/>
        <v>370.99799831379931</v>
      </c>
      <c r="AB258" s="33">
        <f t="shared" si="64"/>
        <v>383.72061294015793</v>
      </c>
      <c r="AC258" s="33">
        <f t="shared" si="64"/>
        <v>393.40642563074755</v>
      </c>
      <c r="AD258" s="33">
        <f t="shared" si="64"/>
        <v>399.31278149391056</v>
      </c>
      <c r="AE258" s="33">
        <f t="shared" si="64"/>
        <v>409.05068353688927</v>
      </c>
    </row>
    <row r="259" spans="1:31" x14ac:dyDescent="0.2">
      <c r="A259" s="80" t="s">
        <v>490</v>
      </c>
      <c r="B259" s="4" t="s">
        <v>491</v>
      </c>
      <c r="C259" s="94">
        <f>+'CO2'!C259+'abs CO2'!C259+'CH4'!C259*PCG!$C$5+N2O!C259*PCG!$C$6+HFC!C259+PFC!C259+'SF6'!C259</f>
        <v>86.399837903017485</v>
      </c>
      <c r="D259" s="94">
        <f>+'CO2'!D259+'abs CO2'!D259+'CH4'!D259*PCG!$C$5+N2O!D259*PCG!$C$6+HFC!D259+PFC!D259+'SF6'!D259</f>
        <v>83.228592038412572</v>
      </c>
      <c r="E259" s="94">
        <f>+'CO2'!E259+'abs CO2'!E259+'CH4'!E259*PCG!$C$5+N2O!E259*PCG!$C$6+HFC!E259+PFC!E259+'SF6'!E259</f>
        <v>91.825363271141754</v>
      </c>
      <c r="F259" s="94">
        <f>+'CO2'!F259+'abs CO2'!F259+'CH4'!F259*PCG!$C$5+N2O!F259*PCG!$C$6+HFC!F259+PFC!F259+'SF6'!F259</f>
        <v>102.98901464544497</v>
      </c>
      <c r="G259" s="94">
        <f>+'CO2'!G259+'abs CO2'!G259+'CH4'!G259*PCG!$C$5+N2O!G259*PCG!$C$6+HFC!G259+PFC!G259+'SF6'!G259</f>
        <v>102.89571804698792</v>
      </c>
      <c r="H259" s="94">
        <f>+'CO2'!H259+'abs CO2'!H259+'CH4'!H259*PCG!$C$5+N2O!H259*PCG!$C$6+HFC!H259+PFC!H259+'SF6'!H259</f>
        <v>113.93105862557223</v>
      </c>
      <c r="I259" s="94">
        <f>+'CO2'!I259+'abs CO2'!I259+'CH4'!I259*PCG!$C$5+N2O!I259*PCG!$C$6+HFC!I259+PFC!I259+'SF6'!I259</f>
        <v>117.7348423530587</v>
      </c>
      <c r="J259" s="94">
        <f>+'CO2'!J259+'abs CO2'!J259+'CH4'!J259*PCG!$C$5+N2O!J259*PCG!$C$6+HFC!J259+PFC!J259+'SF6'!J259</f>
        <v>118.50529329060846</v>
      </c>
      <c r="K259" s="94">
        <f>+'CO2'!K259+'abs CO2'!K259+'CH4'!K259*PCG!$C$5+N2O!K259*PCG!$C$6+HFC!K259+PFC!K259+'SF6'!K259</f>
        <v>115.40065459868995</v>
      </c>
      <c r="L259" s="94">
        <f>+'CO2'!L259+'abs CO2'!L259+'CH4'!L259*PCG!$C$5+N2O!L259*PCG!$C$6+HFC!L259+PFC!L259+'SF6'!L259</f>
        <v>126.44867918094516</v>
      </c>
      <c r="M259" s="94">
        <f>+'CO2'!M259+'abs CO2'!M259+'CH4'!M259*PCG!$C$5+N2O!M259*PCG!$C$6+HFC!M259+PFC!M259+'SF6'!M259</f>
        <v>107.04145496592621</v>
      </c>
      <c r="N259" s="94">
        <f>+'CO2'!N259+'abs CO2'!N259+'CH4'!N259*PCG!$C$5+N2O!N259*PCG!$C$6+HFC!N259+PFC!N259+'SF6'!N259</f>
        <v>115.33644131813432</v>
      </c>
      <c r="O259" s="94">
        <f>+'CO2'!O259+'abs CO2'!O259+'CH4'!O259*PCG!$C$5+N2O!O259*PCG!$C$6+HFC!O259+PFC!O259+'SF6'!O259</f>
        <v>126.7618468871195</v>
      </c>
      <c r="P259" s="94">
        <f>+'CO2'!P259+'abs CO2'!P259+'CH4'!P259*PCG!$C$5+N2O!P259*PCG!$C$6+HFC!P259+PFC!P259+'SF6'!P259</f>
        <v>108.86428586231125</v>
      </c>
      <c r="Q259" s="94">
        <f>+'CO2'!Q259+'abs CO2'!Q259+'CH4'!Q259*PCG!$C$5+N2O!Q259*PCG!$C$6+HFC!Q259+PFC!Q259+'SF6'!Q259</f>
        <v>141.03236666589746</v>
      </c>
      <c r="R259" s="94">
        <f>+'CO2'!R259+'abs CO2'!R259+'CH4'!R259*PCG!$C$5+N2O!R259*PCG!$C$6+HFC!R259+PFC!R259+'SF6'!R259</f>
        <v>120.58121793872171</v>
      </c>
      <c r="S259" s="94">
        <f>+'CO2'!S259+'abs CO2'!S259+'CH4'!S259*PCG!$C$5+N2O!S259*PCG!$C$6+HFC!S259+PFC!S259+'SF6'!S259</f>
        <v>130.43157893047092</v>
      </c>
      <c r="T259" s="94">
        <f>+'CO2'!T259+'abs CO2'!T259+'CH4'!T259*PCG!$C$5+N2O!T259*PCG!$C$6+HFC!T259+PFC!T259+'SF6'!T259</f>
        <v>152.3393824386624</v>
      </c>
      <c r="U259" s="94">
        <f>+'CO2'!U259+'abs CO2'!U259+'CH4'!U259*PCG!$C$5+N2O!U259*PCG!$C$6+HFC!U259+PFC!U259+'SF6'!U259</f>
        <v>169.78516722661209</v>
      </c>
      <c r="V259" s="94">
        <f>+'CO2'!V259+'abs CO2'!V259+'CH4'!V259*PCG!$C$5+N2O!V259*PCG!$C$6+HFC!V259+PFC!V259+'SF6'!V259</f>
        <v>179.18241692662943</v>
      </c>
      <c r="W259" s="94">
        <f>+'CO2'!W259+'abs CO2'!W259+'CH4'!W259*PCG!$C$5+N2O!W259*PCG!$C$6+HFC!W259+PFC!W259+'SF6'!W259</f>
        <v>178.47580442952503</v>
      </c>
      <c r="X259" s="94">
        <f>+'CO2'!X259+'abs CO2'!X259+'CH4'!X259*PCG!$C$5+N2O!X259*PCG!$C$6+HFC!X259+PFC!X259+'SF6'!X259</f>
        <v>143.36452499457221</v>
      </c>
      <c r="Y259" s="94">
        <f>+'CO2'!Y259+'abs CO2'!Y259+'CH4'!Y259*PCG!$C$5+N2O!Y259*PCG!$C$6+HFC!Y259+PFC!Y259+'SF6'!Y259</f>
        <v>113.88517706364746</v>
      </c>
      <c r="Z259" s="94">
        <f>+'CO2'!Z259+'abs CO2'!Z259+'CH4'!Z259*PCG!$C$5+N2O!Z259*PCG!$C$6+HFC!Z259+PFC!Z259+'SF6'!Z259</f>
        <v>119.07215443213519</v>
      </c>
      <c r="AA259" s="94">
        <f>+'CO2'!AA259+'abs CO2'!AA259+'CH4'!AA259*PCG!$C$5+N2O!AA259*PCG!$C$6+HFC!AA259+PFC!AA259+'SF6'!AA259</f>
        <v>131.21231251226962</v>
      </c>
      <c r="AB259" s="94">
        <f>+'CO2'!AB259+'abs CO2'!AB259+'CH4'!AB259*PCG!$C$5+N2O!AB259*PCG!$C$6+HFC!AB259+PFC!AB259+'SF6'!AB259</f>
        <v>134.91421542652205</v>
      </c>
      <c r="AC259" s="94">
        <f>+'CO2'!AC259+'abs CO2'!AC259+'CH4'!AC259*PCG!$C$5+N2O!AC259*PCG!$C$6+HFC!AC259+PFC!AC259+'SF6'!AC259</f>
        <v>142.70311964375375</v>
      </c>
      <c r="AD259" s="94">
        <f>+'CO2'!AD259+'abs CO2'!AD259+'CH4'!AD259*PCG!$C$5+N2O!AD259*PCG!$C$6+HFC!AD259+PFC!AD259+'SF6'!AD259</f>
        <v>150.49202386098546</v>
      </c>
      <c r="AE259" s="94">
        <f>+'CO2'!AE259+'abs CO2'!AE259+'CH4'!AE259*PCG!$C$5+N2O!AE259*PCG!$C$6+HFC!AE259+PFC!AE259+'SF6'!AE259</f>
        <v>158.28092807821716</v>
      </c>
    </row>
    <row r="260" spans="1:31" x14ac:dyDescent="0.2">
      <c r="A260" s="80" t="s">
        <v>492</v>
      </c>
      <c r="B260" s="4" t="s">
        <v>493</v>
      </c>
      <c r="C260" s="33">
        <f t="shared" ref="C260:AE260" si="65">+C261+C262+C263</f>
        <v>24.058512608949265</v>
      </c>
      <c r="D260" s="33">
        <f t="shared" si="65"/>
        <v>25.408325209622468</v>
      </c>
      <c r="E260" s="33">
        <f t="shared" si="65"/>
        <v>26.973428127424448</v>
      </c>
      <c r="F260" s="33">
        <f t="shared" si="65"/>
        <v>28.065654581744404</v>
      </c>
      <c r="G260" s="33">
        <f t="shared" si="65"/>
        <v>29.466846703275209</v>
      </c>
      <c r="H260" s="33">
        <f t="shared" si="65"/>
        <v>33.197777791182268</v>
      </c>
      <c r="I260" s="33">
        <f t="shared" si="65"/>
        <v>35.610659257345965</v>
      </c>
      <c r="J260" s="33">
        <f t="shared" si="65"/>
        <v>39.202033342071424</v>
      </c>
      <c r="K260" s="33">
        <f t="shared" si="65"/>
        <v>41.464488676910378</v>
      </c>
      <c r="L260" s="33">
        <f t="shared" si="65"/>
        <v>45.305998065252595</v>
      </c>
      <c r="M260" s="33">
        <f t="shared" si="65"/>
        <v>46.660560293021803</v>
      </c>
      <c r="N260" s="33">
        <f t="shared" si="65"/>
        <v>67.210598611204162</v>
      </c>
      <c r="O260" s="33">
        <f t="shared" si="65"/>
        <v>71.735644761135674</v>
      </c>
      <c r="P260" s="33">
        <f t="shared" si="65"/>
        <v>72.430626015607373</v>
      </c>
      <c r="Q260" s="33">
        <f t="shared" si="65"/>
        <v>76.180801069033251</v>
      </c>
      <c r="R260" s="33">
        <f t="shared" si="65"/>
        <v>81.908997288352836</v>
      </c>
      <c r="S260" s="33">
        <f t="shared" si="65"/>
        <v>89.825718549492947</v>
      </c>
      <c r="T260" s="33">
        <f t="shared" si="65"/>
        <v>94.585037576522808</v>
      </c>
      <c r="U260" s="33">
        <f t="shared" si="65"/>
        <v>103.91191059626831</v>
      </c>
      <c r="V260" s="33">
        <f t="shared" si="65"/>
        <v>113.18362111478042</v>
      </c>
      <c r="W260" s="33">
        <f t="shared" si="65"/>
        <v>124.0929241543928</v>
      </c>
      <c r="X260" s="33">
        <f t="shared" si="65"/>
        <v>130.67786187808113</v>
      </c>
      <c r="Y260" s="33">
        <f t="shared" si="65"/>
        <v>134.71567476214304</v>
      </c>
      <c r="Z260" s="33">
        <f t="shared" si="65"/>
        <v>133.17684334388738</v>
      </c>
      <c r="AA260" s="33">
        <f t="shared" si="65"/>
        <v>121.40252510996675</v>
      </c>
      <c r="AB260" s="33">
        <f t="shared" si="65"/>
        <v>131.19085452528074</v>
      </c>
      <c r="AC260" s="33">
        <f t="shared" si="65"/>
        <v>138.53632923570075</v>
      </c>
      <c r="AD260" s="33">
        <f t="shared" si="65"/>
        <v>144.24861314463087</v>
      </c>
      <c r="AE260" s="33">
        <f t="shared" si="65"/>
        <v>152.57281419195959</v>
      </c>
    </row>
    <row r="261" spans="1:31" x14ac:dyDescent="0.2">
      <c r="A261" s="80" t="s">
        <v>494</v>
      </c>
      <c r="B261" s="4" t="s">
        <v>495</v>
      </c>
      <c r="C261" s="94">
        <f>+'CO2'!C261+'abs CO2'!C261+'CH4'!C261*PCG!$C$5+N2O!C261*PCG!$C$6+HFC!C261+PFC!C261+'SF6'!C261</f>
        <v>24.058512608949265</v>
      </c>
      <c r="D261" s="94">
        <f>+'CO2'!D261+'abs CO2'!D261+'CH4'!D261*PCG!$C$5+N2O!D261*PCG!$C$6+HFC!D261+PFC!D261+'SF6'!D261</f>
        <v>25.408325209622468</v>
      </c>
      <c r="E261" s="94">
        <f>+'CO2'!E261+'abs CO2'!E261+'CH4'!E261*PCG!$C$5+N2O!E261*PCG!$C$6+HFC!E261+PFC!E261+'SF6'!E261</f>
        <v>26.973428127424448</v>
      </c>
      <c r="F261" s="94">
        <f>+'CO2'!F261+'abs CO2'!F261+'CH4'!F261*PCG!$C$5+N2O!F261*PCG!$C$6+HFC!F261+PFC!F261+'SF6'!F261</f>
        <v>28.065654581744404</v>
      </c>
      <c r="G261" s="94">
        <f>+'CO2'!G261+'abs CO2'!G261+'CH4'!G261*PCG!$C$5+N2O!G261*PCG!$C$6+HFC!G261+PFC!G261+'SF6'!G261</f>
        <v>29.466846703275209</v>
      </c>
      <c r="H261" s="94">
        <f>+'CO2'!H261+'abs CO2'!H261+'CH4'!H261*PCG!$C$5+N2O!H261*PCG!$C$6+HFC!H261+PFC!H261+'SF6'!H261</f>
        <v>33.197777791182268</v>
      </c>
      <c r="I261" s="94">
        <f>+'CO2'!I261+'abs CO2'!I261+'CH4'!I261*PCG!$C$5+N2O!I261*PCG!$C$6+HFC!I261+PFC!I261+'SF6'!I261</f>
        <v>35.610659257345965</v>
      </c>
      <c r="J261" s="94">
        <f>+'CO2'!J261+'abs CO2'!J261+'CH4'!J261*PCG!$C$5+N2O!J261*PCG!$C$6+HFC!J261+PFC!J261+'SF6'!J261</f>
        <v>39.202033342071424</v>
      </c>
      <c r="K261" s="94">
        <f>+'CO2'!K261+'abs CO2'!K261+'CH4'!K261*PCG!$C$5+N2O!K261*PCG!$C$6+HFC!K261+PFC!K261+'SF6'!K261</f>
        <v>41.464488676910378</v>
      </c>
      <c r="L261" s="94">
        <f>+'CO2'!L261+'abs CO2'!L261+'CH4'!L261*PCG!$C$5+N2O!L261*PCG!$C$6+HFC!L261+PFC!L261+'SF6'!L261</f>
        <v>45.305998065252595</v>
      </c>
      <c r="M261" s="94">
        <f>+'CO2'!M261+'abs CO2'!M261+'CH4'!M261*PCG!$C$5+N2O!M261*PCG!$C$6+HFC!M261+PFC!M261+'SF6'!M261</f>
        <v>46.660560293021803</v>
      </c>
      <c r="N261" s="94">
        <f>+'CO2'!N261+'abs CO2'!N261+'CH4'!N261*PCG!$C$5+N2O!N261*PCG!$C$6+HFC!N261+PFC!N261+'SF6'!N261</f>
        <v>67.210598611204162</v>
      </c>
      <c r="O261" s="94">
        <f>+'CO2'!O261+'abs CO2'!O261+'CH4'!O261*PCG!$C$5+N2O!O261*PCG!$C$6+HFC!O261+PFC!O261+'SF6'!O261</f>
        <v>71.735644761135674</v>
      </c>
      <c r="P261" s="94">
        <f>+'CO2'!P261+'abs CO2'!P261+'CH4'!P261*PCG!$C$5+N2O!P261*PCG!$C$6+HFC!P261+PFC!P261+'SF6'!P261</f>
        <v>72.430626015607373</v>
      </c>
      <c r="Q261" s="94">
        <f>+'CO2'!Q261+'abs CO2'!Q261+'CH4'!Q261*PCG!$C$5+N2O!Q261*PCG!$C$6+HFC!Q261+PFC!Q261+'SF6'!Q261</f>
        <v>76.180801069033251</v>
      </c>
      <c r="R261" s="94">
        <f>+'CO2'!R261+'abs CO2'!R261+'CH4'!R261*PCG!$C$5+N2O!R261*PCG!$C$6+HFC!R261+PFC!R261+'SF6'!R261</f>
        <v>81.908997288352836</v>
      </c>
      <c r="S261" s="94">
        <f>+'CO2'!S261+'abs CO2'!S261+'CH4'!S261*PCG!$C$5+N2O!S261*PCG!$C$6+HFC!S261+PFC!S261+'SF6'!S261</f>
        <v>89.825718549492947</v>
      </c>
      <c r="T261" s="94">
        <f>+'CO2'!T261+'abs CO2'!T261+'CH4'!T261*PCG!$C$5+N2O!T261*PCG!$C$6+HFC!T261+PFC!T261+'SF6'!T261</f>
        <v>94.585037576522808</v>
      </c>
      <c r="U261" s="94">
        <f>+'CO2'!U261+'abs CO2'!U261+'CH4'!U261*PCG!$C$5+N2O!U261*PCG!$C$6+HFC!U261+PFC!U261+'SF6'!U261</f>
        <v>103.91191059626831</v>
      </c>
      <c r="V261" s="94">
        <f>+'CO2'!V261+'abs CO2'!V261+'CH4'!V261*PCG!$C$5+N2O!V261*PCG!$C$6+HFC!V261+PFC!V261+'SF6'!V261</f>
        <v>113.18362111478042</v>
      </c>
      <c r="W261" s="94">
        <f>+'CO2'!W261+'abs CO2'!W261+'CH4'!W261*PCG!$C$5+N2O!W261*PCG!$C$6+HFC!W261+PFC!W261+'SF6'!W261</f>
        <v>124.0929241543928</v>
      </c>
      <c r="X261" s="94">
        <f>+'CO2'!X261+'abs CO2'!X261+'CH4'!X261*PCG!$C$5+N2O!X261*PCG!$C$6+HFC!X261+PFC!X261+'SF6'!X261</f>
        <v>130.67786187808113</v>
      </c>
      <c r="Y261" s="94">
        <f>+'CO2'!Y261+'abs CO2'!Y261+'CH4'!Y261*PCG!$C$5+N2O!Y261*PCG!$C$6+HFC!Y261+PFC!Y261+'SF6'!Y261</f>
        <v>134.71567476214304</v>
      </c>
      <c r="Z261" s="94">
        <f>+'CO2'!Z261+'abs CO2'!Z261+'CH4'!Z261*PCG!$C$5+N2O!Z261*PCG!$C$6+HFC!Z261+PFC!Z261+'SF6'!Z261</f>
        <v>133.17684334388738</v>
      </c>
      <c r="AA261" s="94">
        <f>+'CO2'!AA261+'abs CO2'!AA261+'CH4'!AA261*PCG!$C$5+N2O!AA261*PCG!$C$6+HFC!AA261+PFC!AA261+'SF6'!AA261</f>
        <v>121.40252510996675</v>
      </c>
      <c r="AB261" s="94">
        <f>+'CO2'!AB261+'abs CO2'!AB261+'CH4'!AB261*PCG!$C$5+N2O!AB261*PCG!$C$6+HFC!AB261+PFC!AB261+'SF6'!AB261</f>
        <v>131.19085452528074</v>
      </c>
      <c r="AC261" s="94">
        <f>+'CO2'!AC261+'abs CO2'!AC261+'CH4'!AC261*PCG!$C$5+N2O!AC261*PCG!$C$6+HFC!AC261+PFC!AC261+'SF6'!AC261</f>
        <v>138.53632923570075</v>
      </c>
      <c r="AD261" s="94">
        <f>+'CO2'!AD261+'abs CO2'!AD261+'CH4'!AD261*PCG!$C$5+N2O!AD261*PCG!$C$6+HFC!AD261+PFC!AD261+'SF6'!AD261</f>
        <v>144.24861314463087</v>
      </c>
      <c r="AE261" s="94">
        <f>+'CO2'!AE261+'abs CO2'!AE261+'CH4'!AE261*PCG!$C$5+N2O!AE261*PCG!$C$6+HFC!AE261+PFC!AE261+'SF6'!AE261</f>
        <v>152.57281419195959</v>
      </c>
    </row>
    <row r="262" spans="1:31" x14ac:dyDescent="0.2">
      <c r="A262" s="80" t="s">
        <v>496</v>
      </c>
      <c r="B262" s="4" t="s">
        <v>497</v>
      </c>
      <c r="C262" s="94">
        <f>+'CO2'!C262+'abs CO2'!C262+'CH4'!C262*PCG!$C$5+N2O!C262*PCG!$C$6+HFC!C262+PFC!C262+'SF6'!C262</f>
        <v>0</v>
      </c>
      <c r="D262" s="94">
        <f>+'CO2'!D262+'abs CO2'!D262+'CH4'!D262*PCG!$C$5+N2O!D262*PCG!$C$6+HFC!D262+PFC!D262+'SF6'!D262</f>
        <v>0</v>
      </c>
      <c r="E262" s="94">
        <f>+'CO2'!E262+'abs CO2'!E262+'CH4'!E262*PCG!$C$5+N2O!E262*PCG!$C$6+HFC!E262+PFC!E262+'SF6'!E262</f>
        <v>0</v>
      </c>
      <c r="F262" s="94">
        <f>+'CO2'!F262+'abs CO2'!F262+'CH4'!F262*PCG!$C$5+N2O!F262*PCG!$C$6+HFC!F262+PFC!F262+'SF6'!F262</f>
        <v>0</v>
      </c>
      <c r="G262" s="94">
        <f>+'CO2'!G262+'abs CO2'!G262+'CH4'!G262*PCG!$C$5+N2O!G262*PCG!$C$6+HFC!G262+PFC!G262+'SF6'!G262</f>
        <v>0</v>
      </c>
      <c r="H262" s="94">
        <f>+'CO2'!H262+'abs CO2'!H262+'CH4'!H262*PCG!$C$5+N2O!H262*PCG!$C$6+HFC!H262+PFC!H262+'SF6'!H262</f>
        <v>0</v>
      </c>
      <c r="I262" s="94">
        <f>+'CO2'!I262+'abs CO2'!I262+'CH4'!I262*PCG!$C$5+N2O!I262*PCG!$C$6+HFC!I262+PFC!I262+'SF6'!I262</f>
        <v>0</v>
      </c>
      <c r="J262" s="94">
        <f>+'CO2'!J262+'abs CO2'!J262+'CH4'!J262*PCG!$C$5+N2O!J262*PCG!$C$6+HFC!J262+PFC!J262+'SF6'!J262</f>
        <v>0</v>
      </c>
      <c r="K262" s="94">
        <f>+'CO2'!K262+'abs CO2'!K262+'CH4'!K262*PCG!$C$5+N2O!K262*PCG!$C$6+HFC!K262+PFC!K262+'SF6'!K262</f>
        <v>0</v>
      </c>
      <c r="L262" s="94">
        <f>+'CO2'!L262+'abs CO2'!L262+'CH4'!L262*PCG!$C$5+N2O!L262*PCG!$C$6+HFC!L262+PFC!L262+'SF6'!L262</f>
        <v>0</v>
      </c>
      <c r="M262" s="94">
        <f>+'CO2'!M262+'abs CO2'!M262+'CH4'!M262*PCG!$C$5+N2O!M262*PCG!$C$6+HFC!M262+PFC!M262+'SF6'!M262</f>
        <v>0</v>
      </c>
      <c r="N262" s="94">
        <f>+'CO2'!N262+'abs CO2'!N262+'CH4'!N262*PCG!$C$5+N2O!N262*PCG!$C$6+HFC!N262+PFC!N262+'SF6'!N262</f>
        <v>0</v>
      </c>
      <c r="O262" s="94">
        <f>+'CO2'!O262+'abs CO2'!O262+'CH4'!O262*PCG!$C$5+N2O!O262*PCG!$C$6+HFC!O262+PFC!O262+'SF6'!O262</f>
        <v>0</v>
      </c>
      <c r="P262" s="94">
        <f>+'CO2'!P262+'abs CO2'!P262+'CH4'!P262*PCG!$C$5+N2O!P262*PCG!$C$6+HFC!P262+PFC!P262+'SF6'!P262</f>
        <v>0</v>
      </c>
      <c r="Q262" s="94">
        <f>+'CO2'!Q262+'abs CO2'!Q262+'CH4'!Q262*PCG!$C$5+N2O!Q262*PCG!$C$6+HFC!Q262+PFC!Q262+'SF6'!Q262</f>
        <v>0</v>
      </c>
      <c r="R262" s="94">
        <f>+'CO2'!R262+'abs CO2'!R262+'CH4'!R262*PCG!$C$5+N2O!R262*PCG!$C$6+HFC!R262+PFC!R262+'SF6'!R262</f>
        <v>0</v>
      </c>
      <c r="S262" s="94">
        <f>+'CO2'!S262+'abs CO2'!S262+'CH4'!S262*PCG!$C$5+N2O!S262*PCG!$C$6+HFC!S262+PFC!S262+'SF6'!S262</f>
        <v>0</v>
      </c>
      <c r="T262" s="94">
        <f>+'CO2'!T262+'abs CO2'!T262+'CH4'!T262*PCG!$C$5+N2O!T262*PCG!$C$6+HFC!T262+PFC!T262+'SF6'!T262</f>
        <v>0</v>
      </c>
      <c r="U262" s="94">
        <f>+'CO2'!U262+'abs CO2'!U262+'CH4'!U262*PCG!$C$5+N2O!U262*PCG!$C$6+HFC!U262+PFC!U262+'SF6'!U262</f>
        <v>0</v>
      </c>
      <c r="V262" s="94">
        <f>+'CO2'!V262+'abs CO2'!V262+'CH4'!V262*PCG!$C$5+N2O!V262*PCG!$C$6+HFC!V262+PFC!V262+'SF6'!V262</f>
        <v>0</v>
      </c>
      <c r="W262" s="94">
        <f>+'CO2'!W262+'abs CO2'!W262+'CH4'!W262*PCG!$C$5+N2O!W262*PCG!$C$6+HFC!W262+PFC!W262+'SF6'!W262</f>
        <v>0</v>
      </c>
      <c r="X262" s="94">
        <f>+'CO2'!X262+'abs CO2'!X262+'CH4'!X262*PCG!$C$5+N2O!X262*PCG!$C$6+HFC!X262+PFC!X262+'SF6'!X262</f>
        <v>0</v>
      </c>
      <c r="Y262" s="94">
        <f>+'CO2'!Y262+'abs CO2'!Y262+'CH4'!Y262*PCG!$C$5+N2O!Y262*PCG!$C$6+HFC!Y262+PFC!Y262+'SF6'!Y262</f>
        <v>0</v>
      </c>
      <c r="Z262" s="94">
        <f>+'CO2'!Z262+'abs CO2'!Z262+'CH4'!Z262*PCG!$C$5+N2O!Z262*PCG!$C$6+HFC!Z262+PFC!Z262+'SF6'!Z262</f>
        <v>0</v>
      </c>
      <c r="AA262" s="94">
        <f>+'CO2'!AA262+'abs CO2'!AA262+'CH4'!AA262*PCG!$C$5+N2O!AA262*PCG!$C$6+HFC!AA262+PFC!AA262+'SF6'!AA262</f>
        <v>0</v>
      </c>
      <c r="AB262" s="94">
        <f>+'CO2'!AB262+'abs CO2'!AB262+'CH4'!AB262*PCG!$C$5+N2O!AB262*PCG!$C$6+HFC!AB262+PFC!AB262+'SF6'!AB262</f>
        <v>0</v>
      </c>
      <c r="AC262" s="94">
        <f>+'CO2'!AC262+'abs CO2'!AC262+'CH4'!AC262*PCG!$C$5+N2O!AC262*PCG!$C$6+HFC!AC262+PFC!AC262+'SF6'!AC262</f>
        <v>0</v>
      </c>
      <c r="AD262" s="94">
        <f>+'CO2'!AD262+'abs CO2'!AD262+'CH4'!AD262*PCG!$C$5+N2O!AD262*PCG!$C$6+HFC!AD262+PFC!AD262+'SF6'!AD262</f>
        <v>0</v>
      </c>
      <c r="AE262" s="94">
        <f>+'CO2'!AE262+'abs CO2'!AE262+'CH4'!AE262*PCG!$C$5+N2O!AE262*PCG!$C$6+HFC!AE262+PFC!AE262+'SF6'!AE262</f>
        <v>0</v>
      </c>
    </row>
    <row r="263" spans="1:31" x14ac:dyDescent="0.2">
      <c r="A263" s="80" t="s">
        <v>498</v>
      </c>
      <c r="B263" s="4" t="s">
        <v>499</v>
      </c>
      <c r="C263" s="94">
        <f>+'CO2'!C263+'abs CO2'!C263+'CH4'!C263*PCG!$C$5+N2O!C263*PCG!$C$6+HFC!C263+PFC!C263+'SF6'!C263</f>
        <v>0</v>
      </c>
      <c r="D263" s="94">
        <f>+'CO2'!D263+'abs CO2'!D263+'CH4'!D263*PCG!$C$5+N2O!D263*PCG!$C$6+HFC!D263+PFC!D263+'SF6'!D263</f>
        <v>0</v>
      </c>
      <c r="E263" s="94">
        <f>+'CO2'!E263+'abs CO2'!E263+'CH4'!E263*PCG!$C$5+N2O!E263*PCG!$C$6+HFC!E263+PFC!E263+'SF6'!E263</f>
        <v>0</v>
      </c>
      <c r="F263" s="94">
        <f>+'CO2'!F263+'abs CO2'!F263+'CH4'!F263*PCG!$C$5+N2O!F263*PCG!$C$6+HFC!F263+PFC!F263+'SF6'!F263</f>
        <v>0</v>
      </c>
      <c r="G263" s="94">
        <f>+'CO2'!G263+'abs CO2'!G263+'CH4'!G263*PCG!$C$5+N2O!G263*PCG!$C$6+HFC!G263+PFC!G263+'SF6'!G263</f>
        <v>0</v>
      </c>
      <c r="H263" s="94">
        <f>+'CO2'!H263+'abs CO2'!H263+'CH4'!H263*PCG!$C$5+N2O!H263*PCG!$C$6+HFC!H263+PFC!H263+'SF6'!H263</f>
        <v>0</v>
      </c>
      <c r="I263" s="94">
        <f>+'CO2'!I263+'abs CO2'!I263+'CH4'!I263*PCG!$C$5+N2O!I263*PCG!$C$6+HFC!I263+PFC!I263+'SF6'!I263</f>
        <v>0</v>
      </c>
      <c r="J263" s="94">
        <f>+'CO2'!J263+'abs CO2'!J263+'CH4'!J263*PCG!$C$5+N2O!J263*PCG!$C$6+HFC!J263+PFC!J263+'SF6'!J263</f>
        <v>0</v>
      </c>
      <c r="K263" s="94">
        <f>+'CO2'!K263+'abs CO2'!K263+'CH4'!K263*PCG!$C$5+N2O!K263*PCG!$C$6+HFC!K263+PFC!K263+'SF6'!K263</f>
        <v>0</v>
      </c>
      <c r="L263" s="94">
        <f>+'CO2'!L263+'abs CO2'!L263+'CH4'!L263*PCG!$C$5+N2O!L263*PCG!$C$6+HFC!L263+PFC!L263+'SF6'!L263</f>
        <v>0</v>
      </c>
      <c r="M263" s="94">
        <f>+'CO2'!M263+'abs CO2'!M263+'CH4'!M263*PCG!$C$5+N2O!M263*PCG!$C$6+HFC!M263+PFC!M263+'SF6'!M263</f>
        <v>0</v>
      </c>
      <c r="N263" s="94">
        <f>+'CO2'!N263+'abs CO2'!N263+'CH4'!N263*PCG!$C$5+N2O!N263*PCG!$C$6+HFC!N263+PFC!N263+'SF6'!N263</f>
        <v>0</v>
      </c>
      <c r="O263" s="94">
        <f>+'CO2'!O263+'abs CO2'!O263+'CH4'!O263*PCG!$C$5+N2O!O263*PCG!$C$6+HFC!O263+PFC!O263+'SF6'!O263</f>
        <v>0</v>
      </c>
      <c r="P263" s="94">
        <f>+'CO2'!P263+'abs CO2'!P263+'CH4'!P263*PCG!$C$5+N2O!P263*PCG!$C$6+HFC!P263+PFC!P263+'SF6'!P263</f>
        <v>0</v>
      </c>
      <c r="Q263" s="94">
        <f>+'CO2'!Q263+'abs CO2'!Q263+'CH4'!Q263*PCG!$C$5+N2O!Q263*PCG!$C$6+HFC!Q263+PFC!Q263+'SF6'!Q263</f>
        <v>0</v>
      </c>
      <c r="R263" s="94">
        <f>+'CO2'!R263+'abs CO2'!R263+'CH4'!R263*PCG!$C$5+N2O!R263*PCG!$C$6+HFC!R263+PFC!R263+'SF6'!R263</f>
        <v>0</v>
      </c>
      <c r="S263" s="94">
        <f>+'CO2'!S263+'abs CO2'!S263+'CH4'!S263*PCG!$C$5+N2O!S263*PCG!$C$6+HFC!S263+PFC!S263+'SF6'!S263</f>
        <v>0</v>
      </c>
      <c r="T263" s="94">
        <f>+'CO2'!T263+'abs CO2'!T263+'CH4'!T263*PCG!$C$5+N2O!T263*PCG!$C$6+HFC!T263+PFC!T263+'SF6'!T263</f>
        <v>0</v>
      </c>
      <c r="U263" s="94">
        <f>+'CO2'!U263+'abs CO2'!U263+'CH4'!U263*PCG!$C$5+N2O!U263*PCG!$C$6+HFC!U263+PFC!U263+'SF6'!U263</f>
        <v>0</v>
      </c>
      <c r="V263" s="94">
        <f>+'CO2'!V263+'abs CO2'!V263+'CH4'!V263*PCG!$C$5+N2O!V263*PCG!$C$6+HFC!V263+PFC!V263+'SF6'!V263</f>
        <v>0</v>
      </c>
      <c r="W263" s="94">
        <f>+'CO2'!W263+'abs CO2'!W263+'CH4'!W263*PCG!$C$5+N2O!W263*PCG!$C$6+HFC!W263+PFC!W263+'SF6'!W263</f>
        <v>0</v>
      </c>
      <c r="X263" s="94">
        <f>+'CO2'!X263+'abs CO2'!X263+'CH4'!X263*PCG!$C$5+N2O!X263*PCG!$C$6+HFC!X263+PFC!X263+'SF6'!X263</f>
        <v>0</v>
      </c>
      <c r="Y263" s="94">
        <f>+'CO2'!Y263+'abs CO2'!Y263+'CH4'!Y263*PCG!$C$5+N2O!Y263*PCG!$C$6+HFC!Y263+PFC!Y263+'SF6'!Y263</f>
        <v>0</v>
      </c>
      <c r="Z263" s="94">
        <f>+'CO2'!Z263+'abs CO2'!Z263+'CH4'!Z263*PCG!$C$5+N2O!Z263*PCG!$C$6+HFC!Z263+PFC!Z263+'SF6'!Z263</f>
        <v>0</v>
      </c>
      <c r="AA263" s="94">
        <f>+'CO2'!AA263+'abs CO2'!AA263+'CH4'!AA263*PCG!$C$5+N2O!AA263*PCG!$C$6+HFC!AA263+PFC!AA263+'SF6'!AA263</f>
        <v>0</v>
      </c>
      <c r="AB263" s="94">
        <f>+'CO2'!AB263+'abs CO2'!AB263+'CH4'!AB263*PCG!$C$5+N2O!AB263*PCG!$C$6+HFC!AB263+PFC!AB263+'SF6'!AB263</f>
        <v>0</v>
      </c>
      <c r="AC263" s="94">
        <f>+'CO2'!AC263+'abs CO2'!AC263+'CH4'!AC263*PCG!$C$5+N2O!AC263*PCG!$C$6+HFC!AC263+PFC!AC263+'SF6'!AC263</f>
        <v>0</v>
      </c>
      <c r="AD263" s="94">
        <f>+'CO2'!AD263+'abs CO2'!AD263+'CH4'!AD263*PCG!$C$5+N2O!AD263*PCG!$C$6+HFC!AD263+PFC!AD263+'SF6'!AD263</f>
        <v>0</v>
      </c>
      <c r="AE263" s="94">
        <f>+'CO2'!AE263+'abs CO2'!AE263+'CH4'!AE263*PCG!$C$5+N2O!AE263*PCG!$C$6+HFC!AE263+PFC!AE263+'SF6'!AE263</f>
        <v>0</v>
      </c>
    </row>
    <row r="264" spans="1:31" x14ac:dyDescent="0.2">
      <c r="A264" s="80" t="s">
        <v>500</v>
      </c>
      <c r="B264" s="4" t="s">
        <v>501</v>
      </c>
      <c r="C264" s="94">
        <f>+'CO2'!C264+'abs CO2'!C264+'CH4'!C264*PCG!$C$5+N2O!C264*PCG!$C$6+HFC!C264+PFC!C264+'SF6'!C264</f>
        <v>126.23311456583438</v>
      </c>
      <c r="D264" s="94">
        <f>+'CO2'!D264+'abs CO2'!D264+'CH4'!D264*PCG!$C$5+N2O!D264*PCG!$C$6+HFC!D264+PFC!D264+'SF6'!D264</f>
        <v>127.51480178108064</v>
      </c>
      <c r="E264" s="94">
        <f>+'CO2'!E264+'abs CO2'!E264+'CH4'!E264*PCG!$C$5+N2O!E264*PCG!$C$6+HFC!E264+PFC!E264+'SF6'!E264</f>
        <v>129.93868998666593</v>
      </c>
      <c r="F264" s="94">
        <f>+'CO2'!F264+'abs CO2'!F264+'CH4'!F264*PCG!$C$5+N2O!F264*PCG!$C$6+HFC!F264+PFC!F264+'SF6'!F264</f>
        <v>134.48113892198268</v>
      </c>
      <c r="G264" s="94">
        <f>+'CO2'!G264+'abs CO2'!G264+'CH4'!G264*PCG!$C$5+N2O!G264*PCG!$C$6+HFC!G264+PFC!G264+'SF6'!G264</f>
        <v>139.31761273510597</v>
      </c>
      <c r="H264" s="94">
        <f>+'CO2'!H264+'abs CO2'!H264+'CH4'!H264*PCG!$C$5+N2O!H264*PCG!$C$6+HFC!H264+PFC!H264+'SF6'!H264</f>
        <v>135.59633137347916</v>
      </c>
      <c r="I264" s="94">
        <f>+'CO2'!I264+'abs CO2'!I264+'CH4'!I264*PCG!$C$5+N2O!I264*PCG!$C$6+HFC!I264+PFC!I264+'SF6'!I264</f>
        <v>134.83628051664593</v>
      </c>
      <c r="J264" s="94">
        <f>+'CO2'!J264+'abs CO2'!J264+'CH4'!J264*PCG!$C$5+N2O!J264*PCG!$C$6+HFC!J264+PFC!J264+'SF6'!J264</f>
        <v>144.29421722542841</v>
      </c>
      <c r="K264" s="94">
        <f>+'CO2'!K264+'abs CO2'!K264+'CH4'!K264*PCG!$C$5+N2O!K264*PCG!$C$6+HFC!K264+PFC!K264+'SF6'!K264</f>
        <v>138.89909210720347</v>
      </c>
      <c r="L264" s="94">
        <f>+'CO2'!L264+'abs CO2'!L264+'CH4'!L264*PCG!$C$5+N2O!L264*PCG!$C$6+HFC!L264+PFC!L264+'SF6'!L264</f>
        <v>135.1780670144517</v>
      </c>
      <c r="M264" s="94">
        <f>+'CO2'!M264+'abs CO2'!M264+'CH4'!M264*PCG!$C$5+N2O!M264*PCG!$C$6+HFC!M264+PFC!M264+'SF6'!M264</f>
        <v>131.44500957695013</v>
      </c>
      <c r="N264" s="94">
        <f>+'CO2'!N264+'abs CO2'!N264+'CH4'!N264*PCG!$C$5+N2O!N264*PCG!$C$6+HFC!N264+PFC!N264+'SF6'!N264</f>
        <v>104.42111809066638</v>
      </c>
      <c r="O264" s="94">
        <f>+'CO2'!O264+'abs CO2'!O264+'CH4'!O264*PCG!$C$5+N2O!O264*PCG!$C$6+HFC!O264+PFC!O264+'SF6'!O264</f>
        <v>100.98276407433913</v>
      </c>
      <c r="P264" s="94">
        <f>+'CO2'!P264+'abs CO2'!P264+'CH4'!P264*PCG!$C$5+N2O!P264*PCG!$C$6+HFC!P264+PFC!P264+'SF6'!P264</f>
        <v>96.931992033111356</v>
      </c>
      <c r="Q264" s="94">
        <f>+'CO2'!Q264+'abs CO2'!Q264+'CH4'!Q264*PCG!$C$5+N2O!Q264*PCG!$C$6+HFC!Q264+PFC!Q264+'SF6'!Q264</f>
        <v>93.38108045799261</v>
      </c>
      <c r="R264" s="94">
        <f>+'CO2'!R264+'abs CO2'!R264+'CH4'!R264*PCG!$C$5+N2O!R264*PCG!$C$6+HFC!R264+PFC!R264+'SF6'!R264</f>
        <v>89.798127148292792</v>
      </c>
      <c r="S264" s="94">
        <f>+'CO2'!S264+'abs CO2'!S264+'CH4'!S264*PCG!$C$5+N2O!S264*PCG!$C$6+HFC!S264+PFC!S264+'SF6'!S264</f>
        <v>83.859047880951522</v>
      </c>
      <c r="T264" s="94">
        <f>+'CO2'!T264+'abs CO2'!T264+'CH4'!T264*PCG!$C$5+N2O!T264*PCG!$C$6+HFC!T264+PFC!T264+'SF6'!T264</f>
        <v>78.270572835877715</v>
      </c>
      <c r="U264" s="94">
        <f>+'CO2'!U264+'abs CO2'!U264+'CH4'!U264*PCG!$C$5+N2O!U264*PCG!$C$6+HFC!U264+PFC!U264+'SF6'!U264</f>
        <v>77.719738662967089</v>
      </c>
      <c r="V264" s="94">
        <f>+'CO2'!V264+'abs CO2'!V264+'CH4'!V264*PCG!$C$5+N2O!V264*PCG!$C$6+HFC!V264+PFC!V264+'SF6'!V264</f>
        <v>77.174090191965163</v>
      </c>
      <c r="W264" s="94">
        <f>+'CO2'!W264+'abs CO2'!W264+'CH4'!W264*PCG!$C$5+N2O!W264*PCG!$C$6+HFC!W264+PFC!W264+'SF6'!W264</f>
        <v>76.725589417754193</v>
      </c>
      <c r="X264" s="94">
        <f>+'CO2'!X264+'abs CO2'!X264+'CH4'!X264*PCG!$C$5+N2O!X264*PCG!$C$6+HFC!X264+PFC!X264+'SF6'!X264</f>
        <v>72.457641930935537</v>
      </c>
      <c r="Y264" s="94">
        <f>+'CO2'!Y264+'abs CO2'!Y264+'CH4'!Y264*PCG!$C$5+N2O!Y264*PCG!$C$6+HFC!Y264+PFC!Y264+'SF6'!Y264</f>
        <v>71.938096554810727</v>
      </c>
      <c r="Z264" s="94">
        <f>+'CO2'!Z264+'abs CO2'!Z264+'CH4'!Z264*PCG!$C$5+N2O!Z264*PCG!$C$6+HFC!Z264+PFC!Z264+'SF6'!Z264</f>
        <v>70.79788528163833</v>
      </c>
      <c r="AA264" s="94">
        <f>+'CO2'!AA264+'abs CO2'!AA264+'CH4'!AA264*PCG!$C$5+N2O!AA264*PCG!$C$6+HFC!AA264+PFC!AA264+'SF6'!AA264</f>
        <v>67.677998808737598</v>
      </c>
      <c r="AB264" s="94">
        <f>+'CO2'!AB264+'abs CO2'!AB264+'CH4'!AB264*PCG!$C$5+N2O!AB264*PCG!$C$6+HFC!AB264+PFC!AB264+'SF6'!AB264</f>
        <v>64.849177547939931</v>
      </c>
      <c r="AC264" s="94">
        <f>+'CO2'!AC264+'abs CO2'!AC264+'CH4'!AC264*PCG!$C$5+N2O!AC264*PCG!$C$6+HFC!AC264+PFC!AC264+'SF6'!AC264</f>
        <v>58.961734032931055</v>
      </c>
      <c r="AD264" s="94">
        <f>+'CO2'!AD264+'abs CO2'!AD264+'CH4'!AD264*PCG!$C$5+N2O!AD264*PCG!$C$6+HFC!AD264+PFC!AD264+'SF6'!AD264</f>
        <v>53.434767681972851</v>
      </c>
      <c r="AE264" s="94">
        <f>+'CO2'!AE264+'abs CO2'!AE264+'CH4'!AE264*PCG!$C$5+N2O!AE264*PCG!$C$6+HFC!AE264+PFC!AE264+'SF6'!AE264</f>
        <v>48.009270647022795</v>
      </c>
    </row>
    <row r="265" spans="1:31" x14ac:dyDescent="0.2">
      <c r="A265" s="80" t="s">
        <v>502</v>
      </c>
      <c r="B265" s="4" t="s">
        <v>503</v>
      </c>
      <c r="C265" s="94">
        <f>+'CO2'!C265+'abs CO2'!C265+'CH4'!C265*PCG!$C$5+N2O!C265*PCG!$C$6+HFC!C265+PFC!C265+'SF6'!C265</f>
        <v>50.111806971328399</v>
      </c>
      <c r="D265" s="94">
        <f>+'CO2'!D265+'abs CO2'!D265+'CH4'!D265*PCG!$C$5+N2O!D265*PCG!$C$6+HFC!D265+PFC!D265+'SF6'!D265</f>
        <v>53.00351429048397</v>
      </c>
      <c r="E265" s="94">
        <f>+'CO2'!E265+'abs CO2'!E265+'CH4'!E265*PCG!$C$5+N2O!E265*PCG!$C$6+HFC!E265+PFC!E265+'SF6'!E265</f>
        <v>52.300580301838679</v>
      </c>
      <c r="F265" s="94">
        <f>+'CO2'!F265+'abs CO2'!F265+'CH4'!F265*PCG!$C$5+N2O!F265*PCG!$C$6+HFC!F265+PFC!F265+'SF6'!F265</f>
        <v>54.62980190638882</v>
      </c>
      <c r="G265" s="94">
        <f>+'CO2'!G265+'abs CO2'!G265+'CH4'!G265*PCG!$C$5+N2O!G265*PCG!$C$6+HFC!G265+PFC!G265+'SF6'!G265</f>
        <v>65.465532453280801</v>
      </c>
      <c r="H265" s="94">
        <f>+'CO2'!H265+'abs CO2'!H265+'CH4'!H265*PCG!$C$5+N2O!H265*PCG!$C$6+HFC!H265+PFC!H265+'SF6'!H265</f>
        <v>70.208605992372881</v>
      </c>
      <c r="I265" s="94">
        <f>+'CO2'!I265+'abs CO2'!I265+'CH4'!I265*PCG!$C$5+N2O!I265*PCG!$C$6+HFC!I265+PFC!I265+'SF6'!I265</f>
        <v>64.757022638474879</v>
      </c>
      <c r="J265" s="94">
        <f>+'CO2'!J265+'abs CO2'!J265+'CH4'!J265*PCG!$C$5+N2O!J265*PCG!$C$6+HFC!J265+PFC!J265+'SF6'!J265</f>
        <v>42.457817787330548</v>
      </c>
      <c r="K265" s="94">
        <f>+'CO2'!K265+'abs CO2'!K265+'CH4'!K265*PCG!$C$5+N2O!K265*PCG!$C$6+HFC!K265+PFC!K265+'SF6'!K265</f>
        <v>44.943055323339628</v>
      </c>
      <c r="L265" s="94">
        <f>+'CO2'!L265+'abs CO2'!L265+'CH4'!L265*PCG!$C$5+N2O!L265*PCG!$C$6+HFC!L265+PFC!L265+'SF6'!L265</f>
        <v>38.534489350104131</v>
      </c>
      <c r="M265" s="94">
        <f>+'CO2'!M265+'abs CO2'!M265+'CH4'!M265*PCG!$C$5+N2O!M265*PCG!$C$6+HFC!M265+PFC!M265+'SF6'!M265</f>
        <v>39.259094937521567</v>
      </c>
      <c r="N265" s="94">
        <f>+'CO2'!N265+'abs CO2'!N265+'CH4'!N265*PCG!$C$5+N2O!N265*PCG!$C$6+HFC!N265+PFC!N265+'SF6'!N265</f>
        <v>41.69615840387452</v>
      </c>
      <c r="O265" s="94">
        <f>+'CO2'!O265+'abs CO2'!O265+'CH4'!O265*PCG!$C$5+N2O!O265*PCG!$C$6+HFC!O265+PFC!O265+'SF6'!O265</f>
        <v>46.969767043207121</v>
      </c>
      <c r="P265" s="94">
        <f>+'CO2'!P265+'abs CO2'!P265+'CH4'!P265*PCG!$C$5+N2O!P265*PCG!$C$6+HFC!P265+PFC!P265+'SF6'!P265</f>
        <v>51.782403470286603</v>
      </c>
      <c r="Q265" s="94">
        <f>+'CO2'!Q265+'abs CO2'!Q265+'CH4'!Q265*PCG!$C$5+N2O!Q265*PCG!$C$6+HFC!Q265+PFC!Q265+'SF6'!Q265</f>
        <v>53.683738502812943</v>
      </c>
      <c r="R265" s="94">
        <f>+'CO2'!R265+'abs CO2'!R265+'CH4'!R265*PCG!$C$5+N2O!R265*PCG!$C$6+HFC!R265+PFC!R265+'SF6'!R265</f>
        <v>52.231321670993076</v>
      </c>
      <c r="S265" s="94">
        <f>+'CO2'!S265+'abs CO2'!S265+'CH4'!S265*PCG!$C$5+N2O!S265*PCG!$C$6+HFC!S265+PFC!S265+'SF6'!S265</f>
        <v>50.365593037734648</v>
      </c>
      <c r="T265" s="94">
        <f>+'CO2'!T265+'abs CO2'!T265+'CH4'!T265*PCG!$C$5+N2O!T265*PCG!$C$6+HFC!T265+PFC!T265+'SF6'!T265</f>
        <v>43.668334496772495</v>
      </c>
      <c r="U265" s="94">
        <f>+'CO2'!U265+'abs CO2'!U265+'CH4'!U265*PCG!$C$5+N2O!U265*PCG!$C$6+HFC!U265+PFC!U265+'SF6'!U265</f>
        <v>43.515481126000566</v>
      </c>
      <c r="V265" s="94">
        <f>+'CO2'!V265+'abs CO2'!V265+'CH4'!V265*PCG!$C$5+N2O!V265*PCG!$C$6+HFC!V265+PFC!V265+'SF6'!V265</f>
        <v>40.213753261318509</v>
      </c>
      <c r="W265" s="94">
        <f>+'CO2'!W265+'abs CO2'!W265+'CH4'!W265*PCG!$C$5+N2O!W265*PCG!$C$6+HFC!W265+PFC!W265+'SF6'!W265</f>
        <v>42.312462906927045</v>
      </c>
      <c r="X265" s="94">
        <f>+'CO2'!X265+'abs CO2'!X265+'CH4'!X265*PCG!$C$5+N2O!X265*PCG!$C$6+HFC!X265+PFC!X265+'SF6'!X265</f>
        <v>45.506378688166784</v>
      </c>
      <c r="Y265" s="94">
        <f>+'CO2'!Y265+'abs CO2'!Y265+'CH4'!Y265*PCG!$C$5+N2O!Y265*PCG!$C$6+HFC!Y265+PFC!Y265+'SF6'!Y265</f>
        <v>42.424196822220338</v>
      </c>
      <c r="Z265" s="94">
        <f>+'CO2'!Z265+'abs CO2'!Z265+'CH4'!Z265*PCG!$C$5+N2O!Z265*PCG!$C$6+HFC!Z265+PFC!Z265+'SF6'!Z265</f>
        <v>49.541991745592128</v>
      </c>
      <c r="AA265" s="94">
        <f>+'CO2'!AA265+'abs CO2'!AA265+'CH4'!AA265*PCG!$C$5+N2O!AA265*PCG!$C$6+HFC!AA265+PFC!AA265+'SF6'!AA265</f>
        <v>50.705161882825344</v>
      </c>
      <c r="AB265" s="94">
        <f>+'CO2'!AB265+'abs CO2'!AB265+'CH4'!AB265*PCG!$C$5+N2O!AB265*PCG!$C$6+HFC!AB265+PFC!AB265+'SF6'!AB265</f>
        <v>52.766365440415271</v>
      </c>
      <c r="AC265" s="94">
        <f>+'CO2'!AC265+'abs CO2'!AC265+'CH4'!AC265*PCG!$C$5+N2O!AC265*PCG!$C$6+HFC!AC265+PFC!AC265+'SF6'!AC265</f>
        <v>53.205242718361994</v>
      </c>
      <c r="AD265" s="94">
        <f>+'CO2'!AD265+'abs CO2'!AD265+'CH4'!AD265*PCG!$C$5+N2O!AD265*PCG!$C$6+HFC!AD265+PFC!AD265+'SF6'!AD265</f>
        <v>51.137376806321349</v>
      </c>
      <c r="AE265" s="94">
        <f>+'CO2'!AE265+'abs CO2'!AE265+'CH4'!AE265*PCG!$C$5+N2O!AE265*PCG!$C$6+HFC!AE265+PFC!AE265+'SF6'!AE265</f>
        <v>50.18767061968969</v>
      </c>
    </row>
    <row r="266" spans="1:31" x14ac:dyDescent="0.2">
      <c r="A266" s="80" t="s">
        <v>504</v>
      </c>
      <c r="B266" s="4" t="s">
        <v>505</v>
      </c>
      <c r="C266" s="94">
        <f>+'CO2'!C266+'abs CO2'!C266+'CH4'!C266*PCG!$C$5+N2O!C266*PCG!$C$6+HFC!C266+PFC!C266+'SF6'!C266</f>
        <v>0</v>
      </c>
      <c r="D266" s="94">
        <f>+'CO2'!D266+'abs CO2'!D266+'CH4'!D266*PCG!$C$5+N2O!D266*PCG!$C$6+HFC!D266+PFC!D266+'SF6'!D266</f>
        <v>0</v>
      </c>
      <c r="E266" s="94">
        <f>+'CO2'!E266+'abs CO2'!E266+'CH4'!E266*PCG!$C$5+N2O!E266*PCG!$C$6+HFC!E266+PFC!E266+'SF6'!E266</f>
        <v>0</v>
      </c>
      <c r="F266" s="94">
        <f>+'CO2'!F266+'abs CO2'!F266+'CH4'!F266*PCG!$C$5+N2O!F266*PCG!$C$6+HFC!F266+PFC!F266+'SF6'!F266</f>
        <v>0</v>
      </c>
      <c r="G266" s="94">
        <f>+'CO2'!G266+'abs CO2'!G266+'CH4'!G266*PCG!$C$5+N2O!G266*PCG!$C$6+HFC!G266+PFC!G266+'SF6'!G266</f>
        <v>0</v>
      </c>
      <c r="H266" s="94">
        <f>+'CO2'!H266+'abs CO2'!H266+'CH4'!H266*PCG!$C$5+N2O!H266*PCG!$C$6+HFC!H266+PFC!H266+'SF6'!H266</f>
        <v>0</v>
      </c>
      <c r="I266" s="94">
        <f>+'CO2'!I266+'abs CO2'!I266+'CH4'!I266*PCG!$C$5+N2O!I266*PCG!$C$6+HFC!I266+PFC!I266+'SF6'!I266</f>
        <v>0</v>
      </c>
      <c r="J266" s="94">
        <f>+'CO2'!J266+'abs CO2'!J266+'CH4'!J266*PCG!$C$5+N2O!J266*PCG!$C$6+HFC!J266+PFC!J266+'SF6'!J266</f>
        <v>0</v>
      </c>
      <c r="K266" s="94">
        <f>+'CO2'!K266+'abs CO2'!K266+'CH4'!K266*PCG!$C$5+N2O!K266*PCG!$C$6+HFC!K266+PFC!K266+'SF6'!K266</f>
        <v>0</v>
      </c>
      <c r="L266" s="94">
        <f>+'CO2'!L266+'abs CO2'!L266+'CH4'!L266*PCG!$C$5+N2O!L266*PCG!$C$6+HFC!L266+PFC!L266+'SF6'!L266</f>
        <v>0</v>
      </c>
      <c r="M266" s="94">
        <f>+'CO2'!M266+'abs CO2'!M266+'CH4'!M266*PCG!$C$5+N2O!M266*PCG!$C$6+HFC!M266+PFC!M266+'SF6'!M266</f>
        <v>0</v>
      </c>
      <c r="N266" s="94">
        <f>+'CO2'!N266+'abs CO2'!N266+'CH4'!N266*PCG!$C$5+N2O!N266*PCG!$C$6+HFC!N266+PFC!N266+'SF6'!N266</f>
        <v>0</v>
      </c>
      <c r="O266" s="94">
        <f>+'CO2'!O266+'abs CO2'!O266+'CH4'!O266*PCG!$C$5+N2O!O266*PCG!$C$6+HFC!O266+PFC!O266+'SF6'!O266</f>
        <v>0</v>
      </c>
      <c r="P266" s="94">
        <f>+'CO2'!P266+'abs CO2'!P266+'CH4'!P266*PCG!$C$5+N2O!P266*PCG!$C$6+HFC!P266+PFC!P266+'SF6'!P266</f>
        <v>0</v>
      </c>
      <c r="Q266" s="94">
        <f>+'CO2'!Q266+'abs CO2'!Q266+'CH4'!Q266*PCG!$C$5+N2O!Q266*PCG!$C$6+HFC!Q266+PFC!Q266+'SF6'!Q266</f>
        <v>0</v>
      </c>
      <c r="R266" s="94">
        <f>+'CO2'!R266+'abs CO2'!R266+'CH4'!R266*PCG!$C$5+N2O!R266*PCG!$C$6+HFC!R266+PFC!R266+'SF6'!R266</f>
        <v>0</v>
      </c>
      <c r="S266" s="94">
        <f>+'CO2'!S266+'abs CO2'!S266+'CH4'!S266*PCG!$C$5+N2O!S266*PCG!$C$6+HFC!S266+PFC!S266+'SF6'!S266</f>
        <v>0</v>
      </c>
      <c r="T266" s="94">
        <f>+'CO2'!T266+'abs CO2'!T266+'CH4'!T266*PCG!$C$5+N2O!T266*PCG!$C$6+HFC!T266+PFC!T266+'SF6'!T266</f>
        <v>0</v>
      </c>
      <c r="U266" s="94">
        <f>+'CO2'!U266+'abs CO2'!U266+'CH4'!U266*PCG!$C$5+N2O!U266*PCG!$C$6+HFC!U266+PFC!U266+'SF6'!U266</f>
        <v>0</v>
      </c>
      <c r="V266" s="94">
        <f>+'CO2'!V266+'abs CO2'!V266+'CH4'!V266*PCG!$C$5+N2O!V266*PCG!$C$6+HFC!V266+PFC!V266+'SF6'!V266</f>
        <v>0</v>
      </c>
      <c r="W266" s="94">
        <f>+'CO2'!W266+'abs CO2'!W266+'CH4'!W266*PCG!$C$5+N2O!W266*PCG!$C$6+HFC!W266+PFC!W266+'SF6'!W266</f>
        <v>0</v>
      </c>
      <c r="X266" s="94">
        <f>+'CO2'!X266+'abs CO2'!X266+'CH4'!X266*PCG!$C$5+N2O!X266*PCG!$C$6+HFC!X266+PFC!X266+'SF6'!X266</f>
        <v>0</v>
      </c>
      <c r="Y266" s="94">
        <f>+'CO2'!Y266+'abs CO2'!Y266+'CH4'!Y266*PCG!$C$5+N2O!Y266*PCG!$C$6+HFC!Y266+PFC!Y266+'SF6'!Y266</f>
        <v>0</v>
      </c>
      <c r="Z266" s="94">
        <f>+'CO2'!Z266+'abs CO2'!Z266+'CH4'!Z266*PCG!$C$5+N2O!Z266*PCG!$C$6+HFC!Z266+PFC!Z266+'SF6'!Z266</f>
        <v>0</v>
      </c>
      <c r="AA266" s="94">
        <f>+'CO2'!AA266+'abs CO2'!AA266+'CH4'!AA266*PCG!$C$5+N2O!AA266*PCG!$C$6+HFC!AA266+PFC!AA266+'SF6'!AA266</f>
        <v>0</v>
      </c>
      <c r="AB266" s="94">
        <f>+'CO2'!AB266+'abs CO2'!AB266+'CH4'!AB266*PCG!$C$5+N2O!AB266*PCG!$C$6+HFC!AB266+PFC!AB266+'SF6'!AB266</f>
        <v>0</v>
      </c>
      <c r="AC266" s="94">
        <f>+'CO2'!AC266+'abs CO2'!AC266+'CH4'!AC266*PCG!$C$5+N2O!AC266*PCG!$C$6+HFC!AC266+PFC!AC266+'SF6'!AC266</f>
        <v>0</v>
      </c>
      <c r="AD266" s="94">
        <f>+'CO2'!AD266+'abs CO2'!AD266+'CH4'!AD266*PCG!$C$5+N2O!AD266*PCG!$C$6+HFC!AD266+PFC!AD266+'SF6'!AD266</f>
        <v>0</v>
      </c>
      <c r="AE266" s="94">
        <f>+'CO2'!AE266+'abs CO2'!AE266+'CH4'!AE266*PCG!$C$5+N2O!AE266*PCG!$C$6+HFC!AE266+PFC!AE266+'SF6'!AE266</f>
        <v>0</v>
      </c>
    </row>
    <row r="267" spans="1:31" x14ac:dyDescent="0.2">
      <c r="A267" s="80" t="s">
        <v>506</v>
      </c>
      <c r="B267" s="4" t="s">
        <v>507</v>
      </c>
      <c r="C267" s="94">
        <f>+'CO2'!C267+'abs CO2'!C267+'CH4'!C267*PCG!$C$5+N2O!C267*PCG!$C$6+HFC!C267+PFC!C267+'SF6'!C267</f>
        <v>0</v>
      </c>
      <c r="D267" s="94">
        <f>+'CO2'!D267+'abs CO2'!D267+'CH4'!D267*PCG!$C$5+N2O!D267*PCG!$C$6+HFC!D267+PFC!D267+'SF6'!D267</f>
        <v>0</v>
      </c>
      <c r="E267" s="94">
        <f>+'CO2'!E267+'abs CO2'!E267+'CH4'!E267*PCG!$C$5+N2O!E267*PCG!$C$6+HFC!E267+PFC!E267+'SF6'!E267</f>
        <v>0</v>
      </c>
      <c r="F267" s="94">
        <f>+'CO2'!F267+'abs CO2'!F267+'CH4'!F267*PCG!$C$5+N2O!F267*PCG!$C$6+HFC!F267+PFC!F267+'SF6'!F267</f>
        <v>0</v>
      </c>
      <c r="G267" s="94">
        <f>+'CO2'!G267+'abs CO2'!G267+'CH4'!G267*PCG!$C$5+N2O!G267*PCG!$C$6+HFC!G267+PFC!G267+'SF6'!G267</f>
        <v>0</v>
      </c>
      <c r="H267" s="94">
        <f>+'CO2'!H267+'abs CO2'!H267+'CH4'!H267*PCG!$C$5+N2O!H267*PCG!$C$6+HFC!H267+PFC!H267+'SF6'!H267</f>
        <v>0</v>
      </c>
      <c r="I267" s="94">
        <f>+'CO2'!I267+'abs CO2'!I267+'CH4'!I267*PCG!$C$5+N2O!I267*PCG!$C$6+HFC!I267+PFC!I267+'SF6'!I267</f>
        <v>0</v>
      </c>
      <c r="J267" s="94">
        <f>+'CO2'!J267+'abs CO2'!J267+'CH4'!J267*PCG!$C$5+N2O!J267*PCG!$C$6+HFC!J267+PFC!J267+'SF6'!J267</f>
        <v>0</v>
      </c>
      <c r="K267" s="94">
        <f>+'CO2'!K267+'abs CO2'!K267+'CH4'!K267*PCG!$C$5+N2O!K267*PCG!$C$6+HFC!K267+PFC!K267+'SF6'!K267</f>
        <v>0</v>
      </c>
      <c r="L267" s="94">
        <f>+'CO2'!L267+'abs CO2'!L267+'CH4'!L267*PCG!$C$5+N2O!L267*PCG!$C$6+HFC!L267+PFC!L267+'SF6'!L267</f>
        <v>0</v>
      </c>
      <c r="M267" s="94">
        <f>+'CO2'!M267+'abs CO2'!M267+'CH4'!M267*PCG!$C$5+N2O!M267*PCG!$C$6+HFC!M267+PFC!M267+'SF6'!M267</f>
        <v>0</v>
      </c>
      <c r="N267" s="94">
        <f>+'CO2'!N267+'abs CO2'!N267+'CH4'!N267*PCG!$C$5+N2O!N267*PCG!$C$6+HFC!N267+PFC!N267+'SF6'!N267</f>
        <v>0</v>
      </c>
      <c r="O267" s="94">
        <f>+'CO2'!O267+'abs CO2'!O267+'CH4'!O267*PCG!$C$5+N2O!O267*PCG!$C$6+HFC!O267+PFC!O267+'SF6'!O267</f>
        <v>0</v>
      </c>
      <c r="P267" s="94">
        <f>+'CO2'!P267+'abs CO2'!P267+'CH4'!P267*PCG!$C$5+N2O!P267*PCG!$C$6+HFC!P267+PFC!P267+'SF6'!P267</f>
        <v>0</v>
      </c>
      <c r="Q267" s="94">
        <f>+'CO2'!Q267+'abs CO2'!Q267+'CH4'!Q267*PCG!$C$5+N2O!Q267*PCG!$C$6+HFC!Q267+PFC!Q267+'SF6'!Q267</f>
        <v>0</v>
      </c>
      <c r="R267" s="94">
        <f>+'CO2'!R267+'abs CO2'!R267+'CH4'!R267*PCG!$C$5+N2O!R267*PCG!$C$6+HFC!R267+PFC!R267+'SF6'!R267</f>
        <v>0</v>
      </c>
      <c r="S267" s="94">
        <f>+'CO2'!S267+'abs CO2'!S267+'CH4'!S267*PCG!$C$5+N2O!S267*PCG!$C$6+HFC!S267+PFC!S267+'SF6'!S267</f>
        <v>0</v>
      </c>
      <c r="T267" s="94">
        <f>+'CO2'!T267+'abs CO2'!T267+'CH4'!T267*PCG!$C$5+N2O!T267*PCG!$C$6+HFC!T267+PFC!T267+'SF6'!T267</f>
        <v>0</v>
      </c>
      <c r="U267" s="94">
        <f>+'CO2'!U267+'abs CO2'!U267+'CH4'!U267*PCG!$C$5+N2O!U267*PCG!$C$6+HFC!U267+PFC!U267+'SF6'!U267</f>
        <v>0</v>
      </c>
      <c r="V267" s="94">
        <f>+'CO2'!V267+'abs CO2'!V267+'CH4'!V267*PCG!$C$5+N2O!V267*PCG!$C$6+HFC!V267+PFC!V267+'SF6'!V267</f>
        <v>0</v>
      </c>
      <c r="W267" s="94">
        <f>+'CO2'!W267+'abs CO2'!W267+'CH4'!W267*PCG!$C$5+N2O!W267*PCG!$C$6+HFC!W267+PFC!W267+'SF6'!W267</f>
        <v>0</v>
      </c>
      <c r="X267" s="94">
        <f>+'CO2'!X267+'abs CO2'!X267+'CH4'!X267*PCG!$C$5+N2O!X267*PCG!$C$6+HFC!X267+PFC!X267+'SF6'!X267</f>
        <v>0</v>
      </c>
      <c r="Y267" s="94">
        <f>+'CO2'!Y267+'abs CO2'!Y267+'CH4'!Y267*PCG!$C$5+N2O!Y267*PCG!$C$6+HFC!Y267+PFC!Y267+'SF6'!Y267</f>
        <v>0</v>
      </c>
      <c r="Z267" s="94">
        <f>+'CO2'!Z267+'abs CO2'!Z267+'CH4'!Z267*PCG!$C$5+N2O!Z267*PCG!$C$6+HFC!Z267+PFC!Z267+'SF6'!Z267</f>
        <v>0</v>
      </c>
      <c r="AA267" s="94">
        <f>+'CO2'!AA267+'abs CO2'!AA267+'CH4'!AA267*PCG!$C$5+N2O!AA267*PCG!$C$6+HFC!AA267+PFC!AA267+'SF6'!AA267</f>
        <v>0</v>
      </c>
      <c r="AB267" s="94">
        <f>+'CO2'!AB267+'abs CO2'!AB267+'CH4'!AB267*PCG!$C$5+N2O!AB267*PCG!$C$6+HFC!AB267+PFC!AB267+'SF6'!AB267</f>
        <v>0</v>
      </c>
      <c r="AC267" s="94">
        <f>+'CO2'!AC267+'abs CO2'!AC267+'CH4'!AC267*PCG!$C$5+N2O!AC267*PCG!$C$6+HFC!AC267+PFC!AC267+'SF6'!AC267</f>
        <v>0</v>
      </c>
      <c r="AD267" s="94">
        <f>+'CO2'!AD267+'abs CO2'!AD267+'CH4'!AD267*PCG!$C$5+N2O!AD267*PCG!$C$6+HFC!AD267+PFC!AD267+'SF6'!AD267</f>
        <v>0</v>
      </c>
      <c r="AE267" s="94">
        <f>+'CO2'!AE267+'abs CO2'!AE267+'CH4'!AE267*PCG!$C$5+N2O!AE267*PCG!$C$6+HFC!AE267+PFC!AE267+'SF6'!AE267</f>
        <v>0</v>
      </c>
    </row>
    <row r="268" spans="1:31" x14ac:dyDescent="0.2">
      <c r="A268" s="80" t="s">
        <v>508</v>
      </c>
      <c r="B268" s="4" t="s">
        <v>184</v>
      </c>
      <c r="C268" s="94">
        <f>+'CO2'!C268+'abs CO2'!C268+'CH4'!C268*PCG!$C$5+N2O!C268*PCG!$C$6+HFC!C268+PFC!C268+'SF6'!C268</f>
        <v>0</v>
      </c>
      <c r="D268" s="94">
        <f>+'CO2'!D268+'abs CO2'!D268+'CH4'!D268*PCG!$C$5+N2O!D268*PCG!$C$6+HFC!D268+PFC!D268+'SF6'!D268</f>
        <v>0</v>
      </c>
      <c r="E268" s="94">
        <f>+'CO2'!E268+'abs CO2'!E268+'CH4'!E268*PCG!$C$5+N2O!E268*PCG!$C$6+HFC!E268+PFC!E268+'SF6'!E268</f>
        <v>0</v>
      </c>
      <c r="F268" s="94">
        <f>+'CO2'!F268+'abs CO2'!F268+'CH4'!F268*PCG!$C$5+N2O!F268*PCG!$C$6+HFC!F268+PFC!F268+'SF6'!F268</f>
        <v>0</v>
      </c>
      <c r="G268" s="94">
        <f>+'CO2'!G268+'abs CO2'!G268+'CH4'!G268*PCG!$C$5+N2O!G268*PCG!$C$6+HFC!G268+PFC!G268+'SF6'!G268</f>
        <v>0</v>
      </c>
      <c r="H268" s="94">
        <f>+'CO2'!H268+'abs CO2'!H268+'CH4'!H268*PCG!$C$5+N2O!H268*PCG!$C$6+HFC!H268+PFC!H268+'SF6'!H268</f>
        <v>0</v>
      </c>
      <c r="I268" s="94">
        <f>+'CO2'!I268+'abs CO2'!I268+'CH4'!I268*PCG!$C$5+N2O!I268*PCG!$C$6+HFC!I268+PFC!I268+'SF6'!I268</f>
        <v>0</v>
      </c>
      <c r="J268" s="94">
        <f>+'CO2'!J268+'abs CO2'!J268+'CH4'!J268*PCG!$C$5+N2O!J268*PCG!$C$6+HFC!J268+PFC!J268+'SF6'!J268</f>
        <v>0</v>
      </c>
      <c r="K268" s="94">
        <f>+'CO2'!K268+'abs CO2'!K268+'CH4'!K268*PCG!$C$5+N2O!K268*PCG!$C$6+HFC!K268+PFC!K268+'SF6'!K268</f>
        <v>0</v>
      </c>
      <c r="L268" s="94">
        <f>+'CO2'!L268+'abs CO2'!L268+'CH4'!L268*PCG!$C$5+N2O!L268*PCG!$C$6+HFC!L268+PFC!L268+'SF6'!L268</f>
        <v>0</v>
      </c>
      <c r="M268" s="94">
        <f>+'CO2'!M268+'abs CO2'!M268+'CH4'!M268*PCG!$C$5+N2O!M268*PCG!$C$6+HFC!M268+PFC!M268+'SF6'!M268</f>
        <v>0</v>
      </c>
      <c r="N268" s="94">
        <f>+'CO2'!N268+'abs CO2'!N268+'CH4'!N268*PCG!$C$5+N2O!N268*PCG!$C$6+HFC!N268+PFC!N268+'SF6'!N268</f>
        <v>0</v>
      </c>
      <c r="O268" s="94">
        <f>+'CO2'!O268+'abs CO2'!O268+'CH4'!O268*PCG!$C$5+N2O!O268*PCG!$C$6+HFC!O268+PFC!O268+'SF6'!O268</f>
        <v>0</v>
      </c>
      <c r="P268" s="94">
        <f>+'CO2'!P268+'abs CO2'!P268+'CH4'!P268*PCG!$C$5+N2O!P268*PCG!$C$6+HFC!P268+PFC!P268+'SF6'!P268</f>
        <v>0</v>
      </c>
      <c r="Q268" s="94">
        <f>+'CO2'!Q268+'abs CO2'!Q268+'CH4'!Q268*PCG!$C$5+N2O!Q268*PCG!$C$6+HFC!Q268+PFC!Q268+'SF6'!Q268</f>
        <v>0</v>
      </c>
      <c r="R268" s="94">
        <f>+'CO2'!R268+'abs CO2'!R268+'CH4'!R268*PCG!$C$5+N2O!R268*PCG!$C$6+HFC!R268+PFC!R268+'SF6'!R268</f>
        <v>0</v>
      </c>
      <c r="S268" s="94">
        <f>+'CO2'!S268+'abs CO2'!S268+'CH4'!S268*PCG!$C$5+N2O!S268*PCG!$C$6+HFC!S268+PFC!S268+'SF6'!S268</f>
        <v>0</v>
      </c>
      <c r="T268" s="94">
        <f>+'CO2'!T268+'abs CO2'!T268+'CH4'!T268*PCG!$C$5+N2O!T268*PCG!$C$6+HFC!T268+PFC!T268+'SF6'!T268</f>
        <v>0</v>
      </c>
      <c r="U268" s="94">
        <f>+'CO2'!U268+'abs CO2'!U268+'CH4'!U268*PCG!$C$5+N2O!U268*PCG!$C$6+HFC!U268+PFC!U268+'SF6'!U268</f>
        <v>0</v>
      </c>
      <c r="V268" s="94">
        <f>+'CO2'!V268+'abs CO2'!V268+'CH4'!V268*PCG!$C$5+N2O!V268*PCG!$C$6+HFC!V268+PFC!V268+'SF6'!V268</f>
        <v>0</v>
      </c>
      <c r="W268" s="94">
        <f>+'CO2'!W268+'abs CO2'!W268+'CH4'!W268*PCG!$C$5+N2O!W268*PCG!$C$6+HFC!W268+PFC!W268+'SF6'!W268</f>
        <v>0</v>
      </c>
      <c r="X268" s="94">
        <f>+'CO2'!X268+'abs CO2'!X268+'CH4'!X268*PCG!$C$5+N2O!X268*PCG!$C$6+HFC!X268+PFC!X268+'SF6'!X268</f>
        <v>0</v>
      </c>
      <c r="Y268" s="94">
        <f>+'CO2'!Y268+'abs CO2'!Y268+'CH4'!Y268*PCG!$C$5+N2O!Y268*PCG!$C$6+HFC!Y268+PFC!Y268+'SF6'!Y268</f>
        <v>0</v>
      </c>
      <c r="Z268" s="94">
        <f>+'CO2'!Z268+'abs CO2'!Z268+'CH4'!Z268*PCG!$C$5+N2O!Z268*PCG!$C$6+HFC!Z268+PFC!Z268+'SF6'!Z268</f>
        <v>0</v>
      </c>
      <c r="AA268" s="94">
        <f>+'CO2'!AA268+'abs CO2'!AA268+'CH4'!AA268*PCG!$C$5+N2O!AA268*PCG!$C$6+HFC!AA268+PFC!AA268+'SF6'!AA268</f>
        <v>0</v>
      </c>
      <c r="AB268" s="94">
        <f>+'CO2'!AB268+'abs CO2'!AB268+'CH4'!AB268*PCG!$C$5+N2O!AB268*PCG!$C$6+HFC!AB268+PFC!AB268+'SF6'!AB268</f>
        <v>0</v>
      </c>
      <c r="AC268" s="94">
        <f>+'CO2'!AC268+'abs CO2'!AC268+'CH4'!AC268*PCG!$C$5+N2O!AC268*PCG!$C$6+HFC!AC268+PFC!AC268+'SF6'!AC268</f>
        <v>0</v>
      </c>
      <c r="AD268" s="94">
        <f>+'CO2'!AD268+'abs CO2'!AD268+'CH4'!AD268*PCG!$C$5+N2O!AD268*PCG!$C$6+HFC!AD268+PFC!AD268+'SF6'!AD268</f>
        <v>0</v>
      </c>
      <c r="AE268" s="94">
        <f>+'CO2'!AE268+'abs CO2'!AE268+'CH4'!AE268*PCG!$C$5+N2O!AE268*PCG!$C$6+HFC!AE268+PFC!AE268+'SF6'!AE268</f>
        <v>0</v>
      </c>
    </row>
    <row r="269" spans="1:31" x14ac:dyDescent="0.2">
      <c r="A269" s="80" t="s">
        <v>509</v>
      </c>
      <c r="B269" s="4" t="s">
        <v>510</v>
      </c>
      <c r="C269" s="33">
        <f t="shared" ref="C269:AE269" si="66">+C270+C277</f>
        <v>30.777660196216704</v>
      </c>
      <c r="D269" s="33">
        <f t="shared" si="66"/>
        <v>30.754140441861612</v>
      </c>
      <c r="E269" s="33">
        <f t="shared" si="66"/>
        <v>32.091672934196069</v>
      </c>
      <c r="F269" s="33">
        <f t="shared" si="66"/>
        <v>33.894157757679665</v>
      </c>
      <c r="G269" s="33">
        <f t="shared" si="66"/>
        <v>34.673072169734695</v>
      </c>
      <c r="H269" s="33">
        <f t="shared" si="66"/>
        <v>36.006990959845041</v>
      </c>
      <c r="I269" s="33">
        <f t="shared" si="66"/>
        <v>36.428160113719343</v>
      </c>
      <c r="J269" s="33">
        <f t="shared" si="66"/>
        <v>38.377973003499974</v>
      </c>
      <c r="K269" s="33">
        <f t="shared" si="66"/>
        <v>37.895337791697216</v>
      </c>
      <c r="L269" s="33">
        <f t="shared" si="66"/>
        <v>39.311189720559803</v>
      </c>
      <c r="M269" s="33">
        <f t="shared" si="66"/>
        <v>37.182924103105378</v>
      </c>
      <c r="N269" s="33">
        <f t="shared" si="66"/>
        <v>39.334891355578094</v>
      </c>
      <c r="O269" s="33">
        <f t="shared" si="66"/>
        <v>40.953455843073975</v>
      </c>
      <c r="P269" s="33">
        <f t="shared" si="66"/>
        <v>38.81246888960851</v>
      </c>
      <c r="Q269" s="33">
        <f t="shared" si="66"/>
        <v>42.33907092538422</v>
      </c>
      <c r="R269" s="33">
        <f t="shared" si="66"/>
        <v>40.996150067804393</v>
      </c>
      <c r="S269" s="33">
        <f t="shared" si="66"/>
        <v>42.885472594717001</v>
      </c>
      <c r="T269" s="33">
        <f t="shared" si="66"/>
        <v>45.384119348678531</v>
      </c>
      <c r="U269" s="33">
        <f t="shared" si="66"/>
        <v>49.089825217559572</v>
      </c>
      <c r="V269" s="33">
        <f t="shared" si="66"/>
        <v>51.980163647591588</v>
      </c>
      <c r="W269" s="33">
        <f t="shared" si="66"/>
        <v>54.197349131810569</v>
      </c>
      <c r="X269" s="33">
        <f t="shared" si="66"/>
        <v>51.335372557598099</v>
      </c>
      <c r="Y269" s="33">
        <f t="shared" si="66"/>
        <v>48.902004376932553</v>
      </c>
      <c r="Z269" s="33">
        <f t="shared" si="66"/>
        <v>48.757873276039973</v>
      </c>
      <c r="AA269" s="33">
        <f t="shared" si="66"/>
        <v>47.36289651675628</v>
      </c>
      <c r="AB269" s="33">
        <f t="shared" si="66"/>
        <v>49.465730291941604</v>
      </c>
      <c r="AC269" s="33">
        <f t="shared" si="66"/>
        <v>50.983975833531105</v>
      </c>
      <c r="AD269" s="33">
        <f t="shared" si="66"/>
        <v>52.212355003777517</v>
      </c>
      <c r="AE269" s="33">
        <f t="shared" si="66"/>
        <v>53.974988221371042</v>
      </c>
    </row>
    <row r="270" spans="1:31" x14ac:dyDescent="0.2">
      <c r="A270" s="80" t="s">
        <v>511</v>
      </c>
      <c r="B270" s="4" t="s">
        <v>512</v>
      </c>
      <c r="C270" s="33">
        <f t="shared" ref="C270:AE270" si="67">+C271+C272+C276</f>
        <v>30.777660196216704</v>
      </c>
      <c r="D270" s="33">
        <f t="shared" si="67"/>
        <v>30.754140441861612</v>
      </c>
      <c r="E270" s="33">
        <f t="shared" si="67"/>
        <v>32.091672934196069</v>
      </c>
      <c r="F270" s="33">
        <f t="shared" si="67"/>
        <v>33.894157757679665</v>
      </c>
      <c r="G270" s="33">
        <f t="shared" si="67"/>
        <v>34.673072169734695</v>
      </c>
      <c r="H270" s="33">
        <f t="shared" si="67"/>
        <v>36.006990959845041</v>
      </c>
      <c r="I270" s="33">
        <f t="shared" si="67"/>
        <v>36.428160113719343</v>
      </c>
      <c r="J270" s="33">
        <f t="shared" si="67"/>
        <v>38.377973003499974</v>
      </c>
      <c r="K270" s="33">
        <f t="shared" si="67"/>
        <v>37.895337791697216</v>
      </c>
      <c r="L270" s="33">
        <f t="shared" si="67"/>
        <v>39.311189720559803</v>
      </c>
      <c r="M270" s="33">
        <f t="shared" si="67"/>
        <v>37.182924103105378</v>
      </c>
      <c r="N270" s="33">
        <f t="shared" si="67"/>
        <v>39.334891355578094</v>
      </c>
      <c r="O270" s="33">
        <f t="shared" si="67"/>
        <v>40.953455843073975</v>
      </c>
      <c r="P270" s="33">
        <f t="shared" si="67"/>
        <v>38.81246888960851</v>
      </c>
      <c r="Q270" s="33">
        <f t="shared" si="67"/>
        <v>42.33907092538422</v>
      </c>
      <c r="R270" s="33">
        <f t="shared" si="67"/>
        <v>40.996150067804393</v>
      </c>
      <c r="S270" s="33">
        <f t="shared" si="67"/>
        <v>42.885472594717001</v>
      </c>
      <c r="T270" s="33">
        <f t="shared" si="67"/>
        <v>45.384119348678531</v>
      </c>
      <c r="U270" s="33">
        <f t="shared" si="67"/>
        <v>49.089825217559572</v>
      </c>
      <c r="V270" s="33">
        <f t="shared" si="67"/>
        <v>51.980163647591588</v>
      </c>
      <c r="W270" s="33">
        <f t="shared" si="67"/>
        <v>54.197349131810569</v>
      </c>
      <c r="X270" s="33">
        <f t="shared" si="67"/>
        <v>51.335372557598099</v>
      </c>
      <c r="Y270" s="33">
        <f t="shared" si="67"/>
        <v>48.902004376932553</v>
      </c>
      <c r="Z270" s="33">
        <f t="shared" si="67"/>
        <v>48.757873276039973</v>
      </c>
      <c r="AA270" s="33">
        <f t="shared" si="67"/>
        <v>47.36289651675628</v>
      </c>
      <c r="AB270" s="33">
        <f t="shared" si="67"/>
        <v>49.465730291941604</v>
      </c>
      <c r="AC270" s="33">
        <f t="shared" si="67"/>
        <v>50.983975833531105</v>
      </c>
      <c r="AD270" s="33">
        <f t="shared" si="67"/>
        <v>52.212355003777517</v>
      </c>
      <c r="AE270" s="33">
        <f t="shared" si="67"/>
        <v>53.974988221371042</v>
      </c>
    </row>
    <row r="271" spans="1:31" x14ac:dyDescent="0.2">
      <c r="A271" s="80" t="s">
        <v>513</v>
      </c>
      <c r="B271" s="4" t="s">
        <v>491</v>
      </c>
      <c r="C271" s="94">
        <f>+'CO2'!C271+'abs CO2'!C271+'CH4'!C271*PCG!$C$5+N2O!C271*PCG!$C$6+HFC!C271+PFC!C271+'SF6'!C271</f>
        <v>8.6399837903017485</v>
      </c>
      <c r="D271" s="94">
        <f>+'CO2'!D271+'abs CO2'!D271+'CH4'!D271*PCG!$C$5+N2O!D271*PCG!$C$6+HFC!D271+PFC!D271+'SF6'!D271</f>
        <v>8.3228592038412597</v>
      </c>
      <c r="E271" s="94">
        <f>+'CO2'!E271+'abs CO2'!E271+'CH4'!E271*PCG!$C$5+N2O!E271*PCG!$C$6+HFC!E271+PFC!E271+'SF6'!E271</f>
        <v>9.1825363271141782</v>
      </c>
      <c r="F271" s="94">
        <f>+'CO2'!F271+'abs CO2'!F271+'CH4'!F271*PCG!$C$5+N2O!F271*PCG!$C$6+HFC!F271+PFC!F271+'SF6'!F271</f>
        <v>10.298901464544498</v>
      </c>
      <c r="G271" s="94">
        <f>+'CO2'!G271+'abs CO2'!G271+'CH4'!G271*PCG!$C$5+N2O!G271*PCG!$C$6+HFC!G271+PFC!G271+'SF6'!G271</f>
        <v>10.289571804698795</v>
      </c>
      <c r="H271" s="94">
        <f>+'CO2'!H271+'abs CO2'!H271+'CH4'!H271*PCG!$C$5+N2O!H271*PCG!$C$6+HFC!H271+PFC!H271+'SF6'!H271</f>
        <v>11.393105862557222</v>
      </c>
      <c r="I271" s="94">
        <f>+'CO2'!I271+'abs CO2'!I271+'CH4'!I271*PCG!$C$5+N2O!I271*PCG!$C$6+HFC!I271+PFC!I271+'SF6'!I271</f>
        <v>11.773484235305872</v>
      </c>
      <c r="J271" s="94">
        <f>+'CO2'!J271+'abs CO2'!J271+'CH4'!J271*PCG!$C$5+N2O!J271*PCG!$C$6+HFC!J271+PFC!J271+'SF6'!J271</f>
        <v>11.850529329060848</v>
      </c>
      <c r="K271" s="94">
        <f>+'CO2'!K271+'abs CO2'!K271+'CH4'!K271*PCG!$C$5+N2O!K271*PCG!$C$6+HFC!K271+PFC!K271+'SF6'!K271</f>
        <v>11.540065459868993</v>
      </c>
      <c r="L271" s="94">
        <f>+'CO2'!L271+'abs CO2'!L271+'CH4'!L271*PCG!$C$5+N2O!L271*PCG!$C$6+HFC!L271+PFC!L271+'SF6'!L271</f>
        <v>12.644867918094517</v>
      </c>
      <c r="M271" s="94">
        <f>+'CO2'!M271+'abs CO2'!M271+'CH4'!M271*PCG!$C$5+N2O!M271*PCG!$C$6+HFC!M271+PFC!M271+'SF6'!M271</f>
        <v>10.70414549659262</v>
      </c>
      <c r="N271" s="94">
        <f>+'CO2'!N271+'abs CO2'!N271+'CH4'!N271*PCG!$C$5+N2O!N271*PCG!$C$6+HFC!N271+PFC!N271+'SF6'!N271</f>
        <v>11.533644131813434</v>
      </c>
      <c r="O271" s="94">
        <f>+'CO2'!O271+'abs CO2'!O271+'CH4'!O271*PCG!$C$5+N2O!O271*PCG!$C$6+HFC!O271+PFC!O271+'SF6'!O271</f>
        <v>12.676184688711952</v>
      </c>
      <c r="P271" s="94">
        <f>+'CO2'!P271+'abs CO2'!P271+'CH4'!P271*PCG!$C$5+N2O!P271*PCG!$C$6+HFC!P271+PFC!P271+'SF6'!P271</f>
        <v>10.886428586231125</v>
      </c>
      <c r="Q271" s="94">
        <f>+'CO2'!Q271+'abs CO2'!Q271+'CH4'!Q271*PCG!$C$5+N2O!Q271*PCG!$C$6+HFC!Q271+PFC!Q271+'SF6'!Q271</f>
        <v>14.103236666589744</v>
      </c>
      <c r="R271" s="94">
        <f>+'CO2'!R271+'abs CO2'!R271+'CH4'!R271*PCG!$C$5+N2O!R271*PCG!$C$6+HFC!R271+PFC!R271+'SF6'!R271</f>
        <v>12.058121793872171</v>
      </c>
      <c r="S271" s="94">
        <f>+'CO2'!S271+'abs CO2'!S271+'CH4'!S271*PCG!$C$5+N2O!S271*PCG!$C$6+HFC!S271+PFC!S271+'SF6'!S271</f>
        <v>13.043157893047093</v>
      </c>
      <c r="T271" s="94">
        <f>+'CO2'!T271+'abs CO2'!T271+'CH4'!T271*PCG!$C$5+N2O!T271*PCG!$C$6+HFC!T271+PFC!T271+'SF6'!T271</f>
        <v>15.233938243866239</v>
      </c>
      <c r="U271" s="94">
        <f>+'CO2'!U271+'abs CO2'!U271+'CH4'!U271*PCG!$C$5+N2O!U271*PCG!$C$6+HFC!U271+PFC!U271+'SF6'!U271</f>
        <v>16.978516722661208</v>
      </c>
      <c r="V271" s="94">
        <f>+'CO2'!V271+'abs CO2'!V271+'CH4'!V271*PCG!$C$5+N2O!V271*PCG!$C$6+HFC!V271+PFC!V271+'SF6'!V271</f>
        <v>17.918241692662949</v>
      </c>
      <c r="W271" s="94">
        <f>+'CO2'!W271+'abs CO2'!W271+'CH4'!W271*PCG!$C$5+N2O!W271*PCG!$C$6+HFC!W271+PFC!W271+'SF6'!W271</f>
        <v>17.847580442952506</v>
      </c>
      <c r="X271" s="94">
        <f>+'CO2'!X271+'abs CO2'!X271+'CH4'!X271*PCG!$C$5+N2O!X271*PCG!$C$6+HFC!X271+PFC!X271+'SF6'!X271</f>
        <v>14.33645249945722</v>
      </c>
      <c r="Y271" s="94">
        <f>+'CO2'!Y271+'abs CO2'!Y271+'CH4'!Y271*PCG!$C$5+N2O!Y271*PCG!$C$6+HFC!Y271+PFC!Y271+'SF6'!Y271</f>
        <v>11.388517706364746</v>
      </c>
      <c r="Z271" s="94">
        <f>+'CO2'!Z271+'abs CO2'!Z271+'CH4'!Z271*PCG!$C$5+N2O!Z271*PCG!$C$6+HFC!Z271+PFC!Z271+'SF6'!Z271</f>
        <v>11.90721544321352</v>
      </c>
      <c r="AA271" s="94">
        <f>+'CO2'!AA271+'abs CO2'!AA271+'CH4'!AA271*PCG!$C$5+N2O!AA271*PCG!$C$6+HFC!AA271+PFC!AA271+'SF6'!AA271</f>
        <v>13.121231251226961</v>
      </c>
      <c r="AB271" s="94">
        <f>+'CO2'!AB271+'abs CO2'!AB271+'CH4'!AB271*PCG!$C$5+N2O!AB271*PCG!$C$6+HFC!AB271+PFC!AB271+'SF6'!AB271</f>
        <v>13.491421542652207</v>
      </c>
      <c r="AC271" s="94">
        <f>+'CO2'!AC271+'abs CO2'!AC271+'CH4'!AC271*PCG!$C$5+N2O!AC271*PCG!$C$6+HFC!AC271+PFC!AC271+'SF6'!AC271</f>
        <v>14.270311964375376</v>
      </c>
      <c r="AD271" s="94">
        <f>+'CO2'!AD271+'abs CO2'!AD271+'CH4'!AD271*PCG!$C$5+N2O!AD271*PCG!$C$6+HFC!AD271+PFC!AD271+'SF6'!AD271</f>
        <v>15.049202386098546</v>
      </c>
      <c r="AE271" s="94">
        <f>+'CO2'!AE271+'abs CO2'!AE271+'CH4'!AE271*PCG!$C$5+N2O!AE271*PCG!$C$6+HFC!AE271+PFC!AE271+'SF6'!AE271</f>
        <v>15.828092807821717</v>
      </c>
    </row>
    <row r="272" spans="1:31" x14ac:dyDescent="0.2">
      <c r="A272" s="80" t="s">
        <v>514</v>
      </c>
      <c r="B272" s="4" t="s">
        <v>493</v>
      </c>
      <c r="C272" s="33">
        <f t="shared" ref="C272:AE272" si="68">+C273+C274+C275</f>
        <v>4.8117025217898535</v>
      </c>
      <c r="D272" s="33">
        <f t="shared" si="68"/>
        <v>5.0816650419244942</v>
      </c>
      <c r="E272" s="33">
        <f t="shared" si="68"/>
        <v>5.3946856254848887</v>
      </c>
      <c r="F272" s="33">
        <f t="shared" si="68"/>
        <v>5.6131309163488794</v>
      </c>
      <c r="G272" s="33">
        <f t="shared" si="68"/>
        <v>5.8933693406550418</v>
      </c>
      <c r="H272" s="33">
        <f t="shared" si="68"/>
        <v>6.6395555582364549</v>
      </c>
      <c r="I272" s="33">
        <f t="shared" si="68"/>
        <v>7.1221318514691925</v>
      </c>
      <c r="J272" s="33">
        <f t="shared" si="68"/>
        <v>7.8404066684142846</v>
      </c>
      <c r="K272" s="33">
        <f t="shared" si="68"/>
        <v>8.2928977353820752</v>
      </c>
      <c r="L272" s="33">
        <f t="shared" si="68"/>
        <v>9.061199613050519</v>
      </c>
      <c r="M272" s="33">
        <f t="shared" si="68"/>
        <v>9.3321120586043609</v>
      </c>
      <c r="N272" s="33">
        <f t="shared" si="68"/>
        <v>13.442119722240834</v>
      </c>
      <c r="O272" s="33">
        <f t="shared" si="68"/>
        <v>14.347128952227131</v>
      </c>
      <c r="P272" s="33">
        <f t="shared" si="68"/>
        <v>14.486125203121476</v>
      </c>
      <c r="Q272" s="33">
        <f t="shared" si="68"/>
        <v>15.236160213806649</v>
      </c>
      <c r="R272" s="33">
        <f t="shared" si="68"/>
        <v>16.381799457670571</v>
      </c>
      <c r="S272" s="33">
        <f t="shared" si="68"/>
        <v>17.965143709898591</v>
      </c>
      <c r="T272" s="33">
        <f t="shared" si="68"/>
        <v>18.917007515304565</v>
      </c>
      <c r="U272" s="33">
        <f t="shared" si="68"/>
        <v>20.782382119253661</v>
      </c>
      <c r="V272" s="33">
        <f t="shared" si="68"/>
        <v>22.636724222956087</v>
      </c>
      <c r="W272" s="33">
        <f t="shared" si="68"/>
        <v>24.818584830878564</v>
      </c>
      <c r="X272" s="33">
        <f t="shared" si="68"/>
        <v>26.135572375616228</v>
      </c>
      <c r="Y272" s="33">
        <f t="shared" si="68"/>
        <v>26.943134952428608</v>
      </c>
      <c r="Z272" s="33">
        <f t="shared" si="68"/>
        <v>26.635368668777474</v>
      </c>
      <c r="AA272" s="33">
        <f t="shared" si="68"/>
        <v>24.280505021993353</v>
      </c>
      <c r="AB272" s="33">
        <f t="shared" si="68"/>
        <v>26.238170905056151</v>
      </c>
      <c r="AC272" s="33">
        <f t="shared" si="68"/>
        <v>27.707265847140157</v>
      </c>
      <c r="AD272" s="33">
        <f t="shared" si="68"/>
        <v>28.84972262892617</v>
      </c>
      <c r="AE272" s="33">
        <f t="shared" si="68"/>
        <v>30.514562838391914</v>
      </c>
    </row>
    <row r="273" spans="1:31" x14ac:dyDescent="0.2">
      <c r="A273" s="80" t="s">
        <v>515</v>
      </c>
      <c r="B273" s="4" t="s">
        <v>495</v>
      </c>
      <c r="C273" s="94">
        <f>+'CO2'!C273+'abs CO2'!C273+'CH4'!C273*PCG!$C$5+N2O!C273*PCG!$C$6+HFC!C273+PFC!C273+'SF6'!C273</f>
        <v>4.8117025217898535</v>
      </c>
      <c r="D273" s="94">
        <f>+'CO2'!D273+'abs CO2'!D273+'CH4'!D273*PCG!$C$5+N2O!D273*PCG!$C$6+HFC!D273+PFC!D273+'SF6'!D273</f>
        <v>5.0816650419244942</v>
      </c>
      <c r="E273" s="94">
        <f>+'CO2'!E273+'abs CO2'!E273+'CH4'!E273*PCG!$C$5+N2O!E273*PCG!$C$6+HFC!E273+PFC!E273+'SF6'!E273</f>
        <v>5.3946856254848887</v>
      </c>
      <c r="F273" s="94">
        <f>+'CO2'!F273+'abs CO2'!F273+'CH4'!F273*PCG!$C$5+N2O!F273*PCG!$C$6+HFC!F273+PFC!F273+'SF6'!F273</f>
        <v>5.6131309163488794</v>
      </c>
      <c r="G273" s="94">
        <f>+'CO2'!G273+'abs CO2'!G273+'CH4'!G273*PCG!$C$5+N2O!G273*PCG!$C$6+HFC!G273+PFC!G273+'SF6'!G273</f>
        <v>5.8933693406550418</v>
      </c>
      <c r="H273" s="94">
        <f>+'CO2'!H273+'abs CO2'!H273+'CH4'!H273*PCG!$C$5+N2O!H273*PCG!$C$6+HFC!H273+PFC!H273+'SF6'!H273</f>
        <v>6.6395555582364549</v>
      </c>
      <c r="I273" s="94">
        <f>+'CO2'!I273+'abs CO2'!I273+'CH4'!I273*PCG!$C$5+N2O!I273*PCG!$C$6+HFC!I273+PFC!I273+'SF6'!I273</f>
        <v>7.1221318514691925</v>
      </c>
      <c r="J273" s="94">
        <f>+'CO2'!J273+'abs CO2'!J273+'CH4'!J273*PCG!$C$5+N2O!J273*PCG!$C$6+HFC!J273+PFC!J273+'SF6'!J273</f>
        <v>7.8404066684142846</v>
      </c>
      <c r="K273" s="94">
        <f>+'CO2'!K273+'abs CO2'!K273+'CH4'!K273*PCG!$C$5+N2O!K273*PCG!$C$6+HFC!K273+PFC!K273+'SF6'!K273</f>
        <v>8.2928977353820752</v>
      </c>
      <c r="L273" s="94">
        <f>+'CO2'!L273+'abs CO2'!L273+'CH4'!L273*PCG!$C$5+N2O!L273*PCG!$C$6+HFC!L273+PFC!L273+'SF6'!L273</f>
        <v>9.061199613050519</v>
      </c>
      <c r="M273" s="94">
        <f>+'CO2'!M273+'abs CO2'!M273+'CH4'!M273*PCG!$C$5+N2O!M273*PCG!$C$6+HFC!M273+PFC!M273+'SF6'!M273</f>
        <v>9.3321120586043609</v>
      </c>
      <c r="N273" s="94">
        <f>+'CO2'!N273+'abs CO2'!N273+'CH4'!N273*PCG!$C$5+N2O!N273*PCG!$C$6+HFC!N273+PFC!N273+'SF6'!N273</f>
        <v>13.442119722240834</v>
      </c>
      <c r="O273" s="94">
        <f>+'CO2'!O273+'abs CO2'!O273+'CH4'!O273*PCG!$C$5+N2O!O273*PCG!$C$6+HFC!O273+PFC!O273+'SF6'!O273</f>
        <v>14.347128952227131</v>
      </c>
      <c r="P273" s="94">
        <f>+'CO2'!P273+'abs CO2'!P273+'CH4'!P273*PCG!$C$5+N2O!P273*PCG!$C$6+HFC!P273+PFC!P273+'SF6'!P273</f>
        <v>14.486125203121476</v>
      </c>
      <c r="Q273" s="94">
        <f>+'CO2'!Q273+'abs CO2'!Q273+'CH4'!Q273*PCG!$C$5+N2O!Q273*PCG!$C$6+HFC!Q273+PFC!Q273+'SF6'!Q273</f>
        <v>15.236160213806649</v>
      </c>
      <c r="R273" s="94">
        <f>+'CO2'!R273+'abs CO2'!R273+'CH4'!R273*PCG!$C$5+N2O!R273*PCG!$C$6+HFC!R273+PFC!R273+'SF6'!R273</f>
        <v>16.381799457670571</v>
      </c>
      <c r="S273" s="94">
        <f>+'CO2'!S273+'abs CO2'!S273+'CH4'!S273*PCG!$C$5+N2O!S273*PCG!$C$6+HFC!S273+PFC!S273+'SF6'!S273</f>
        <v>17.965143709898591</v>
      </c>
      <c r="T273" s="94">
        <f>+'CO2'!T273+'abs CO2'!T273+'CH4'!T273*PCG!$C$5+N2O!T273*PCG!$C$6+HFC!T273+PFC!T273+'SF6'!T273</f>
        <v>18.917007515304565</v>
      </c>
      <c r="U273" s="94">
        <f>+'CO2'!U273+'abs CO2'!U273+'CH4'!U273*PCG!$C$5+N2O!U273*PCG!$C$6+HFC!U273+PFC!U273+'SF6'!U273</f>
        <v>20.782382119253661</v>
      </c>
      <c r="V273" s="94">
        <f>+'CO2'!V273+'abs CO2'!V273+'CH4'!V273*PCG!$C$5+N2O!V273*PCG!$C$6+HFC!V273+PFC!V273+'SF6'!V273</f>
        <v>22.636724222956087</v>
      </c>
      <c r="W273" s="94">
        <f>+'CO2'!W273+'abs CO2'!W273+'CH4'!W273*PCG!$C$5+N2O!W273*PCG!$C$6+HFC!W273+PFC!W273+'SF6'!W273</f>
        <v>24.818584830878564</v>
      </c>
      <c r="X273" s="94">
        <f>+'CO2'!X273+'abs CO2'!X273+'CH4'!X273*PCG!$C$5+N2O!X273*PCG!$C$6+HFC!X273+PFC!X273+'SF6'!X273</f>
        <v>26.135572375616228</v>
      </c>
      <c r="Y273" s="94">
        <f>+'CO2'!Y273+'abs CO2'!Y273+'CH4'!Y273*PCG!$C$5+N2O!Y273*PCG!$C$6+HFC!Y273+PFC!Y273+'SF6'!Y273</f>
        <v>26.943134952428608</v>
      </c>
      <c r="Z273" s="94">
        <f>+'CO2'!Z273+'abs CO2'!Z273+'CH4'!Z273*PCG!$C$5+N2O!Z273*PCG!$C$6+HFC!Z273+PFC!Z273+'SF6'!Z273</f>
        <v>26.635368668777474</v>
      </c>
      <c r="AA273" s="94">
        <f>+'CO2'!AA273+'abs CO2'!AA273+'CH4'!AA273*PCG!$C$5+N2O!AA273*PCG!$C$6+HFC!AA273+PFC!AA273+'SF6'!AA273</f>
        <v>24.280505021993353</v>
      </c>
      <c r="AB273" s="94">
        <f>+'CO2'!AB273+'abs CO2'!AB273+'CH4'!AB273*PCG!$C$5+N2O!AB273*PCG!$C$6+HFC!AB273+PFC!AB273+'SF6'!AB273</f>
        <v>26.238170905056151</v>
      </c>
      <c r="AC273" s="94">
        <f>+'CO2'!AC273+'abs CO2'!AC273+'CH4'!AC273*PCG!$C$5+N2O!AC273*PCG!$C$6+HFC!AC273+PFC!AC273+'SF6'!AC273</f>
        <v>27.707265847140157</v>
      </c>
      <c r="AD273" s="94">
        <f>+'CO2'!AD273+'abs CO2'!AD273+'CH4'!AD273*PCG!$C$5+N2O!AD273*PCG!$C$6+HFC!AD273+PFC!AD273+'SF6'!AD273</f>
        <v>28.84972262892617</v>
      </c>
      <c r="AE273" s="94">
        <f>+'CO2'!AE273+'abs CO2'!AE273+'CH4'!AE273*PCG!$C$5+N2O!AE273*PCG!$C$6+HFC!AE273+PFC!AE273+'SF6'!AE273</f>
        <v>30.514562838391914</v>
      </c>
    </row>
    <row r="274" spans="1:31" x14ac:dyDescent="0.2">
      <c r="A274" s="80" t="s">
        <v>516</v>
      </c>
      <c r="B274" s="4" t="s">
        <v>517</v>
      </c>
      <c r="C274" s="94">
        <f>+'CO2'!C274+'abs CO2'!C274+'CH4'!C274*PCG!$C$5+N2O!C274*PCG!$C$6+HFC!C274+PFC!C274+'SF6'!C274</f>
        <v>0</v>
      </c>
      <c r="D274" s="94">
        <f>+'CO2'!D274+'abs CO2'!D274+'CH4'!D274*PCG!$C$5+N2O!D274*PCG!$C$6+HFC!D274+PFC!D274+'SF6'!D274</f>
        <v>0</v>
      </c>
      <c r="E274" s="94">
        <f>+'CO2'!E274+'abs CO2'!E274+'CH4'!E274*PCG!$C$5+N2O!E274*PCG!$C$6+HFC!E274+PFC!E274+'SF6'!E274</f>
        <v>0</v>
      </c>
      <c r="F274" s="94">
        <f>+'CO2'!F274+'abs CO2'!F274+'CH4'!F274*PCG!$C$5+N2O!F274*PCG!$C$6+HFC!F274+PFC!F274+'SF6'!F274</f>
        <v>0</v>
      </c>
      <c r="G274" s="94">
        <f>+'CO2'!G274+'abs CO2'!G274+'CH4'!G274*PCG!$C$5+N2O!G274*PCG!$C$6+HFC!G274+PFC!G274+'SF6'!G274</f>
        <v>0</v>
      </c>
      <c r="H274" s="94">
        <f>+'CO2'!H274+'abs CO2'!H274+'CH4'!H274*PCG!$C$5+N2O!H274*PCG!$C$6+HFC!H274+PFC!H274+'SF6'!H274</f>
        <v>0</v>
      </c>
      <c r="I274" s="94">
        <f>+'CO2'!I274+'abs CO2'!I274+'CH4'!I274*PCG!$C$5+N2O!I274*PCG!$C$6+HFC!I274+PFC!I274+'SF6'!I274</f>
        <v>0</v>
      </c>
      <c r="J274" s="94">
        <f>+'CO2'!J274+'abs CO2'!J274+'CH4'!J274*PCG!$C$5+N2O!J274*PCG!$C$6+HFC!J274+PFC!J274+'SF6'!J274</f>
        <v>0</v>
      </c>
      <c r="K274" s="94">
        <f>+'CO2'!K274+'abs CO2'!K274+'CH4'!K274*PCG!$C$5+N2O!K274*PCG!$C$6+HFC!K274+PFC!K274+'SF6'!K274</f>
        <v>0</v>
      </c>
      <c r="L274" s="94">
        <f>+'CO2'!L274+'abs CO2'!L274+'CH4'!L274*PCG!$C$5+N2O!L274*PCG!$C$6+HFC!L274+PFC!L274+'SF6'!L274</f>
        <v>0</v>
      </c>
      <c r="M274" s="94">
        <f>+'CO2'!M274+'abs CO2'!M274+'CH4'!M274*PCG!$C$5+N2O!M274*PCG!$C$6+HFC!M274+PFC!M274+'SF6'!M274</f>
        <v>0</v>
      </c>
      <c r="N274" s="94">
        <f>+'CO2'!N274+'abs CO2'!N274+'CH4'!N274*PCG!$C$5+N2O!N274*PCG!$C$6+HFC!N274+PFC!N274+'SF6'!N274</f>
        <v>0</v>
      </c>
      <c r="O274" s="94">
        <f>+'CO2'!O274+'abs CO2'!O274+'CH4'!O274*PCG!$C$5+N2O!O274*PCG!$C$6+HFC!O274+PFC!O274+'SF6'!O274</f>
        <v>0</v>
      </c>
      <c r="P274" s="94">
        <f>+'CO2'!P274+'abs CO2'!P274+'CH4'!P274*PCG!$C$5+N2O!P274*PCG!$C$6+HFC!P274+PFC!P274+'SF6'!P274</f>
        <v>0</v>
      </c>
      <c r="Q274" s="94">
        <f>+'CO2'!Q274+'abs CO2'!Q274+'CH4'!Q274*PCG!$C$5+N2O!Q274*PCG!$C$6+HFC!Q274+PFC!Q274+'SF6'!Q274</f>
        <v>0</v>
      </c>
      <c r="R274" s="94">
        <f>+'CO2'!R274+'abs CO2'!R274+'CH4'!R274*PCG!$C$5+N2O!R274*PCG!$C$6+HFC!R274+PFC!R274+'SF6'!R274</f>
        <v>0</v>
      </c>
      <c r="S274" s="94">
        <f>+'CO2'!S274+'abs CO2'!S274+'CH4'!S274*PCG!$C$5+N2O!S274*PCG!$C$6+HFC!S274+PFC!S274+'SF6'!S274</f>
        <v>0</v>
      </c>
      <c r="T274" s="94">
        <f>+'CO2'!T274+'abs CO2'!T274+'CH4'!T274*PCG!$C$5+N2O!T274*PCG!$C$6+HFC!T274+PFC!T274+'SF6'!T274</f>
        <v>0</v>
      </c>
      <c r="U274" s="94">
        <f>+'CO2'!U274+'abs CO2'!U274+'CH4'!U274*PCG!$C$5+N2O!U274*PCG!$C$6+HFC!U274+PFC!U274+'SF6'!U274</f>
        <v>0</v>
      </c>
      <c r="V274" s="94">
        <f>+'CO2'!V274+'abs CO2'!V274+'CH4'!V274*PCG!$C$5+N2O!V274*PCG!$C$6+HFC!V274+PFC!V274+'SF6'!V274</f>
        <v>0</v>
      </c>
      <c r="W274" s="94">
        <f>+'CO2'!W274+'abs CO2'!W274+'CH4'!W274*PCG!$C$5+N2O!W274*PCG!$C$6+HFC!W274+PFC!W274+'SF6'!W274</f>
        <v>0</v>
      </c>
      <c r="X274" s="94">
        <f>+'CO2'!X274+'abs CO2'!X274+'CH4'!X274*PCG!$C$5+N2O!X274*PCG!$C$6+HFC!X274+PFC!X274+'SF6'!X274</f>
        <v>0</v>
      </c>
      <c r="Y274" s="94">
        <f>+'CO2'!Y274+'abs CO2'!Y274+'CH4'!Y274*PCG!$C$5+N2O!Y274*PCG!$C$6+HFC!Y274+PFC!Y274+'SF6'!Y274</f>
        <v>0</v>
      </c>
      <c r="Z274" s="94">
        <f>+'CO2'!Z274+'abs CO2'!Z274+'CH4'!Z274*PCG!$C$5+N2O!Z274*PCG!$C$6+HFC!Z274+PFC!Z274+'SF6'!Z274</f>
        <v>0</v>
      </c>
      <c r="AA274" s="94">
        <f>+'CO2'!AA274+'abs CO2'!AA274+'CH4'!AA274*PCG!$C$5+N2O!AA274*PCG!$C$6+HFC!AA274+PFC!AA274+'SF6'!AA274</f>
        <v>0</v>
      </c>
      <c r="AB274" s="94">
        <f>+'CO2'!AB274+'abs CO2'!AB274+'CH4'!AB274*PCG!$C$5+N2O!AB274*PCG!$C$6+HFC!AB274+PFC!AB274+'SF6'!AB274</f>
        <v>0</v>
      </c>
      <c r="AC274" s="94">
        <f>+'CO2'!AC274+'abs CO2'!AC274+'CH4'!AC274*PCG!$C$5+N2O!AC274*PCG!$C$6+HFC!AC274+PFC!AC274+'SF6'!AC274</f>
        <v>0</v>
      </c>
      <c r="AD274" s="94">
        <f>+'CO2'!AD274+'abs CO2'!AD274+'CH4'!AD274*PCG!$C$5+N2O!AD274*PCG!$C$6+HFC!AD274+PFC!AD274+'SF6'!AD274</f>
        <v>0</v>
      </c>
      <c r="AE274" s="94">
        <f>+'CO2'!AE274+'abs CO2'!AE274+'CH4'!AE274*PCG!$C$5+N2O!AE274*PCG!$C$6+HFC!AE274+PFC!AE274+'SF6'!AE274</f>
        <v>0</v>
      </c>
    </row>
    <row r="275" spans="1:31" x14ac:dyDescent="0.2">
      <c r="A275" s="80" t="s">
        <v>518</v>
      </c>
      <c r="B275" s="4" t="s">
        <v>499</v>
      </c>
      <c r="C275" s="94">
        <f>+'CO2'!C275+'abs CO2'!C275+'CH4'!C275*PCG!$C$5+N2O!C275*PCG!$C$6+HFC!C275+PFC!C275+'SF6'!C275</f>
        <v>0</v>
      </c>
      <c r="D275" s="94">
        <f>+'CO2'!D275+'abs CO2'!D275+'CH4'!D275*PCG!$C$5+N2O!D275*PCG!$C$6+HFC!D275+PFC!D275+'SF6'!D275</f>
        <v>0</v>
      </c>
      <c r="E275" s="94">
        <f>+'CO2'!E275+'abs CO2'!E275+'CH4'!E275*PCG!$C$5+N2O!E275*PCG!$C$6+HFC!E275+PFC!E275+'SF6'!E275</f>
        <v>0</v>
      </c>
      <c r="F275" s="94">
        <f>+'CO2'!F275+'abs CO2'!F275+'CH4'!F275*PCG!$C$5+N2O!F275*PCG!$C$6+HFC!F275+PFC!F275+'SF6'!F275</f>
        <v>0</v>
      </c>
      <c r="G275" s="94">
        <f>+'CO2'!G275+'abs CO2'!G275+'CH4'!G275*PCG!$C$5+N2O!G275*PCG!$C$6+HFC!G275+PFC!G275+'SF6'!G275</f>
        <v>0</v>
      </c>
      <c r="H275" s="94">
        <f>+'CO2'!H275+'abs CO2'!H275+'CH4'!H275*PCG!$C$5+N2O!H275*PCG!$C$6+HFC!H275+PFC!H275+'SF6'!H275</f>
        <v>0</v>
      </c>
      <c r="I275" s="94">
        <f>+'CO2'!I275+'abs CO2'!I275+'CH4'!I275*PCG!$C$5+N2O!I275*PCG!$C$6+HFC!I275+PFC!I275+'SF6'!I275</f>
        <v>0</v>
      </c>
      <c r="J275" s="94">
        <f>+'CO2'!J275+'abs CO2'!J275+'CH4'!J275*PCG!$C$5+N2O!J275*PCG!$C$6+HFC!J275+PFC!J275+'SF6'!J275</f>
        <v>0</v>
      </c>
      <c r="K275" s="94">
        <f>+'CO2'!K275+'abs CO2'!K275+'CH4'!K275*PCG!$C$5+N2O!K275*PCG!$C$6+HFC!K275+PFC!K275+'SF6'!K275</f>
        <v>0</v>
      </c>
      <c r="L275" s="94">
        <f>+'CO2'!L275+'abs CO2'!L275+'CH4'!L275*PCG!$C$5+N2O!L275*PCG!$C$6+HFC!L275+PFC!L275+'SF6'!L275</f>
        <v>0</v>
      </c>
      <c r="M275" s="94">
        <f>+'CO2'!M275+'abs CO2'!M275+'CH4'!M275*PCG!$C$5+N2O!M275*PCG!$C$6+HFC!M275+PFC!M275+'SF6'!M275</f>
        <v>0</v>
      </c>
      <c r="N275" s="94">
        <f>+'CO2'!N275+'abs CO2'!N275+'CH4'!N275*PCG!$C$5+N2O!N275*PCG!$C$6+HFC!N275+PFC!N275+'SF6'!N275</f>
        <v>0</v>
      </c>
      <c r="O275" s="94">
        <f>+'CO2'!O275+'abs CO2'!O275+'CH4'!O275*PCG!$C$5+N2O!O275*PCG!$C$6+HFC!O275+PFC!O275+'SF6'!O275</f>
        <v>0</v>
      </c>
      <c r="P275" s="94">
        <f>+'CO2'!P275+'abs CO2'!P275+'CH4'!P275*PCG!$C$5+N2O!P275*PCG!$C$6+HFC!P275+PFC!P275+'SF6'!P275</f>
        <v>0</v>
      </c>
      <c r="Q275" s="94">
        <f>+'CO2'!Q275+'abs CO2'!Q275+'CH4'!Q275*PCG!$C$5+N2O!Q275*PCG!$C$6+HFC!Q275+PFC!Q275+'SF6'!Q275</f>
        <v>0</v>
      </c>
      <c r="R275" s="94">
        <f>+'CO2'!R275+'abs CO2'!R275+'CH4'!R275*PCG!$C$5+N2O!R275*PCG!$C$6+HFC!R275+PFC!R275+'SF6'!R275</f>
        <v>0</v>
      </c>
      <c r="S275" s="94">
        <f>+'CO2'!S275+'abs CO2'!S275+'CH4'!S275*PCG!$C$5+N2O!S275*PCG!$C$6+HFC!S275+PFC!S275+'SF6'!S275</f>
        <v>0</v>
      </c>
      <c r="T275" s="94">
        <f>+'CO2'!T275+'abs CO2'!T275+'CH4'!T275*PCG!$C$5+N2O!T275*PCG!$C$6+HFC!T275+PFC!T275+'SF6'!T275</f>
        <v>0</v>
      </c>
      <c r="U275" s="94">
        <f>+'CO2'!U275+'abs CO2'!U275+'CH4'!U275*PCG!$C$5+N2O!U275*PCG!$C$6+HFC!U275+PFC!U275+'SF6'!U275</f>
        <v>0</v>
      </c>
      <c r="V275" s="94">
        <f>+'CO2'!V275+'abs CO2'!V275+'CH4'!V275*PCG!$C$5+N2O!V275*PCG!$C$6+HFC!V275+PFC!V275+'SF6'!V275</f>
        <v>0</v>
      </c>
      <c r="W275" s="94">
        <f>+'CO2'!W275+'abs CO2'!W275+'CH4'!W275*PCG!$C$5+N2O!W275*PCG!$C$6+HFC!W275+PFC!W275+'SF6'!W275</f>
        <v>0</v>
      </c>
      <c r="X275" s="94">
        <f>+'CO2'!X275+'abs CO2'!X275+'CH4'!X275*PCG!$C$5+N2O!X275*PCG!$C$6+HFC!X275+PFC!X275+'SF6'!X275</f>
        <v>0</v>
      </c>
      <c r="Y275" s="94">
        <f>+'CO2'!Y275+'abs CO2'!Y275+'CH4'!Y275*PCG!$C$5+N2O!Y275*PCG!$C$6+HFC!Y275+PFC!Y275+'SF6'!Y275</f>
        <v>0</v>
      </c>
      <c r="Z275" s="94">
        <f>+'CO2'!Z275+'abs CO2'!Z275+'CH4'!Z275*PCG!$C$5+N2O!Z275*PCG!$C$6+HFC!Z275+PFC!Z275+'SF6'!Z275</f>
        <v>0</v>
      </c>
      <c r="AA275" s="94">
        <f>+'CO2'!AA275+'abs CO2'!AA275+'CH4'!AA275*PCG!$C$5+N2O!AA275*PCG!$C$6+HFC!AA275+PFC!AA275+'SF6'!AA275</f>
        <v>0</v>
      </c>
      <c r="AB275" s="94">
        <f>+'CO2'!AB275+'abs CO2'!AB275+'CH4'!AB275*PCG!$C$5+N2O!AB275*PCG!$C$6+HFC!AB275+PFC!AB275+'SF6'!AB275</f>
        <v>0</v>
      </c>
      <c r="AC275" s="94">
        <f>+'CO2'!AC275+'abs CO2'!AC275+'CH4'!AC275*PCG!$C$5+N2O!AC275*PCG!$C$6+HFC!AC275+PFC!AC275+'SF6'!AC275</f>
        <v>0</v>
      </c>
      <c r="AD275" s="94">
        <f>+'CO2'!AD275+'abs CO2'!AD275+'CH4'!AD275*PCG!$C$5+N2O!AD275*PCG!$C$6+HFC!AD275+PFC!AD275+'SF6'!AD275</f>
        <v>0</v>
      </c>
      <c r="AE275" s="94">
        <f>+'CO2'!AE275+'abs CO2'!AE275+'CH4'!AE275*PCG!$C$5+N2O!AE275*PCG!$C$6+HFC!AE275+PFC!AE275+'SF6'!AE275</f>
        <v>0</v>
      </c>
    </row>
    <row r="276" spans="1:31" x14ac:dyDescent="0.2">
      <c r="A276" s="80" t="s">
        <v>519</v>
      </c>
      <c r="B276" s="4" t="s">
        <v>501</v>
      </c>
      <c r="C276" s="94">
        <f>+'CO2'!C276+'abs CO2'!C276+'CH4'!C276*PCG!$C$5+N2O!C276*PCG!$C$6+HFC!C276+PFC!C276+'SF6'!C276</f>
        <v>17.325973884125101</v>
      </c>
      <c r="D276" s="94">
        <f>+'CO2'!D276+'abs CO2'!D276+'CH4'!D276*PCG!$C$5+N2O!D276*PCG!$C$6+HFC!D276+PFC!D276+'SF6'!D276</f>
        <v>17.349616196095859</v>
      </c>
      <c r="E276" s="94">
        <f>+'CO2'!E276+'abs CO2'!E276+'CH4'!E276*PCG!$C$5+N2O!E276*PCG!$C$6+HFC!E276+PFC!E276+'SF6'!E276</f>
        <v>17.514450981597005</v>
      </c>
      <c r="F276" s="94">
        <f>+'CO2'!F276+'abs CO2'!F276+'CH4'!F276*PCG!$C$5+N2O!F276*PCG!$C$6+HFC!F276+PFC!F276+'SF6'!F276</f>
        <v>17.982125376786286</v>
      </c>
      <c r="G276" s="94">
        <f>+'CO2'!G276+'abs CO2'!G276+'CH4'!G276*PCG!$C$5+N2O!G276*PCG!$C$6+HFC!G276+PFC!G276+'SF6'!G276</f>
        <v>18.490131024380862</v>
      </c>
      <c r="H276" s="94">
        <f>+'CO2'!H276+'abs CO2'!H276+'CH4'!H276*PCG!$C$5+N2O!H276*PCG!$C$6+HFC!H276+PFC!H276+'SF6'!H276</f>
        <v>17.974329539051361</v>
      </c>
      <c r="I276" s="94">
        <f>+'CO2'!I276+'abs CO2'!I276+'CH4'!I276*PCG!$C$5+N2O!I276*PCG!$C$6+HFC!I276+PFC!I276+'SF6'!I276</f>
        <v>17.532544026944283</v>
      </c>
      <c r="J276" s="94">
        <f>+'CO2'!J276+'abs CO2'!J276+'CH4'!J276*PCG!$C$5+N2O!J276*PCG!$C$6+HFC!J276+PFC!J276+'SF6'!J276</f>
        <v>18.687037006024845</v>
      </c>
      <c r="K276" s="94">
        <f>+'CO2'!K276+'abs CO2'!K276+'CH4'!K276*PCG!$C$5+N2O!K276*PCG!$C$6+HFC!K276+PFC!K276+'SF6'!K276</f>
        <v>18.062374596446144</v>
      </c>
      <c r="L276" s="94">
        <f>+'CO2'!L276+'abs CO2'!L276+'CH4'!L276*PCG!$C$5+N2O!L276*PCG!$C$6+HFC!L276+PFC!L276+'SF6'!L276</f>
        <v>17.605122189414764</v>
      </c>
      <c r="M276" s="94">
        <f>+'CO2'!M276+'abs CO2'!M276+'CH4'!M276*PCG!$C$5+N2O!M276*PCG!$C$6+HFC!M276+PFC!M276+'SF6'!M276</f>
        <v>17.146666547908399</v>
      </c>
      <c r="N276" s="94">
        <f>+'CO2'!N276+'abs CO2'!N276+'CH4'!N276*PCG!$C$5+N2O!N276*PCG!$C$6+HFC!N276+PFC!N276+'SF6'!N276</f>
        <v>14.359127501523824</v>
      </c>
      <c r="O276" s="94">
        <f>+'CO2'!O276+'abs CO2'!O276+'CH4'!O276*PCG!$C$5+N2O!O276*PCG!$C$6+HFC!O276+PFC!O276+'SF6'!O276</f>
        <v>13.930142202134892</v>
      </c>
      <c r="P276" s="94">
        <f>+'CO2'!P276+'abs CO2'!P276+'CH4'!P276*PCG!$C$5+N2O!P276*PCG!$C$6+HFC!P276+PFC!P276+'SF6'!P276</f>
        <v>13.439915100255909</v>
      </c>
      <c r="Q276" s="94">
        <f>+'CO2'!Q276+'abs CO2'!Q276+'CH4'!Q276*PCG!$C$5+N2O!Q276*PCG!$C$6+HFC!Q276+PFC!Q276+'SF6'!Q276</f>
        <v>12.999674044987831</v>
      </c>
      <c r="R276" s="94">
        <f>+'CO2'!R276+'abs CO2'!R276+'CH4'!R276*PCG!$C$5+N2O!R276*PCG!$C$6+HFC!R276+PFC!R276+'SF6'!R276</f>
        <v>12.556228816261648</v>
      </c>
      <c r="S276" s="94">
        <f>+'CO2'!S276+'abs CO2'!S276+'CH4'!S276*PCG!$C$5+N2O!S276*PCG!$C$6+HFC!S276+PFC!S276+'SF6'!S276</f>
        <v>11.877170991771315</v>
      </c>
      <c r="T276" s="94">
        <f>+'CO2'!T276+'abs CO2'!T276+'CH4'!T276*PCG!$C$5+N2O!T276*PCG!$C$6+HFC!T276+PFC!T276+'SF6'!T276</f>
        <v>11.23317358950773</v>
      </c>
      <c r="U276" s="94">
        <f>+'CO2'!U276+'abs CO2'!U276+'CH4'!U276*PCG!$C$5+N2O!U276*PCG!$C$6+HFC!U276+PFC!U276+'SF6'!U276</f>
        <v>11.328926375644706</v>
      </c>
      <c r="V276" s="94">
        <f>+'CO2'!V276+'abs CO2'!V276+'CH4'!V276*PCG!$C$5+N2O!V276*PCG!$C$6+HFC!V276+PFC!V276+'SF6'!V276</f>
        <v>11.425197731972553</v>
      </c>
      <c r="W276" s="94">
        <f>+'CO2'!W276+'abs CO2'!W276+'CH4'!W276*PCG!$C$5+N2O!W276*PCG!$C$6+HFC!W276+PFC!W276+'SF6'!W276</f>
        <v>11.531183857979496</v>
      </c>
      <c r="X276" s="94">
        <f>+'CO2'!X276+'abs CO2'!X276+'CH4'!X276*PCG!$C$5+N2O!X276*PCG!$C$6+HFC!X276+PFC!X276+'SF6'!X276</f>
        <v>10.863347682524653</v>
      </c>
      <c r="Y276" s="94">
        <f>+'CO2'!Y276+'abs CO2'!Y276+'CH4'!Y276*PCG!$C$5+N2O!Y276*PCG!$C$6+HFC!Y276+PFC!Y276+'SF6'!Y276</f>
        <v>10.570351718139197</v>
      </c>
      <c r="Z276" s="94">
        <f>+'CO2'!Z276+'abs CO2'!Z276+'CH4'!Z276*PCG!$C$5+N2O!Z276*PCG!$C$6+HFC!Z276+PFC!Z276+'SF6'!Z276</f>
        <v>10.215289164048981</v>
      </c>
      <c r="AA276" s="94">
        <f>+'CO2'!AA276+'abs CO2'!AA276+'CH4'!AA276*PCG!$C$5+N2O!AA276*PCG!$C$6+HFC!AA276+PFC!AA276+'SF6'!AA276</f>
        <v>9.9611602435359625</v>
      </c>
      <c r="AB276" s="94">
        <f>+'CO2'!AB276+'abs CO2'!AB276+'CH4'!AB276*PCG!$C$5+N2O!AB276*PCG!$C$6+HFC!AB276+PFC!AB276+'SF6'!AB276</f>
        <v>9.7361378442332462</v>
      </c>
      <c r="AC276" s="94">
        <f>+'CO2'!AC276+'abs CO2'!AC276+'CH4'!AC276*PCG!$C$5+N2O!AC276*PCG!$C$6+HFC!AC276+PFC!AC276+'SF6'!AC276</f>
        <v>9.0063980220155742</v>
      </c>
      <c r="AD276" s="94">
        <f>+'CO2'!AD276+'abs CO2'!AD276+'CH4'!AD276*PCG!$C$5+N2O!AD276*PCG!$C$6+HFC!AD276+PFC!AD276+'SF6'!AD276</f>
        <v>8.313429988752798</v>
      </c>
      <c r="AE276" s="94">
        <f>+'CO2'!AE276+'abs CO2'!AE276+'CH4'!AE276*PCG!$C$5+N2O!AE276*PCG!$C$6+HFC!AE276+PFC!AE276+'SF6'!AE276</f>
        <v>7.6323325751574114</v>
      </c>
    </row>
    <row r="277" spans="1:31" x14ac:dyDescent="0.2">
      <c r="A277" s="80" t="s">
        <v>520</v>
      </c>
      <c r="B277" s="4" t="s">
        <v>521</v>
      </c>
      <c r="C277" s="33">
        <f t="shared" ref="C277:AE277" si="69">+C278+C279+C283+C284+C285</f>
        <v>0</v>
      </c>
      <c r="D277" s="33">
        <f t="shared" si="69"/>
        <v>0</v>
      </c>
      <c r="E277" s="33">
        <f t="shared" si="69"/>
        <v>0</v>
      </c>
      <c r="F277" s="33">
        <f t="shared" si="69"/>
        <v>0</v>
      </c>
      <c r="G277" s="33">
        <f t="shared" si="69"/>
        <v>0</v>
      </c>
      <c r="H277" s="33">
        <f t="shared" si="69"/>
        <v>0</v>
      </c>
      <c r="I277" s="33">
        <f t="shared" si="69"/>
        <v>0</v>
      </c>
      <c r="J277" s="33">
        <f t="shared" si="69"/>
        <v>0</v>
      </c>
      <c r="K277" s="33">
        <f t="shared" si="69"/>
        <v>0</v>
      </c>
      <c r="L277" s="33">
        <f t="shared" si="69"/>
        <v>0</v>
      </c>
      <c r="M277" s="33">
        <f t="shared" si="69"/>
        <v>0</v>
      </c>
      <c r="N277" s="33">
        <f t="shared" si="69"/>
        <v>0</v>
      </c>
      <c r="O277" s="33">
        <f t="shared" si="69"/>
        <v>0</v>
      </c>
      <c r="P277" s="33">
        <f t="shared" si="69"/>
        <v>0</v>
      </c>
      <c r="Q277" s="33">
        <f t="shared" si="69"/>
        <v>0</v>
      </c>
      <c r="R277" s="33">
        <f t="shared" si="69"/>
        <v>0</v>
      </c>
      <c r="S277" s="33">
        <f t="shared" si="69"/>
        <v>0</v>
      </c>
      <c r="T277" s="33">
        <f t="shared" si="69"/>
        <v>0</v>
      </c>
      <c r="U277" s="33">
        <f t="shared" si="69"/>
        <v>0</v>
      </c>
      <c r="V277" s="33">
        <f t="shared" si="69"/>
        <v>0</v>
      </c>
      <c r="W277" s="33">
        <f t="shared" si="69"/>
        <v>0</v>
      </c>
      <c r="X277" s="33">
        <f t="shared" si="69"/>
        <v>0</v>
      </c>
      <c r="Y277" s="33">
        <f t="shared" si="69"/>
        <v>0</v>
      </c>
      <c r="Z277" s="33">
        <f t="shared" si="69"/>
        <v>0</v>
      </c>
      <c r="AA277" s="33">
        <f t="shared" si="69"/>
        <v>0</v>
      </c>
      <c r="AB277" s="33">
        <f t="shared" si="69"/>
        <v>0</v>
      </c>
      <c r="AC277" s="33">
        <f t="shared" si="69"/>
        <v>0</v>
      </c>
      <c r="AD277" s="33">
        <f t="shared" si="69"/>
        <v>0</v>
      </c>
      <c r="AE277" s="33">
        <f t="shared" si="69"/>
        <v>0</v>
      </c>
    </row>
    <row r="278" spans="1:31" x14ac:dyDescent="0.2">
      <c r="A278" s="80" t="s">
        <v>522</v>
      </c>
      <c r="B278" s="4" t="s">
        <v>491</v>
      </c>
      <c r="C278" s="94">
        <f>+'CO2'!C278+'abs CO2'!C278+'CH4'!C278*PCG!$C$5+N2O!C278*PCG!$C$6+HFC!C278+PFC!C278+'SF6'!C278</f>
        <v>0</v>
      </c>
      <c r="D278" s="94">
        <f>+'CO2'!D278+'abs CO2'!D278+'CH4'!D278*PCG!$C$5+N2O!D278*PCG!$C$6+HFC!D278+PFC!D278+'SF6'!D278</f>
        <v>0</v>
      </c>
      <c r="E278" s="94">
        <f>+'CO2'!E278+'abs CO2'!E278+'CH4'!E278*PCG!$C$5+N2O!E278*PCG!$C$6+HFC!E278+PFC!E278+'SF6'!E278</f>
        <v>0</v>
      </c>
      <c r="F278" s="94">
        <f>+'CO2'!F278+'abs CO2'!F278+'CH4'!F278*PCG!$C$5+N2O!F278*PCG!$C$6+HFC!F278+PFC!F278+'SF6'!F278</f>
        <v>0</v>
      </c>
      <c r="G278" s="94">
        <f>+'CO2'!G278+'abs CO2'!G278+'CH4'!G278*PCG!$C$5+N2O!G278*PCG!$C$6+HFC!G278+PFC!G278+'SF6'!G278</f>
        <v>0</v>
      </c>
      <c r="H278" s="94">
        <f>+'CO2'!H278+'abs CO2'!H278+'CH4'!H278*PCG!$C$5+N2O!H278*PCG!$C$6+HFC!H278+PFC!H278+'SF6'!H278</f>
        <v>0</v>
      </c>
      <c r="I278" s="94">
        <f>+'CO2'!I278+'abs CO2'!I278+'CH4'!I278*PCG!$C$5+N2O!I278*PCG!$C$6+HFC!I278+PFC!I278+'SF6'!I278</f>
        <v>0</v>
      </c>
      <c r="J278" s="94">
        <f>+'CO2'!J278+'abs CO2'!J278+'CH4'!J278*PCG!$C$5+N2O!J278*PCG!$C$6+HFC!J278+PFC!J278+'SF6'!J278</f>
        <v>0</v>
      </c>
      <c r="K278" s="94">
        <f>+'CO2'!K278+'abs CO2'!K278+'CH4'!K278*PCG!$C$5+N2O!K278*PCG!$C$6+HFC!K278+PFC!K278+'SF6'!K278</f>
        <v>0</v>
      </c>
      <c r="L278" s="94">
        <f>+'CO2'!L278+'abs CO2'!L278+'CH4'!L278*PCG!$C$5+N2O!L278*PCG!$C$6+HFC!L278+PFC!L278+'SF6'!L278</f>
        <v>0</v>
      </c>
      <c r="M278" s="94">
        <f>+'CO2'!M278+'abs CO2'!M278+'CH4'!M278*PCG!$C$5+N2O!M278*PCG!$C$6+HFC!M278+PFC!M278+'SF6'!M278</f>
        <v>0</v>
      </c>
      <c r="N278" s="94">
        <f>+'CO2'!N278+'abs CO2'!N278+'CH4'!N278*PCG!$C$5+N2O!N278*PCG!$C$6+HFC!N278+PFC!N278+'SF6'!N278</f>
        <v>0</v>
      </c>
      <c r="O278" s="94">
        <f>+'CO2'!O278+'abs CO2'!O278+'CH4'!O278*PCG!$C$5+N2O!O278*PCG!$C$6+HFC!O278+PFC!O278+'SF6'!O278</f>
        <v>0</v>
      </c>
      <c r="P278" s="94">
        <f>+'CO2'!P278+'abs CO2'!P278+'CH4'!P278*PCG!$C$5+N2O!P278*PCG!$C$6+HFC!P278+PFC!P278+'SF6'!P278</f>
        <v>0</v>
      </c>
      <c r="Q278" s="94">
        <f>+'CO2'!Q278+'abs CO2'!Q278+'CH4'!Q278*PCG!$C$5+N2O!Q278*PCG!$C$6+HFC!Q278+PFC!Q278+'SF6'!Q278</f>
        <v>0</v>
      </c>
      <c r="R278" s="94">
        <f>+'CO2'!R278+'abs CO2'!R278+'CH4'!R278*PCG!$C$5+N2O!R278*PCG!$C$6+HFC!R278+PFC!R278+'SF6'!R278</f>
        <v>0</v>
      </c>
      <c r="S278" s="94">
        <f>+'CO2'!S278+'abs CO2'!S278+'CH4'!S278*PCG!$C$5+N2O!S278*PCG!$C$6+HFC!S278+PFC!S278+'SF6'!S278</f>
        <v>0</v>
      </c>
      <c r="T278" s="94">
        <f>+'CO2'!T278+'abs CO2'!T278+'CH4'!T278*PCG!$C$5+N2O!T278*PCG!$C$6+HFC!T278+PFC!T278+'SF6'!T278</f>
        <v>0</v>
      </c>
      <c r="U278" s="94">
        <f>+'CO2'!U278+'abs CO2'!U278+'CH4'!U278*PCG!$C$5+N2O!U278*PCG!$C$6+HFC!U278+PFC!U278+'SF6'!U278</f>
        <v>0</v>
      </c>
      <c r="V278" s="94">
        <f>+'CO2'!V278+'abs CO2'!V278+'CH4'!V278*PCG!$C$5+N2O!V278*PCG!$C$6+HFC!V278+PFC!V278+'SF6'!V278</f>
        <v>0</v>
      </c>
      <c r="W278" s="94">
        <f>+'CO2'!W278+'abs CO2'!W278+'CH4'!W278*PCG!$C$5+N2O!W278*PCG!$C$6+HFC!W278+PFC!W278+'SF6'!W278</f>
        <v>0</v>
      </c>
      <c r="X278" s="94">
        <f>+'CO2'!X278+'abs CO2'!X278+'CH4'!X278*PCG!$C$5+N2O!X278*PCG!$C$6+HFC!X278+PFC!X278+'SF6'!X278</f>
        <v>0</v>
      </c>
      <c r="Y278" s="94">
        <f>+'CO2'!Y278+'abs CO2'!Y278+'CH4'!Y278*PCG!$C$5+N2O!Y278*PCG!$C$6+HFC!Y278+PFC!Y278+'SF6'!Y278</f>
        <v>0</v>
      </c>
      <c r="Z278" s="94">
        <f>+'CO2'!Z278+'abs CO2'!Z278+'CH4'!Z278*PCG!$C$5+N2O!Z278*PCG!$C$6+HFC!Z278+PFC!Z278+'SF6'!Z278</f>
        <v>0</v>
      </c>
      <c r="AA278" s="94">
        <f>+'CO2'!AA278+'abs CO2'!AA278+'CH4'!AA278*PCG!$C$5+N2O!AA278*PCG!$C$6+HFC!AA278+PFC!AA278+'SF6'!AA278</f>
        <v>0</v>
      </c>
      <c r="AB278" s="94">
        <f>+'CO2'!AB278+'abs CO2'!AB278+'CH4'!AB278*PCG!$C$5+N2O!AB278*PCG!$C$6+HFC!AB278+PFC!AB278+'SF6'!AB278</f>
        <v>0</v>
      </c>
      <c r="AC278" s="94">
        <f>+'CO2'!AC278+'abs CO2'!AC278+'CH4'!AC278*PCG!$C$5+N2O!AC278*PCG!$C$6+HFC!AC278+PFC!AC278+'SF6'!AC278</f>
        <v>0</v>
      </c>
      <c r="AD278" s="94">
        <f>+'CO2'!AD278+'abs CO2'!AD278+'CH4'!AD278*PCG!$C$5+N2O!AD278*PCG!$C$6+HFC!AD278+PFC!AD278+'SF6'!AD278</f>
        <v>0</v>
      </c>
      <c r="AE278" s="94">
        <f>+'CO2'!AE278+'abs CO2'!AE278+'CH4'!AE278*PCG!$C$5+N2O!AE278*PCG!$C$6+HFC!AE278+PFC!AE278+'SF6'!AE278</f>
        <v>0</v>
      </c>
    </row>
    <row r="279" spans="1:31" x14ac:dyDescent="0.2">
      <c r="A279" s="80" t="s">
        <v>523</v>
      </c>
      <c r="B279" s="4" t="s">
        <v>493</v>
      </c>
      <c r="C279" s="33">
        <f t="shared" ref="C279:AE279" si="70">+C280+C281+C282</f>
        <v>0</v>
      </c>
      <c r="D279" s="33">
        <f t="shared" si="70"/>
        <v>0</v>
      </c>
      <c r="E279" s="33">
        <f t="shared" si="70"/>
        <v>0</v>
      </c>
      <c r="F279" s="33">
        <f t="shared" si="70"/>
        <v>0</v>
      </c>
      <c r="G279" s="33">
        <f t="shared" si="70"/>
        <v>0</v>
      </c>
      <c r="H279" s="33">
        <f t="shared" si="70"/>
        <v>0</v>
      </c>
      <c r="I279" s="33">
        <f t="shared" si="70"/>
        <v>0</v>
      </c>
      <c r="J279" s="33">
        <f t="shared" si="70"/>
        <v>0</v>
      </c>
      <c r="K279" s="33">
        <f t="shared" si="70"/>
        <v>0</v>
      </c>
      <c r="L279" s="33">
        <f t="shared" si="70"/>
        <v>0</v>
      </c>
      <c r="M279" s="33">
        <f t="shared" si="70"/>
        <v>0</v>
      </c>
      <c r="N279" s="33">
        <f t="shared" si="70"/>
        <v>0</v>
      </c>
      <c r="O279" s="33">
        <f t="shared" si="70"/>
        <v>0</v>
      </c>
      <c r="P279" s="33">
        <f t="shared" si="70"/>
        <v>0</v>
      </c>
      <c r="Q279" s="33">
        <f t="shared" si="70"/>
        <v>0</v>
      </c>
      <c r="R279" s="33">
        <f t="shared" si="70"/>
        <v>0</v>
      </c>
      <c r="S279" s="33">
        <f t="shared" si="70"/>
        <v>0</v>
      </c>
      <c r="T279" s="33">
        <f t="shared" si="70"/>
        <v>0</v>
      </c>
      <c r="U279" s="33">
        <f t="shared" si="70"/>
        <v>0</v>
      </c>
      <c r="V279" s="33">
        <f t="shared" si="70"/>
        <v>0</v>
      </c>
      <c r="W279" s="33">
        <f t="shared" si="70"/>
        <v>0</v>
      </c>
      <c r="X279" s="33">
        <f t="shared" si="70"/>
        <v>0</v>
      </c>
      <c r="Y279" s="33">
        <f t="shared" si="70"/>
        <v>0</v>
      </c>
      <c r="Z279" s="33">
        <f t="shared" si="70"/>
        <v>0</v>
      </c>
      <c r="AA279" s="33">
        <f t="shared" si="70"/>
        <v>0</v>
      </c>
      <c r="AB279" s="33">
        <f t="shared" si="70"/>
        <v>0</v>
      </c>
      <c r="AC279" s="33">
        <f t="shared" si="70"/>
        <v>0</v>
      </c>
      <c r="AD279" s="33">
        <f t="shared" si="70"/>
        <v>0</v>
      </c>
      <c r="AE279" s="33">
        <f t="shared" si="70"/>
        <v>0</v>
      </c>
    </row>
    <row r="280" spans="1:31" x14ac:dyDescent="0.2">
      <c r="A280" s="80" t="s">
        <v>524</v>
      </c>
      <c r="B280" s="4" t="s">
        <v>495</v>
      </c>
      <c r="C280" s="94">
        <f>+'CO2'!C280+'abs CO2'!C280+'CH4'!C280*PCG!$C$5+N2O!C280*PCG!$C$6+HFC!C280+PFC!C280+'SF6'!C280</f>
        <v>0</v>
      </c>
      <c r="D280" s="94">
        <f>+'CO2'!D280+'abs CO2'!D280+'CH4'!D280*PCG!$C$5+N2O!D280*PCG!$C$6+HFC!D280+PFC!D280+'SF6'!D280</f>
        <v>0</v>
      </c>
      <c r="E280" s="94">
        <f>+'CO2'!E280+'abs CO2'!E280+'CH4'!E280*PCG!$C$5+N2O!E280*PCG!$C$6+HFC!E280+PFC!E280+'SF6'!E280</f>
        <v>0</v>
      </c>
      <c r="F280" s="94">
        <f>+'CO2'!F280+'abs CO2'!F280+'CH4'!F280*PCG!$C$5+N2O!F280*PCG!$C$6+HFC!F280+PFC!F280+'SF6'!F280</f>
        <v>0</v>
      </c>
      <c r="G280" s="94">
        <f>+'CO2'!G280+'abs CO2'!G280+'CH4'!G280*PCG!$C$5+N2O!G280*PCG!$C$6+HFC!G280+PFC!G280+'SF6'!G280</f>
        <v>0</v>
      </c>
      <c r="H280" s="94">
        <f>+'CO2'!H280+'abs CO2'!H280+'CH4'!H280*PCG!$C$5+N2O!H280*PCG!$C$6+HFC!H280+PFC!H280+'SF6'!H280</f>
        <v>0</v>
      </c>
      <c r="I280" s="94">
        <f>+'CO2'!I280+'abs CO2'!I280+'CH4'!I280*PCG!$C$5+N2O!I280*PCG!$C$6+HFC!I280+PFC!I280+'SF6'!I280</f>
        <v>0</v>
      </c>
      <c r="J280" s="94">
        <f>+'CO2'!J280+'abs CO2'!J280+'CH4'!J280*PCG!$C$5+N2O!J280*PCG!$C$6+HFC!J280+PFC!J280+'SF6'!J280</f>
        <v>0</v>
      </c>
      <c r="K280" s="94">
        <f>+'CO2'!K280+'abs CO2'!K280+'CH4'!K280*PCG!$C$5+N2O!K280*PCG!$C$6+HFC!K280+PFC!K280+'SF6'!K280</f>
        <v>0</v>
      </c>
      <c r="L280" s="94">
        <f>+'CO2'!L280+'abs CO2'!L280+'CH4'!L280*PCG!$C$5+N2O!L280*PCG!$C$6+HFC!L280+PFC!L280+'SF6'!L280</f>
        <v>0</v>
      </c>
      <c r="M280" s="94">
        <f>+'CO2'!M280+'abs CO2'!M280+'CH4'!M280*PCG!$C$5+N2O!M280*PCG!$C$6+HFC!M280+PFC!M280+'SF6'!M280</f>
        <v>0</v>
      </c>
      <c r="N280" s="94">
        <f>+'CO2'!N280+'abs CO2'!N280+'CH4'!N280*PCG!$C$5+N2O!N280*PCG!$C$6+HFC!N280+PFC!N280+'SF6'!N280</f>
        <v>0</v>
      </c>
      <c r="O280" s="94">
        <f>+'CO2'!O280+'abs CO2'!O280+'CH4'!O280*PCG!$C$5+N2O!O280*PCG!$C$6+HFC!O280+PFC!O280+'SF6'!O280</f>
        <v>0</v>
      </c>
      <c r="P280" s="94">
        <f>+'CO2'!P280+'abs CO2'!P280+'CH4'!P280*PCG!$C$5+N2O!P280*PCG!$C$6+HFC!P280+PFC!P280+'SF6'!P280</f>
        <v>0</v>
      </c>
      <c r="Q280" s="94">
        <f>+'CO2'!Q280+'abs CO2'!Q280+'CH4'!Q280*PCG!$C$5+N2O!Q280*PCG!$C$6+HFC!Q280+PFC!Q280+'SF6'!Q280</f>
        <v>0</v>
      </c>
      <c r="R280" s="94">
        <f>+'CO2'!R280+'abs CO2'!R280+'CH4'!R280*PCG!$C$5+N2O!R280*PCG!$C$6+HFC!R280+PFC!R280+'SF6'!R280</f>
        <v>0</v>
      </c>
      <c r="S280" s="94">
        <f>+'CO2'!S280+'abs CO2'!S280+'CH4'!S280*PCG!$C$5+N2O!S280*PCG!$C$6+HFC!S280+PFC!S280+'SF6'!S280</f>
        <v>0</v>
      </c>
      <c r="T280" s="94">
        <f>+'CO2'!T280+'abs CO2'!T280+'CH4'!T280*PCG!$C$5+N2O!T280*PCG!$C$6+HFC!T280+PFC!T280+'SF6'!T280</f>
        <v>0</v>
      </c>
      <c r="U280" s="94">
        <f>+'CO2'!U280+'abs CO2'!U280+'CH4'!U280*PCG!$C$5+N2O!U280*PCG!$C$6+HFC!U280+PFC!U280+'SF6'!U280</f>
        <v>0</v>
      </c>
      <c r="V280" s="94">
        <f>+'CO2'!V280+'abs CO2'!V280+'CH4'!V280*PCG!$C$5+N2O!V280*PCG!$C$6+HFC!V280+PFC!V280+'SF6'!V280</f>
        <v>0</v>
      </c>
      <c r="W280" s="94">
        <f>+'CO2'!W280+'abs CO2'!W280+'CH4'!W280*PCG!$C$5+N2O!W280*PCG!$C$6+HFC!W280+PFC!W280+'SF6'!W280</f>
        <v>0</v>
      </c>
      <c r="X280" s="94">
        <f>+'CO2'!X280+'abs CO2'!X280+'CH4'!X280*PCG!$C$5+N2O!X280*PCG!$C$6+HFC!X280+PFC!X280+'SF6'!X280</f>
        <v>0</v>
      </c>
      <c r="Y280" s="94">
        <f>+'CO2'!Y280+'abs CO2'!Y280+'CH4'!Y280*PCG!$C$5+N2O!Y280*PCG!$C$6+HFC!Y280+PFC!Y280+'SF6'!Y280</f>
        <v>0</v>
      </c>
      <c r="Z280" s="94">
        <f>+'CO2'!Z280+'abs CO2'!Z280+'CH4'!Z280*PCG!$C$5+N2O!Z280*PCG!$C$6+HFC!Z280+PFC!Z280+'SF6'!Z280</f>
        <v>0</v>
      </c>
      <c r="AA280" s="94">
        <f>+'CO2'!AA280+'abs CO2'!AA280+'CH4'!AA280*PCG!$C$5+N2O!AA280*PCG!$C$6+HFC!AA280+PFC!AA280+'SF6'!AA280</f>
        <v>0</v>
      </c>
      <c r="AB280" s="94">
        <f>+'CO2'!AB280+'abs CO2'!AB280+'CH4'!AB280*PCG!$C$5+N2O!AB280*PCG!$C$6+HFC!AB280+PFC!AB280+'SF6'!AB280</f>
        <v>0</v>
      </c>
      <c r="AC280" s="94">
        <f>+'CO2'!AC280+'abs CO2'!AC280+'CH4'!AC280*PCG!$C$5+N2O!AC280*PCG!$C$6+HFC!AC280+PFC!AC280+'SF6'!AC280</f>
        <v>0</v>
      </c>
      <c r="AD280" s="94">
        <f>+'CO2'!AD280+'abs CO2'!AD280+'CH4'!AD280*PCG!$C$5+N2O!AD280*PCG!$C$6+HFC!AD280+PFC!AD280+'SF6'!AD280</f>
        <v>0</v>
      </c>
      <c r="AE280" s="94">
        <f>+'CO2'!AE280+'abs CO2'!AE280+'CH4'!AE280*PCG!$C$5+N2O!AE280*PCG!$C$6+HFC!AE280+PFC!AE280+'SF6'!AE280</f>
        <v>0</v>
      </c>
    </row>
    <row r="281" spans="1:31" x14ac:dyDescent="0.2">
      <c r="A281" s="80" t="s">
        <v>525</v>
      </c>
      <c r="B281" s="4" t="s">
        <v>517</v>
      </c>
      <c r="C281" s="94">
        <f>+'CO2'!C281+'abs CO2'!C281+'CH4'!C281*PCG!$C$5+N2O!C281*PCG!$C$6+HFC!C281+PFC!C281+'SF6'!C281</f>
        <v>0</v>
      </c>
      <c r="D281" s="94">
        <f>+'CO2'!D281+'abs CO2'!D281+'CH4'!D281*PCG!$C$5+N2O!D281*PCG!$C$6+HFC!D281+PFC!D281+'SF6'!D281</f>
        <v>0</v>
      </c>
      <c r="E281" s="94">
        <f>+'CO2'!E281+'abs CO2'!E281+'CH4'!E281*PCG!$C$5+N2O!E281*PCG!$C$6+HFC!E281+PFC!E281+'SF6'!E281</f>
        <v>0</v>
      </c>
      <c r="F281" s="94">
        <f>+'CO2'!F281+'abs CO2'!F281+'CH4'!F281*PCG!$C$5+N2O!F281*PCG!$C$6+HFC!F281+PFC!F281+'SF6'!F281</f>
        <v>0</v>
      </c>
      <c r="G281" s="94">
        <f>+'CO2'!G281+'abs CO2'!G281+'CH4'!G281*PCG!$C$5+N2O!G281*PCG!$C$6+HFC!G281+PFC!G281+'SF6'!G281</f>
        <v>0</v>
      </c>
      <c r="H281" s="94">
        <f>+'CO2'!H281+'abs CO2'!H281+'CH4'!H281*PCG!$C$5+N2O!H281*PCG!$C$6+HFC!H281+PFC!H281+'SF6'!H281</f>
        <v>0</v>
      </c>
      <c r="I281" s="94">
        <f>+'CO2'!I281+'abs CO2'!I281+'CH4'!I281*PCG!$C$5+N2O!I281*PCG!$C$6+HFC!I281+PFC!I281+'SF6'!I281</f>
        <v>0</v>
      </c>
      <c r="J281" s="94">
        <f>+'CO2'!J281+'abs CO2'!J281+'CH4'!J281*PCG!$C$5+N2O!J281*PCG!$C$6+HFC!J281+PFC!J281+'SF6'!J281</f>
        <v>0</v>
      </c>
      <c r="K281" s="94">
        <f>+'CO2'!K281+'abs CO2'!K281+'CH4'!K281*PCG!$C$5+N2O!K281*PCG!$C$6+HFC!K281+PFC!K281+'SF6'!K281</f>
        <v>0</v>
      </c>
      <c r="L281" s="94">
        <f>+'CO2'!L281+'abs CO2'!L281+'CH4'!L281*PCG!$C$5+N2O!L281*PCG!$C$6+HFC!L281+PFC!L281+'SF6'!L281</f>
        <v>0</v>
      </c>
      <c r="M281" s="94">
        <f>+'CO2'!M281+'abs CO2'!M281+'CH4'!M281*PCG!$C$5+N2O!M281*PCG!$C$6+HFC!M281+PFC!M281+'SF6'!M281</f>
        <v>0</v>
      </c>
      <c r="N281" s="94">
        <f>+'CO2'!N281+'abs CO2'!N281+'CH4'!N281*PCG!$C$5+N2O!N281*PCG!$C$6+HFC!N281+PFC!N281+'SF6'!N281</f>
        <v>0</v>
      </c>
      <c r="O281" s="94">
        <f>+'CO2'!O281+'abs CO2'!O281+'CH4'!O281*PCG!$C$5+N2O!O281*PCG!$C$6+HFC!O281+PFC!O281+'SF6'!O281</f>
        <v>0</v>
      </c>
      <c r="P281" s="94">
        <f>+'CO2'!P281+'abs CO2'!P281+'CH4'!P281*PCG!$C$5+N2O!P281*PCG!$C$6+HFC!P281+PFC!P281+'SF6'!P281</f>
        <v>0</v>
      </c>
      <c r="Q281" s="94">
        <f>+'CO2'!Q281+'abs CO2'!Q281+'CH4'!Q281*PCG!$C$5+N2O!Q281*PCG!$C$6+HFC!Q281+PFC!Q281+'SF6'!Q281</f>
        <v>0</v>
      </c>
      <c r="R281" s="94">
        <f>+'CO2'!R281+'abs CO2'!R281+'CH4'!R281*PCG!$C$5+N2O!R281*PCG!$C$6+HFC!R281+PFC!R281+'SF6'!R281</f>
        <v>0</v>
      </c>
      <c r="S281" s="94">
        <f>+'CO2'!S281+'abs CO2'!S281+'CH4'!S281*PCG!$C$5+N2O!S281*PCG!$C$6+HFC!S281+PFC!S281+'SF6'!S281</f>
        <v>0</v>
      </c>
      <c r="T281" s="94">
        <f>+'CO2'!T281+'abs CO2'!T281+'CH4'!T281*PCG!$C$5+N2O!T281*PCG!$C$6+HFC!T281+PFC!T281+'SF6'!T281</f>
        <v>0</v>
      </c>
      <c r="U281" s="94">
        <f>+'CO2'!U281+'abs CO2'!U281+'CH4'!U281*PCG!$C$5+N2O!U281*PCG!$C$6+HFC!U281+PFC!U281+'SF6'!U281</f>
        <v>0</v>
      </c>
      <c r="V281" s="94">
        <f>+'CO2'!V281+'abs CO2'!V281+'CH4'!V281*PCG!$C$5+N2O!V281*PCG!$C$6+HFC!V281+PFC!V281+'SF6'!V281</f>
        <v>0</v>
      </c>
      <c r="W281" s="94">
        <f>+'CO2'!W281+'abs CO2'!W281+'CH4'!W281*PCG!$C$5+N2O!W281*PCG!$C$6+HFC!W281+PFC!W281+'SF6'!W281</f>
        <v>0</v>
      </c>
      <c r="X281" s="94">
        <f>+'CO2'!X281+'abs CO2'!X281+'CH4'!X281*PCG!$C$5+N2O!X281*PCG!$C$6+HFC!X281+PFC!X281+'SF6'!X281</f>
        <v>0</v>
      </c>
      <c r="Y281" s="94">
        <f>+'CO2'!Y281+'abs CO2'!Y281+'CH4'!Y281*PCG!$C$5+N2O!Y281*PCG!$C$6+HFC!Y281+PFC!Y281+'SF6'!Y281</f>
        <v>0</v>
      </c>
      <c r="Z281" s="94">
        <f>+'CO2'!Z281+'abs CO2'!Z281+'CH4'!Z281*PCG!$C$5+N2O!Z281*PCG!$C$6+HFC!Z281+PFC!Z281+'SF6'!Z281</f>
        <v>0</v>
      </c>
      <c r="AA281" s="94">
        <f>+'CO2'!AA281+'abs CO2'!AA281+'CH4'!AA281*PCG!$C$5+N2O!AA281*PCG!$C$6+HFC!AA281+PFC!AA281+'SF6'!AA281</f>
        <v>0</v>
      </c>
      <c r="AB281" s="94">
        <f>+'CO2'!AB281+'abs CO2'!AB281+'CH4'!AB281*PCG!$C$5+N2O!AB281*PCG!$C$6+HFC!AB281+PFC!AB281+'SF6'!AB281</f>
        <v>0</v>
      </c>
      <c r="AC281" s="94">
        <f>+'CO2'!AC281+'abs CO2'!AC281+'CH4'!AC281*PCG!$C$5+N2O!AC281*PCG!$C$6+HFC!AC281+PFC!AC281+'SF6'!AC281</f>
        <v>0</v>
      </c>
      <c r="AD281" s="94">
        <f>+'CO2'!AD281+'abs CO2'!AD281+'CH4'!AD281*PCG!$C$5+N2O!AD281*PCG!$C$6+HFC!AD281+PFC!AD281+'SF6'!AD281</f>
        <v>0</v>
      </c>
      <c r="AE281" s="94">
        <f>+'CO2'!AE281+'abs CO2'!AE281+'CH4'!AE281*PCG!$C$5+N2O!AE281*PCG!$C$6+HFC!AE281+PFC!AE281+'SF6'!AE281</f>
        <v>0</v>
      </c>
    </row>
    <row r="282" spans="1:31" x14ac:dyDescent="0.2">
      <c r="A282" s="80" t="s">
        <v>526</v>
      </c>
      <c r="B282" s="4" t="s">
        <v>499</v>
      </c>
      <c r="C282" s="94">
        <f>+'CO2'!C282+'abs CO2'!C282+'CH4'!C282*PCG!$C$5+N2O!C282*PCG!$C$6+HFC!C282+PFC!C282+'SF6'!C282</f>
        <v>0</v>
      </c>
      <c r="D282" s="94">
        <f>+'CO2'!D282+'abs CO2'!D282+'CH4'!D282*PCG!$C$5+N2O!D282*PCG!$C$6+HFC!D282+PFC!D282+'SF6'!D282</f>
        <v>0</v>
      </c>
      <c r="E282" s="94">
        <f>+'CO2'!E282+'abs CO2'!E282+'CH4'!E282*PCG!$C$5+N2O!E282*PCG!$C$6+HFC!E282+PFC!E282+'SF6'!E282</f>
        <v>0</v>
      </c>
      <c r="F282" s="94">
        <f>+'CO2'!F282+'abs CO2'!F282+'CH4'!F282*PCG!$C$5+N2O!F282*PCG!$C$6+HFC!F282+PFC!F282+'SF6'!F282</f>
        <v>0</v>
      </c>
      <c r="G282" s="94">
        <f>+'CO2'!G282+'abs CO2'!G282+'CH4'!G282*PCG!$C$5+N2O!G282*PCG!$C$6+HFC!G282+PFC!G282+'SF6'!G282</f>
        <v>0</v>
      </c>
      <c r="H282" s="94">
        <f>+'CO2'!H282+'abs CO2'!H282+'CH4'!H282*PCG!$C$5+N2O!H282*PCG!$C$6+HFC!H282+PFC!H282+'SF6'!H282</f>
        <v>0</v>
      </c>
      <c r="I282" s="94">
        <f>+'CO2'!I282+'abs CO2'!I282+'CH4'!I282*PCG!$C$5+N2O!I282*PCG!$C$6+HFC!I282+PFC!I282+'SF6'!I282</f>
        <v>0</v>
      </c>
      <c r="J282" s="94">
        <f>+'CO2'!J282+'abs CO2'!J282+'CH4'!J282*PCG!$C$5+N2O!J282*PCG!$C$6+HFC!J282+PFC!J282+'SF6'!J282</f>
        <v>0</v>
      </c>
      <c r="K282" s="94">
        <f>+'CO2'!K282+'abs CO2'!K282+'CH4'!K282*PCG!$C$5+N2O!K282*PCG!$C$6+HFC!K282+PFC!K282+'SF6'!K282</f>
        <v>0</v>
      </c>
      <c r="L282" s="94">
        <f>+'CO2'!L282+'abs CO2'!L282+'CH4'!L282*PCG!$C$5+N2O!L282*PCG!$C$6+HFC!L282+PFC!L282+'SF6'!L282</f>
        <v>0</v>
      </c>
      <c r="M282" s="94">
        <f>+'CO2'!M282+'abs CO2'!M282+'CH4'!M282*PCG!$C$5+N2O!M282*PCG!$C$6+HFC!M282+PFC!M282+'SF6'!M282</f>
        <v>0</v>
      </c>
      <c r="N282" s="94">
        <f>+'CO2'!N282+'abs CO2'!N282+'CH4'!N282*PCG!$C$5+N2O!N282*PCG!$C$6+HFC!N282+PFC!N282+'SF6'!N282</f>
        <v>0</v>
      </c>
      <c r="O282" s="94">
        <f>+'CO2'!O282+'abs CO2'!O282+'CH4'!O282*PCG!$C$5+N2O!O282*PCG!$C$6+HFC!O282+PFC!O282+'SF6'!O282</f>
        <v>0</v>
      </c>
      <c r="P282" s="94">
        <f>+'CO2'!P282+'abs CO2'!P282+'CH4'!P282*PCG!$C$5+N2O!P282*PCG!$C$6+HFC!P282+PFC!P282+'SF6'!P282</f>
        <v>0</v>
      </c>
      <c r="Q282" s="94">
        <f>+'CO2'!Q282+'abs CO2'!Q282+'CH4'!Q282*PCG!$C$5+N2O!Q282*PCG!$C$6+HFC!Q282+PFC!Q282+'SF6'!Q282</f>
        <v>0</v>
      </c>
      <c r="R282" s="94">
        <f>+'CO2'!R282+'abs CO2'!R282+'CH4'!R282*PCG!$C$5+N2O!R282*PCG!$C$6+HFC!R282+PFC!R282+'SF6'!R282</f>
        <v>0</v>
      </c>
      <c r="S282" s="94">
        <f>+'CO2'!S282+'abs CO2'!S282+'CH4'!S282*PCG!$C$5+N2O!S282*PCG!$C$6+HFC!S282+PFC!S282+'SF6'!S282</f>
        <v>0</v>
      </c>
      <c r="T282" s="94">
        <f>+'CO2'!T282+'abs CO2'!T282+'CH4'!T282*PCG!$C$5+N2O!T282*PCG!$C$6+HFC!T282+PFC!T282+'SF6'!T282</f>
        <v>0</v>
      </c>
      <c r="U282" s="94">
        <f>+'CO2'!U282+'abs CO2'!U282+'CH4'!U282*PCG!$C$5+N2O!U282*PCG!$C$6+HFC!U282+PFC!U282+'SF6'!U282</f>
        <v>0</v>
      </c>
      <c r="V282" s="94">
        <f>+'CO2'!V282+'abs CO2'!V282+'CH4'!V282*PCG!$C$5+N2O!V282*PCG!$C$6+HFC!V282+PFC!V282+'SF6'!V282</f>
        <v>0</v>
      </c>
      <c r="W282" s="94">
        <f>+'CO2'!W282+'abs CO2'!W282+'CH4'!W282*PCG!$C$5+N2O!W282*PCG!$C$6+HFC!W282+PFC!W282+'SF6'!W282</f>
        <v>0</v>
      </c>
      <c r="X282" s="94">
        <f>+'CO2'!X282+'abs CO2'!X282+'CH4'!X282*PCG!$C$5+N2O!X282*PCG!$C$6+HFC!X282+PFC!X282+'SF6'!X282</f>
        <v>0</v>
      </c>
      <c r="Y282" s="94">
        <f>+'CO2'!Y282+'abs CO2'!Y282+'CH4'!Y282*PCG!$C$5+N2O!Y282*PCG!$C$6+HFC!Y282+PFC!Y282+'SF6'!Y282</f>
        <v>0</v>
      </c>
      <c r="Z282" s="94">
        <f>+'CO2'!Z282+'abs CO2'!Z282+'CH4'!Z282*PCG!$C$5+N2O!Z282*PCG!$C$6+HFC!Z282+PFC!Z282+'SF6'!Z282</f>
        <v>0</v>
      </c>
      <c r="AA282" s="94">
        <f>+'CO2'!AA282+'abs CO2'!AA282+'CH4'!AA282*PCG!$C$5+N2O!AA282*PCG!$C$6+HFC!AA282+PFC!AA282+'SF6'!AA282</f>
        <v>0</v>
      </c>
      <c r="AB282" s="94">
        <f>+'CO2'!AB282+'abs CO2'!AB282+'CH4'!AB282*PCG!$C$5+N2O!AB282*PCG!$C$6+HFC!AB282+PFC!AB282+'SF6'!AB282</f>
        <v>0</v>
      </c>
      <c r="AC282" s="94">
        <f>+'CO2'!AC282+'abs CO2'!AC282+'CH4'!AC282*PCG!$C$5+N2O!AC282*PCG!$C$6+HFC!AC282+PFC!AC282+'SF6'!AC282</f>
        <v>0</v>
      </c>
      <c r="AD282" s="94">
        <f>+'CO2'!AD282+'abs CO2'!AD282+'CH4'!AD282*PCG!$C$5+N2O!AD282*PCG!$C$6+HFC!AD282+PFC!AD282+'SF6'!AD282</f>
        <v>0</v>
      </c>
      <c r="AE282" s="94">
        <f>+'CO2'!AE282+'abs CO2'!AE282+'CH4'!AE282*PCG!$C$5+N2O!AE282*PCG!$C$6+HFC!AE282+PFC!AE282+'SF6'!AE282</f>
        <v>0</v>
      </c>
    </row>
    <row r="283" spans="1:31" x14ac:dyDescent="0.2">
      <c r="A283" s="80" t="s">
        <v>527</v>
      </c>
      <c r="B283" s="4" t="s">
        <v>501</v>
      </c>
      <c r="C283" s="94">
        <f>+'CO2'!C283+'abs CO2'!C283+'CH4'!C283*PCG!$C$5+N2O!C283*PCG!$C$6+HFC!C283+PFC!C283+'SF6'!C283</f>
        <v>0</v>
      </c>
      <c r="D283" s="94">
        <f>+'CO2'!D283+'abs CO2'!D283+'CH4'!D283*PCG!$C$5+N2O!D283*PCG!$C$6+HFC!D283+PFC!D283+'SF6'!D283</f>
        <v>0</v>
      </c>
      <c r="E283" s="94">
        <f>+'CO2'!E283+'abs CO2'!E283+'CH4'!E283*PCG!$C$5+N2O!E283*PCG!$C$6+HFC!E283+PFC!E283+'SF6'!E283</f>
        <v>0</v>
      </c>
      <c r="F283" s="94">
        <f>+'CO2'!F283+'abs CO2'!F283+'CH4'!F283*PCG!$C$5+N2O!F283*PCG!$C$6+HFC!F283+PFC!F283+'SF6'!F283</f>
        <v>0</v>
      </c>
      <c r="G283" s="94">
        <f>+'CO2'!G283+'abs CO2'!G283+'CH4'!G283*PCG!$C$5+N2O!G283*PCG!$C$6+HFC!G283+PFC!G283+'SF6'!G283</f>
        <v>0</v>
      </c>
      <c r="H283" s="94">
        <f>+'CO2'!H283+'abs CO2'!H283+'CH4'!H283*PCG!$C$5+N2O!H283*PCG!$C$6+HFC!H283+PFC!H283+'SF6'!H283</f>
        <v>0</v>
      </c>
      <c r="I283" s="94">
        <f>+'CO2'!I283+'abs CO2'!I283+'CH4'!I283*PCG!$C$5+N2O!I283*PCG!$C$6+HFC!I283+PFC!I283+'SF6'!I283</f>
        <v>0</v>
      </c>
      <c r="J283" s="94">
        <f>+'CO2'!J283+'abs CO2'!J283+'CH4'!J283*PCG!$C$5+N2O!J283*PCG!$C$6+HFC!J283+PFC!J283+'SF6'!J283</f>
        <v>0</v>
      </c>
      <c r="K283" s="94">
        <f>+'CO2'!K283+'abs CO2'!K283+'CH4'!K283*PCG!$C$5+N2O!K283*PCG!$C$6+HFC!K283+PFC!K283+'SF6'!K283</f>
        <v>0</v>
      </c>
      <c r="L283" s="94">
        <f>+'CO2'!L283+'abs CO2'!L283+'CH4'!L283*PCG!$C$5+N2O!L283*PCG!$C$6+HFC!L283+PFC!L283+'SF6'!L283</f>
        <v>0</v>
      </c>
      <c r="M283" s="94">
        <f>+'CO2'!M283+'abs CO2'!M283+'CH4'!M283*PCG!$C$5+N2O!M283*PCG!$C$6+HFC!M283+PFC!M283+'SF6'!M283</f>
        <v>0</v>
      </c>
      <c r="N283" s="94">
        <f>+'CO2'!N283+'abs CO2'!N283+'CH4'!N283*PCG!$C$5+N2O!N283*PCG!$C$6+HFC!N283+PFC!N283+'SF6'!N283</f>
        <v>0</v>
      </c>
      <c r="O283" s="94">
        <f>+'CO2'!O283+'abs CO2'!O283+'CH4'!O283*PCG!$C$5+N2O!O283*PCG!$C$6+HFC!O283+PFC!O283+'SF6'!O283</f>
        <v>0</v>
      </c>
      <c r="P283" s="94">
        <f>+'CO2'!P283+'abs CO2'!P283+'CH4'!P283*PCG!$C$5+N2O!P283*PCG!$C$6+HFC!P283+PFC!P283+'SF6'!P283</f>
        <v>0</v>
      </c>
      <c r="Q283" s="94">
        <f>+'CO2'!Q283+'abs CO2'!Q283+'CH4'!Q283*PCG!$C$5+N2O!Q283*PCG!$C$6+HFC!Q283+PFC!Q283+'SF6'!Q283</f>
        <v>0</v>
      </c>
      <c r="R283" s="94">
        <f>+'CO2'!R283+'abs CO2'!R283+'CH4'!R283*PCG!$C$5+N2O!R283*PCG!$C$6+HFC!R283+PFC!R283+'SF6'!R283</f>
        <v>0</v>
      </c>
      <c r="S283" s="94">
        <f>+'CO2'!S283+'abs CO2'!S283+'CH4'!S283*PCG!$C$5+N2O!S283*PCG!$C$6+HFC!S283+PFC!S283+'SF6'!S283</f>
        <v>0</v>
      </c>
      <c r="T283" s="94">
        <f>+'CO2'!T283+'abs CO2'!T283+'CH4'!T283*PCG!$C$5+N2O!T283*PCG!$C$6+HFC!T283+PFC!T283+'SF6'!T283</f>
        <v>0</v>
      </c>
      <c r="U283" s="94">
        <f>+'CO2'!U283+'abs CO2'!U283+'CH4'!U283*PCG!$C$5+N2O!U283*PCG!$C$6+HFC!U283+PFC!U283+'SF6'!U283</f>
        <v>0</v>
      </c>
      <c r="V283" s="94">
        <f>+'CO2'!V283+'abs CO2'!V283+'CH4'!V283*PCG!$C$5+N2O!V283*PCG!$C$6+HFC!V283+PFC!V283+'SF6'!V283</f>
        <v>0</v>
      </c>
      <c r="W283" s="94">
        <f>+'CO2'!W283+'abs CO2'!W283+'CH4'!W283*PCG!$C$5+N2O!W283*PCG!$C$6+HFC!W283+PFC!W283+'SF6'!W283</f>
        <v>0</v>
      </c>
      <c r="X283" s="94">
        <f>+'CO2'!X283+'abs CO2'!X283+'CH4'!X283*PCG!$C$5+N2O!X283*PCG!$C$6+HFC!X283+PFC!X283+'SF6'!X283</f>
        <v>0</v>
      </c>
      <c r="Y283" s="94">
        <f>+'CO2'!Y283+'abs CO2'!Y283+'CH4'!Y283*PCG!$C$5+N2O!Y283*PCG!$C$6+HFC!Y283+PFC!Y283+'SF6'!Y283</f>
        <v>0</v>
      </c>
      <c r="Z283" s="94">
        <f>+'CO2'!Z283+'abs CO2'!Z283+'CH4'!Z283*PCG!$C$5+N2O!Z283*PCG!$C$6+HFC!Z283+PFC!Z283+'SF6'!Z283</f>
        <v>0</v>
      </c>
      <c r="AA283" s="94">
        <f>+'CO2'!AA283+'abs CO2'!AA283+'CH4'!AA283*PCG!$C$5+N2O!AA283*PCG!$C$6+HFC!AA283+PFC!AA283+'SF6'!AA283</f>
        <v>0</v>
      </c>
      <c r="AB283" s="94">
        <f>+'CO2'!AB283+'abs CO2'!AB283+'CH4'!AB283*PCG!$C$5+N2O!AB283*PCG!$C$6+HFC!AB283+PFC!AB283+'SF6'!AB283</f>
        <v>0</v>
      </c>
      <c r="AC283" s="94">
        <f>+'CO2'!AC283+'abs CO2'!AC283+'CH4'!AC283*PCG!$C$5+N2O!AC283*PCG!$C$6+HFC!AC283+PFC!AC283+'SF6'!AC283</f>
        <v>0</v>
      </c>
      <c r="AD283" s="94">
        <f>+'CO2'!AD283+'abs CO2'!AD283+'CH4'!AD283*PCG!$C$5+N2O!AD283*PCG!$C$6+HFC!AD283+PFC!AD283+'SF6'!AD283</f>
        <v>0</v>
      </c>
      <c r="AE283" s="94">
        <f>+'CO2'!AE283+'abs CO2'!AE283+'CH4'!AE283*PCG!$C$5+N2O!AE283*PCG!$C$6+HFC!AE283+PFC!AE283+'SF6'!AE283</f>
        <v>0</v>
      </c>
    </row>
    <row r="284" spans="1:31" x14ac:dyDescent="0.2">
      <c r="A284" s="80" t="s">
        <v>528</v>
      </c>
      <c r="B284" s="4" t="s">
        <v>503</v>
      </c>
      <c r="C284" s="94">
        <f>+'CO2'!C284+'abs CO2'!C284+'CH4'!C284*PCG!$C$5+N2O!C284*PCG!$C$6+HFC!C284+PFC!C284+'SF6'!C284</f>
        <v>0</v>
      </c>
      <c r="D284" s="94">
        <f>+'CO2'!D284+'abs CO2'!D284+'CH4'!D284*PCG!$C$5+N2O!D284*PCG!$C$6+HFC!D284+PFC!D284+'SF6'!D284</f>
        <v>0</v>
      </c>
      <c r="E284" s="94">
        <f>+'CO2'!E284+'abs CO2'!E284+'CH4'!E284*PCG!$C$5+N2O!E284*PCG!$C$6+HFC!E284+PFC!E284+'SF6'!E284</f>
        <v>0</v>
      </c>
      <c r="F284" s="94">
        <f>+'CO2'!F284+'abs CO2'!F284+'CH4'!F284*PCG!$C$5+N2O!F284*PCG!$C$6+HFC!F284+PFC!F284+'SF6'!F284</f>
        <v>0</v>
      </c>
      <c r="G284" s="94">
        <f>+'CO2'!G284+'abs CO2'!G284+'CH4'!G284*PCG!$C$5+N2O!G284*PCG!$C$6+HFC!G284+PFC!G284+'SF6'!G284</f>
        <v>0</v>
      </c>
      <c r="H284" s="94">
        <f>+'CO2'!H284+'abs CO2'!H284+'CH4'!H284*PCG!$C$5+N2O!H284*PCG!$C$6+HFC!H284+PFC!H284+'SF6'!H284</f>
        <v>0</v>
      </c>
      <c r="I284" s="94">
        <f>+'CO2'!I284+'abs CO2'!I284+'CH4'!I284*PCG!$C$5+N2O!I284*PCG!$C$6+HFC!I284+PFC!I284+'SF6'!I284</f>
        <v>0</v>
      </c>
      <c r="J284" s="94">
        <f>+'CO2'!J284+'abs CO2'!J284+'CH4'!J284*PCG!$C$5+N2O!J284*PCG!$C$6+HFC!J284+PFC!J284+'SF6'!J284</f>
        <v>0</v>
      </c>
      <c r="K284" s="94">
        <f>+'CO2'!K284+'abs CO2'!K284+'CH4'!K284*PCG!$C$5+N2O!K284*PCG!$C$6+HFC!K284+PFC!K284+'SF6'!K284</f>
        <v>0</v>
      </c>
      <c r="L284" s="94">
        <f>+'CO2'!L284+'abs CO2'!L284+'CH4'!L284*PCG!$C$5+N2O!L284*PCG!$C$6+HFC!L284+PFC!L284+'SF6'!L284</f>
        <v>0</v>
      </c>
      <c r="M284" s="94">
        <f>+'CO2'!M284+'abs CO2'!M284+'CH4'!M284*PCG!$C$5+N2O!M284*PCG!$C$6+HFC!M284+PFC!M284+'SF6'!M284</f>
        <v>0</v>
      </c>
      <c r="N284" s="94">
        <f>+'CO2'!N284+'abs CO2'!N284+'CH4'!N284*PCG!$C$5+N2O!N284*PCG!$C$6+HFC!N284+PFC!N284+'SF6'!N284</f>
        <v>0</v>
      </c>
      <c r="O284" s="94">
        <f>+'CO2'!O284+'abs CO2'!O284+'CH4'!O284*PCG!$C$5+N2O!O284*PCG!$C$6+HFC!O284+PFC!O284+'SF6'!O284</f>
        <v>0</v>
      </c>
      <c r="P284" s="94">
        <f>+'CO2'!P284+'abs CO2'!P284+'CH4'!P284*PCG!$C$5+N2O!P284*PCG!$C$6+HFC!P284+PFC!P284+'SF6'!P284</f>
        <v>0</v>
      </c>
      <c r="Q284" s="94">
        <f>+'CO2'!Q284+'abs CO2'!Q284+'CH4'!Q284*PCG!$C$5+N2O!Q284*PCG!$C$6+HFC!Q284+PFC!Q284+'SF6'!Q284</f>
        <v>0</v>
      </c>
      <c r="R284" s="94">
        <f>+'CO2'!R284+'abs CO2'!R284+'CH4'!R284*PCG!$C$5+N2O!R284*PCG!$C$6+HFC!R284+PFC!R284+'SF6'!R284</f>
        <v>0</v>
      </c>
      <c r="S284" s="94">
        <f>+'CO2'!S284+'abs CO2'!S284+'CH4'!S284*PCG!$C$5+N2O!S284*PCG!$C$6+HFC!S284+PFC!S284+'SF6'!S284</f>
        <v>0</v>
      </c>
      <c r="T284" s="94">
        <f>+'CO2'!T284+'abs CO2'!T284+'CH4'!T284*PCG!$C$5+N2O!T284*PCG!$C$6+HFC!T284+PFC!T284+'SF6'!T284</f>
        <v>0</v>
      </c>
      <c r="U284" s="94">
        <f>+'CO2'!U284+'abs CO2'!U284+'CH4'!U284*PCG!$C$5+N2O!U284*PCG!$C$6+HFC!U284+PFC!U284+'SF6'!U284</f>
        <v>0</v>
      </c>
      <c r="V284" s="94">
        <f>+'CO2'!V284+'abs CO2'!V284+'CH4'!V284*PCG!$C$5+N2O!V284*PCG!$C$6+HFC!V284+PFC!V284+'SF6'!V284</f>
        <v>0</v>
      </c>
      <c r="W284" s="94">
        <f>+'CO2'!W284+'abs CO2'!W284+'CH4'!W284*PCG!$C$5+N2O!W284*PCG!$C$6+HFC!W284+PFC!W284+'SF6'!W284</f>
        <v>0</v>
      </c>
      <c r="X284" s="94">
        <f>+'CO2'!X284+'abs CO2'!X284+'CH4'!X284*PCG!$C$5+N2O!X284*PCG!$C$6+HFC!X284+PFC!X284+'SF6'!X284</f>
        <v>0</v>
      </c>
      <c r="Y284" s="94">
        <f>+'CO2'!Y284+'abs CO2'!Y284+'CH4'!Y284*PCG!$C$5+N2O!Y284*PCG!$C$6+HFC!Y284+PFC!Y284+'SF6'!Y284</f>
        <v>0</v>
      </c>
      <c r="Z284" s="94">
        <f>+'CO2'!Z284+'abs CO2'!Z284+'CH4'!Z284*PCG!$C$5+N2O!Z284*PCG!$C$6+HFC!Z284+PFC!Z284+'SF6'!Z284</f>
        <v>0</v>
      </c>
      <c r="AA284" s="94">
        <f>+'CO2'!AA284+'abs CO2'!AA284+'CH4'!AA284*PCG!$C$5+N2O!AA284*PCG!$C$6+HFC!AA284+PFC!AA284+'SF6'!AA284</f>
        <v>0</v>
      </c>
      <c r="AB284" s="94">
        <f>+'CO2'!AB284+'abs CO2'!AB284+'CH4'!AB284*PCG!$C$5+N2O!AB284*PCG!$C$6+HFC!AB284+PFC!AB284+'SF6'!AB284</f>
        <v>0</v>
      </c>
      <c r="AC284" s="94">
        <f>+'CO2'!AC284+'abs CO2'!AC284+'CH4'!AC284*PCG!$C$5+N2O!AC284*PCG!$C$6+HFC!AC284+PFC!AC284+'SF6'!AC284</f>
        <v>0</v>
      </c>
      <c r="AD284" s="94">
        <f>+'CO2'!AD284+'abs CO2'!AD284+'CH4'!AD284*PCG!$C$5+N2O!AD284*PCG!$C$6+HFC!AD284+PFC!AD284+'SF6'!AD284</f>
        <v>0</v>
      </c>
      <c r="AE284" s="94">
        <f>+'CO2'!AE284+'abs CO2'!AE284+'CH4'!AE284*PCG!$C$5+N2O!AE284*PCG!$C$6+HFC!AE284+PFC!AE284+'SF6'!AE284</f>
        <v>0</v>
      </c>
    </row>
    <row r="285" spans="1:31" x14ac:dyDescent="0.2">
      <c r="A285" s="80" t="s">
        <v>529</v>
      </c>
      <c r="B285" s="4" t="s">
        <v>505</v>
      </c>
      <c r="C285" s="94">
        <f>+'CO2'!C285+'abs CO2'!C285+'CH4'!C285*PCG!$C$5+N2O!C285*PCG!$C$6+HFC!C285+PFC!C285+'SF6'!C285</f>
        <v>0</v>
      </c>
      <c r="D285" s="94">
        <f>+'CO2'!D285+'abs CO2'!D285+'CH4'!D285*PCG!$C$5+N2O!D285*PCG!$C$6+HFC!D285+PFC!D285+'SF6'!D285</f>
        <v>0</v>
      </c>
      <c r="E285" s="94">
        <f>+'CO2'!E285+'abs CO2'!E285+'CH4'!E285*PCG!$C$5+N2O!E285*PCG!$C$6+HFC!E285+PFC!E285+'SF6'!E285</f>
        <v>0</v>
      </c>
      <c r="F285" s="94">
        <f>+'CO2'!F285+'abs CO2'!F285+'CH4'!F285*PCG!$C$5+N2O!F285*PCG!$C$6+HFC!F285+PFC!F285+'SF6'!F285</f>
        <v>0</v>
      </c>
      <c r="G285" s="94">
        <f>+'CO2'!G285+'abs CO2'!G285+'CH4'!G285*PCG!$C$5+N2O!G285*PCG!$C$6+HFC!G285+PFC!G285+'SF6'!G285</f>
        <v>0</v>
      </c>
      <c r="H285" s="94">
        <f>+'CO2'!H285+'abs CO2'!H285+'CH4'!H285*PCG!$C$5+N2O!H285*PCG!$C$6+HFC!H285+PFC!H285+'SF6'!H285</f>
        <v>0</v>
      </c>
      <c r="I285" s="94">
        <f>+'CO2'!I285+'abs CO2'!I285+'CH4'!I285*PCG!$C$5+N2O!I285*PCG!$C$6+HFC!I285+PFC!I285+'SF6'!I285</f>
        <v>0</v>
      </c>
      <c r="J285" s="94">
        <f>+'CO2'!J285+'abs CO2'!J285+'CH4'!J285*PCG!$C$5+N2O!J285*PCG!$C$6+HFC!J285+PFC!J285+'SF6'!J285</f>
        <v>0</v>
      </c>
      <c r="K285" s="94">
        <f>+'CO2'!K285+'abs CO2'!K285+'CH4'!K285*PCG!$C$5+N2O!K285*PCG!$C$6+HFC!K285+PFC!K285+'SF6'!K285</f>
        <v>0</v>
      </c>
      <c r="L285" s="94">
        <f>+'CO2'!L285+'abs CO2'!L285+'CH4'!L285*PCG!$C$5+N2O!L285*PCG!$C$6+HFC!L285+PFC!L285+'SF6'!L285</f>
        <v>0</v>
      </c>
      <c r="M285" s="94">
        <f>+'CO2'!M285+'abs CO2'!M285+'CH4'!M285*PCG!$C$5+N2O!M285*PCG!$C$6+HFC!M285+PFC!M285+'SF6'!M285</f>
        <v>0</v>
      </c>
      <c r="N285" s="94">
        <f>+'CO2'!N285+'abs CO2'!N285+'CH4'!N285*PCG!$C$5+N2O!N285*PCG!$C$6+HFC!N285+PFC!N285+'SF6'!N285</f>
        <v>0</v>
      </c>
      <c r="O285" s="94">
        <f>+'CO2'!O285+'abs CO2'!O285+'CH4'!O285*PCG!$C$5+N2O!O285*PCG!$C$6+HFC!O285+PFC!O285+'SF6'!O285</f>
        <v>0</v>
      </c>
      <c r="P285" s="94">
        <f>+'CO2'!P285+'abs CO2'!P285+'CH4'!P285*PCG!$C$5+N2O!P285*PCG!$C$6+HFC!P285+PFC!P285+'SF6'!P285</f>
        <v>0</v>
      </c>
      <c r="Q285" s="94">
        <f>+'CO2'!Q285+'abs CO2'!Q285+'CH4'!Q285*PCG!$C$5+N2O!Q285*PCG!$C$6+HFC!Q285+PFC!Q285+'SF6'!Q285</f>
        <v>0</v>
      </c>
      <c r="R285" s="94">
        <f>+'CO2'!R285+'abs CO2'!R285+'CH4'!R285*PCG!$C$5+N2O!R285*PCG!$C$6+HFC!R285+PFC!R285+'SF6'!R285</f>
        <v>0</v>
      </c>
      <c r="S285" s="94">
        <f>+'CO2'!S285+'abs CO2'!S285+'CH4'!S285*PCG!$C$5+N2O!S285*PCG!$C$6+HFC!S285+PFC!S285+'SF6'!S285</f>
        <v>0</v>
      </c>
      <c r="T285" s="94">
        <f>+'CO2'!T285+'abs CO2'!T285+'CH4'!T285*PCG!$C$5+N2O!T285*PCG!$C$6+HFC!T285+PFC!T285+'SF6'!T285</f>
        <v>0</v>
      </c>
      <c r="U285" s="94">
        <f>+'CO2'!U285+'abs CO2'!U285+'CH4'!U285*PCG!$C$5+N2O!U285*PCG!$C$6+HFC!U285+PFC!U285+'SF6'!U285</f>
        <v>0</v>
      </c>
      <c r="V285" s="94">
        <f>+'CO2'!V285+'abs CO2'!V285+'CH4'!V285*PCG!$C$5+N2O!V285*PCG!$C$6+HFC!V285+PFC!V285+'SF6'!V285</f>
        <v>0</v>
      </c>
      <c r="W285" s="94">
        <f>+'CO2'!W285+'abs CO2'!W285+'CH4'!W285*PCG!$C$5+N2O!W285*PCG!$C$6+HFC!W285+PFC!W285+'SF6'!W285</f>
        <v>0</v>
      </c>
      <c r="X285" s="94">
        <f>+'CO2'!X285+'abs CO2'!X285+'CH4'!X285*PCG!$C$5+N2O!X285*PCG!$C$6+HFC!X285+PFC!X285+'SF6'!X285</f>
        <v>0</v>
      </c>
      <c r="Y285" s="94">
        <f>+'CO2'!Y285+'abs CO2'!Y285+'CH4'!Y285*PCG!$C$5+N2O!Y285*PCG!$C$6+HFC!Y285+PFC!Y285+'SF6'!Y285</f>
        <v>0</v>
      </c>
      <c r="Z285" s="94">
        <f>+'CO2'!Z285+'abs CO2'!Z285+'CH4'!Z285*PCG!$C$5+N2O!Z285*PCG!$C$6+HFC!Z285+PFC!Z285+'SF6'!Z285</f>
        <v>0</v>
      </c>
      <c r="AA285" s="94">
        <f>+'CO2'!AA285+'abs CO2'!AA285+'CH4'!AA285*PCG!$C$5+N2O!AA285*PCG!$C$6+HFC!AA285+PFC!AA285+'SF6'!AA285</f>
        <v>0</v>
      </c>
      <c r="AB285" s="94">
        <f>+'CO2'!AB285+'abs CO2'!AB285+'CH4'!AB285*PCG!$C$5+N2O!AB285*PCG!$C$6+HFC!AB285+PFC!AB285+'SF6'!AB285</f>
        <v>0</v>
      </c>
      <c r="AC285" s="94">
        <f>+'CO2'!AC285+'abs CO2'!AC285+'CH4'!AC285*PCG!$C$5+N2O!AC285*PCG!$C$6+HFC!AC285+PFC!AC285+'SF6'!AC285</f>
        <v>0</v>
      </c>
      <c r="AD285" s="94">
        <f>+'CO2'!AD285+'abs CO2'!AD285+'CH4'!AD285*PCG!$C$5+N2O!AD285*PCG!$C$6+HFC!AD285+PFC!AD285+'SF6'!AD285</f>
        <v>0</v>
      </c>
      <c r="AE285" s="94">
        <f>+'CO2'!AE285+'abs CO2'!AE285+'CH4'!AE285*PCG!$C$5+N2O!AE285*PCG!$C$6+HFC!AE285+PFC!AE285+'SF6'!AE285</f>
        <v>0</v>
      </c>
    </row>
    <row r="286" spans="1:31" x14ac:dyDescent="0.2">
      <c r="A286" s="80" t="s">
        <v>530</v>
      </c>
      <c r="B286" s="4" t="s">
        <v>531</v>
      </c>
      <c r="C286" s="94">
        <f>+'CO2'!C286+'abs CO2'!C286+'CH4'!C286*PCG!$C$5+N2O!C286*PCG!$C$6+HFC!C286+PFC!C286+'SF6'!C286</f>
        <v>0</v>
      </c>
      <c r="D286" s="94">
        <f>+'CO2'!D286+'abs CO2'!D286+'CH4'!D286*PCG!$C$5+N2O!D286*PCG!$C$6+HFC!D286+PFC!D286+'SF6'!D286</f>
        <v>0</v>
      </c>
      <c r="E286" s="94">
        <f>+'CO2'!E286+'abs CO2'!E286+'CH4'!E286*PCG!$C$5+N2O!E286*PCG!$C$6+HFC!E286+PFC!E286+'SF6'!E286</f>
        <v>0</v>
      </c>
      <c r="F286" s="94">
        <f>+'CO2'!F286+'abs CO2'!F286+'CH4'!F286*PCG!$C$5+N2O!F286*PCG!$C$6+HFC!F286+PFC!F286+'SF6'!F286</f>
        <v>0</v>
      </c>
      <c r="G286" s="94">
        <f>+'CO2'!G286+'abs CO2'!G286+'CH4'!G286*PCG!$C$5+N2O!G286*PCG!$C$6+HFC!G286+PFC!G286+'SF6'!G286</f>
        <v>0</v>
      </c>
      <c r="H286" s="94">
        <f>+'CO2'!H286+'abs CO2'!H286+'CH4'!H286*PCG!$C$5+N2O!H286*PCG!$C$6+HFC!H286+PFC!H286+'SF6'!H286</f>
        <v>0</v>
      </c>
      <c r="I286" s="94">
        <f>+'CO2'!I286+'abs CO2'!I286+'CH4'!I286*PCG!$C$5+N2O!I286*PCG!$C$6+HFC!I286+PFC!I286+'SF6'!I286</f>
        <v>0</v>
      </c>
      <c r="J286" s="94">
        <f>+'CO2'!J286+'abs CO2'!J286+'CH4'!J286*PCG!$C$5+N2O!J286*PCG!$C$6+HFC!J286+PFC!J286+'SF6'!J286</f>
        <v>0</v>
      </c>
      <c r="K286" s="94">
        <f>+'CO2'!K286+'abs CO2'!K286+'CH4'!K286*PCG!$C$5+N2O!K286*PCG!$C$6+HFC!K286+PFC!K286+'SF6'!K286</f>
        <v>0</v>
      </c>
      <c r="L286" s="94">
        <f>+'CO2'!L286+'abs CO2'!L286+'CH4'!L286*PCG!$C$5+N2O!L286*PCG!$C$6+HFC!L286+PFC!L286+'SF6'!L286</f>
        <v>0</v>
      </c>
      <c r="M286" s="94">
        <f>+'CO2'!M286+'abs CO2'!M286+'CH4'!M286*PCG!$C$5+N2O!M286*PCG!$C$6+HFC!M286+PFC!M286+'SF6'!M286</f>
        <v>0</v>
      </c>
      <c r="N286" s="94">
        <f>+'CO2'!N286+'abs CO2'!N286+'CH4'!N286*PCG!$C$5+N2O!N286*PCG!$C$6+HFC!N286+PFC!N286+'SF6'!N286</f>
        <v>0</v>
      </c>
      <c r="O286" s="94">
        <f>+'CO2'!O286+'abs CO2'!O286+'CH4'!O286*PCG!$C$5+N2O!O286*PCG!$C$6+HFC!O286+PFC!O286+'SF6'!O286</f>
        <v>0</v>
      </c>
      <c r="P286" s="94">
        <f>+'CO2'!P286+'abs CO2'!P286+'CH4'!P286*PCG!$C$5+N2O!P286*PCG!$C$6+HFC!P286+PFC!P286+'SF6'!P286</f>
        <v>0</v>
      </c>
      <c r="Q286" s="94">
        <f>+'CO2'!Q286+'abs CO2'!Q286+'CH4'!Q286*PCG!$C$5+N2O!Q286*PCG!$C$6+HFC!Q286+PFC!Q286+'SF6'!Q286</f>
        <v>0</v>
      </c>
      <c r="R286" s="94">
        <f>+'CO2'!R286+'abs CO2'!R286+'CH4'!R286*PCG!$C$5+N2O!R286*PCG!$C$6+HFC!R286+PFC!R286+'SF6'!R286</f>
        <v>0</v>
      </c>
      <c r="S286" s="94">
        <f>+'CO2'!S286+'abs CO2'!S286+'CH4'!S286*PCG!$C$5+N2O!S286*PCG!$C$6+HFC!S286+PFC!S286+'SF6'!S286</f>
        <v>0</v>
      </c>
      <c r="T286" s="94">
        <f>+'CO2'!T286+'abs CO2'!T286+'CH4'!T286*PCG!$C$5+N2O!T286*PCG!$C$6+HFC!T286+PFC!T286+'SF6'!T286</f>
        <v>0</v>
      </c>
      <c r="U286" s="94">
        <f>+'CO2'!U286+'abs CO2'!U286+'CH4'!U286*PCG!$C$5+N2O!U286*PCG!$C$6+HFC!U286+PFC!U286+'SF6'!U286</f>
        <v>0</v>
      </c>
      <c r="V286" s="94">
        <f>+'CO2'!V286+'abs CO2'!V286+'CH4'!V286*PCG!$C$5+N2O!V286*PCG!$C$6+HFC!V286+PFC!V286+'SF6'!V286</f>
        <v>0</v>
      </c>
      <c r="W286" s="94">
        <f>+'CO2'!W286+'abs CO2'!W286+'CH4'!W286*PCG!$C$5+N2O!W286*PCG!$C$6+HFC!W286+PFC!W286+'SF6'!W286</f>
        <v>0</v>
      </c>
      <c r="X286" s="94">
        <f>+'CO2'!X286+'abs CO2'!X286+'CH4'!X286*PCG!$C$5+N2O!X286*PCG!$C$6+HFC!X286+PFC!X286+'SF6'!X286</f>
        <v>0</v>
      </c>
      <c r="Y286" s="94">
        <f>+'CO2'!Y286+'abs CO2'!Y286+'CH4'!Y286*PCG!$C$5+N2O!Y286*PCG!$C$6+HFC!Y286+PFC!Y286+'SF6'!Y286</f>
        <v>0</v>
      </c>
      <c r="Z286" s="94">
        <f>+'CO2'!Z286+'abs CO2'!Z286+'CH4'!Z286*PCG!$C$5+N2O!Z286*PCG!$C$6+HFC!Z286+PFC!Z286+'SF6'!Z286</f>
        <v>0</v>
      </c>
      <c r="AA286" s="94">
        <f>+'CO2'!AA286+'abs CO2'!AA286+'CH4'!AA286*PCG!$C$5+N2O!AA286*PCG!$C$6+HFC!AA286+PFC!AA286+'SF6'!AA286</f>
        <v>0</v>
      </c>
      <c r="AB286" s="94">
        <f>+'CO2'!AB286+'abs CO2'!AB286+'CH4'!AB286*PCG!$C$5+N2O!AB286*PCG!$C$6+HFC!AB286+PFC!AB286+'SF6'!AB286</f>
        <v>0</v>
      </c>
      <c r="AC286" s="94">
        <f>+'CO2'!AC286+'abs CO2'!AC286+'CH4'!AC286*PCG!$C$5+N2O!AC286*PCG!$C$6+HFC!AC286+PFC!AC286+'SF6'!AC286</f>
        <v>0</v>
      </c>
      <c r="AD286" s="94">
        <f>+'CO2'!AD286+'abs CO2'!AD286+'CH4'!AD286*PCG!$C$5+N2O!AD286*PCG!$C$6+HFC!AD286+PFC!AD286+'SF6'!AD286</f>
        <v>0</v>
      </c>
      <c r="AE286" s="94">
        <f>+'CO2'!AE286+'abs CO2'!AE286+'CH4'!AE286*PCG!$C$5+N2O!AE286*PCG!$C$6+HFC!AE286+PFC!AE286+'SF6'!AE286</f>
        <v>0</v>
      </c>
    </row>
    <row r="287" spans="1:31" x14ac:dyDescent="0.2">
      <c r="A287" s="80" t="s">
        <v>532</v>
      </c>
      <c r="B287" s="4" t="s">
        <v>533</v>
      </c>
      <c r="C287" s="33">
        <f t="shared" ref="C287:AE287" si="71">+C288+C289+C290</f>
        <v>21.840771249917125</v>
      </c>
      <c r="D287" s="33">
        <f t="shared" si="71"/>
        <v>21.534596335588724</v>
      </c>
      <c r="E287" s="33">
        <f t="shared" si="71"/>
        <v>20.931982208500742</v>
      </c>
      <c r="F287" s="33">
        <f t="shared" si="71"/>
        <v>18.578608761088176</v>
      </c>
      <c r="G287" s="33">
        <f t="shared" si="71"/>
        <v>18.424151928180315</v>
      </c>
      <c r="H287" s="33">
        <f t="shared" si="71"/>
        <v>17.963993031474757</v>
      </c>
      <c r="I287" s="33">
        <f t="shared" si="71"/>
        <v>17.258758519708906</v>
      </c>
      <c r="J287" s="33">
        <f t="shared" si="71"/>
        <v>17.713352718792066</v>
      </c>
      <c r="K287" s="33">
        <f t="shared" si="71"/>
        <v>17.735451003957863</v>
      </c>
      <c r="L287" s="33">
        <f t="shared" si="71"/>
        <v>15.051056542435461</v>
      </c>
      <c r="M287" s="33">
        <f t="shared" si="71"/>
        <v>15.866199183489321</v>
      </c>
      <c r="N287" s="33">
        <f t="shared" si="71"/>
        <v>15.743288397371632</v>
      </c>
      <c r="O287" s="33">
        <f t="shared" si="71"/>
        <v>17.663874891818796</v>
      </c>
      <c r="P287" s="33">
        <f t="shared" si="71"/>
        <v>18.07167064551987</v>
      </c>
      <c r="Q287" s="33">
        <f t="shared" si="71"/>
        <v>17.235886271016948</v>
      </c>
      <c r="R287" s="33">
        <f t="shared" si="71"/>
        <v>14.345485510211802</v>
      </c>
      <c r="S287" s="33">
        <f t="shared" si="71"/>
        <v>13.182740598329744</v>
      </c>
      <c r="T287" s="33">
        <f t="shared" si="71"/>
        <v>11.26379497520467</v>
      </c>
      <c r="U287" s="33">
        <f t="shared" si="71"/>
        <v>10.811829355056336</v>
      </c>
      <c r="V287" s="33">
        <f t="shared" si="71"/>
        <v>9.8428894395204942</v>
      </c>
      <c r="W287" s="33">
        <f t="shared" si="71"/>
        <v>9.7225314237383156</v>
      </c>
      <c r="X287" s="33">
        <f t="shared" si="71"/>
        <v>10.18174254816226</v>
      </c>
      <c r="Y287" s="33">
        <f t="shared" si="71"/>
        <v>9.8185707046773629</v>
      </c>
      <c r="Z287" s="33">
        <f t="shared" si="71"/>
        <v>9.9400658065383745</v>
      </c>
      <c r="AA287" s="33">
        <f t="shared" si="71"/>
        <v>11.646695134694234</v>
      </c>
      <c r="AB287" s="33">
        <f t="shared" si="71"/>
        <v>12.57193416575635</v>
      </c>
      <c r="AC287" s="33">
        <f t="shared" si="71"/>
        <v>9.8739346805363368</v>
      </c>
      <c r="AD287" s="33">
        <f t="shared" si="71"/>
        <v>10.097357028963664</v>
      </c>
      <c r="AE287" s="33">
        <f t="shared" si="71"/>
        <v>10.195451161499955</v>
      </c>
    </row>
    <row r="288" spans="1:31" x14ac:dyDescent="0.2">
      <c r="A288" s="80" t="s">
        <v>534</v>
      </c>
      <c r="B288" s="4" t="s">
        <v>798</v>
      </c>
      <c r="C288" s="94">
        <f>+'CO2'!C288+'abs CO2'!C288+'CH4'!C288*PCG!$C$5+N2O!C288*PCG!$C$6+HFC!C288+PFC!C288+'SF6'!C288</f>
        <v>5.8229947675773195</v>
      </c>
      <c r="D288" s="94">
        <f>+'CO2'!D288+'abs CO2'!D288+'CH4'!D288*PCG!$C$5+N2O!D288*PCG!$C$6+HFC!D288+PFC!D288+'SF6'!D288</f>
        <v>5.804552856042398</v>
      </c>
      <c r="E288" s="94">
        <f>+'CO2'!E288+'abs CO2'!E288+'CH4'!E288*PCG!$C$5+N2O!E288*PCG!$C$6+HFC!E288+PFC!E288+'SF6'!E288</f>
        <v>5.5112046503998169</v>
      </c>
      <c r="F288" s="94">
        <f>+'CO2'!F288+'abs CO2'!F288+'CH4'!F288*PCG!$C$5+N2O!F288*PCG!$C$6+HFC!F288+PFC!F288+'SF6'!F288</f>
        <v>3.5134736488400744</v>
      </c>
      <c r="G288" s="94">
        <f>+'CO2'!G288+'abs CO2'!G288+'CH4'!G288*PCG!$C$5+N2O!G288*PCG!$C$6+HFC!G288+PFC!G288+'SF6'!G288</f>
        <v>3.761605829334016</v>
      </c>
      <c r="H288" s="94">
        <f>+'CO2'!H288+'abs CO2'!H288+'CH4'!H288*PCG!$C$5+N2O!H288*PCG!$C$6+HFC!H288+PFC!H288+'SF6'!H288</f>
        <v>3.7572378141619591</v>
      </c>
      <c r="I288" s="94">
        <f>+'CO2'!I288+'abs CO2'!I288+'CH4'!I288*PCG!$C$5+N2O!I288*PCG!$C$6+HFC!I288+PFC!I288+'SF6'!I288</f>
        <v>3.5652329858096277</v>
      </c>
      <c r="J288" s="94">
        <f>+'CO2'!J288+'abs CO2'!J288+'CH4'!J288*PCG!$C$5+N2O!J288*PCG!$C$6+HFC!J288+PFC!J288+'SF6'!J288</f>
        <v>3.9836025384583271</v>
      </c>
      <c r="K288" s="94">
        <f>+'CO2'!K288+'abs CO2'!K288+'CH4'!K288*PCG!$C$5+N2O!K288*PCG!$C$6+HFC!K288+PFC!K288+'SF6'!K288</f>
        <v>3.8676964796136901</v>
      </c>
      <c r="L288" s="94">
        <f>+'CO2'!L288+'abs CO2'!L288+'CH4'!L288*PCG!$C$5+N2O!L288*PCG!$C$6+HFC!L288+PFC!L288+'SF6'!L288</f>
        <v>1.4983904836328652</v>
      </c>
      <c r="M288" s="94">
        <f>+'CO2'!M288+'abs CO2'!M288+'CH4'!M288*PCG!$C$5+N2O!M288*PCG!$C$6+HFC!M288+PFC!M288+'SF6'!M288</f>
        <v>2.1965427758043221</v>
      </c>
      <c r="N288" s="94">
        <f>+'CO2'!N288+'abs CO2'!N288+'CH4'!N288*PCG!$C$5+N2O!N288*PCG!$C$6+HFC!N288+PFC!N288+'SF6'!N288</f>
        <v>2.6228072501364226</v>
      </c>
      <c r="O288" s="94">
        <f>+'CO2'!O288+'abs CO2'!O288+'CH4'!O288*PCG!$C$5+N2O!O288*PCG!$C$6+HFC!O288+PFC!O288+'SF6'!O288</f>
        <v>5.1465020380937485</v>
      </c>
      <c r="P288" s="94">
        <f>+'CO2'!P288+'abs CO2'!P288+'CH4'!P288*PCG!$C$5+N2O!P288*PCG!$C$6+HFC!P288+PFC!P288+'SF6'!P288</f>
        <v>6.2013568205509539</v>
      </c>
      <c r="Q288" s="94">
        <f>+'CO2'!Q288+'abs CO2'!Q288+'CH4'!Q288*PCG!$C$5+N2O!Q288*PCG!$C$6+HFC!Q288+PFC!Q288+'SF6'!Q288</f>
        <v>5.8749593222239129</v>
      </c>
      <c r="R288" s="94">
        <f>+'CO2'!R288+'abs CO2'!R288+'CH4'!R288*PCG!$C$5+N2O!R288*PCG!$C$6+HFC!R288+PFC!R288+'SF6'!R288</f>
        <v>3.5678623718614064</v>
      </c>
      <c r="S288" s="94">
        <f>+'CO2'!S288+'abs CO2'!S288+'CH4'!S288*PCG!$C$5+N2O!S288*PCG!$C$6+HFC!S288+PFC!S288+'SF6'!S288</f>
        <v>3.0156296997885486</v>
      </c>
      <c r="T288" s="94">
        <f>+'CO2'!T288+'abs CO2'!T288+'CH4'!T288*PCG!$C$5+N2O!T288*PCG!$C$6+HFC!T288+PFC!T288+'SF6'!T288</f>
        <v>1.8508668923374343</v>
      </c>
      <c r="U288" s="94">
        <f>+'CO2'!U288+'abs CO2'!U288+'CH4'!U288*PCG!$C$5+N2O!U288*PCG!$C$6+HFC!U288+PFC!U288+'SF6'!U288</f>
        <v>2.2318504059879407</v>
      </c>
      <c r="V288" s="94">
        <f>+'CO2'!V288+'abs CO2'!V288+'CH4'!V288*PCG!$C$5+N2O!V288*PCG!$C$6+HFC!V288+PFC!V288+'SF6'!V288</f>
        <v>2.0792784719682369</v>
      </c>
      <c r="W288" s="94">
        <f>+'CO2'!W288+'abs CO2'!W288+'CH4'!W288*PCG!$C$5+N2O!W288*PCG!$C$6+HFC!W288+PFC!W288+'SF6'!W288</f>
        <v>3.0261850444253162</v>
      </c>
      <c r="X288" s="94">
        <f>+'CO2'!X288+'abs CO2'!X288+'CH4'!X288*PCG!$C$5+N2O!X288*PCG!$C$6+HFC!X288+PFC!X288+'SF6'!X288</f>
        <v>3.4014940280452595</v>
      </c>
      <c r="Y288" s="94">
        <f>+'CO2'!Y288+'abs CO2'!Y288+'CH4'!Y288*PCG!$C$5+N2O!Y288*PCG!$C$6+HFC!Y288+PFC!Y288+'SF6'!Y288</f>
        <v>3.0158316296829621</v>
      </c>
      <c r="Z288" s="94">
        <f>+'CO2'!Z288+'abs CO2'!Z288+'CH4'!Z288*PCG!$C$5+N2O!Z288*PCG!$C$6+HFC!Z288+PFC!Z288+'SF6'!Z288</f>
        <v>3.1071466790343742</v>
      </c>
      <c r="AA288" s="94">
        <f>+'CO2'!AA288+'abs CO2'!AA288+'CH4'!AA288*PCG!$C$5+N2O!AA288*PCG!$C$6+HFC!AA288+PFC!AA288+'SF6'!AA288</f>
        <v>4.6839874289074306</v>
      </c>
      <c r="AB288" s="94">
        <f>+'CO2'!AB288+'abs CO2'!AB288+'CH4'!AB288*PCG!$C$5+N2O!AB288*PCG!$C$6+HFC!AB288+PFC!AB288+'SF6'!AB288</f>
        <v>5.6553150129959517</v>
      </c>
      <c r="AC288" s="94">
        <f>+'CO2'!AC288+'abs CO2'!AC288+'CH4'!AC288*PCG!$C$5+N2O!AC288*PCG!$C$6+HFC!AC288+PFC!AC288+'SF6'!AC288</f>
        <v>2.8988271181763365</v>
      </c>
      <c r="AD288" s="94">
        <f>+'CO2'!AD288+'abs CO2'!AD288+'CH4'!AD288*PCG!$C$5+N2O!AD288*PCG!$C$6+HFC!AD288+PFC!AD288+'SF6'!AD288</f>
        <v>3.0854971849236641</v>
      </c>
      <c r="AE288" s="94">
        <f>+'CO2'!AE288+'abs CO2'!AE288+'CH4'!AE288*PCG!$C$5+N2O!AE288*PCG!$C$6+HFC!AE288+PFC!AE288+'SF6'!AE288</f>
        <v>3.1468390357799545</v>
      </c>
    </row>
    <row r="289" spans="1:31" x14ac:dyDescent="0.2">
      <c r="A289" s="80" t="s">
        <v>535</v>
      </c>
      <c r="B289" s="4" t="s">
        <v>799</v>
      </c>
      <c r="C289" s="94">
        <f>+'CO2'!C289+'abs CO2'!C289+'CH4'!C289*PCG!$C$5+N2O!C289*PCG!$C$6+HFC!C289+PFC!C289+'SF6'!C289</f>
        <v>16.017776482339805</v>
      </c>
      <c r="D289" s="94">
        <f>+'CO2'!D289+'abs CO2'!D289+'CH4'!D289*PCG!$C$5+N2O!D289*PCG!$C$6+HFC!D289+PFC!D289+'SF6'!D289</f>
        <v>15.730043479546325</v>
      </c>
      <c r="E289" s="94">
        <f>+'CO2'!E289+'abs CO2'!E289+'CH4'!E289*PCG!$C$5+N2O!E289*PCG!$C$6+HFC!E289+PFC!E289+'SF6'!E289</f>
        <v>15.420777558100923</v>
      </c>
      <c r="F289" s="94">
        <f>+'CO2'!F289+'abs CO2'!F289+'CH4'!F289*PCG!$C$5+N2O!F289*PCG!$C$6+HFC!F289+PFC!F289+'SF6'!F289</f>
        <v>15.0651351122481</v>
      </c>
      <c r="G289" s="94">
        <f>+'CO2'!G289+'abs CO2'!G289+'CH4'!G289*PCG!$C$5+N2O!G289*PCG!$C$6+HFC!G289+PFC!G289+'SF6'!G289</f>
        <v>14.662546098846299</v>
      </c>
      <c r="H289" s="94">
        <f>+'CO2'!H289+'abs CO2'!H289+'CH4'!H289*PCG!$C$5+N2O!H289*PCG!$C$6+HFC!H289+PFC!H289+'SF6'!H289</f>
        <v>14.206755217312796</v>
      </c>
      <c r="I289" s="94">
        <f>+'CO2'!I289+'abs CO2'!I289+'CH4'!I289*PCG!$C$5+N2O!I289*PCG!$C$6+HFC!I289+PFC!I289+'SF6'!I289</f>
        <v>13.69352553389928</v>
      </c>
      <c r="J289" s="94">
        <f>+'CO2'!J289+'abs CO2'!J289+'CH4'!J289*PCG!$C$5+N2O!J289*PCG!$C$6+HFC!J289+PFC!J289+'SF6'!J289</f>
        <v>13.729750180333738</v>
      </c>
      <c r="K289" s="94">
        <f>+'CO2'!K289+'abs CO2'!K289+'CH4'!K289*PCG!$C$5+N2O!K289*PCG!$C$6+HFC!K289+PFC!K289+'SF6'!K289</f>
        <v>13.867754524344173</v>
      </c>
      <c r="L289" s="94">
        <f>+'CO2'!L289+'abs CO2'!L289+'CH4'!L289*PCG!$C$5+N2O!L289*PCG!$C$6+HFC!L289+PFC!L289+'SF6'!L289</f>
        <v>13.552666058802595</v>
      </c>
      <c r="M289" s="94">
        <f>+'CO2'!M289+'abs CO2'!M289+'CH4'!M289*PCG!$C$5+N2O!M289*PCG!$C$6+HFC!M289+PFC!M289+'SF6'!M289</f>
        <v>13.669656407685</v>
      </c>
      <c r="N289" s="94">
        <f>+'CO2'!N289+'abs CO2'!N289+'CH4'!N289*PCG!$C$5+N2O!N289*PCG!$C$6+HFC!N289+PFC!N289+'SF6'!N289</f>
        <v>13.120481147235209</v>
      </c>
      <c r="O289" s="94">
        <f>+'CO2'!O289+'abs CO2'!O289+'CH4'!O289*PCG!$C$5+N2O!O289*PCG!$C$6+HFC!O289+PFC!O289+'SF6'!O289</f>
        <v>12.517372853725048</v>
      </c>
      <c r="P289" s="94">
        <f>+'CO2'!P289+'abs CO2'!P289+'CH4'!P289*PCG!$C$5+N2O!P289*PCG!$C$6+HFC!P289+PFC!P289+'SF6'!P289</f>
        <v>11.870313824968916</v>
      </c>
      <c r="Q289" s="94">
        <f>+'CO2'!Q289+'abs CO2'!Q289+'CH4'!Q289*PCG!$C$5+N2O!Q289*PCG!$C$6+HFC!Q289+PFC!Q289+'SF6'!Q289</f>
        <v>11.360926948793036</v>
      </c>
      <c r="R289" s="94">
        <f>+'CO2'!R289+'abs CO2'!R289+'CH4'!R289*PCG!$C$5+N2O!R289*PCG!$C$6+HFC!R289+PFC!R289+'SF6'!R289</f>
        <v>10.777623138350396</v>
      </c>
      <c r="S289" s="94">
        <f>+'CO2'!S289+'abs CO2'!S289+'CH4'!S289*PCG!$C$5+N2O!S289*PCG!$C$6+HFC!S289+PFC!S289+'SF6'!S289</f>
        <v>10.167110898541196</v>
      </c>
      <c r="T289" s="94">
        <f>+'CO2'!T289+'abs CO2'!T289+'CH4'!T289*PCG!$C$5+N2O!T289*PCG!$C$6+HFC!T289+PFC!T289+'SF6'!T289</f>
        <v>9.4129280828672357</v>
      </c>
      <c r="U289" s="94">
        <f>+'CO2'!U289+'abs CO2'!U289+'CH4'!U289*PCG!$C$5+N2O!U289*PCG!$C$6+HFC!U289+PFC!U289+'SF6'!U289</f>
        <v>8.5799789490683942</v>
      </c>
      <c r="V289" s="94">
        <f>+'CO2'!V289+'abs CO2'!V289+'CH4'!V289*PCG!$C$5+N2O!V289*PCG!$C$6+HFC!V289+PFC!V289+'SF6'!V289</f>
        <v>7.7636109675522578</v>
      </c>
      <c r="W289" s="94">
        <f>+'CO2'!W289+'abs CO2'!W289+'CH4'!W289*PCG!$C$5+N2O!W289*PCG!$C$6+HFC!W289+PFC!W289+'SF6'!W289</f>
        <v>6.6963463793129989</v>
      </c>
      <c r="X289" s="94">
        <f>+'CO2'!X289+'abs CO2'!X289+'CH4'!X289*PCG!$C$5+N2O!X289*PCG!$C$6+HFC!X289+PFC!X289+'SF6'!X289</f>
        <v>6.7802485201170013</v>
      </c>
      <c r="Y289" s="94">
        <f>+'CO2'!Y289+'abs CO2'!Y289+'CH4'!Y289*PCG!$C$5+N2O!Y289*PCG!$C$6+HFC!Y289+PFC!Y289+'SF6'!Y289</f>
        <v>6.8027390749944017</v>
      </c>
      <c r="Z289" s="94">
        <f>+'CO2'!Z289+'abs CO2'!Z289+'CH4'!Z289*PCG!$C$5+N2O!Z289*PCG!$C$6+HFC!Z289+PFC!Z289+'SF6'!Z289</f>
        <v>6.8329191275040007</v>
      </c>
      <c r="AA289" s="94">
        <f>+'CO2'!AA289+'abs CO2'!AA289+'CH4'!AA289*PCG!$C$5+N2O!AA289*PCG!$C$6+HFC!AA289+PFC!AA289+'SF6'!AA289</f>
        <v>6.9627077057868032</v>
      </c>
      <c r="AB289" s="94">
        <f>+'CO2'!AB289+'abs CO2'!AB289+'CH4'!AB289*PCG!$C$5+N2O!AB289*PCG!$C$6+HFC!AB289+PFC!AB289+'SF6'!AB289</f>
        <v>6.9166191527603988</v>
      </c>
      <c r="AC289" s="94">
        <f>+'CO2'!AC289+'abs CO2'!AC289+'CH4'!AC289*PCG!$C$5+N2O!AC289*PCG!$C$6+HFC!AC289+PFC!AC289+'SF6'!AC289</f>
        <v>6.9751075623600007</v>
      </c>
      <c r="AD289" s="94">
        <f>+'CO2'!AD289+'abs CO2'!AD289+'CH4'!AD289*PCG!$C$5+N2O!AD289*PCG!$C$6+HFC!AD289+PFC!AD289+'SF6'!AD289</f>
        <v>7.0118598440400008</v>
      </c>
      <c r="AE289" s="94">
        <f>+'CO2'!AE289+'abs CO2'!AE289+'CH4'!AE289*PCG!$C$5+N2O!AE289*PCG!$C$6+HFC!AE289+PFC!AE289+'SF6'!AE289</f>
        <v>7.048612125720001</v>
      </c>
    </row>
    <row r="290" spans="1:31" x14ac:dyDescent="0.2">
      <c r="A290" s="80" t="s">
        <v>536</v>
      </c>
      <c r="B290" s="4" t="s">
        <v>184</v>
      </c>
      <c r="C290" s="94">
        <f>+'CO2'!C290+'abs CO2'!C290+'CH4'!C290*PCG!$C$5+N2O!C290*PCG!$C$6+HFC!C290+PFC!C290+'SF6'!C290</f>
        <v>0</v>
      </c>
      <c r="D290" s="94">
        <f>+'CO2'!D290+'abs CO2'!D290+'CH4'!D290*PCG!$C$5+N2O!D290*PCG!$C$6+HFC!D290+PFC!D290+'SF6'!D290</f>
        <v>0</v>
      </c>
      <c r="E290" s="94">
        <f>+'CO2'!E290+'abs CO2'!E290+'CH4'!E290*PCG!$C$5+N2O!E290*PCG!$C$6+HFC!E290+PFC!E290+'SF6'!E290</f>
        <v>0</v>
      </c>
      <c r="F290" s="94">
        <f>+'CO2'!F290+'abs CO2'!F290+'CH4'!F290*PCG!$C$5+N2O!F290*PCG!$C$6+HFC!F290+PFC!F290+'SF6'!F290</f>
        <v>0</v>
      </c>
      <c r="G290" s="94">
        <f>+'CO2'!G290+'abs CO2'!G290+'CH4'!G290*PCG!$C$5+N2O!G290*PCG!$C$6+HFC!G290+PFC!G290+'SF6'!G290</f>
        <v>0</v>
      </c>
      <c r="H290" s="94">
        <f>+'CO2'!H290+'abs CO2'!H290+'CH4'!H290*PCG!$C$5+N2O!H290*PCG!$C$6+HFC!H290+PFC!H290+'SF6'!H290</f>
        <v>0</v>
      </c>
      <c r="I290" s="94">
        <f>+'CO2'!I290+'abs CO2'!I290+'CH4'!I290*PCG!$C$5+N2O!I290*PCG!$C$6+HFC!I290+PFC!I290+'SF6'!I290</f>
        <v>0</v>
      </c>
      <c r="J290" s="94">
        <f>+'CO2'!J290+'abs CO2'!J290+'CH4'!J290*PCG!$C$5+N2O!J290*PCG!$C$6+HFC!J290+PFC!J290+'SF6'!J290</f>
        <v>0</v>
      </c>
      <c r="K290" s="94">
        <f>+'CO2'!K290+'abs CO2'!K290+'CH4'!K290*PCG!$C$5+N2O!K290*PCG!$C$6+HFC!K290+PFC!K290+'SF6'!K290</f>
        <v>0</v>
      </c>
      <c r="L290" s="94">
        <f>+'CO2'!L290+'abs CO2'!L290+'CH4'!L290*PCG!$C$5+N2O!L290*PCG!$C$6+HFC!L290+PFC!L290+'SF6'!L290</f>
        <v>0</v>
      </c>
      <c r="M290" s="94">
        <f>+'CO2'!M290+'abs CO2'!M290+'CH4'!M290*PCG!$C$5+N2O!M290*PCG!$C$6+HFC!M290+PFC!M290+'SF6'!M290</f>
        <v>0</v>
      </c>
      <c r="N290" s="94">
        <f>+'CO2'!N290+'abs CO2'!N290+'CH4'!N290*PCG!$C$5+N2O!N290*PCG!$C$6+HFC!N290+PFC!N290+'SF6'!N290</f>
        <v>0</v>
      </c>
      <c r="O290" s="94">
        <f>+'CO2'!O290+'abs CO2'!O290+'CH4'!O290*PCG!$C$5+N2O!O290*PCG!$C$6+HFC!O290+PFC!O290+'SF6'!O290</f>
        <v>0</v>
      </c>
      <c r="P290" s="94">
        <f>+'CO2'!P290+'abs CO2'!P290+'CH4'!P290*PCG!$C$5+N2O!P290*PCG!$C$6+HFC!P290+PFC!P290+'SF6'!P290</f>
        <v>0</v>
      </c>
      <c r="Q290" s="94">
        <f>+'CO2'!Q290+'abs CO2'!Q290+'CH4'!Q290*PCG!$C$5+N2O!Q290*PCG!$C$6+HFC!Q290+PFC!Q290+'SF6'!Q290</f>
        <v>0</v>
      </c>
      <c r="R290" s="94">
        <f>+'CO2'!R290+'abs CO2'!R290+'CH4'!R290*PCG!$C$5+N2O!R290*PCG!$C$6+HFC!R290+PFC!R290+'SF6'!R290</f>
        <v>0</v>
      </c>
      <c r="S290" s="94">
        <f>+'CO2'!S290+'abs CO2'!S290+'CH4'!S290*PCG!$C$5+N2O!S290*PCG!$C$6+HFC!S290+PFC!S290+'SF6'!S290</f>
        <v>0</v>
      </c>
      <c r="T290" s="94">
        <f>+'CO2'!T290+'abs CO2'!T290+'CH4'!T290*PCG!$C$5+N2O!T290*PCG!$C$6+HFC!T290+PFC!T290+'SF6'!T290</f>
        <v>0</v>
      </c>
      <c r="U290" s="94">
        <f>+'CO2'!U290+'abs CO2'!U290+'CH4'!U290*PCG!$C$5+N2O!U290*PCG!$C$6+HFC!U290+PFC!U290+'SF6'!U290</f>
        <v>0</v>
      </c>
      <c r="V290" s="94">
        <f>+'CO2'!V290+'abs CO2'!V290+'CH4'!V290*PCG!$C$5+N2O!V290*PCG!$C$6+HFC!V290+PFC!V290+'SF6'!V290</f>
        <v>0</v>
      </c>
      <c r="W290" s="94">
        <f>+'CO2'!W290+'abs CO2'!W290+'CH4'!W290*PCG!$C$5+N2O!W290*PCG!$C$6+HFC!W290+PFC!W290+'SF6'!W290</f>
        <v>0</v>
      </c>
      <c r="X290" s="94">
        <f>+'CO2'!X290+'abs CO2'!X290+'CH4'!X290*PCG!$C$5+N2O!X290*PCG!$C$6+HFC!X290+PFC!X290+'SF6'!X290</f>
        <v>0</v>
      </c>
      <c r="Y290" s="94">
        <f>+'CO2'!Y290+'abs CO2'!Y290+'CH4'!Y290*PCG!$C$5+N2O!Y290*PCG!$C$6+HFC!Y290+PFC!Y290+'SF6'!Y290</f>
        <v>0</v>
      </c>
      <c r="Z290" s="94">
        <f>+'CO2'!Z290+'abs CO2'!Z290+'CH4'!Z290*PCG!$C$5+N2O!Z290*PCG!$C$6+HFC!Z290+PFC!Z290+'SF6'!Z290</f>
        <v>0</v>
      </c>
      <c r="AA290" s="94">
        <f>+'CO2'!AA290+'abs CO2'!AA290+'CH4'!AA290*PCG!$C$5+N2O!AA290*PCG!$C$6+HFC!AA290+PFC!AA290+'SF6'!AA290</f>
        <v>0</v>
      </c>
      <c r="AB290" s="94">
        <f>+'CO2'!AB290+'abs CO2'!AB290+'CH4'!AB290*PCG!$C$5+N2O!AB290*PCG!$C$6+HFC!AB290+PFC!AB290+'SF6'!AB290</f>
        <v>0</v>
      </c>
      <c r="AC290" s="94">
        <f>+'CO2'!AC290+'abs CO2'!AC290+'CH4'!AC290*PCG!$C$5+N2O!AC290*PCG!$C$6+HFC!AC290+PFC!AC290+'SF6'!AC290</f>
        <v>0</v>
      </c>
      <c r="AD290" s="94">
        <f>+'CO2'!AD290+'abs CO2'!AD290+'CH4'!AD290*PCG!$C$5+N2O!AD290*PCG!$C$6+HFC!AD290+PFC!AD290+'SF6'!AD290</f>
        <v>0</v>
      </c>
      <c r="AE290" s="94">
        <f>+'CO2'!AE290+'abs CO2'!AE290+'CH4'!AE290*PCG!$C$5+N2O!AE290*PCG!$C$6+HFC!AE290+PFC!AE290+'SF6'!AE290</f>
        <v>0</v>
      </c>
    </row>
    <row r="291" spans="1:31" x14ac:dyDescent="0.2">
      <c r="A291" s="80" t="s">
        <v>537</v>
      </c>
      <c r="B291" s="4" t="s">
        <v>538</v>
      </c>
      <c r="C291" s="33">
        <f t="shared" ref="C291:AE291" si="72">+C292+C293</f>
        <v>0</v>
      </c>
      <c r="D291" s="33">
        <f t="shared" si="72"/>
        <v>0</v>
      </c>
      <c r="E291" s="33">
        <f t="shared" si="72"/>
        <v>0</v>
      </c>
      <c r="F291" s="33">
        <f t="shared" si="72"/>
        <v>0</v>
      </c>
      <c r="G291" s="33">
        <f t="shared" si="72"/>
        <v>0</v>
      </c>
      <c r="H291" s="33">
        <f t="shared" si="72"/>
        <v>0</v>
      </c>
      <c r="I291" s="33">
        <f t="shared" si="72"/>
        <v>0</v>
      </c>
      <c r="J291" s="33">
        <f t="shared" si="72"/>
        <v>0</v>
      </c>
      <c r="K291" s="33">
        <f t="shared" si="72"/>
        <v>0</v>
      </c>
      <c r="L291" s="33">
        <f t="shared" si="72"/>
        <v>0</v>
      </c>
      <c r="M291" s="33">
        <f t="shared" si="72"/>
        <v>0</v>
      </c>
      <c r="N291" s="33">
        <f t="shared" si="72"/>
        <v>0</v>
      </c>
      <c r="O291" s="33">
        <f t="shared" si="72"/>
        <v>0</v>
      </c>
      <c r="P291" s="33">
        <f t="shared" si="72"/>
        <v>0</v>
      </c>
      <c r="Q291" s="33">
        <f t="shared" si="72"/>
        <v>0</v>
      </c>
      <c r="R291" s="33">
        <f t="shared" si="72"/>
        <v>0</v>
      </c>
      <c r="S291" s="33">
        <f t="shared" si="72"/>
        <v>0</v>
      </c>
      <c r="T291" s="33">
        <f t="shared" si="72"/>
        <v>0</v>
      </c>
      <c r="U291" s="33">
        <f t="shared" si="72"/>
        <v>0</v>
      </c>
      <c r="V291" s="33">
        <f t="shared" si="72"/>
        <v>0</v>
      </c>
      <c r="W291" s="33">
        <f t="shared" si="72"/>
        <v>0</v>
      </c>
      <c r="X291" s="33">
        <f t="shared" si="72"/>
        <v>0</v>
      </c>
      <c r="Y291" s="33">
        <f t="shared" si="72"/>
        <v>0</v>
      </c>
      <c r="Z291" s="33">
        <f t="shared" si="72"/>
        <v>0</v>
      </c>
      <c r="AA291" s="33">
        <f t="shared" si="72"/>
        <v>0</v>
      </c>
      <c r="AB291" s="33">
        <f t="shared" si="72"/>
        <v>0</v>
      </c>
      <c r="AC291" s="33">
        <f t="shared" si="72"/>
        <v>0</v>
      </c>
      <c r="AD291" s="33">
        <f t="shared" si="72"/>
        <v>0</v>
      </c>
      <c r="AE291" s="33">
        <f t="shared" si="72"/>
        <v>0</v>
      </c>
    </row>
    <row r="292" spans="1:31" x14ac:dyDescent="0.2">
      <c r="A292" s="80" t="s">
        <v>539</v>
      </c>
      <c r="B292" s="4" t="s">
        <v>540</v>
      </c>
      <c r="C292" s="94">
        <f>+'CO2'!C292+'abs CO2'!C292+'CH4'!C292*PCG!$C$5+N2O!C292*PCG!$C$6+HFC!C292+PFC!C292+'SF6'!C292</f>
        <v>0</v>
      </c>
      <c r="D292" s="94">
        <f>+'CO2'!D292+'abs CO2'!D292+'CH4'!D292*PCG!$C$5+N2O!D292*PCG!$C$6+HFC!D292+PFC!D292+'SF6'!D292</f>
        <v>0</v>
      </c>
      <c r="E292" s="94">
        <f>+'CO2'!E292+'abs CO2'!E292+'CH4'!E292*PCG!$C$5+N2O!E292*PCG!$C$6+HFC!E292+PFC!E292+'SF6'!E292</f>
        <v>0</v>
      </c>
      <c r="F292" s="94">
        <f>+'CO2'!F292+'abs CO2'!F292+'CH4'!F292*PCG!$C$5+N2O!F292*PCG!$C$6+HFC!F292+PFC!F292+'SF6'!F292</f>
        <v>0</v>
      </c>
      <c r="G292" s="94">
        <f>+'CO2'!G292+'abs CO2'!G292+'CH4'!G292*PCG!$C$5+N2O!G292*PCG!$C$6+HFC!G292+PFC!G292+'SF6'!G292</f>
        <v>0</v>
      </c>
      <c r="H292" s="94">
        <f>+'CO2'!H292+'abs CO2'!H292+'CH4'!H292*PCG!$C$5+N2O!H292*PCG!$C$6+HFC!H292+PFC!H292+'SF6'!H292</f>
        <v>0</v>
      </c>
      <c r="I292" s="94">
        <f>+'CO2'!I292+'abs CO2'!I292+'CH4'!I292*PCG!$C$5+N2O!I292*PCG!$C$6+HFC!I292+PFC!I292+'SF6'!I292</f>
        <v>0</v>
      </c>
      <c r="J292" s="94">
        <f>+'CO2'!J292+'abs CO2'!J292+'CH4'!J292*PCG!$C$5+N2O!J292*PCG!$C$6+HFC!J292+PFC!J292+'SF6'!J292</f>
        <v>0</v>
      </c>
      <c r="K292" s="94">
        <f>+'CO2'!K292+'abs CO2'!K292+'CH4'!K292*PCG!$C$5+N2O!K292*PCG!$C$6+HFC!K292+PFC!K292+'SF6'!K292</f>
        <v>0</v>
      </c>
      <c r="L292" s="94">
        <f>+'CO2'!L292+'abs CO2'!L292+'CH4'!L292*PCG!$C$5+N2O!L292*PCG!$C$6+HFC!L292+PFC!L292+'SF6'!L292</f>
        <v>0</v>
      </c>
      <c r="M292" s="94">
        <f>+'CO2'!M292+'abs CO2'!M292+'CH4'!M292*PCG!$C$5+N2O!M292*PCG!$C$6+HFC!M292+PFC!M292+'SF6'!M292</f>
        <v>0</v>
      </c>
      <c r="N292" s="94">
        <f>+'CO2'!N292+'abs CO2'!N292+'CH4'!N292*PCG!$C$5+N2O!N292*PCG!$C$6+HFC!N292+PFC!N292+'SF6'!N292</f>
        <v>0</v>
      </c>
      <c r="O292" s="94">
        <f>+'CO2'!O292+'abs CO2'!O292+'CH4'!O292*PCG!$C$5+N2O!O292*PCG!$C$6+HFC!O292+PFC!O292+'SF6'!O292</f>
        <v>0</v>
      </c>
      <c r="P292" s="94">
        <f>+'CO2'!P292+'abs CO2'!P292+'CH4'!P292*PCG!$C$5+N2O!P292*PCG!$C$6+HFC!P292+PFC!P292+'SF6'!P292</f>
        <v>0</v>
      </c>
      <c r="Q292" s="94">
        <f>+'CO2'!Q292+'abs CO2'!Q292+'CH4'!Q292*PCG!$C$5+N2O!Q292*PCG!$C$6+HFC!Q292+PFC!Q292+'SF6'!Q292</f>
        <v>0</v>
      </c>
      <c r="R292" s="94">
        <f>+'CO2'!R292+'abs CO2'!R292+'CH4'!R292*PCG!$C$5+N2O!R292*PCG!$C$6+HFC!R292+PFC!R292+'SF6'!R292</f>
        <v>0</v>
      </c>
      <c r="S292" s="94">
        <f>+'CO2'!S292+'abs CO2'!S292+'CH4'!S292*PCG!$C$5+N2O!S292*PCG!$C$6+HFC!S292+PFC!S292+'SF6'!S292</f>
        <v>0</v>
      </c>
      <c r="T292" s="94">
        <f>+'CO2'!T292+'abs CO2'!T292+'CH4'!T292*PCG!$C$5+N2O!T292*PCG!$C$6+HFC!T292+PFC!T292+'SF6'!T292</f>
        <v>0</v>
      </c>
      <c r="U292" s="94">
        <f>+'CO2'!U292+'abs CO2'!U292+'CH4'!U292*PCG!$C$5+N2O!U292*PCG!$C$6+HFC!U292+PFC!U292+'SF6'!U292</f>
        <v>0</v>
      </c>
      <c r="V292" s="94">
        <f>+'CO2'!V292+'abs CO2'!V292+'CH4'!V292*PCG!$C$5+N2O!V292*PCG!$C$6+HFC!V292+PFC!V292+'SF6'!V292</f>
        <v>0</v>
      </c>
      <c r="W292" s="94">
        <f>+'CO2'!W292+'abs CO2'!W292+'CH4'!W292*PCG!$C$5+N2O!W292*PCG!$C$6+HFC!W292+PFC!W292+'SF6'!W292</f>
        <v>0</v>
      </c>
      <c r="X292" s="94">
        <f>+'CO2'!X292+'abs CO2'!X292+'CH4'!X292*PCG!$C$5+N2O!X292*PCG!$C$6+HFC!X292+PFC!X292+'SF6'!X292</f>
        <v>0</v>
      </c>
      <c r="Y292" s="94">
        <f>+'CO2'!Y292+'abs CO2'!Y292+'CH4'!Y292*PCG!$C$5+N2O!Y292*PCG!$C$6+HFC!Y292+PFC!Y292+'SF6'!Y292</f>
        <v>0</v>
      </c>
      <c r="Z292" s="94">
        <f>+'CO2'!Z292+'abs CO2'!Z292+'CH4'!Z292*PCG!$C$5+N2O!Z292*PCG!$C$6+HFC!Z292+PFC!Z292+'SF6'!Z292</f>
        <v>0</v>
      </c>
      <c r="AA292" s="94">
        <f>+'CO2'!AA292+'abs CO2'!AA292+'CH4'!AA292*PCG!$C$5+N2O!AA292*PCG!$C$6+HFC!AA292+PFC!AA292+'SF6'!AA292</f>
        <v>0</v>
      </c>
      <c r="AB292" s="94">
        <f>+'CO2'!AB292+'abs CO2'!AB292+'CH4'!AB292*PCG!$C$5+N2O!AB292*PCG!$C$6+HFC!AB292+PFC!AB292+'SF6'!AB292</f>
        <v>0</v>
      </c>
      <c r="AC292" s="94">
        <f>+'CO2'!AC292+'abs CO2'!AC292+'CH4'!AC292*PCG!$C$5+N2O!AC292*PCG!$C$6+HFC!AC292+PFC!AC292+'SF6'!AC292</f>
        <v>0</v>
      </c>
      <c r="AD292" s="94">
        <f>+'CO2'!AD292+'abs CO2'!AD292+'CH4'!AD292*PCG!$C$5+N2O!AD292*PCG!$C$6+HFC!AD292+PFC!AD292+'SF6'!AD292</f>
        <v>0</v>
      </c>
      <c r="AE292" s="94">
        <f>+'CO2'!AE292+'abs CO2'!AE292+'CH4'!AE292*PCG!$C$5+N2O!AE292*PCG!$C$6+HFC!AE292+PFC!AE292+'SF6'!AE292</f>
        <v>0</v>
      </c>
    </row>
    <row r="293" spans="1:31" x14ac:dyDescent="0.2">
      <c r="A293" s="80" t="s">
        <v>541</v>
      </c>
      <c r="B293" s="4" t="s">
        <v>542</v>
      </c>
      <c r="C293" s="94">
        <f>+'CO2'!C293+'abs CO2'!C293+'CH4'!C293*PCG!$C$5+N2O!C293*PCG!$C$6+HFC!C293+PFC!C293+'SF6'!C293</f>
        <v>0</v>
      </c>
      <c r="D293" s="94">
        <f>+'CO2'!D293+'abs CO2'!D293+'CH4'!D293*PCG!$C$5+N2O!D293*PCG!$C$6+HFC!D293+PFC!D293+'SF6'!D293</f>
        <v>0</v>
      </c>
      <c r="E293" s="94">
        <f>+'CO2'!E293+'abs CO2'!E293+'CH4'!E293*PCG!$C$5+N2O!E293*PCG!$C$6+HFC!E293+PFC!E293+'SF6'!E293</f>
        <v>0</v>
      </c>
      <c r="F293" s="94">
        <f>+'CO2'!F293+'abs CO2'!F293+'CH4'!F293*PCG!$C$5+N2O!F293*PCG!$C$6+HFC!F293+PFC!F293+'SF6'!F293</f>
        <v>0</v>
      </c>
      <c r="G293" s="94">
        <f>+'CO2'!G293+'abs CO2'!G293+'CH4'!G293*PCG!$C$5+N2O!G293*PCG!$C$6+HFC!G293+PFC!G293+'SF6'!G293</f>
        <v>0</v>
      </c>
      <c r="H293" s="94">
        <f>+'CO2'!H293+'abs CO2'!H293+'CH4'!H293*PCG!$C$5+N2O!H293*PCG!$C$6+HFC!H293+PFC!H293+'SF6'!H293</f>
        <v>0</v>
      </c>
      <c r="I293" s="94">
        <f>+'CO2'!I293+'abs CO2'!I293+'CH4'!I293*PCG!$C$5+N2O!I293*PCG!$C$6+HFC!I293+PFC!I293+'SF6'!I293</f>
        <v>0</v>
      </c>
      <c r="J293" s="94">
        <f>+'CO2'!J293+'abs CO2'!J293+'CH4'!J293*PCG!$C$5+N2O!J293*PCG!$C$6+HFC!J293+PFC!J293+'SF6'!J293</f>
        <v>0</v>
      </c>
      <c r="K293" s="94">
        <f>+'CO2'!K293+'abs CO2'!K293+'CH4'!K293*PCG!$C$5+N2O!K293*PCG!$C$6+HFC!K293+PFC!K293+'SF6'!K293</f>
        <v>0</v>
      </c>
      <c r="L293" s="94">
        <f>+'CO2'!L293+'abs CO2'!L293+'CH4'!L293*PCG!$C$5+N2O!L293*PCG!$C$6+HFC!L293+PFC!L293+'SF6'!L293</f>
        <v>0</v>
      </c>
      <c r="M293" s="94">
        <f>+'CO2'!M293+'abs CO2'!M293+'CH4'!M293*PCG!$C$5+N2O!M293*PCG!$C$6+HFC!M293+PFC!M293+'SF6'!M293</f>
        <v>0</v>
      </c>
      <c r="N293" s="94">
        <f>+'CO2'!N293+'abs CO2'!N293+'CH4'!N293*PCG!$C$5+N2O!N293*PCG!$C$6+HFC!N293+PFC!N293+'SF6'!N293</f>
        <v>0</v>
      </c>
      <c r="O293" s="94">
        <f>+'CO2'!O293+'abs CO2'!O293+'CH4'!O293*PCG!$C$5+N2O!O293*PCG!$C$6+HFC!O293+PFC!O293+'SF6'!O293</f>
        <v>0</v>
      </c>
      <c r="P293" s="94">
        <f>+'CO2'!P293+'abs CO2'!P293+'CH4'!P293*PCG!$C$5+N2O!P293*PCG!$C$6+HFC!P293+PFC!P293+'SF6'!P293</f>
        <v>0</v>
      </c>
      <c r="Q293" s="94">
        <f>+'CO2'!Q293+'abs CO2'!Q293+'CH4'!Q293*PCG!$C$5+N2O!Q293*PCG!$C$6+HFC!Q293+PFC!Q293+'SF6'!Q293</f>
        <v>0</v>
      </c>
      <c r="R293" s="94">
        <f>+'CO2'!R293+'abs CO2'!R293+'CH4'!R293*PCG!$C$5+N2O!R293*PCG!$C$6+HFC!R293+PFC!R293+'SF6'!R293</f>
        <v>0</v>
      </c>
      <c r="S293" s="94">
        <f>+'CO2'!S293+'abs CO2'!S293+'CH4'!S293*PCG!$C$5+N2O!S293*PCG!$C$6+HFC!S293+PFC!S293+'SF6'!S293</f>
        <v>0</v>
      </c>
      <c r="T293" s="94">
        <f>+'CO2'!T293+'abs CO2'!T293+'CH4'!T293*PCG!$C$5+N2O!T293*PCG!$C$6+HFC!T293+PFC!T293+'SF6'!T293</f>
        <v>0</v>
      </c>
      <c r="U293" s="94">
        <f>+'CO2'!U293+'abs CO2'!U293+'CH4'!U293*PCG!$C$5+N2O!U293*PCG!$C$6+HFC!U293+PFC!U293+'SF6'!U293</f>
        <v>0</v>
      </c>
      <c r="V293" s="94">
        <f>+'CO2'!V293+'abs CO2'!V293+'CH4'!V293*PCG!$C$5+N2O!V293*PCG!$C$6+HFC!V293+PFC!V293+'SF6'!V293</f>
        <v>0</v>
      </c>
      <c r="W293" s="94">
        <f>+'CO2'!W293+'abs CO2'!W293+'CH4'!W293*PCG!$C$5+N2O!W293*PCG!$C$6+HFC!W293+PFC!W293+'SF6'!W293</f>
        <v>0</v>
      </c>
      <c r="X293" s="94">
        <f>+'CO2'!X293+'abs CO2'!X293+'CH4'!X293*PCG!$C$5+N2O!X293*PCG!$C$6+HFC!X293+PFC!X293+'SF6'!X293</f>
        <v>0</v>
      </c>
      <c r="Y293" s="94">
        <f>+'CO2'!Y293+'abs CO2'!Y293+'CH4'!Y293*PCG!$C$5+N2O!Y293*PCG!$C$6+HFC!Y293+PFC!Y293+'SF6'!Y293</f>
        <v>0</v>
      </c>
      <c r="Z293" s="94">
        <f>+'CO2'!Z293+'abs CO2'!Z293+'CH4'!Z293*PCG!$C$5+N2O!Z293*PCG!$C$6+HFC!Z293+PFC!Z293+'SF6'!Z293</f>
        <v>0</v>
      </c>
      <c r="AA293" s="94">
        <f>+'CO2'!AA293+'abs CO2'!AA293+'CH4'!AA293*PCG!$C$5+N2O!AA293*PCG!$C$6+HFC!AA293+PFC!AA293+'SF6'!AA293</f>
        <v>0</v>
      </c>
      <c r="AB293" s="94">
        <f>+'CO2'!AB293+'abs CO2'!AB293+'CH4'!AB293*PCG!$C$5+N2O!AB293*PCG!$C$6+HFC!AB293+PFC!AB293+'SF6'!AB293</f>
        <v>0</v>
      </c>
      <c r="AC293" s="94">
        <f>+'CO2'!AC293+'abs CO2'!AC293+'CH4'!AC293*PCG!$C$5+N2O!AC293*PCG!$C$6+HFC!AC293+PFC!AC293+'SF6'!AC293</f>
        <v>0</v>
      </c>
      <c r="AD293" s="94">
        <f>+'CO2'!AD293+'abs CO2'!AD293+'CH4'!AD293*PCG!$C$5+N2O!AD293*PCG!$C$6+HFC!AD293+PFC!AD293+'SF6'!AD293</f>
        <v>0</v>
      </c>
      <c r="AE293" s="94">
        <f>+'CO2'!AE293+'abs CO2'!AE293+'CH4'!AE293*PCG!$C$5+N2O!AE293*PCG!$C$6+HFC!AE293+PFC!AE293+'SF6'!AE293</f>
        <v>0</v>
      </c>
    </row>
    <row r="294" spans="1:31" x14ac:dyDescent="0.2">
      <c r="A294" s="80" t="s">
        <v>543</v>
      </c>
      <c r="B294" s="4" t="s">
        <v>544</v>
      </c>
      <c r="C294" s="94">
        <f>+'CO2'!C294+'abs CO2'!C294+'CH4'!C294*PCG!$C$5+N2O!C294*PCG!$C$6+HFC!C294+PFC!C294+'SF6'!C294</f>
        <v>22.391574899886916</v>
      </c>
      <c r="D294" s="94">
        <f>+'CO2'!D294+'abs CO2'!D294+'CH4'!D294*PCG!$C$5+N2O!D294*PCG!$C$6+HFC!D294+PFC!D294+'SF6'!D294</f>
        <v>25.309535725876405</v>
      </c>
      <c r="E294" s="94">
        <f>+'CO2'!E294+'abs CO2'!E294+'CH4'!E294*PCG!$C$5+N2O!E294*PCG!$C$6+HFC!E294+PFC!E294+'SF6'!E294</f>
        <v>27.482110033352136</v>
      </c>
      <c r="F294" s="94">
        <f>+'CO2'!F294+'abs CO2'!F294+'CH4'!F294*PCG!$C$5+N2O!F294*PCG!$C$6+HFC!F294+PFC!F294+'SF6'!F294</f>
        <v>27.587051193122793</v>
      </c>
      <c r="G294" s="94">
        <f>+'CO2'!G294+'abs CO2'!G294+'CH4'!G294*PCG!$C$5+N2O!G294*PCG!$C$6+HFC!G294+PFC!G294+'SF6'!G294</f>
        <v>26.150276516613054</v>
      </c>
      <c r="H294" s="94">
        <f>+'CO2'!H294+'abs CO2'!H294+'CH4'!H294*PCG!$C$5+N2O!H294*PCG!$C$6+HFC!H294+PFC!H294+'SF6'!H294</f>
        <v>29.207068090935564</v>
      </c>
      <c r="I294" s="94">
        <f>+'CO2'!I294+'abs CO2'!I294+'CH4'!I294*PCG!$C$5+N2O!I294*PCG!$C$6+HFC!I294+PFC!I294+'SF6'!I294</f>
        <v>38.625280190500185</v>
      </c>
      <c r="J294" s="94">
        <f>+'CO2'!J294+'abs CO2'!J294+'CH4'!J294*PCG!$C$5+N2O!J294*PCG!$C$6+HFC!J294+PFC!J294+'SF6'!J294</f>
        <v>27.092012587250238</v>
      </c>
      <c r="K294" s="94">
        <f>+'CO2'!K294+'abs CO2'!K294+'CH4'!K294*PCG!$C$5+N2O!K294*PCG!$C$6+HFC!K294+PFC!K294+'SF6'!K294</f>
        <v>30.726160713973851</v>
      </c>
      <c r="L294" s="94">
        <f>+'CO2'!L294+'abs CO2'!L294+'CH4'!L294*PCG!$C$5+N2O!L294*PCG!$C$6+HFC!L294+PFC!L294+'SF6'!L294</f>
        <v>35.316835659928742</v>
      </c>
      <c r="M294" s="94">
        <f>+'CO2'!M294+'abs CO2'!M294+'CH4'!M294*PCG!$C$5+N2O!M294*PCG!$C$6+HFC!M294+PFC!M294+'SF6'!M294</f>
        <v>39.284974908668609</v>
      </c>
      <c r="N294" s="94">
        <f>+'CO2'!N294+'abs CO2'!N294+'CH4'!N294*PCG!$C$5+N2O!N294*PCG!$C$6+HFC!N294+PFC!N294+'SF6'!N294</f>
        <v>35.461426848487619</v>
      </c>
      <c r="O294" s="94">
        <f>+'CO2'!O294+'abs CO2'!O294+'CH4'!O294*PCG!$C$5+N2O!O294*PCG!$C$6+HFC!O294+PFC!O294+'SF6'!O294</f>
        <v>40.024159487366219</v>
      </c>
      <c r="P294" s="94">
        <f>+'CO2'!P294+'abs CO2'!P294+'CH4'!P294*PCG!$C$5+N2O!P294*PCG!$C$6+HFC!P294+PFC!P294+'SF6'!P294</f>
        <v>44.514115569350672</v>
      </c>
      <c r="Q294" s="94">
        <f>+'CO2'!Q294+'abs CO2'!Q294+'CH4'!Q294*PCG!$C$5+N2O!Q294*PCG!$C$6+HFC!Q294+PFC!Q294+'SF6'!Q294</f>
        <v>45.570239615407537</v>
      </c>
      <c r="R294" s="94">
        <f>+'CO2'!R294+'abs CO2'!R294+'CH4'!R294*PCG!$C$5+N2O!R294*PCG!$C$6+HFC!R294+PFC!R294+'SF6'!R294</f>
        <v>38.29180375524713</v>
      </c>
      <c r="S294" s="94">
        <f>+'CO2'!S294+'abs CO2'!S294+'CH4'!S294*PCG!$C$5+N2O!S294*PCG!$C$6+HFC!S294+PFC!S294+'SF6'!S294</f>
        <v>40.47642643654423</v>
      </c>
      <c r="T294" s="94">
        <f>+'CO2'!T294+'abs CO2'!T294+'CH4'!T294*PCG!$C$5+N2O!T294*PCG!$C$6+HFC!T294+PFC!T294+'SF6'!T294</f>
        <v>40.03443675119177</v>
      </c>
      <c r="U294" s="94">
        <f>+'CO2'!U294+'abs CO2'!U294+'CH4'!U294*PCG!$C$5+N2O!U294*PCG!$C$6+HFC!U294+PFC!U294+'SF6'!U294</f>
        <v>44.460349281431</v>
      </c>
      <c r="V294" s="94">
        <f>+'CO2'!V294+'abs CO2'!V294+'CH4'!V294*PCG!$C$5+N2O!V294*PCG!$C$6+HFC!V294+PFC!V294+'SF6'!V294</f>
        <v>39.082924287263737</v>
      </c>
      <c r="W294" s="94">
        <f>+'CO2'!W294+'abs CO2'!W294+'CH4'!W294*PCG!$C$5+N2O!W294*PCG!$C$6+HFC!W294+PFC!W294+'SF6'!W294</f>
        <v>48.929010055935287</v>
      </c>
      <c r="X294" s="94">
        <f>+'CO2'!X294+'abs CO2'!X294+'CH4'!X294*PCG!$C$5+N2O!X294*PCG!$C$6+HFC!X294+PFC!X294+'SF6'!X294</f>
        <v>48.491067665658782</v>
      </c>
      <c r="Y294" s="94">
        <f>+'CO2'!Y294+'abs CO2'!Y294+'CH4'!Y294*PCG!$C$5+N2O!Y294*PCG!$C$6+HFC!Y294+PFC!Y294+'SF6'!Y294</f>
        <v>48.285634148940183</v>
      </c>
      <c r="Z294" s="94">
        <f>+'CO2'!Z294+'abs CO2'!Z294+'CH4'!Z294*PCG!$C$5+N2O!Z294*PCG!$C$6+HFC!Z294+PFC!Z294+'SF6'!Z294</f>
        <v>51.932070601724156</v>
      </c>
      <c r="AA294" s="94">
        <f>+'CO2'!AA294+'abs CO2'!AA294+'CH4'!AA294*PCG!$C$5+N2O!AA294*PCG!$C$6+HFC!AA294+PFC!AA294+'SF6'!AA294</f>
        <v>49.480970370686954</v>
      </c>
      <c r="AB294" s="94">
        <f>+'CO2'!AB294+'abs CO2'!AB294+'CH4'!AB294*PCG!$C$5+N2O!AB294*PCG!$C$6+HFC!AB294+PFC!AB294+'SF6'!AB294</f>
        <v>56.165822840797603</v>
      </c>
      <c r="AC294" s="94">
        <f>+'CO2'!AC294+'abs CO2'!AC294+'CH4'!AC294*PCG!$C$5+N2O!AC294*PCG!$C$6+HFC!AC294+PFC!AC294+'SF6'!AC294</f>
        <v>46.299611373477845</v>
      </c>
      <c r="AD294" s="94">
        <f>+'CO2'!AD294+'abs CO2'!AD294+'CH4'!AD294*PCG!$C$5+N2O!AD294*PCG!$C$6+HFC!AD294+PFC!AD294+'SF6'!AD294</f>
        <v>46.844634358010843</v>
      </c>
      <c r="AE294" s="94">
        <f>+'CO2'!AE294+'abs CO2'!AE294+'CH4'!AE294*PCG!$C$5+N2O!AE294*PCG!$C$6+HFC!AE294+PFC!AE294+'SF6'!AE294</f>
        <v>47.435172819727775</v>
      </c>
    </row>
    <row r="295" spans="1:31" x14ac:dyDescent="0.2">
      <c r="A295" s="80" t="s">
        <v>545</v>
      </c>
      <c r="B295" s="4" t="s">
        <v>546</v>
      </c>
      <c r="C295" s="94">
        <f>+'CO2'!C295+'abs CO2'!C295+'CH4'!C295*PCG!$C$5+N2O!C295*PCG!$C$6+HFC!C295+PFC!C295+'SF6'!C295</f>
        <v>0</v>
      </c>
      <c r="D295" s="94">
        <f>+'CO2'!D295+'abs CO2'!D295+'CH4'!D295*PCG!$C$5+N2O!D295*PCG!$C$6+HFC!D295+PFC!D295+'SF6'!D295</f>
        <v>0</v>
      </c>
      <c r="E295" s="94">
        <f>+'CO2'!E295+'abs CO2'!E295+'CH4'!E295*PCG!$C$5+N2O!E295*PCG!$C$6+HFC!E295+PFC!E295+'SF6'!E295</f>
        <v>0</v>
      </c>
      <c r="F295" s="94">
        <f>+'CO2'!F295+'abs CO2'!F295+'CH4'!F295*PCG!$C$5+N2O!F295*PCG!$C$6+HFC!F295+PFC!F295+'SF6'!F295</f>
        <v>0</v>
      </c>
      <c r="G295" s="94">
        <f>+'CO2'!G295+'abs CO2'!G295+'CH4'!G295*PCG!$C$5+N2O!G295*PCG!$C$6+HFC!G295+PFC!G295+'SF6'!G295</f>
        <v>0</v>
      </c>
      <c r="H295" s="94">
        <f>+'CO2'!H295+'abs CO2'!H295+'CH4'!H295*PCG!$C$5+N2O!H295*PCG!$C$6+HFC!H295+PFC!H295+'SF6'!H295</f>
        <v>0</v>
      </c>
      <c r="I295" s="94">
        <f>+'CO2'!I295+'abs CO2'!I295+'CH4'!I295*PCG!$C$5+N2O!I295*PCG!$C$6+HFC!I295+PFC!I295+'SF6'!I295</f>
        <v>0</v>
      </c>
      <c r="J295" s="94">
        <f>+'CO2'!J295+'abs CO2'!J295+'CH4'!J295*PCG!$C$5+N2O!J295*PCG!$C$6+HFC!J295+PFC!J295+'SF6'!J295</f>
        <v>0</v>
      </c>
      <c r="K295" s="94">
        <f>+'CO2'!K295+'abs CO2'!K295+'CH4'!K295*PCG!$C$5+N2O!K295*PCG!$C$6+HFC!K295+PFC!K295+'SF6'!K295</f>
        <v>0</v>
      </c>
      <c r="L295" s="94">
        <f>+'CO2'!L295+'abs CO2'!L295+'CH4'!L295*PCG!$C$5+N2O!L295*PCG!$C$6+HFC!L295+PFC!L295+'SF6'!L295</f>
        <v>0</v>
      </c>
      <c r="M295" s="94">
        <f>+'CO2'!M295+'abs CO2'!M295+'CH4'!M295*PCG!$C$5+N2O!M295*PCG!$C$6+HFC!M295+PFC!M295+'SF6'!M295</f>
        <v>0</v>
      </c>
      <c r="N295" s="94">
        <f>+'CO2'!N295+'abs CO2'!N295+'CH4'!N295*PCG!$C$5+N2O!N295*PCG!$C$6+HFC!N295+PFC!N295+'SF6'!N295</f>
        <v>0</v>
      </c>
      <c r="O295" s="94">
        <f>+'CO2'!O295+'abs CO2'!O295+'CH4'!O295*PCG!$C$5+N2O!O295*PCG!$C$6+HFC!O295+PFC!O295+'SF6'!O295</f>
        <v>0</v>
      </c>
      <c r="P295" s="94">
        <f>+'CO2'!P295+'abs CO2'!P295+'CH4'!P295*PCG!$C$5+N2O!P295*PCG!$C$6+HFC!P295+PFC!P295+'SF6'!P295</f>
        <v>0</v>
      </c>
      <c r="Q295" s="94">
        <f>+'CO2'!Q295+'abs CO2'!Q295+'CH4'!Q295*PCG!$C$5+N2O!Q295*PCG!$C$6+HFC!Q295+PFC!Q295+'SF6'!Q295</f>
        <v>0</v>
      </c>
      <c r="R295" s="94">
        <f>+'CO2'!R295+'abs CO2'!R295+'CH4'!R295*PCG!$C$5+N2O!R295*PCG!$C$6+HFC!R295+PFC!R295+'SF6'!R295</f>
        <v>0</v>
      </c>
      <c r="S295" s="94">
        <f>+'CO2'!S295+'abs CO2'!S295+'CH4'!S295*PCG!$C$5+N2O!S295*PCG!$C$6+HFC!S295+PFC!S295+'SF6'!S295</f>
        <v>0</v>
      </c>
      <c r="T295" s="94">
        <f>+'CO2'!T295+'abs CO2'!T295+'CH4'!T295*PCG!$C$5+N2O!T295*PCG!$C$6+HFC!T295+PFC!T295+'SF6'!T295</f>
        <v>0</v>
      </c>
      <c r="U295" s="94">
        <f>+'CO2'!U295+'abs CO2'!U295+'CH4'!U295*PCG!$C$5+N2O!U295*PCG!$C$6+HFC!U295+PFC!U295+'SF6'!U295</f>
        <v>0</v>
      </c>
      <c r="V295" s="94">
        <f>+'CO2'!V295+'abs CO2'!V295+'CH4'!V295*PCG!$C$5+N2O!V295*PCG!$C$6+HFC!V295+PFC!V295+'SF6'!V295</f>
        <v>0</v>
      </c>
      <c r="W295" s="94">
        <f>+'CO2'!W295+'abs CO2'!W295+'CH4'!W295*PCG!$C$5+N2O!W295*PCG!$C$6+HFC!W295+PFC!W295+'SF6'!W295</f>
        <v>0</v>
      </c>
      <c r="X295" s="94">
        <f>+'CO2'!X295+'abs CO2'!X295+'CH4'!X295*PCG!$C$5+N2O!X295*PCG!$C$6+HFC!X295+PFC!X295+'SF6'!X295</f>
        <v>0</v>
      </c>
      <c r="Y295" s="94">
        <f>+'CO2'!Y295+'abs CO2'!Y295+'CH4'!Y295*PCG!$C$5+N2O!Y295*PCG!$C$6+HFC!Y295+PFC!Y295+'SF6'!Y295</f>
        <v>0</v>
      </c>
      <c r="Z295" s="94">
        <f>+'CO2'!Z295+'abs CO2'!Z295+'CH4'!Z295*PCG!$C$5+N2O!Z295*PCG!$C$6+HFC!Z295+PFC!Z295+'SF6'!Z295</f>
        <v>0</v>
      </c>
      <c r="AA295" s="94">
        <f>+'CO2'!AA295+'abs CO2'!AA295+'CH4'!AA295*PCG!$C$5+N2O!AA295*PCG!$C$6+HFC!AA295+PFC!AA295+'SF6'!AA295</f>
        <v>0</v>
      </c>
      <c r="AB295" s="94">
        <f>+'CO2'!AB295+'abs CO2'!AB295+'CH4'!AB295*PCG!$C$5+N2O!AB295*PCG!$C$6+HFC!AB295+PFC!AB295+'SF6'!AB295</f>
        <v>0</v>
      </c>
      <c r="AC295" s="94">
        <f>+'CO2'!AC295+'abs CO2'!AC295+'CH4'!AC295*PCG!$C$5+N2O!AC295*PCG!$C$6+HFC!AC295+PFC!AC295+'SF6'!AC295</f>
        <v>0</v>
      </c>
      <c r="AD295" s="94">
        <f>+'CO2'!AD295+'abs CO2'!AD295+'CH4'!AD295*PCG!$C$5+N2O!AD295*PCG!$C$6+HFC!AD295+PFC!AD295+'SF6'!AD295</f>
        <v>0</v>
      </c>
      <c r="AE295" s="94">
        <f>+'CO2'!AE295+'abs CO2'!AE295+'CH4'!AE295*PCG!$C$5+N2O!AE295*PCG!$C$6+HFC!AE295+PFC!AE295+'SF6'!AE295</f>
        <v>0</v>
      </c>
    </row>
    <row r="296" spans="1:31" x14ac:dyDescent="0.2">
      <c r="A296" s="80" t="s">
        <v>547</v>
      </c>
      <c r="B296" s="4" t="s">
        <v>184</v>
      </c>
      <c r="C296" s="94">
        <f>+'CO2'!C296+'abs CO2'!C296+'CH4'!C296*PCG!$C$5+N2O!C296*PCG!$C$6+HFC!C296+PFC!C296+'SF6'!C296</f>
        <v>0</v>
      </c>
      <c r="D296" s="94">
        <f>+'CO2'!D296+'abs CO2'!D296+'CH4'!D296*PCG!$C$5+N2O!D296*PCG!$C$6+HFC!D296+PFC!D296+'SF6'!D296</f>
        <v>0</v>
      </c>
      <c r="E296" s="94">
        <f>+'CO2'!E296+'abs CO2'!E296+'CH4'!E296*PCG!$C$5+N2O!E296*PCG!$C$6+HFC!E296+PFC!E296+'SF6'!E296</f>
        <v>0</v>
      </c>
      <c r="F296" s="94">
        <f>+'CO2'!F296+'abs CO2'!F296+'CH4'!F296*PCG!$C$5+N2O!F296*PCG!$C$6+HFC!F296+PFC!F296+'SF6'!F296</f>
        <v>0</v>
      </c>
      <c r="G296" s="94">
        <f>+'CO2'!G296+'abs CO2'!G296+'CH4'!G296*PCG!$C$5+N2O!G296*PCG!$C$6+HFC!G296+PFC!G296+'SF6'!G296</f>
        <v>0</v>
      </c>
      <c r="H296" s="94">
        <f>+'CO2'!H296+'abs CO2'!H296+'CH4'!H296*PCG!$C$5+N2O!H296*PCG!$C$6+HFC!H296+PFC!H296+'SF6'!H296</f>
        <v>0</v>
      </c>
      <c r="I296" s="94">
        <f>+'CO2'!I296+'abs CO2'!I296+'CH4'!I296*PCG!$C$5+N2O!I296*PCG!$C$6+HFC!I296+PFC!I296+'SF6'!I296</f>
        <v>0</v>
      </c>
      <c r="J296" s="94">
        <f>+'CO2'!J296+'abs CO2'!J296+'CH4'!J296*PCG!$C$5+N2O!J296*PCG!$C$6+HFC!J296+PFC!J296+'SF6'!J296</f>
        <v>0</v>
      </c>
      <c r="K296" s="94">
        <f>+'CO2'!K296+'abs CO2'!K296+'CH4'!K296*PCG!$C$5+N2O!K296*PCG!$C$6+HFC!K296+PFC!K296+'SF6'!K296</f>
        <v>0</v>
      </c>
      <c r="L296" s="94">
        <f>+'CO2'!L296+'abs CO2'!L296+'CH4'!L296*PCG!$C$5+N2O!L296*PCG!$C$6+HFC!L296+PFC!L296+'SF6'!L296</f>
        <v>0</v>
      </c>
      <c r="M296" s="94">
        <f>+'CO2'!M296+'abs CO2'!M296+'CH4'!M296*PCG!$C$5+N2O!M296*PCG!$C$6+HFC!M296+PFC!M296+'SF6'!M296</f>
        <v>0</v>
      </c>
      <c r="N296" s="94">
        <f>+'CO2'!N296+'abs CO2'!N296+'CH4'!N296*PCG!$C$5+N2O!N296*PCG!$C$6+HFC!N296+PFC!N296+'SF6'!N296</f>
        <v>0</v>
      </c>
      <c r="O296" s="94">
        <f>+'CO2'!O296+'abs CO2'!O296+'CH4'!O296*PCG!$C$5+N2O!O296*PCG!$C$6+HFC!O296+PFC!O296+'SF6'!O296</f>
        <v>0</v>
      </c>
      <c r="P296" s="94">
        <f>+'CO2'!P296+'abs CO2'!P296+'CH4'!P296*PCG!$C$5+N2O!P296*PCG!$C$6+HFC!P296+PFC!P296+'SF6'!P296</f>
        <v>0</v>
      </c>
      <c r="Q296" s="94">
        <f>+'CO2'!Q296+'abs CO2'!Q296+'CH4'!Q296*PCG!$C$5+N2O!Q296*PCG!$C$6+HFC!Q296+PFC!Q296+'SF6'!Q296</f>
        <v>0</v>
      </c>
      <c r="R296" s="94">
        <f>+'CO2'!R296+'abs CO2'!R296+'CH4'!R296*PCG!$C$5+N2O!R296*PCG!$C$6+HFC!R296+PFC!R296+'SF6'!R296</f>
        <v>0</v>
      </c>
      <c r="S296" s="94">
        <f>+'CO2'!S296+'abs CO2'!S296+'CH4'!S296*PCG!$C$5+N2O!S296*PCG!$C$6+HFC!S296+PFC!S296+'SF6'!S296</f>
        <v>0</v>
      </c>
      <c r="T296" s="94">
        <f>+'CO2'!T296+'abs CO2'!T296+'CH4'!T296*PCG!$C$5+N2O!T296*PCG!$C$6+HFC!T296+PFC!T296+'SF6'!T296</f>
        <v>0</v>
      </c>
      <c r="U296" s="94">
        <f>+'CO2'!U296+'abs CO2'!U296+'CH4'!U296*PCG!$C$5+N2O!U296*PCG!$C$6+HFC!U296+PFC!U296+'SF6'!U296</f>
        <v>0</v>
      </c>
      <c r="V296" s="94">
        <f>+'CO2'!V296+'abs CO2'!V296+'CH4'!V296*PCG!$C$5+N2O!V296*PCG!$C$6+HFC!V296+PFC!V296+'SF6'!V296</f>
        <v>0</v>
      </c>
      <c r="W296" s="94">
        <f>+'CO2'!W296+'abs CO2'!W296+'CH4'!W296*PCG!$C$5+N2O!W296*PCG!$C$6+HFC!W296+PFC!W296+'SF6'!W296</f>
        <v>0</v>
      </c>
      <c r="X296" s="94">
        <f>+'CO2'!X296+'abs CO2'!X296+'CH4'!X296*PCG!$C$5+N2O!X296*PCG!$C$6+HFC!X296+PFC!X296+'SF6'!X296</f>
        <v>0</v>
      </c>
      <c r="Y296" s="94">
        <f>+'CO2'!Y296+'abs CO2'!Y296+'CH4'!Y296*PCG!$C$5+N2O!Y296*PCG!$C$6+HFC!Y296+PFC!Y296+'SF6'!Y296</f>
        <v>0</v>
      </c>
      <c r="Z296" s="94">
        <f>+'CO2'!Z296+'abs CO2'!Z296+'CH4'!Z296*PCG!$C$5+N2O!Z296*PCG!$C$6+HFC!Z296+PFC!Z296+'SF6'!Z296</f>
        <v>0</v>
      </c>
      <c r="AA296" s="94">
        <f>+'CO2'!AA296+'abs CO2'!AA296+'CH4'!AA296*PCG!$C$5+N2O!AA296*PCG!$C$6+HFC!AA296+PFC!AA296+'SF6'!AA296</f>
        <v>0</v>
      </c>
      <c r="AB296" s="94">
        <f>+'CO2'!AB296+'abs CO2'!AB296+'CH4'!AB296*PCG!$C$5+N2O!AB296*PCG!$C$6+HFC!AB296+PFC!AB296+'SF6'!AB296</f>
        <v>0</v>
      </c>
      <c r="AC296" s="94">
        <f>+'CO2'!AC296+'abs CO2'!AC296+'CH4'!AC296*PCG!$C$5+N2O!AC296*PCG!$C$6+HFC!AC296+PFC!AC296+'SF6'!AC296</f>
        <v>0</v>
      </c>
      <c r="AD296" s="94">
        <f>+'CO2'!AD296+'abs CO2'!AD296+'CH4'!AD296*PCG!$C$5+N2O!AD296*PCG!$C$6+HFC!AD296+PFC!AD296+'SF6'!AD296</f>
        <v>0</v>
      </c>
      <c r="AE296" s="94">
        <f>+'CO2'!AE296+'abs CO2'!AE296+'CH4'!AE296*PCG!$C$5+N2O!AE296*PCG!$C$6+HFC!AE296+PFC!AE296+'SF6'!AE296</f>
        <v>0</v>
      </c>
    </row>
    <row r="297" spans="1:31" x14ac:dyDescent="0.2">
      <c r="A297" s="12" t="s">
        <v>548</v>
      </c>
      <c r="B297" s="7" t="s">
        <v>804</v>
      </c>
      <c r="C297" s="32">
        <f>+C298+C383+C391+C399+C407+C415+C423+C424</f>
        <v>-152.57813826751294</v>
      </c>
      <c r="D297" s="32">
        <f t="shared" ref="D297:AE297" si="73">+D298+D383+D391+D399+D407+D415+D423+D424</f>
        <v>-70.118163512758898</v>
      </c>
      <c r="E297" s="32">
        <f t="shared" si="73"/>
        <v>-84.561554383416365</v>
      </c>
      <c r="F297" s="32">
        <f t="shared" si="73"/>
        <v>-293.938554579742</v>
      </c>
      <c r="G297" s="32">
        <f t="shared" si="73"/>
        <v>-136.09242165252431</v>
      </c>
      <c r="H297" s="32">
        <f t="shared" si="73"/>
        <v>-75.060362048677192</v>
      </c>
      <c r="I297" s="32">
        <f t="shared" si="73"/>
        <v>270.26172868499788</v>
      </c>
      <c r="J297" s="32">
        <f t="shared" si="73"/>
        <v>48.779034996790784</v>
      </c>
      <c r="K297" s="32">
        <f t="shared" si="73"/>
        <v>32.626268238441909</v>
      </c>
      <c r="L297" s="32">
        <f t="shared" si="73"/>
        <v>507.17348671898634</v>
      </c>
      <c r="M297" s="32">
        <f t="shared" si="73"/>
        <v>236.20367035808383</v>
      </c>
      <c r="N297" s="32">
        <f t="shared" si="73"/>
        <v>64.406843400154173</v>
      </c>
      <c r="O297" s="32">
        <f t="shared" si="73"/>
        <v>46.462358528934658</v>
      </c>
      <c r="P297" s="32">
        <f t="shared" si="73"/>
        <v>-221.70679800466291</v>
      </c>
      <c r="Q297" s="32">
        <f t="shared" si="73"/>
        <v>696.33042021416782</v>
      </c>
      <c r="R297" s="32">
        <f t="shared" si="73"/>
        <v>740.08513598087984</v>
      </c>
      <c r="S297" s="32">
        <f t="shared" si="73"/>
        <v>631.20718872437214</v>
      </c>
      <c r="T297" s="32">
        <f t="shared" si="73"/>
        <v>822.27858637421673</v>
      </c>
      <c r="U297" s="32">
        <f t="shared" si="73"/>
        <v>1220.9737360784873</v>
      </c>
      <c r="V297" s="32">
        <f t="shared" si="73"/>
        <v>1463.175633433277</v>
      </c>
      <c r="W297" s="32">
        <f t="shared" si="73"/>
        <v>1053.8272630569786</v>
      </c>
      <c r="X297" s="32">
        <f t="shared" si="73"/>
        <v>52.915731653298678</v>
      </c>
      <c r="Y297" s="28">
        <f t="shared" si="73"/>
        <v>-163.05782734817987</v>
      </c>
      <c r="Z297" s="28">
        <f t="shared" si="73"/>
        <v>-1053.4867094443603</v>
      </c>
      <c r="AA297" s="28">
        <f t="shared" si="73"/>
        <v>-688.9840037339452</v>
      </c>
      <c r="AB297" s="28">
        <f t="shared" si="73"/>
        <v>-554.55796573298846</v>
      </c>
      <c r="AC297" s="28">
        <f t="shared" si="73"/>
        <v>-1217.3331251567213</v>
      </c>
      <c r="AD297" s="28">
        <f t="shared" si="73"/>
        <v>7370.5020229308102</v>
      </c>
      <c r="AE297" s="28">
        <f t="shared" si="73"/>
        <v>-1007.7806638775091</v>
      </c>
    </row>
    <row r="298" spans="1:31" x14ac:dyDescent="0.2">
      <c r="A298" s="9" t="s">
        <v>549</v>
      </c>
      <c r="B298" s="4" t="s">
        <v>550</v>
      </c>
      <c r="C298" s="33">
        <f>+C299+C367</f>
        <v>-169.65290701890757</v>
      </c>
      <c r="D298" s="33">
        <f t="shared" ref="D298:AE298" si="74">+D299+D367</f>
        <v>-100.43490089914542</v>
      </c>
      <c r="E298" s="33">
        <f t="shared" si="74"/>
        <v>-119.75009406523577</v>
      </c>
      <c r="F298" s="33">
        <f t="shared" si="74"/>
        <v>-333.67243180929086</v>
      </c>
      <c r="G298" s="33">
        <f t="shared" si="74"/>
        <v>-167.91626580371656</v>
      </c>
      <c r="H298" s="33">
        <f t="shared" si="74"/>
        <v>-93.867038118978144</v>
      </c>
      <c r="I298" s="33">
        <f t="shared" si="74"/>
        <v>277.29655978223434</v>
      </c>
      <c r="J298" s="33">
        <f t="shared" si="74"/>
        <v>70.467380806894766</v>
      </c>
      <c r="K298" s="33">
        <f t="shared" si="74"/>
        <v>34.993140636773546</v>
      </c>
      <c r="L298" s="33">
        <f t="shared" si="74"/>
        <v>527.58817105057904</v>
      </c>
      <c r="M298" s="33">
        <f t="shared" si="74"/>
        <v>283.45584227585368</v>
      </c>
      <c r="N298" s="33">
        <f t="shared" si="74"/>
        <v>91.89497182219236</v>
      </c>
      <c r="O298" s="33">
        <f t="shared" si="74"/>
        <v>-29.748500482278814</v>
      </c>
      <c r="P298" s="33">
        <f t="shared" si="74"/>
        <v>-304.01531228143608</v>
      </c>
      <c r="Q298" s="33">
        <f t="shared" si="74"/>
        <v>666.25276607160902</v>
      </c>
      <c r="R298" s="33">
        <f t="shared" si="74"/>
        <v>693.70262486089541</v>
      </c>
      <c r="S298" s="33">
        <f t="shared" si="74"/>
        <v>605.1381238524084</v>
      </c>
      <c r="T298" s="33">
        <f t="shared" si="74"/>
        <v>755.56167058365054</v>
      </c>
      <c r="U298" s="33">
        <f t="shared" si="74"/>
        <v>974.07268313629265</v>
      </c>
      <c r="V298" s="33">
        <f t="shared" si="74"/>
        <v>1176.8173207360605</v>
      </c>
      <c r="W298" s="33">
        <f t="shared" si="74"/>
        <v>791.35587086293219</v>
      </c>
      <c r="X298" s="33">
        <f t="shared" si="74"/>
        <v>-212.55909138450386</v>
      </c>
      <c r="Y298" s="21">
        <f t="shared" si="74"/>
        <v>-469.2496977194636</v>
      </c>
      <c r="Z298" s="21">
        <f t="shared" si="74"/>
        <v>-1390.1964874785604</v>
      </c>
      <c r="AA298" s="21">
        <f t="shared" si="74"/>
        <v>-932.22138052191201</v>
      </c>
      <c r="AB298" s="21">
        <f t="shared" si="74"/>
        <v>-758.11384640967731</v>
      </c>
      <c r="AC298" s="21">
        <f t="shared" si="74"/>
        <v>-1464.3913625864602</v>
      </c>
      <c r="AD298" s="21">
        <f t="shared" si="74"/>
        <v>7117.1336405529064</v>
      </c>
      <c r="AE298" s="21">
        <f t="shared" si="74"/>
        <v>-1219.8290919469241</v>
      </c>
    </row>
    <row r="299" spans="1:31" x14ac:dyDescent="0.2">
      <c r="A299" s="9" t="s">
        <v>551</v>
      </c>
      <c r="B299" s="4" t="s">
        <v>552</v>
      </c>
      <c r="C299" s="33">
        <f>+C300+C349+C364</f>
        <v>474.37667256642402</v>
      </c>
      <c r="D299" s="33">
        <f t="shared" ref="D299:AE299" si="75">+D300+D349+D364</f>
        <v>616.85459599356727</v>
      </c>
      <c r="E299" s="33">
        <f t="shared" si="75"/>
        <v>708.79855377544391</v>
      </c>
      <c r="F299" s="33">
        <f t="shared" si="75"/>
        <v>588.82389367262215</v>
      </c>
      <c r="G299" s="33">
        <f t="shared" si="75"/>
        <v>791.17004191474928</v>
      </c>
      <c r="H299" s="33">
        <f t="shared" si="75"/>
        <v>709.83392389709729</v>
      </c>
      <c r="I299" s="33">
        <f t="shared" si="75"/>
        <v>1017.49232107804</v>
      </c>
      <c r="J299" s="33">
        <f t="shared" si="75"/>
        <v>797.27940992748415</v>
      </c>
      <c r="K299" s="33">
        <f t="shared" si="75"/>
        <v>732.24466606602846</v>
      </c>
      <c r="L299" s="33">
        <f t="shared" si="75"/>
        <v>1301.8864877832893</v>
      </c>
      <c r="M299" s="33">
        <f t="shared" si="75"/>
        <v>988.65894989057233</v>
      </c>
      <c r="N299" s="33">
        <f t="shared" si="75"/>
        <v>774.03592483080376</v>
      </c>
      <c r="O299" s="33">
        <f t="shared" si="75"/>
        <v>668.59421745916256</v>
      </c>
      <c r="P299" s="33">
        <f t="shared" si="75"/>
        <v>463.95377780491117</v>
      </c>
      <c r="Q299" s="33">
        <f t="shared" si="75"/>
        <v>1090.0447035317382</v>
      </c>
      <c r="R299" s="33">
        <f t="shared" si="75"/>
        <v>1105.8414153553997</v>
      </c>
      <c r="S299" s="33">
        <f t="shared" si="75"/>
        <v>1086.9535534462848</v>
      </c>
      <c r="T299" s="33">
        <f t="shared" si="75"/>
        <v>1292.1060884028059</v>
      </c>
      <c r="U299" s="33">
        <f t="shared" si="75"/>
        <v>1583.3899955562206</v>
      </c>
      <c r="V299" s="33">
        <f t="shared" si="75"/>
        <v>1783.1560047865728</v>
      </c>
      <c r="W299" s="33">
        <f t="shared" si="75"/>
        <v>1432.6541497827327</v>
      </c>
      <c r="X299" s="33">
        <f t="shared" si="75"/>
        <v>422.44171302607492</v>
      </c>
      <c r="Y299" s="21">
        <f t="shared" si="75"/>
        <v>66.321245303933125</v>
      </c>
      <c r="Z299" s="21">
        <f t="shared" si="75"/>
        <v>-799.12532364324534</v>
      </c>
      <c r="AA299" s="21">
        <f t="shared" si="75"/>
        <v>-426.1085970384994</v>
      </c>
      <c r="AB299" s="21">
        <f t="shared" si="75"/>
        <v>-107.50055953478471</v>
      </c>
      <c r="AC299" s="21">
        <f t="shared" si="75"/>
        <v>-804.13293744355167</v>
      </c>
      <c r="AD299" s="21">
        <f t="shared" si="75"/>
        <v>7630.7481870362117</v>
      </c>
      <c r="AE299" s="21">
        <f t="shared" si="75"/>
        <v>-780.26223093933561</v>
      </c>
    </row>
    <row r="300" spans="1:31" x14ac:dyDescent="0.2">
      <c r="A300" s="9" t="s">
        <v>553</v>
      </c>
      <c r="B300" s="4" t="s">
        <v>554</v>
      </c>
      <c r="C300" s="33">
        <f>+C301+C341</f>
        <v>-804.12892744339899</v>
      </c>
      <c r="D300" s="33">
        <f t="shared" ref="D300:AE300" si="76">+D301+D341</f>
        <v>-844.33882254469108</v>
      </c>
      <c r="E300" s="33">
        <f t="shared" si="76"/>
        <v>-886.619879728569</v>
      </c>
      <c r="F300" s="33">
        <f t="shared" si="76"/>
        <v>-923.89178786403647</v>
      </c>
      <c r="G300" s="33">
        <f t="shared" si="76"/>
        <v>-984.80959523514446</v>
      </c>
      <c r="H300" s="33">
        <f t="shared" si="76"/>
        <v>-1076.2135880250996</v>
      </c>
      <c r="I300" s="33">
        <f t="shared" si="76"/>
        <v>-1186.997588887707</v>
      </c>
      <c r="J300" s="33">
        <f t="shared" si="76"/>
        <v>-1279.734190343253</v>
      </c>
      <c r="K300" s="33">
        <f t="shared" si="76"/>
        <v>-1354.3809333213794</v>
      </c>
      <c r="L300" s="33">
        <f t="shared" si="76"/>
        <v>-1410.1843490152387</v>
      </c>
      <c r="M300" s="33">
        <f t="shared" si="76"/>
        <v>-1538.5902887535717</v>
      </c>
      <c r="N300" s="33">
        <f t="shared" si="76"/>
        <v>-1592.278431275864</v>
      </c>
      <c r="O300" s="33">
        <f t="shared" si="76"/>
        <v>-1602.3830582975784</v>
      </c>
      <c r="P300" s="33">
        <f t="shared" si="76"/>
        <v>-1661.0063824199133</v>
      </c>
      <c r="Q300" s="33">
        <f t="shared" si="76"/>
        <v>-1755.6877931358517</v>
      </c>
      <c r="R300" s="33">
        <f t="shared" si="76"/>
        <v>-1856.5573036512305</v>
      </c>
      <c r="S300" s="33">
        <f t="shared" si="76"/>
        <v>-1891.1576746527298</v>
      </c>
      <c r="T300" s="33">
        <f t="shared" si="76"/>
        <v>-1901.7799258440407</v>
      </c>
      <c r="U300" s="33">
        <f t="shared" si="76"/>
        <v>-1774.4450247180112</v>
      </c>
      <c r="V300" s="33">
        <f t="shared" si="76"/>
        <v>-1811.4068931905317</v>
      </c>
      <c r="W300" s="33">
        <f t="shared" si="76"/>
        <v>-1856.2115131797341</v>
      </c>
      <c r="X300" s="33">
        <f t="shared" si="76"/>
        <v>-1978.7516048624739</v>
      </c>
      <c r="Y300" s="21">
        <f t="shared" si="76"/>
        <v>-2158.8183757734996</v>
      </c>
      <c r="Z300" s="21">
        <f t="shared" si="76"/>
        <v>-2312.5923254572785</v>
      </c>
      <c r="AA300" s="21">
        <f t="shared" si="76"/>
        <v>-2409.0529688550673</v>
      </c>
      <c r="AB300" s="21">
        <f t="shared" si="76"/>
        <v>-2279.1625909271011</v>
      </c>
      <c r="AC300" s="21">
        <f t="shared" si="76"/>
        <v>-2299.5937552556261</v>
      </c>
      <c r="AD300" s="21">
        <f t="shared" si="76"/>
        <v>-2370.7073704293934</v>
      </c>
      <c r="AE300" s="21">
        <f t="shared" si="76"/>
        <v>-2405.1898372727774</v>
      </c>
    </row>
    <row r="301" spans="1:31" x14ac:dyDescent="0.2">
      <c r="A301" s="9" t="s">
        <v>555</v>
      </c>
      <c r="B301" s="4" t="s">
        <v>556</v>
      </c>
      <c r="C301" s="33">
        <f>+C302+C315+C328</f>
        <v>-720.80090791937346</v>
      </c>
      <c r="D301" s="33">
        <f t="shared" ref="D301:AE301" si="77">+D302+D315+D328</f>
        <v>-737.81551691361312</v>
      </c>
      <c r="E301" s="33">
        <f t="shared" si="77"/>
        <v>-754.42346308932144</v>
      </c>
      <c r="F301" s="33">
        <f t="shared" si="77"/>
        <v>-766.62517555470833</v>
      </c>
      <c r="G301" s="33">
        <f t="shared" si="77"/>
        <v>-781.04406790061466</v>
      </c>
      <c r="H301" s="33">
        <f t="shared" si="77"/>
        <v>-797.85967680338797</v>
      </c>
      <c r="I301" s="33">
        <f t="shared" si="77"/>
        <v>-811.15218619595339</v>
      </c>
      <c r="J301" s="33">
        <f t="shared" si="77"/>
        <v>-819.63038365125078</v>
      </c>
      <c r="K301" s="33">
        <f t="shared" si="77"/>
        <v>-824.30806966051057</v>
      </c>
      <c r="L301" s="33">
        <f t="shared" si="77"/>
        <v>-832.88185190959018</v>
      </c>
      <c r="M301" s="33">
        <f t="shared" si="77"/>
        <v>-838.17625361176476</v>
      </c>
      <c r="N301" s="33">
        <f t="shared" si="77"/>
        <v>-841.67441162119258</v>
      </c>
      <c r="O301" s="33">
        <f t="shared" si="77"/>
        <v>-847.55804767419784</v>
      </c>
      <c r="P301" s="33">
        <f t="shared" si="77"/>
        <v>-848.48216897135171</v>
      </c>
      <c r="Q301" s="33">
        <f t="shared" si="77"/>
        <v>-853.28715186219267</v>
      </c>
      <c r="R301" s="33">
        <f t="shared" si="77"/>
        <v>-855.58098046257373</v>
      </c>
      <c r="S301" s="33">
        <f t="shared" si="77"/>
        <v>-857.2070698457868</v>
      </c>
      <c r="T301" s="33">
        <f t="shared" si="77"/>
        <v>-858.72410378435961</v>
      </c>
      <c r="U301" s="33">
        <f t="shared" si="77"/>
        <v>-861.2497406378676</v>
      </c>
      <c r="V301" s="33">
        <f t="shared" si="77"/>
        <v>-862.1129072118307</v>
      </c>
      <c r="W301" s="33">
        <f t="shared" si="77"/>
        <v>-863.04793405344856</v>
      </c>
      <c r="X301" s="33">
        <f t="shared" si="77"/>
        <v>-865.92830645728179</v>
      </c>
      <c r="Y301" s="21">
        <f t="shared" si="77"/>
        <v>-872.13824337105757</v>
      </c>
      <c r="Z301" s="21">
        <f t="shared" si="77"/>
        <v>-878.54049592627462</v>
      </c>
      <c r="AA301" s="21">
        <f t="shared" si="77"/>
        <v>-883.50368191547329</v>
      </c>
      <c r="AB301" s="21">
        <f t="shared" si="77"/>
        <v>-889.05655250492975</v>
      </c>
      <c r="AC301" s="21">
        <f t="shared" si="77"/>
        <v>-899.35717368788005</v>
      </c>
      <c r="AD301" s="21">
        <f t="shared" si="77"/>
        <v>-907.41922102906676</v>
      </c>
      <c r="AE301" s="21">
        <f t="shared" si="77"/>
        <v>-913.23623844616736</v>
      </c>
    </row>
    <row r="302" spans="1:31" x14ac:dyDescent="0.2">
      <c r="A302" s="9" t="s">
        <v>557</v>
      </c>
      <c r="B302" s="4" t="s">
        <v>558</v>
      </c>
      <c r="C302" s="33">
        <f t="shared" ref="C302:AE302" si="78">+C303+C304+C305+C306+C307+C308+C309+C310+C311+C312+C313+C314</f>
        <v>-688.15687785119519</v>
      </c>
      <c r="D302" s="33">
        <f t="shared" si="78"/>
        <v>-688.15687785119519</v>
      </c>
      <c r="E302" s="33">
        <f t="shared" si="78"/>
        <v>-688.15687785119519</v>
      </c>
      <c r="F302" s="33">
        <f t="shared" si="78"/>
        <v>-688.15687785119519</v>
      </c>
      <c r="G302" s="33">
        <f t="shared" si="78"/>
        <v>-688.15687785119519</v>
      </c>
      <c r="H302" s="33">
        <f t="shared" si="78"/>
        <v>-688.15687785119519</v>
      </c>
      <c r="I302" s="33">
        <f t="shared" si="78"/>
        <v>-688.15687785119519</v>
      </c>
      <c r="J302" s="33">
        <f t="shared" si="78"/>
        <v>-688.15687785119519</v>
      </c>
      <c r="K302" s="33">
        <f t="shared" si="78"/>
        <v>-688.15687785119519</v>
      </c>
      <c r="L302" s="33">
        <f t="shared" si="78"/>
        <v>-688.15687785119519</v>
      </c>
      <c r="M302" s="33">
        <f t="shared" si="78"/>
        <v>-688.15687785119519</v>
      </c>
      <c r="N302" s="33">
        <f t="shared" si="78"/>
        <v>-688.15687785119519</v>
      </c>
      <c r="O302" s="33">
        <f t="shared" si="78"/>
        <v>-688.15687785119519</v>
      </c>
      <c r="P302" s="33">
        <f t="shared" si="78"/>
        <v>-688.15687785119519</v>
      </c>
      <c r="Q302" s="33">
        <f t="shared" si="78"/>
        <v>-688.15687785119519</v>
      </c>
      <c r="R302" s="33">
        <f t="shared" si="78"/>
        <v>-688.15687785119519</v>
      </c>
      <c r="S302" s="33">
        <f t="shared" si="78"/>
        <v>-688.15687785119519</v>
      </c>
      <c r="T302" s="33">
        <f t="shared" si="78"/>
        <v>-688.15687785119519</v>
      </c>
      <c r="U302" s="33">
        <f t="shared" si="78"/>
        <v>-688.15687785119519</v>
      </c>
      <c r="V302" s="33">
        <f t="shared" si="78"/>
        <v>-688.15687785119519</v>
      </c>
      <c r="W302" s="33">
        <f t="shared" si="78"/>
        <v>-688.15687785119519</v>
      </c>
      <c r="X302" s="33">
        <f t="shared" si="78"/>
        <v>-688.15687785119519</v>
      </c>
      <c r="Y302" s="33">
        <f t="shared" si="78"/>
        <v>-688.15687785119519</v>
      </c>
      <c r="Z302" s="33">
        <f t="shared" si="78"/>
        <v>-688.15687785119519</v>
      </c>
      <c r="AA302" s="33">
        <f t="shared" si="78"/>
        <v>-688.15687785119519</v>
      </c>
      <c r="AB302" s="33">
        <f t="shared" si="78"/>
        <v>-688.15687785119519</v>
      </c>
      <c r="AC302" s="33">
        <f t="shared" si="78"/>
        <v>-688.15687785119519</v>
      </c>
      <c r="AD302" s="33">
        <f t="shared" si="78"/>
        <v>-688.15687785119519</v>
      </c>
      <c r="AE302" s="33">
        <f t="shared" si="78"/>
        <v>-688.15687785119519</v>
      </c>
    </row>
    <row r="303" spans="1:31" x14ac:dyDescent="0.2">
      <c r="A303" s="9" t="s">
        <v>559</v>
      </c>
      <c r="B303" s="4" t="s">
        <v>560</v>
      </c>
      <c r="C303" s="94">
        <f>+'CO2'!C303+'abs CO2'!C303+'CH4'!C303*PCG!$C$5+N2O!C303*PCG!$C$6+HFC!C303+PFC!C303+'SF6'!C303</f>
        <v>0</v>
      </c>
      <c r="D303" s="94">
        <f>+'CO2'!D303+'abs CO2'!D303+'CH4'!D303*PCG!$C$5+N2O!D303*PCG!$C$6+HFC!D303+PFC!D303+'SF6'!D303</f>
        <v>0</v>
      </c>
      <c r="E303" s="94">
        <f>+'CO2'!E303+'abs CO2'!E303+'CH4'!E303*PCG!$C$5+N2O!E303*PCG!$C$6+HFC!E303+PFC!E303+'SF6'!E303</f>
        <v>0</v>
      </c>
      <c r="F303" s="94">
        <f>+'CO2'!F303+'abs CO2'!F303+'CH4'!F303*PCG!$C$5+N2O!F303*PCG!$C$6+HFC!F303+PFC!F303+'SF6'!F303</f>
        <v>0</v>
      </c>
      <c r="G303" s="94">
        <f>+'CO2'!G303+'abs CO2'!G303+'CH4'!G303*PCG!$C$5+N2O!G303*PCG!$C$6+HFC!G303+PFC!G303+'SF6'!G303</f>
        <v>0</v>
      </c>
      <c r="H303" s="94">
        <f>+'CO2'!H303+'abs CO2'!H303+'CH4'!H303*PCG!$C$5+N2O!H303*PCG!$C$6+HFC!H303+PFC!H303+'SF6'!H303</f>
        <v>0</v>
      </c>
      <c r="I303" s="94">
        <f>+'CO2'!I303+'abs CO2'!I303+'CH4'!I303*PCG!$C$5+N2O!I303*PCG!$C$6+HFC!I303+PFC!I303+'SF6'!I303</f>
        <v>0</v>
      </c>
      <c r="J303" s="94">
        <f>+'CO2'!J303+'abs CO2'!J303+'CH4'!J303*PCG!$C$5+N2O!J303*PCG!$C$6+HFC!J303+PFC!J303+'SF6'!J303</f>
        <v>0</v>
      </c>
      <c r="K303" s="94">
        <f>+'CO2'!K303+'abs CO2'!K303+'CH4'!K303*PCG!$C$5+N2O!K303*PCG!$C$6+HFC!K303+PFC!K303+'SF6'!K303</f>
        <v>0</v>
      </c>
      <c r="L303" s="94">
        <f>+'CO2'!L303+'abs CO2'!L303+'CH4'!L303*PCG!$C$5+N2O!L303*PCG!$C$6+HFC!L303+PFC!L303+'SF6'!L303</f>
        <v>0</v>
      </c>
      <c r="M303" s="94">
        <f>+'CO2'!M303+'abs CO2'!M303+'CH4'!M303*PCG!$C$5+N2O!M303*PCG!$C$6+HFC!M303+PFC!M303+'SF6'!M303</f>
        <v>0</v>
      </c>
      <c r="N303" s="94">
        <f>+'CO2'!N303+'abs CO2'!N303+'CH4'!N303*PCG!$C$5+N2O!N303*PCG!$C$6+HFC!N303+PFC!N303+'SF6'!N303</f>
        <v>0</v>
      </c>
      <c r="O303" s="94">
        <f>+'CO2'!O303+'abs CO2'!O303+'CH4'!O303*PCG!$C$5+N2O!O303*PCG!$C$6+HFC!O303+PFC!O303+'SF6'!O303</f>
        <v>0</v>
      </c>
      <c r="P303" s="94">
        <f>+'CO2'!P303+'abs CO2'!P303+'CH4'!P303*PCG!$C$5+N2O!P303*PCG!$C$6+HFC!P303+PFC!P303+'SF6'!P303</f>
        <v>0</v>
      </c>
      <c r="Q303" s="94">
        <f>+'CO2'!Q303+'abs CO2'!Q303+'CH4'!Q303*PCG!$C$5+N2O!Q303*PCG!$C$6+HFC!Q303+PFC!Q303+'SF6'!Q303</f>
        <v>0</v>
      </c>
      <c r="R303" s="94">
        <f>+'CO2'!R303+'abs CO2'!R303+'CH4'!R303*PCG!$C$5+N2O!R303*PCG!$C$6+HFC!R303+PFC!R303+'SF6'!R303</f>
        <v>0</v>
      </c>
      <c r="S303" s="94">
        <f>+'CO2'!S303+'abs CO2'!S303+'CH4'!S303*PCG!$C$5+N2O!S303*PCG!$C$6+HFC!S303+PFC!S303+'SF6'!S303</f>
        <v>0</v>
      </c>
      <c r="T303" s="94">
        <f>+'CO2'!T303+'abs CO2'!T303+'CH4'!T303*PCG!$C$5+N2O!T303*PCG!$C$6+HFC!T303+PFC!T303+'SF6'!T303</f>
        <v>0</v>
      </c>
      <c r="U303" s="94">
        <f>+'CO2'!U303+'abs CO2'!U303+'CH4'!U303*PCG!$C$5+N2O!U303*PCG!$C$6+HFC!U303+PFC!U303+'SF6'!U303</f>
        <v>0</v>
      </c>
      <c r="V303" s="94">
        <f>+'CO2'!V303+'abs CO2'!V303+'CH4'!V303*PCG!$C$5+N2O!V303*PCG!$C$6+HFC!V303+PFC!V303+'SF6'!V303</f>
        <v>0</v>
      </c>
      <c r="W303" s="94">
        <f>+'CO2'!W303+'abs CO2'!W303+'CH4'!W303*PCG!$C$5+N2O!W303*PCG!$C$6+HFC!W303+PFC!W303+'SF6'!W303</f>
        <v>0</v>
      </c>
      <c r="X303" s="94">
        <f>+'CO2'!X303+'abs CO2'!X303+'CH4'!X303*PCG!$C$5+N2O!X303*PCG!$C$6+HFC!X303+PFC!X303+'SF6'!X303</f>
        <v>0</v>
      </c>
      <c r="Y303" s="94">
        <f>+'CO2'!Y303+'abs CO2'!Y303+'CH4'!Y303*PCG!$C$5+N2O!Y303*PCG!$C$6+HFC!Y303+PFC!Y303+'SF6'!Y303</f>
        <v>0</v>
      </c>
      <c r="Z303" s="94">
        <f>+'CO2'!Z303+'abs CO2'!Z303+'CH4'!Z303*PCG!$C$5+N2O!Z303*PCG!$C$6+HFC!Z303+PFC!Z303+'SF6'!Z303</f>
        <v>0</v>
      </c>
      <c r="AA303" s="94">
        <f>+'CO2'!AA303+'abs CO2'!AA303+'CH4'!AA303*PCG!$C$5+N2O!AA303*PCG!$C$6+HFC!AA303+PFC!AA303+'SF6'!AA303</f>
        <v>0</v>
      </c>
      <c r="AB303" s="94">
        <f>+'CO2'!AB303+'abs CO2'!AB303+'CH4'!AB303*PCG!$C$5+N2O!AB303*PCG!$C$6+HFC!AB303+PFC!AB303+'SF6'!AB303</f>
        <v>0</v>
      </c>
      <c r="AC303" s="94">
        <f>+'CO2'!AC303+'abs CO2'!AC303+'CH4'!AC303*PCG!$C$5+N2O!AC303*PCG!$C$6+HFC!AC303+PFC!AC303+'SF6'!AC303</f>
        <v>0</v>
      </c>
      <c r="AD303" s="94">
        <f>+'CO2'!AD303+'abs CO2'!AD303+'CH4'!AD303*PCG!$C$5+N2O!AD303*PCG!$C$6+HFC!AD303+PFC!AD303+'SF6'!AD303</f>
        <v>0</v>
      </c>
      <c r="AE303" s="94">
        <f>+'CO2'!AE303+'abs CO2'!AE303+'CH4'!AE303*PCG!$C$5+N2O!AE303*PCG!$C$6+HFC!AE303+PFC!AE303+'SF6'!AE303</f>
        <v>0</v>
      </c>
    </row>
    <row r="304" spans="1:31" x14ac:dyDescent="0.2">
      <c r="A304" s="9" t="s">
        <v>561</v>
      </c>
      <c r="B304" s="4" t="s">
        <v>745</v>
      </c>
      <c r="C304" s="94">
        <f>+'CO2'!C304+'abs CO2'!C304+'CH4'!C304*PCG!$C$5+N2O!C304*PCG!$C$6+HFC!C304+PFC!C304+'SF6'!C304</f>
        <v>0</v>
      </c>
      <c r="D304" s="94">
        <f>+'CO2'!D304+'abs CO2'!D304+'CH4'!D304*PCG!$C$5+N2O!D304*PCG!$C$6+HFC!D304+PFC!D304+'SF6'!D304</f>
        <v>0</v>
      </c>
      <c r="E304" s="94">
        <f>+'CO2'!E304+'abs CO2'!E304+'CH4'!E304*PCG!$C$5+N2O!E304*PCG!$C$6+HFC!E304+PFC!E304+'SF6'!E304</f>
        <v>0</v>
      </c>
      <c r="F304" s="94">
        <f>+'CO2'!F304+'abs CO2'!F304+'CH4'!F304*PCG!$C$5+N2O!F304*PCG!$C$6+HFC!F304+PFC!F304+'SF6'!F304</f>
        <v>0</v>
      </c>
      <c r="G304" s="94">
        <f>+'CO2'!G304+'abs CO2'!G304+'CH4'!G304*PCG!$C$5+N2O!G304*PCG!$C$6+HFC!G304+PFC!G304+'SF6'!G304</f>
        <v>0</v>
      </c>
      <c r="H304" s="94">
        <f>+'CO2'!H304+'abs CO2'!H304+'CH4'!H304*PCG!$C$5+N2O!H304*PCG!$C$6+HFC!H304+PFC!H304+'SF6'!H304</f>
        <v>0</v>
      </c>
      <c r="I304" s="94">
        <f>+'CO2'!I304+'abs CO2'!I304+'CH4'!I304*PCG!$C$5+N2O!I304*PCG!$C$6+HFC!I304+PFC!I304+'SF6'!I304</f>
        <v>0</v>
      </c>
      <c r="J304" s="94">
        <f>+'CO2'!J304+'abs CO2'!J304+'CH4'!J304*PCG!$C$5+N2O!J304*PCG!$C$6+HFC!J304+PFC!J304+'SF6'!J304</f>
        <v>0</v>
      </c>
      <c r="K304" s="94">
        <f>+'CO2'!K304+'abs CO2'!K304+'CH4'!K304*PCG!$C$5+N2O!K304*PCG!$C$6+HFC!K304+PFC!K304+'SF6'!K304</f>
        <v>0</v>
      </c>
      <c r="L304" s="94">
        <f>+'CO2'!L304+'abs CO2'!L304+'CH4'!L304*PCG!$C$5+N2O!L304*PCG!$C$6+HFC!L304+PFC!L304+'SF6'!L304</f>
        <v>0</v>
      </c>
      <c r="M304" s="94">
        <f>+'CO2'!M304+'abs CO2'!M304+'CH4'!M304*PCG!$C$5+N2O!M304*PCG!$C$6+HFC!M304+PFC!M304+'SF6'!M304</f>
        <v>0</v>
      </c>
      <c r="N304" s="94">
        <f>+'CO2'!N304+'abs CO2'!N304+'CH4'!N304*PCG!$C$5+N2O!N304*PCG!$C$6+HFC!N304+PFC!N304+'SF6'!N304</f>
        <v>0</v>
      </c>
      <c r="O304" s="94">
        <f>+'CO2'!O304+'abs CO2'!O304+'CH4'!O304*PCG!$C$5+N2O!O304*PCG!$C$6+HFC!O304+PFC!O304+'SF6'!O304</f>
        <v>0</v>
      </c>
      <c r="P304" s="94">
        <f>+'CO2'!P304+'abs CO2'!P304+'CH4'!P304*PCG!$C$5+N2O!P304*PCG!$C$6+HFC!P304+PFC!P304+'SF6'!P304</f>
        <v>0</v>
      </c>
      <c r="Q304" s="94">
        <f>+'CO2'!Q304+'abs CO2'!Q304+'CH4'!Q304*PCG!$C$5+N2O!Q304*PCG!$C$6+HFC!Q304+PFC!Q304+'SF6'!Q304</f>
        <v>0</v>
      </c>
      <c r="R304" s="94">
        <f>+'CO2'!R304+'abs CO2'!R304+'CH4'!R304*PCG!$C$5+N2O!R304*PCG!$C$6+HFC!R304+PFC!R304+'SF6'!R304</f>
        <v>0</v>
      </c>
      <c r="S304" s="94">
        <f>+'CO2'!S304+'abs CO2'!S304+'CH4'!S304*PCG!$C$5+N2O!S304*PCG!$C$6+HFC!S304+PFC!S304+'SF6'!S304</f>
        <v>0</v>
      </c>
      <c r="T304" s="94">
        <f>+'CO2'!T304+'abs CO2'!T304+'CH4'!T304*PCG!$C$5+N2O!T304*PCG!$C$6+HFC!T304+PFC!T304+'SF6'!T304</f>
        <v>0</v>
      </c>
      <c r="U304" s="94">
        <f>+'CO2'!U304+'abs CO2'!U304+'CH4'!U304*PCG!$C$5+N2O!U304*PCG!$C$6+HFC!U304+PFC!U304+'SF6'!U304</f>
        <v>0</v>
      </c>
      <c r="V304" s="94">
        <f>+'CO2'!V304+'abs CO2'!V304+'CH4'!V304*PCG!$C$5+N2O!V304*PCG!$C$6+HFC!V304+PFC!V304+'SF6'!V304</f>
        <v>0</v>
      </c>
      <c r="W304" s="94">
        <f>+'CO2'!W304+'abs CO2'!W304+'CH4'!W304*PCG!$C$5+N2O!W304*PCG!$C$6+HFC!W304+PFC!W304+'SF6'!W304</f>
        <v>0</v>
      </c>
      <c r="X304" s="94">
        <f>+'CO2'!X304+'abs CO2'!X304+'CH4'!X304*PCG!$C$5+N2O!X304*PCG!$C$6+HFC!X304+PFC!X304+'SF6'!X304</f>
        <v>0</v>
      </c>
      <c r="Y304" s="94">
        <f>+'CO2'!Y304+'abs CO2'!Y304+'CH4'!Y304*PCG!$C$5+N2O!Y304*PCG!$C$6+HFC!Y304+PFC!Y304+'SF6'!Y304</f>
        <v>0</v>
      </c>
      <c r="Z304" s="94">
        <f>+'CO2'!Z304+'abs CO2'!Z304+'CH4'!Z304*PCG!$C$5+N2O!Z304*PCG!$C$6+HFC!Z304+PFC!Z304+'SF6'!Z304</f>
        <v>0</v>
      </c>
      <c r="AA304" s="94">
        <f>+'CO2'!AA304+'abs CO2'!AA304+'CH4'!AA304*PCG!$C$5+N2O!AA304*PCG!$C$6+HFC!AA304+PFC!AA304+'SF6'!AA304</f>
        <v>0</v>
      </c>
      <c r="AB304" s="94">
        <f>+'CO2'!AB304+'abs CO2'!AB304+'CH4'!AB304*PCG!$C$5+N2O!AB304*PCG!$C$6+HFC!AB304+PFC!AB304+'SF6'!AB304</f>
        <v>0</v>
      </c>
      <c r="AC304" s="94">
        <f>+'CO2'!AC304+'abs CO2'!AC304+'CH4'!AC304*PCG!$C$5+N2O!AC304*PCG!$C$6+HFC!AC304+PFC!AC304+'SF6'!AC304</f>
        <v>0</v>
      </c>
      <c r="AD304" s="94">
        <f>+'CO2'!AD304+'abs CO2'!AD304+'CH4'!AD304*PCG!$C$5+N2O!AD304*PCG!$C$6+HFC!AD304+PFC!AD304+'SF6'!AD304</f>
        <v>0</v>
      </c>
      <c r="AE304" s="94">
        <f>+'CO2'!AE304+'abs CO2'!AE304+'CH4'!AE304*PCG!$C$5+N2O!AE304*PCG!$C$6+HFC!AE304+PFC!AE304+'SF6'!AE304</f>
        <v>0</v>
      </c>
    </row>
    <row r="305" spans="1:31" x14ac:dyDescent="0.2">
      <c r="A305" s="9" t="s">
        <v>563</v>
      </c>
      <c r="B305" s="4" t="s">
        <v>562</v>
      </c>
      <c r="C305" s="94">
        <f>+'CO2'!C305+'abs CO2'!C305+'CH4'!C305*PCG!$C$5+N2O!C305*PCG!$C$6+HFC!C305+PFC!C305+'SF6'!C305</f>
        <v>0</v>
      </c>
      <c r="D305" s="94">
        <f>+'CO2'!D305+'abs CO2'!D305+'CH4'!D305*PCG!$C$5+N2O!D305*PCG!$C$6+HFC!D305+PFC!D305+'SF6'!D305</f>
        <v>0</v>
      </c>
      <c r="E305" s="94">
        <f>+'CO2'!E305+'abs CO2'!E305+'CH4'!E305*PCG!$C$5+N2O!E305*PCG!$C$6+HFC!E305+PFC!E305+'SF6'!E305</f>
        <v>0</v>
      </c>
      <c r="F305" s="94">
        <f>+'CO2'!F305+'abs CO2'!F305+'CH4'!F305*PCG!$C$5+N2O!F305*PCG!$C$6+HFC!F305+PFC!F305+'SF6'!F305</f>
        <v>0</v>
      </c>
      <c r="G305" s="94">
        <f>+'CO2'!G305+'abs CO2'!G305+'CH4'!G305*PCG!$C$5+N2O!G305*PCG!$C$6+HFC!G305+PFC!G305+'SF6'!G305</f>
        <v>0</v>
      </c>
      <c r="H305" s="94">
        <f>+'CO2'!H305+'abs CO2'!H305+'CH4'!H305*PCG!$C$5+N2O!H305*PCG!$C$6+HFC!H305+PFC!H305+'SF6'!H305</f>
        <v>0</v>
      </c>
      <c r="I305" s="94">
        <f>+'CO2'!I305+'abs CO2'!I305+'CH4'!I305*PCG!$C$5+N2O!I305*PCG!$C$6+HFC!I305+PFC!I305+'SF6'!I305</f>
        <v>0</v>
      </c>
      <c r="J305" s="94">
        <f>+'CO2'!J305+'abs CO2'!J305+'CH4'!J305*PCG!$C$5+N2O!J305*PCG!$C$6+HFC!J305+PFC!J305+'SF6'!J305</f>
        <v>0</v>
      </c>
      <c r="K305" s="94">
        <f>+'CO2'!K305+'abs CO2'!K305+'CH4'!K305*PCG!$C$5+N2O!K305*PCG!$C$6+HFC!K305+PFC!K305+'SF6'!K305</f>
        <v>0</v>
      </c>
      <c r="L305" s="94">
        <f>+'CO2'!L305+'abs CO2'!L305+'CH4'!L305*PCG!$C$5+N2O!L305*PCG!$C$6+HFC!L305+PFC!L305+'SF6'!L305</f>
        <v>0</v>
      </c>
      <c r="M305" s="94">
        <f>+'CO2'!M305+'abs CO2'!M305+'CH4'!M305*PCG!$C$5+N2O!M305*PCG!$C$6+HFC!M305+PFC!M305+'SF6'!M305</f>
        <v>0</v>
      </c>
      <c r="N305" s="94">
        <f>+'CO2'!N305+'abs CO2'!N305+'CH4'!N305*PCG!$C$5+N2O!N305*PCG!$C$6+HFC!N305+PFC!N305+'SF6'!N305</f>
        <v>0</v>
      </c>
      <c r="O305" s="94">
        <f>+'CO2'!O305+'abs CO2'!O305+'CH4'!O305*PCG!$C$5+N2O!O305*PCG!$C$6+HFC!O305+PFC!O305+'SF6'!O305</f>
        <v>0</v>
      </c>
      <c r="P305" s="94">
        <f>+'CO2'!P305+'abs CO2'!P305+'CH4'!P305*PCG!$C$5+N2O!P305*PCG!$C$6+HFC!P305+PFC!P305+'SF6'!P305</f>
        <v>0</v>
      </c>
      <c r="Q305" s="94">
        <f>+'CO2'!Q305+'abs CO2'!Q305+'CH4'!Q305*PCG!$C$5+N2O!Q305*PCG!$C$6+HFC!Q305+PFC!Q305+'SF6'!Q305</f>
        <v>0</v>
      </c>
      <c r="R305" s="94">
        <f>+'CO2'!R305+'abs CO2'!R305+'CH4'!R305*PCG!$C$5+N2O!R305*PCG!$C$6+HFC!R305+PFC!R305+'SF6'!R305</f>
        <v>0</v>
      </c>
      <c r="S305" s="94">
        <f>+'CO2'!S305+'abs CO2'!S305+'CH4'!S305*PCG!$C$5+N2O!S305*PCG!$C$6+HFC!S305+PFC!S305+'SF6'!S305</f>
        <v>0</v>
      </c>
      <c r="T305" s="94">
        <f>+'CO2'!T305+'abs CO2'!T305+'CH4'!T305*PCG!$C$5+N2O!T305*PCG!$C$6+HFC!T305+PFC!T305+'SF6'!T305</f>
        <v>0</v>
      </c>
      <c r="U305" s="94">
        <f>+'CO2'!U305+'abs CO2'!U305+'CH4'!U305*PCG!$C$5+N2O!U305*PCG!$C$6+HFC!U305+PFC!U305+'SF6'!U305</f>
        <v>0</v>
      </c>
      <c r="V305" s="94">
        <f>+'CO2'!V305+'abs CO2'!V305+'CH4'!V305*PCG!$C$5+N2O!V305*PCG!$C$6+HFC!V305+PFC!V305+'SF6'!V305</f>
        <v>0</v>
      </c>
      <c r="W305" s="94">
        <f>+'CO2'!W305+'abs CO2'!W305+'CH4'!W305*PCG!$C$5+N2O!W305*PCG!$C$6+HFC!W305+PFC!W305+'SF6'!W305</f>
        <v>0</v>
      </c>
      <c r="X305" s="94">
        <f>+'CO2'!X305+'abs CO2'!X305+'CH4'!X305*PCG!$C$5+N2O!X305*PCG!$C$6+HFC!X305+PFC!X305+'SF6'!X305</f>
        <v>0</v>
      </c>
      <c r="Y305" s="94">
        <f>+'CO2'!Y305+'abs CO2'!Y305+'CH4'!Y305*PCG!$C$5+N2O!Y305*PCG!$C$6+HFC!Y305+PFC!Y305+'SF6'!Y305</f>
        <v>0</v>
      </c>
      <c r="Z305" s="94">
        <f>+'CO2'!Z305+'abs CO2'!Z305+'CH4'!Z305*PCG!$C$5+N2O!Z305*PCG!$C$6+HFC!Z305+PFC!Z305+'SF6'!Z305</f>
        <v>0</v>
      </c>
      <c r="AA305" s="94">
        <f>+'CO2'!AA305+'abs CO2'!AA305+'CH4'!AA305*PCG!$C$5+N2O!AA305*PCG!$C$6+HFC!AA305+PFC!AA305+'SF6'!AA305</f>
        <v>0</v>
      </c>
      <c r="AB305" s="94">
        <f>+'CO2'!AB305+'abs CO2'!AB305+'CH4'!AB305*PCG!$C$5+N2O!AB305*PCG!$C$6+HFC!AB305+PFC!AB305+'SF6'!AB305</f>
        <v>0</v>
      </c>
      <c r="AC305" s="94">
        <f>+'CO2'!AC305+'abs CO2'!AC305+'CH4'!AC305*PCG!$C$5+N2O!AC305*PCG!$C$6+HFC!AC305+PFC!AC305+'SF6'!AC305</f>
        <v>0</v>
      </c>
      <c r="AD305" s="94">
        <f>+'CO2'!AD305+'abs CO2'!AD305+'CH4'!AD305*PCG!$C$5+N2O!AD305*PCG!$C$6+HFC!AD305+PFC!AD305+'SF6'!AD305</f>
        <v>0</v>
      </c>
      <c r="AE305" s="94">
        <f>+'CO2'!AE305+'abs CO2'!AE305+'CH4'!AE305*PCG!$C$5+N2O!AE305*PCG!$C$6+HFC!AE305+PFC!AE305+'SF6'!AE305</f>
        <v>0</v>
      </c>
    </row>
    <row r="306" spans="1:31" x14ac:dyDescent="0.2">
      <c r="A306" s="9" t="s">
        <v>564</v>
      </c>
      <c r="B306" s="4" t="s">
        <v>746</v>
      </c>
      <c r="C306" s="94">
        <f>+'CO2'!C306+'abs CO2'!C306+'CH4'!C306*PCG!$C$5+N2O!C306*PCG!$C$6+HFC!C306+PFC!C306+'SF6'!C306</f>
        <v>-20.579639897182176</v>
      </c>
      <c r="D306" s="94">
        <f>+'CO2'!D306+'abs CO2'!D306+'CH4'!D306*PCG!$C$5+N2O!D306*PCG!$C$6+HFC!D306+PFC!D306+'SF6'!D306</f>
        <v>-20.579639897182176</v>
      </c>
      <c r="E306" s="94">
        <f>+'CO2'!E306+'abs CO2'!E306+'CH4'!E306*PCG!$C$5+N2O!E306*PCG!$C$6+HFC!E306+PFC!E306+'SF6'!E306</f>
        <v>-20.579639897182176</v>
      </c>
      <c r="F306" s="94">
        <f>+'CO2'!F306+'abs CO2'!F306+'CH4'!F306*PCG!$C$5+N2O!F306*PCG!$C$6+HFC!F306+PFC!F306+'SF6'!F306</f>
        <v>-20.579639897182176</v>
      </c>
      <c r="G306" s="94">
        <f>+'CO2'!G306+'abs CO2'!G306+'CH4'!G306*PCG!$C$5+N2O!G306*PCG!$C$6+HFC!G306+PFC!G306+'SF6'!G306</f>
        <v>-20.579639897182176</v>
      </c>
      <c r="H306" s="94">
        <f>+'CO2'!H306+'abs CO2'!H306+'CH4'!H306*PCG!$C$5+N2O!H306*PCG!$C$6+HFC!H306+PFC!H306+'SF6'!H306</f>
        <v>-20.579639897182176</v>
      </c>
      <c r="I306" s="94">
        <f>+'CO2'!I306+'abs CO2'!I306+'CH4'!I306*PCG!$C$5+N2O!I306*PCG!$C$6+HFC!I306+PFC!I306+'SF6'!I306</f>
        <v>-20.579639897182176</v>
      </c>
      <c r="J306" s="94">
        <f>+'CO2'!J306+'abs CO2'!J306+'CH4'!J306*PCG!$C$5+N2O!J306*PCG!$C$6+HFC!J306+PFC!J306+'SF6'!J306</f>
        <v>-20.579639897182176</v>
      </c>
      <c r="K306" s="94">
        <f>+'CO2'!K306+'abs CO2'!K306+'CH4'!K306*PCG!$C$5+N2O!K306*PCG!$C$6+HFC!K306+PFC!K306+'SF6'!K306</f>
        <v>-20.579639897182176</v>
      </c>
      <c r="L306" s="94">
        <f>+'CO2'!L306+'abs CO2'!L306+'CH4'!L306*PCG!$C$5+N2O!L306*PCG!$C$6+HFC!L306+PFC!L306+'SF6'!L306</f>
        <v>-20.579639897182176</v>
      </c>
      <c r="M306" s="94">
        <f>+'CO2'!M306+'abs CO2'!M306+'CH4'!M306*PCG!$C$5+N2O!M306*PCG!$C$6+HFC!M306+PFC!M306+'SF6'!M306</f>
        <v>-20.579639897182176</v>
      </c>
      <c r="N306" s="94">
        <f>+'CO2'!N306+'abs CO2'!N306+'CH4'!N306*PCG!$C$5+N2O!N306*PCG!$C$6+HFC!N306+PFC!N306+'SF6'!N306</f>
        <v>-20.579639897182176</v>
      </c>
      <c r="O306" s="94">
        <f>+'CO2'!O306+'abs CO2'!O306+'CH4'!O306*PCG!$C$5+N2O!O306*PCG!$C$6+HFC!O306+PFC!O306+'SF6'!O306</f>
        <v>-20.579639897182176</v>
      </c>
      <c r="P306" s="94">
        <f>+'CO2'!P306+'abs CO2'!P306+'CH4'!P306*PCG!$C$5+N2O!P306*PCG!$C$6+HFC!P306+PFC!P306+'SF6'!P306</f>
        <v>-20.579639897182176</v>
      </c>
      <c r="Q306" s="94">
        <f>+'CO2'!Q306+'abs CO2'!Q306+'CH4'!Q306*PCG!$C$5+N2O!Q306*PCG!$C$6+HFC!Q306+PFC!Q306+'SF6'!Q306</f>
        <v>-20.579639897182176</v>
      </c>
      <c r="R306" s="94">
        <f>+'CO2'!R306+'abs CO2'!R306+'CH4'!R306*PCG!$C$5+N2O!R306*PCG!$C$6+HFC!R306+PFC!R306+'SF6'!R306</f>
        <v>-20.579639897182176</v>
      </c>
      <c r="S306" s="94">
        <f>+'CO2'!S306+'abs CO2'!S306+'CH4'!S306*PCG!$C$5+N2O!S306*PCG!$C$6+HFC!S306+PFC!S306+'SF6'!S306</f>
        <v>-20.579639897182176</v>
      </c>
      <c r="T306" s="94">
        <f>+'CO2'!T306+'abs CO2'!T306+'CH4'!T306*PCG!$C$5+N2O!T306*PCG!$C$6+HFC!T306+PFC!T306+'SF6'!T306</f>
        <v>-20.579639897182176</v>
      </c>
      <c r="U306" s="94">
        <f>+'CO2'!U306+'abs CO2'!U306+'CH4'!U306*PCG!$C$5+N2O!U306*PCG!$C$6+HFC!U306+PFC!U306+'SF6'!U306</f>
        <v>-20.579639897182176</v>
      </c>
      <c r="V306" s="94">
        <f>+'CO2'!V306+'abs CO2'!V306+'CH4'!V306*PCG!$C$5+N2O!V306*PCG!$C$6+HFC!V306+PFC!V306+'SF6'!V306</f>
        <v>-20.579639897182176</v>
      </c>
      <c r="W306" s="94">
        <f>+'CO2'!W306+'abs CO2'!W306+'CH4'!W306*PCG!$C$5+N2O!W306*PCG!$C$6+HFC!W306+PFC!W306+'SF6'!W306</f>
        <v>-20.579639897182176</v>
      </c>
      <c r="X306" s="94">
        <f>+'CO2'!X306+'abs CO2'!X306+'CH4'!X306*PCG!$C$5+N2O!X306*PCG!$C$6+HFC!X306+PFC!X306+'SF6'!X306</f>
        <v>-20.579639897182176</v>
      </c>
      <c r="Y306" s="94">
        <f>+'CO2'!Y306+'abs CO2'!Y306+'CH4'!Y306*PCG!$C$5+N2O!Y306*PCG!$C$6+HFC!Y306+PFC!Y306+'SF6'!Y306</f>
        <v>-20.579639897182176</v>
      </c>
      <c r="Z306" s="94">
        <f>+'CO2'!Z306+'abs CO2'!Z306+'CH4'!Z306*PCG!$C$5+N2O!Z306*PCG!$C$6+HFC!Z306+PFC!Z306+'SF6'!Z306</f>
        <v>-20.579639897182176</v>
      </c>
      <c r="AA306" s="94">
        <f>+'CO2'!AA306+'abs CO2'!AA306+'CH4'!AA306*PCG!$C$5+N2O!AA306*PCG!$C$6+HFC!AA306+PFC!AA306+'SF6'!AA306</f>
        <v>-20.579639897182176</v>
      </c>
      <c r="AB306" s="94">
        <f>+'CO2'!AB306+'abs CO2'!AB306+'CH4'!AB306*PCG!$C$5+N2O!AB306*PCG!$C$6+HFC!AB306+PFC!AB306+'SF6'!AB306</f>
        <v>-20.579639897182176</v>
      </c>
      <c r="AC306" s="94">
        <f>+'CO2'!AC306+'abs CO2'!AC306+'CH4'!AC306*PCG!$C$5+N2O!AC306*PCG!$C$6+HFC!AC306+PFC!AC306+'SF6'!AC306</f>
        <v>-20.579639897182176</v>
      </c>
      <c r="AD306" s="94">
        <f>+'CO2'!AD306+'abs CO2'!AD306+'CH4'!AD306*PCG!$C$5+N2O!AD306*PCG!$C$6+HFC!AD306+PFC!AD306+'SF6'!AD306</f>
        <v>-20.579639897182176</v>
      </c>
      <c r="AE306" s="94">
        <f>+'CO2'!AE306+'abs CO2'!AE306+'CH4'!AE306*PCG!$C$5+N2O!AE306*PCG!$C$6+HFC!AE306+PFC!AE306+'SF6'!AE306</f>
        <v>-20.579639897182176</v>
      </c>
    </row>
    <row r="307" spans="1:31" x14ac:dyDescent="0.2">
      <c r="A307" s="9" t="s">
        <v>565</v>
      </c>
      <c r="B307" s="4" t="s">
        <v>576</v>
      </c>
      <c r="C307" s="94">
        <f>+'CO2'!C307+'abs CO2'!C307+'CH4'!C307*PCG!$C$5+N2O!C307*PCG!$C$6+HFC!C307+PFC!C307+'SF6'!C307</f>
        <v>0</v>
      </c>
      <c r="D307" s="94">
        <f>+'CO2'!D307+'abs CO2'!D307+'CH4'!D307*PCG!$C$5+N2O!D307*PCG!$C$6+HFC!D307+PFC!D307+'SF6'!D307</f>
        <v>0</v>
      </c>
      <c r="E307" s="94">
        <f>+'CO2'!E307+'abs CO2'!E307+'CH4'!E307*PCG!$C$5+N2O!E307*PCG!$C$6+HFC!E307+PFC!E307+'SF6'!E307</f>
        <v>0</v>
      </c>
      <c r="F307" s="94">
        <f>+'CO2'!F307+'abs CO2'!F307+'CH4'!F307*PCG!$C$5+N2O!F307*PCG!$C$6+HFC!F307+PFC!F307+'SF6'!F307</f>
        <v>0</v>
      </c>
      <c r="G307" s="94">
        <f>+'CO2'!G307+'abs CO2'!G307+'CH4'!G307*PCG!$C$5+N2O!G307*PCG!$C$6+HFC!G307+PFC!G307+'SF6'!G307</f>
        <v>0</v>
      </c>
      <c r="H307" s="94">
        <f>+'CO2'!H307+'abs CO2'!H307+'CH4'!H307*PCG!$C$5+N2O!H307*PCG!$C$6+HFC!H307+PFC!H307+'SF6'!H307</f>
        <v>0</v>
      </c>
      <c r="I307" s="94">
        <f>+'CO2'!I307+'abs CO2'!I307+'CH4'!I307*PCG!$C$5+N2O!I307*PCG!$C$6+HFC!I307+PFC!I307+'SF6'!I307</f>
        <v>0</v>
      </c>
      <c r="J307" s="94">
        <f>+'CO2'!J307+'abs CO2'!J307+'CH4'!J307*PCG!$C$5+N2O!J307*PCG!$C$6+HFC!J307+PFC!J307+'SF6'!J307</f>
        <v>0</v>
      </c>
      <c r="K307" s="94">
        <f>+'CO2'!K307+'abs CO2'!K307+'CH4'!K307*PCG!$C$5+N2O!K307*PCG!$C$6+HFC!K307+PFC!K307+'SF6'!K307</f>
        <v>0</v>
      </c>
      <c r="L307" s="94">
        <f>+'CO2'!L307+'abs CO2'!L307+'CH4'!L307*PCG!$C$5+N2O!L307*PCG!$C$6+HFC!L307+PFC!L307+'SF6'!L307</f>
        <v>0</v>
      </c>
      <c r="M307" s="94">
        <f>+'CO2'!M307+'abs CO2'!M307+'CH4'!M307*PCG!$C$5+N2O!M307*PCG!$C$6+HFC!M307+PFC!M307+'SF6'!M307</f>
        <v>0</v>
      </c>
      <c r="N307" s="94">
        <f>+'CO2'!N307+'abs CO2'!N307+'CH4'!N307*PCG!$C$5+N2O!N307*PCG!$C$6+HFC!N307+PFC!N307+'SF6'!N307</f>
        <v>0</v>
      </c>
      <c r="O307" s="94">
        <f>+'CO2'!O307+'abs CO2'!O307+'CH4'!O307*PCG!$C$5+N2O!O307*PCG!$C$6+HFC!O307+PFC!O307+'SF6'!O307</f>
        <v>0</v>
      </c>
      <c r="P307" s="94">
        <f>+'CO2'!P307+'abs CO2'!P307+'CH4'!P307*PCG!$C$5+N2O!P307*PCG!$C$6+HFC!P307+PFC!P307+'SF6'!P307</f>
        <v>0</v>
      </c>
      <c r="Q307" s="94">
        <f>+'CO2'!Q307+'abs CO2'!Q307+'CH4'!Q307*PCG!$C$5+N2O!Q307*PCG!$C$6+HFC!Q307+PFC!Q307+'SF6'!Q307</f>
        <v>0</v>
      </c>
      <c r="R307" s="94">
        <f>+'CO2'!R307+'abs CO2'!R307+'CH4'!R307*PCG!$C$5+N2O!R307*PCG!$C$6+HFC!R307+PFC!R307+'SF6'!R307</f>
        <v>0</v>
      </c>
      <c r="S307" s="94">
        <f>+'CO2'!S307+'abs CO2'!S307+'CH4'!S307*PCG!$C$5+N2O!S307*PCG!$C$6+HFC!S307+PFC!S307+'SF6'!S307</f>
        <v>0</v>
      </c>
      <c r="T307" s="94">
        <f>+'CO2'!T307+'abs CO2'!T307+'CH4'!T307*PCG!$C$5+N2O!T307*PCG!$C$6+HFC!T307+PFC!T307+'SF6'!T307</f>
        <v>0</v>
      </c>
      <c r="U307" s="94">
        <f>+'CO2'!U307+'abs CO2'!U307+'CH4'!U307*PCG!$C$5+N2O!U307*PCG!$C$6+HFC!U307+PFC!U307+'SF6'!U307</f>
        <v>0</v>
      </c>
      <c r="V307" s="94">
        <f>+'CO2'!V307+'abs CO2'!V307+'CH4'!V307*PCG!$C$5+N2O!V307*PCG!$C$6+HFC!V307+PFC!V307+'SF6'!V307</f>
        <v>0</v>
      </c>
      <c r="W307" s="94">
        <f>+'CO2'!W307+'abs CO2'!W307+'CH4'!W307*PCG!$C$5+N2O!W307*PCG!$C$6+HFC!W307+PFC!W307+'SF6'!W307</f>
        <v>0</v>
      </c>
      <c r="X307" s="94">
        <f>+'CO2'!X307+'abs CO2'!X307+'CH4'!X307*PCG!$C$5+N2O!X307*PCG!$C$6+HFC!X307+PFC!X307+'SF6'!X307</f>
        <v>0</v>
      </c>
      <c r="Y307" s="94">
        <f>+'CO2'!Y307+'abs CO2'!Y307+'CH4'!Y307*PCG!$C$5+N2O!Y307*PCG!$C$6+HFC!Y307+PFC!Y307+'SF6'!Y307</f>
        <v>0</v>
      </c>
      <c r="Z307" s="94">
        <f>+'CO2'!Z307+'abs CO2'!Z307+'CH4'!Z307*PCG!$C$5+N2O!Z307*PCG!$C$6+HFC!Z307+PFC!Z307+'SF6'!Z307</f>
        <v>0</v>
      </c>
      <c r="AA307" s="94">
        <f>+'CO2'!AA307+'abs CO2'!AA307+'CH4'!AA307*PCG!$C$5+N2O!AA307*PCG!$C$6+HFC!AA307+PFC!AA307+'SF6'!AA307</f>
        <v>0</v>
      </c>
      <c r="AB307" s="94">
        <f>+'CO2'!AB307+'abs CO2'!AB307+'CH4'!AB307*PCG!$C$5+N2O!AB307*PCG!$C$6+HFC!AB307+PFC!AB307+'SF6'!AB307</f>
        <v>0</v>
      </c>
      <c r="AC307" s="94">
        <f>+'CO2'!AC307+'abs CO2'!AC307+'CH4'!AC307*PCG!$C$5+N2O!AC307*PCG!$C$6+HFC!AC307+PFC!AC307+'SF6'!AC307</f>
        <v>0</v>
      </c>
      <c r="AD307" s="94">
        <f>+'CO2'!AD307+'abs CO2'!AD307+'CH4'!AD307*PCG!$C$5+N2O!AD307*PCG!$C$6+HFC!AD307+PFC!AD307+'SF6'!AD307</f>
        <v>0</v>
      </c>
      <c r="AE307" s="94">
        <f>+'CO2'!AE307+'abs CO2'!AE307+'CH4'!AE307*PCG!$C$5+N2O!AE307*PCG!$C$6+HFC!AE307+PFC!AE307+'SF6'!AE307</f>
        <v>0</v>
      </c>
    </row>
    <row r="308" spans="1:31" x14ac:dyDescent="0.2">
      <c r="A308" s="9" t="s">
        <v>566</v>
      </c>
      <c r="B308" s="4" t="s">
        <v>568</v>
      </c>
      <c r="C308" s="94">
        <f>+'CO2'!C308+'abs CO2'!C308+'CH4'!C308*PCG!$C$5+N2O!C308*PCG!$C$6+HFC!C308+PFC!C308+'SF6'!C308</f>
        <v>0</v>
      </c>
      <c r="D308" s="94">
        <f>+'CO2'!D308+'abs CO2'!D308+'CH4'!D308*PCG!$C$5+N2O!D308*PCG!$C$6+HFC!D308+PFC!D308+'SF6'!D308</f>
        <v>0</v>
      </c>
      <c r="E308" s="94">
        <f>+'CO2'!E308+'abs CO2'!E308+'CH4'!E308*PCG!$C$5+N2O!E308*PCG!$C$6+HFC!E308+PFC!E308+'SF6'!E308</f>
        <v>0</v>
      </c>
      <c r="F308" s="94">
        <f>+'CO2'!F308+'abs CO2'!F308+'CH4'!F308*PCG!$C$5+N2O!F308*PCG!$C$6+HFC!F308+PFC!F308+'SF6'!F308</f>
        <v>0</v>
      </c>
      <c r="G308" s="94">
        <f>+'CO2'!G308+'abs CO2'!G308+'CH4'!G308*PCG!$C$5+N2O!G308*PCG!$C$6+HFC!G308+PFC!G308+'SF6'!G308</f>
        <v>0</v>
      </c>
      <c r="H308" s="94">
        <f>+'CO2'!H308+'abs CO2'!H308+'CH4'!H308*PCG!$C$5+N2O!H308*PCG!$C$6+HFC!H308+PFC!H308+'SF6'!H308</f>
        <v>0</v>
      </c>
      <c r="I308" s="94">
        <f>+'CO2'!I308+'abs CO2'!I308+'CH4'!I308*PCG!$C$5+N2O!I308*PCG!$C$6+HFC!I308+PFC!I308+'SF6'!I308</f>
        <v>0</v>
      </c>
      <c r="J308" s="94">
        <f>+'CO2'!J308+'abs CO2'!J308+'CH4'!J308*PCG!$C$5+N2O!J308*PCG!$C$6+HFC!J308+PFC!J308+'SF6'!J308</f>
        <v>0</v>
      </c>
      <c r="K308" s="94">
        <f>+'CO2'!K308+'abs CO2'!K308+'CH4'!K308*PCG!$C$5+N2O!K308*PCG!$C$6+HFC!K308+PFC!K308+'SF6'!K308</f>
        <v>0</v>
      </c>
      <c r="L308" s="94">
        <f>+'CO2'!L308+'abs CO2'!L308+'CH4'!L308*PCG!$C$5+N2O!L308*PCG!$C$6+HFC!L308+PFC!L308+'SF6'!L308</f>
        <v>0</v>
      </c>
      <c r="M308" s="94">
        <f>+'CO2'!M308+'abs CO2'!M308+'CH4'!M308*PCG!$C$5+N2O!M308*PCG!$C$6+HFC!M308+PFC!M308+'SF6'!M308</f>
        <v>0</v>
      </c>
      <c r="N308" s="94">
        <f>+'CO2'!N308+'abs CO2'!N308+'CH4'!N308*PCG!$C$5+N2O!N308*PCG!$C$6+HFC!N308+PFC!N308+'SF6'!N308</f>
        <v>0</v>
      </c>
      <c r="O308" s="94">
        <f>+'CO2'!O308+'abs CO2'!O308+'CH4'!O308*PCG!$C$5+N2O!O308*PCG!$C$6+HFC!O308+PFC!O308+'SF6'!O308</f>
        <v>0</v>
      </c>
      <c r="P308" s="94">
        <f>+'CO2'!P308+'abs CO2'!P308+'CH4'!P308*PCG!$C$5+N2O!P308*PCG!$C$6+HFC!P308+PFC!P308+'SF6'!P308</f>
        <v>0</v>
      </c>
      <c r="Q308" s="94">
        <f>+'CO2'!Q308+'abs CO2'!Q308+'CH4'!Q308*PCG!$C$5+N2O!Q308*PCG!$C$6+HFC!Q308+PFC!Q308+'SF6'!Q308</f>
        <v>0</v>
      </c>
      <c r="R308" s="94">
        <f>+'CO2'!R308+'abs CO2'!R308+'CH4'!R308*PCG!$C$5+N2O!R308*PCG!$C$6+HFC!R308+PFC!R308+'SF6'!R308</f>
        <v>0</v>
      </c>
      <c r="S308" s="94">
        <f>+'CO2'!S308+'abs CO2'!S308+'CH4'!S308*PCG!$C$5+N2O!S308*PCG!$C$6+HFC!S308+PFC!S308+'SF6'!S308</f>
        <v>0</v>
      </c>
      <c r="T308" s="94">
        <f>+'CO2'!T308+'abs CO2'!T308+'CH4'!T308*PCG!$C$5+N2O!T308*PCG!$C$6+HFC!T308+PFC!T308+'SF6'!T308</f>
        <v>0</v>
      </c>
      <c r="U308" s="94">
        <f>+'CO2'!U308+'abs CO2'!U308+'CH4'!U308*PCG!$C$5+N2O!U308*PCG!$C$6+HFC!U308+PFC!U308+'SF6'!U308</f>
        <v>0</v>
      </c>
      <c r="V308" s="94">
        <f>+'CO2'!V308+'abs CO2'!V308+'CH4'!V308*PCG!$C$5+N2O!V308*PCG!$C$6+HFC!V308+PFC!V308+'SF6'!V308</f>
        <v>0</v>
      </c>
      <c r="W308" s="94">
        <f>+'CO2'!W308+'abs CO2'!W308+'CH4'!W308*PCG!$C$5+N2O!W308*PCG!$C$6+HFC!W308+PFC!W308+'SF6'!W308</f>
        <v>0</v>
      </c>
      <c r="X308" s="94">
        <f>+'CO2'!X308+'abs CO2'!X308+'CH4'!X308*PCG!$C$5+N2O!X308*PCG!$C$6+HFC!X308+PFC!X308+'SF6'!X308</f>
        <v>0</v>
      </c>
      <c r="Y308" s="94">
        <f>+'CO2'!Y308+'abs CO2'!Y308+'CH4'!Y308*PCG!$C$5+N2O!Y308*PCG!$C$6+HFC!Y308+PFC!Y308+'SF6'!Y308</f>
        <v>0</v>
      </c>
      <c r="Z308" s="94">
        <f>+'CO2'!Z308+'abs CO2'!Z308+'CH4'!Z308*PCG!$C$5+N2O!Z308*PCG!$C$6+HFC!Z308+PFC!Z308+'SF6'!Z308</f>
        <v>0</v>
      </c>
      <c r="AA308" s="94">
        <f>+'CO2'!AA308+'abs CO2'!AA308+'CH4'!AA308*PCG!$C$5+N2O!AA308*PCG!$C$6+HFC!AA308+PFC!AA308+'SF6'!AA308</f>
        <v>0</v>
      </c>
      <c r="AB308" s="94">
        <f>+'CO2'!AB308+'abs CO2'!AB308+'CH4'!AB308*PCG!$C$5+N2O!AB308*PCG!$C$6+HFC!AB308+PFC!AB308+'SF6'!AB308</f>
        <v>0</v>
      </c>
      <c r="AC308" s="94">
        <f>+'CO2'!AC308+'abs CO2'!AC308+'CH4'!AC308*PCG!$C$5+N2O!AC308*PCG!$C$6+HFC!AC308+PFC!AC308+'SF6'!AC308</f>
        <v>0</v>
      </c>
      <c r="AD308" s="94">
        <f>+'CO2'!AD308+'abs CO2'!AD308+'CH4'!AD308*PCG!$C$5+N2O!AD308*PCG!$C$6+HFC!AD308+PFC!AD308+'SF6'!AD308</f>
        <v>0</v>
      </c>
      <c r="AE308" s="94">
        <f>+'CO2'!AE308+'abs CO2'!AE308+'CH4'!AE308*PCG!$C$5+N2O!AE308*PCG!$C$6+HFC!AE308+PFC!AE308+'SF6'!AE308</f>
        <v>0</v>
      </c>
    </row>
    <row r="309" spans="1:31" x14ac:dyDescent="0.2">
      <c r="A309" s="9" t="s">
        <v>567</v>
      </c>
      <c r="B309" s="4" t="s">
        <v>747</v>
      </c>
      <c r="C309" s="94">
        <f>+'CO2'!C309+'abs CO2'!C309+'CH4'!C309*PCG!$C$5+N2O!C309*PCG!$C$6+HFC!C309+PFC!C309+'SF6'!C309</f>
        <v>0</v>
      </c>
      <c r="D309" s="94">
        <f>+'CO2'!D309+'abs CO2'!D309+'CH4'!D309*PCG!$C$5+N2O!D309*PCG!$C$6+HFC!D309+PFC!D309+'SF6'!D309</f>
        <v>0</v>
      </c>
      <c r="E309" s="94">
        <f>+'CO2'!E309+'abs CO2'!E309+'CH4'!E309*PCG!$C$5+N2O!E309*PCG!$C$6+HFC!E309+PFC!E309+'SF6'!E309</f>
        <v>0</v>
      </c>
      <c r="F309" s="94">
        <f>+'CO2'!F309+'abs CO2'!F309+'CH4'!F309*PCG!$C$5+N2O!F309*PCG!$C$6+HFC!F309+PFC!F309+'SF6'!F309</f>
        <v>0</v>
      </c>
      <c r="G309" s="94">
        <f>+'CO2'!G309+'abs CO2'!G309+'CH4'!G309*PCG!$C$5+N2O!G309*PCG!$C$6+HFC!G309+PFC!G309+'SF6'!G309</f>
        <v>0</v>
      </c>
      <c r="H309" s="94">
        <f>+'CO2'!H309+'abs CO2'!H309+'CH4'!H309*PCG!$C$5+N2O!H309*PCG!$C$6+HFC!H309+PFC!H309+'SF6'!H309</f>
        <v>0</v>
      </c>
      <c r="I309" s="94">
        <f>+'CO2'!I309+'abs CO2'!I309+'CH4'!I309*PCG!$C$5+N2O!I309*PCG!$C$6+HFC!I309+PFC!I309+'SF6'!I309</f>
        <v>0</v>
      </c>
      <c r="J309" s="94">
        <f>+'CO2'!J309+'abs CO2'!J309+'CH4'!J309*PCG!$C$5+N2O!J309*PCG!$C$6+HFC!J309+PFC!J309+'SF6'!J309</f>
        <v>0</v>
      </c>
      <c r="K309" s="94">
        <f>+'CO2'!K309+'abs CO2'!K309+'CH4'!K309*PCG!$C$5+N2O!K309*PCG!$C$6+HFC!K309+PFC!K309+'SF6'!K309</f>
        <v>0</v>
      </c>
      <c r="L309" s="94">
        <f>+'CO2'!L309+'abs CO2'!L309+'CH4'!L309*PCG!$C$5+N2O!L309*PCG!$C$6+HFC!L309+PFC!L309+'SF6'!L309</f>
        <v>0</v>
      </c>
      <c r="M309" s="94">
        <f>+'CO2'!M309+'abs CO2'!M309+'CH4'!M309*PCG!$C$5+N2O!M309*PCG!$C$6+HFC!M309+PFC!M309+'SF6'!M309</f>
        <v>0</v>
      </c>
      <c r="N309" s="94">
        <f>+'CO2'!N309+'abs CO2'!N309+'CH4'!N309*PCG!$C$5+N2O!N309*PCG!$C$6+HFC!N309+PFC!N309+'SF6'!N309</f>
        <v>0</v>
      </c>
      <c r="O309" s="94">
        <f>+'CO2'!O309+'abs CO2'!O309+'CH4'!O309*PCG!$C$5+N2O!O309*PCG!$C$6+HFC!O309+PFC!O309+'SF6'!O309</f>
        <v>0</v>
      </c>
      <c r="P309" s="94">
        <f>+'CO2'!P309+'abs CO2'!P309+'CH4'!P309*PCG!$C$5+N2O!P309*PCG!$C$6+HFC!P309+PFC!P309+'SF6'!P309</f>
        <v>0</v>
      </c>
      <c r="Q309" s="94">
        <f>+'CO2'!Q309+'abs CO2'!Q309+'CH4'!Q309*PCG!$C$5+N2O!Q309*PCG!$C$6+HFC!Q309+PFC!Q309+'SF6'!Q309</f>
        <v>0</v>
      </c>
      <c r="R309" s="94">
        <f>+'CO2'!R309+'abs CO2'!R309+'CH4'!R309*PCG!$C$5+N2O!R309*PCG!$C$6+HFC!R309+PFC!R309+'SF6'!R309</f>
        <v>0</v>
      </c>
      <c r="S309" s="94">
        <f>+'CO2'!S309+'abs CO2'!S309+'CH4'!S309*PCG!$C$5+N2O!S309*PCG!$C$6+HFC!S309+PFC!S309+'SF6'!S309</f>
        <v>0</v>
      </c>
      <c r="T309" s="94">
        <f>+'CO2'!T309+'abs CO2'!T309+'CH4'!T309*PCG!$C$5+N2O!T309*PCG!$C$6+HFC!T309+PFC!T309+'SF6'!T309</f>
        <v>0</v>
      </c>
      <c r="U309" s="94">
        <f>+'CO2'!U309+'abs CO2'!U309+'CH4'!U309*PCG!$C$5+N2O!U309*PCG!$C$6+HFC!U309+PFC!U309+'SF6'!U309</f>
        <v>0</v>
      </c>
      <c r="V309" s="94">
        <f>+'CO2'!V309+'abs CO2'!V309+'CH4'!V309*PCG!$C$5+N2O!V309*PCG!$C$6+HFC!V309+PFC!V309+'SF6'!V309</f>
        <v>0</v>
      </c>
      <c r="W309" s="94">
        <f>+'CO2'!W309+'abs CO2'!W309+'CH4'!W309*PCG!$C$5+N2O!W309*PCG!$C$6+HFC!W309+PFC!W309+'SF6'!W309</f>
        <v>0</v>
      </c>
      <c r="X309" s="94">
        <f>+'CO2'!X309+'abs CO2'!X309+'CH4'!X309*PCG!$C$5+N2O!X309*PCG!$C$6+HFC!X309+PFC!X309+'SF6'!X309</f>
        <v>0</v>
      </c>
      <c r="Y309" s="94">
        <f>+'CO2'!Y309+'abs CO2'!Y309+'CH4'!Y309*PCG!$C$5+N2O!Y309*PCG!$C$6+HFC!Y309+PFC!Y309+'SF6'!Y309</f>
        <v>0</v>
      </c>
      <c r="Z309" s="94">
        <f>+'CO2'!Z309+'abs CO2'!Z309+'CH4'!Z309*PCG!$C$5+N2O!Z309*PCG!$C$6+HFC!Z309+PFC!Z309+'SF6'!Z309</f>
        <v>0</v>
      </c>
      <c r="AA309" s="94">
        <f>+'CO2'!AA309+'abs CO2'!AA309+'CH4'!AA309*PCG!$C$5+N2O!AA309*PCG!$C$6+HFC!AA309+PFC!AA309+'SF6'!AA309</f>
        <v>0</v>
      </c>
      <c r="AB309" s="94">
        <f>+'CO2'!AB309+'abs CO2'!AB309+'CH4'!AB309*PCG!$C$5+N2O!AB309*PCG!$C$6+HFC!AB309+PFC!AB309+'SF6'!AB309</f>
        <v>0</v>
      </c>
      <c r="AC309" s="94">
        <f>+'CO2'!AC309+'abs CO2'!AC309+'CH4'!AC309*PCG!$C$5+N2O!AC309*PCG!$C$6+HFC!AC309+PFC!AC309+'SF6'!AC309</f>
        <v>0</v>
      </c>
      <c r="AD309" s="94">
        <f>+'CO2'!AD309+'abs CO2'!AD309+'CH4'!AD309*PCG!$C$5+N2O!AD309*PCG!$C$6+HFC!AD309+PFC!AD309+'SF6'!AD309</f>
        <v>0</v>
      </c>
      <c r="AE309" s="94">
        <f>+'CO2'!AE309+'abs CO2'!AE309+'CH4'!AE309*PCG!$C$5+N2O!AE309*PCG!$C$6+HFC!AE309+PFC!AE309+'SF6'!AE309</f>
        <v>0</v>
      </c>
    </row>
    <row r="310" spans="1:31" x14ac:dyDescent="0.2">
      <c r="A310" s="9" t="s">
        <v>569</v>
      </c>
      <c r="B310" s="4" t="s">
        <v>748</v>
      </c>
      <c r="C310" s="94">
        <f>+'CO2'!C310+'abs CO2'!C310+'CH4'!C310*PCG!$C$5+N2O!C310*PCG!$C$6+HFC!C310+PFC!C310+'SF6'!C310</f>
        <v>-206.49676800303592</v>
      </c>
      <c r="D310" s="94">
        <f>+'CO2'!D310+'abs CO2'!D310+'CH4'!D310*PCG!$C$5+N2O!D310*PCG!$C$6+HFC!D310+PFC!D310+'SF6'!D310</f>
        <v>-206.49676800303592</v>
      </c>
      <c r="E310" s="94">
        <f>+'CO2'!E310+'abs CO2'!E310+'CH4'!E310*PCG!$C$5+N2O!E310*PCG!$C$6+HFC!E310+PFC!E310+'SF6'!E310</f>
        <v>-206.49676800303592</v>
      </c>
      <c r="F310" s="94">
        <f>+'CO2'!F310+'abs CO2'!F310+'CH4'!F310*PCG!$C$5+N2O!F310*PCG!$C$6+HFC!F310+PFC!F310+'SF6'!F310</f>
        <v>-206.49676800303592</v>
      </c>
      <c r="G310" s="94">
        <f>+'CO2'!G310+'abs CO2'!G310+'CH4'!G310*PCG!$C$5+N2O!G310*PCG!$C$6+HFC!G310+PFC!G310+'SF6'!G310</f>
        <v>-206.49676800303592</v>
      </c>
      <c r="H310" s="94">
        <f>+'CO2'!H310+'abs CO2'!H310+'CH4'!H310*PCG!$C$5+N2O!H310*PCG!$C$6+HFC!H310+PFC!H310+'SF6'!H310</f>
        <v>-206.49676800303592</v>
      </c>
      <c r="I310" s="94">
        <f>+'CO2'!I310+'abs CO2'!I310+'CH4'!I310*PCG!$C$5+N2O!I310*PCG!$C$6+HFC!I310+PFC!I310+'SF6'!I310</f>
        <v>-206.49676800303592</v>
      </c>
      <c r="J310" s="94">
        <f>+'CO2'!J310+'abs CO2'!J310+'CH4'!J310*PCG!$C$5+N2O!J310*PCG!$C$6+HFC!J310+PFC!J310+'SF6'!J310</f>
        <v>-206.49676800303592</v>
      </c>
      <c r="K310" s="94">
        <f>+'CO2'!K310+'abs CO2'!K310+'CH4'!K310*PCG!$C$5+N2O!K310*PCG!$C$6+HFC!K310+PFC!K310+'SF6'!K310</f>
        <v>-206.49676800303592</v>
      </c>
      <c r="L310" s="94">
        <f>+'CO2'!L310+'abs CO2'!L310+'CH4'!L310*PCG!$C$5+N2O!L310*PCG!$C$6+HFC!L310+PFC!L310+'SF6'!L310</f>
        <v>-206.49676800303592</v>
      </c>
      <c r="M310" s="94">
        <f>+'CO2'!M310+'abs CO2'!M310+'CH4'!M310*PCG!$C$5+N2O!M310*PCG!$C$6+HFC!M310+PFC!M310+'SF6'!M310</f>
        <v>-206.49676800303592</v>
      </c>
      <c r="N310" s="94">
        <f>+'CO2'!N310+'abs CO2'!N310+'CH4'!N310*PCG!$C$5+N2O!N310*PCG!$C$6+HFC!N310+PFC!N310+'SF6'!N310</f>
        <v>-206.49676800303592</v>
      </c>
      <c r="O310" s="94">
        <f>+'CO2'!O310+'abs CO2'!O310+'CH4'!O310*PCG!$C$5+N2O!O310*PCG!$C$6+HFC!O310+PFC!O310+'SF6'!O310</f>
        <v>-206.49676800303592</v>
      </c>
      <c r="P310" s="94">
        <f>+'CO2'!P310+'abs CO2'!P310+'CH4'!P310*PCG!$C$5+N2O!P310*PCG!$C$6+HFC!P310+PFC!P310+'SF6'!P310</f>
        <v>-206.49676800303592</v>
      </c>
      <c r="Q310" s="94">
        <f>+'CO2'!Q310+'abs CO2'!Q310+'CH4'!Q310*PCG!$C$5+N2O!Q310*PCG!$C$6+HFC!Q310+PFC!Q310+'SF6'!Q310</f>
        <v>-206.49676800303592</v>
      </c>
      <c r="R310" s="94">
        <f>+'CO2'!R310+'abs CO2'!R310+'CH4'!R310*PCG!$C$5+N2O!R310*PCG!$C$6+HFC!R310+PFC!R310+'SF6'!R310</f>
        <v>-206.49676800303592</v>
      </c>
      <c r="S310" s="94">
        <f>+'CO2'!S310+'abs CO2'!S310+'CH4'!S310*PCG!$C$5+N2O!S310*PCG!$C$6+HFC!S310+PFC!S310+'SF6'!S310</f>
        <v>-206.49676800303592</v>
      </c>
      <c r="T310" s="94">
        <f>+'CO2'!T310+'abs CO2'!T310+'CH4'!T310*PCG!$C$5+N2O!T310*PCG!$C$6+HFC!T310+PFC!T310+'SF6'!T310</f>
        <v>-206.49676800303592</v>
      </c>
      <c r="U310" s="94">
        <f>+'CO2'!U310+'abs CO2'!U310+'CH4'!U310*PCG!$C$5+N2O!U310*PCG!$C$6+HFC!U310+PFC!U310+'SF6'!U310</f>
        <v>-206.49676800303592</v>
      </c>
      <c r="V310" s="94">
        <f>+'CO2'!V310+'abs CO2'!V310+'CH4'!V310*PCG!$C$5+N2O!V310*PCG!$C$6+HFC!V310+PFC!V310+'SF6'!V310</f>
        <v>-206.49676800303592</v>
      </c>
      <c r="W310" s="94">
        <f>+'CO2'!W310+'abs CO2'!W310+'CH4'!W310*PCG!$C$5+N2O!W310*PCG!$C$6+HFC!W310+PFC!W310+'SF6'!W310</f>
        <v>-206.49676800303592</v>
      </c>
      <c r="X310" s="94">
        <f>+'CO2'!X310+'abs CO2'!X310+'CH4'!X310*PCG!$C$5+N2O!X310*PCG!$C$6+HFC!X310+PFC!X310+'SF6'!X310</f>
        <v>-206.49676800303592</v>
      </c>
      <c r="Y310" s="94">
        <f>+'CO2'!Y310+'abs CO2'!Y310+'CH4'!Y310*PCG!$C$5+N2O!Y310*PCG!$C$6+HFC!Y310+PFC!Y310+'SF6'!Y310</f>
        <v>-206.49676800303592</v>
      </c>
      <c r="Z310" s="94">
        <f>+'CO2'!Z310+'abs CO2'!Z310+'CH4'!Z310*PCG!$C$5+N2O!Z310*PCG!$C$6+HFC!Z310+PFC!Z310+'SF6'!Z310</f>
        <v>-206.49676800303592</v>
      </c>
      <c r="AA310" s="94">
        <f>+'CO2'!AA310+'abs CO2'!AA310+'CH4'!AA310*PCG!$C$5+N2O!AA310*PCG!$C$6+HFC!AA310+PFC!AA310+'SF6'!AA310</f>
        <v>-206.49676800303592</v>
      </c>
      <c r="AB310" s="94">
        <f>+'CO2'!AB310+'abs CO2'!AB310+'CH4'!AB310*PCG!$C$5+N2O!AB310*PCG!$C$6+HFC!AB310+PFC!AB310+'SF6'!AB310</f>
        <v>-206.49676800303592</v>
      </c>
      <c r="AC310" s="94">
        <f>+'CO2'!AC310+'abs CO2'!AC310+'CH4'!AC310*PCG!$C$5+N2O!AC310*PCG!$C$6+HFC!AC310+PFC!AC310+'SF6'!AC310</f>
        <v>-206.49676800303592</v>
      </c>
      <c r="AD310" s="94">
        <f>+'CO2'!AD310+'abs CO2'!AD310+'CH4'!AD310*PCG!$C$5+N2O!AD310*PCG!$C$6+HFC!AD310+PFC!AD310+'SF6'!AD310</f>
        <v>-206.49676800303592</v>
      </c>
      <c r="AE310" s="94">
        <f>+'CO2'!AE310+'abs CO2'!AE310+'CH4'!AE310*PCG!$C$5+N2O!AE310*PCG!$C$6+HFC!AE310+PFC!AE310+'SF6'!AE310</f>
        <v>-206.49676800303592</v>
      </c>
    </row>
    <row r="311" spans="1:31" x14ac:dyDescent="0.2">
      <c r="A311" s="9" t="s">
        <v>570</v>
      </c>
      <c r="B311" s="4" t="s">
        <v>749</v>
      </c>
      <c r="C311" s="94">
        <f>+'CO2'!C311+'abs CO2'!C311+'CH4'!C311*PCG!$C$5+N2O!C311*PCG!$C$6+HFC!C311+PFC!C311+'SF6'!C311</f>
        <v>0</v>
      </c>
      <c r="D311" s="94">
        <f>+'CO2'!D311+'abs CO2'!D311+'CH4'!D311*PCG!$C$5+N2O!D311*PCG!$C$6+HFC!D311+PFC!D311+'SF6'!D311</f>
        <v>0</v>
      </c>
      <c r="E311" s="94">
        <f>+'CO2'!E311+'abs CO2'!E311+'CH4'!E311*PCG!$C$5+N2O!E311*PCG!$C$6+HFC!E311+PFC!E311+'SF6'!E311</f>
        <v>0</v>
      </c>
      <c r="F311" s="94">
        <f>+'CO2'!F311+'abs CO2'!F311+'CH4'!F311*PCG!$C$5+N2O!F311*PCG!$C$6+HFC!F311+PFC!F311+'SF6'!F311</f>
        <v>0</v>
      </c>
      <c r="G311" s="94">
        <f>+'CO2'!G311+'abs CO2'!G311+'CH4'!G311*PCG!$C$5+N2O!G311*PCG!$C$6+HFC!G311+PFC!G311+'SF6'!G311</f>
        <v>0</v>
      </c>
      <c r="H311" s="94">
        <f>+'CO2'!H311+'abs CO2'!H311+'CH4'!H311*PCG!$C$5+N2O!H311*PCG!$C$6+HFC!H311+PFC!H311+'SF6'!H311</f>
        <v>0</v>
      </c>
      <c r="I311" s="94">
        <f>+'CO2'!I311+'abs CO2'!I311+'CH4'!I311*PCG!$C$5+N2O!I311*PCG!$C$6+HFC!I311+PFC!I311+'SF6'!I311</f>
        <v>0</v>
      </c>
      <c r="J311" s="94">
        <f>+'CO2'!J311+'abs CO2'!J311+'CH4'!J311*PCG!$C$5+N2O!J311*PCG!$C$6+HFC!J311+PFC!J311+'SF6'!J311</f>
        <v>0</v>
      </c>
      <c r="K311" s="94">
        <f>+'CO2'!K311+'abs CO2'!K311+'CH4'!K311*PCG!$C$5+N2O!K311*PCG!$C$6+HFC!K311+PFC!K311+'SF6'!K311</f>
        <v>0</v>
      </c>
      <c r="L311" s="94">
        <f>+'CO2'!L311+'abs CO2'!L311+'CH4'!L311*PCG!$C$5+N2O!L311*PCG!$C$6+HFC!L311+PFC!L311+'SF6'!L311</f>
        <v>0</v>
      </c>
      <c r="M311" s="94">
        <f>+'CO2'!M311+'abs CO2'!M311+'CH4'!M311*PCG!$C$5+N2O!M311*PCG!$C$6+HFC!M311+PFC!M311+'SF6'!M311</f>
        <v>0</v>
      </c>
      <c r="N311" s="94">
        <f>+'CO2'!N311+'abs CO2'!N311+'CH4'!N311*PCG!$C$5+N2O!N311*PCG!$C$6+HFC!N311+PFC!N311+'SF6'!N311</f>
        <v>0</v>
      </c>
      <c r="O311" s="94">
        <f>+'CO2'!O311+'abs CO2'!O311+'CH4'!O311*PCG!$C$5+N2O!O311*PCG!$C$6+HFC!O311+PFC!O311+'SF6'!O311</f>
        <v>0</v>
      </c>
      <c r="P311" s="94">
        <f>+'CO2'!P311+'abs CO2'!P311+'CH4'!P311*PCG!$C$5+N2O!P311*PCG!$C$6+HFC!P311+PFC!P311+'SF6'!P311</f>
        <v>0</v>
      </c>
      <c r="Q311" s="94">
        <f>+'CO2'!Q311+'abs CO2'!Q311+'CH4'!Q311*PCG!$C$5+N2O!Q311*PCG!$C$6+HFC!Q311+PFC!Q311+'SF6'!Q311</f>
        <v>0</v>
      </c>
      <c r="R311" s="94">
        <f>+'CO2'!R311+'abs CO2'!R311+'CH4'!R311*PCG!$C$5+N2O!R311*PCG!$C$6+HFC!R311+PFC!R311+'SF6'!R311</f>
        <v>0</v>
      </c>
      <c r="S311" s="94">
        <f>+'CO2'!S311+'abs CO2'!S311+'CH4'!S311*PCG!$C$5+N2O!S311*PCG!$C$6+HFC!S311+PFC!S311+'SF6'!S311</f>
        <v>0</v>
      </c>
      <c r="T311" s="94">
        <f>+'CO2'!T311+'abs CO2'!T311+'CH4'!T311*PCG!$C$5+N2O!T311*PCG!$C$6+HFC!T311+PFC!T311+'SF6'!T311</f>
        <v>0</v>
      </c>
      <c r="U311" s="94">
        <f>+'CO2'!U311+'abs CO2'!U311+'CH4'!U311*PCG!$C$5+N2O!U311*PCG!$C$6+HFC!U311+PFC!U311+'SF6'!U311</f>
        <v>0</v>
      </c>
      <c r="V311" s="94">
        <f>+'CO2'!V311+'abs CO2'!V311+'CH4'!V311*PCG!$C$5+N2O!V311*PCG!$C$6+HFC!V311+PFC!V311+'SF6'!V311</f>
        <v>0</v>
      </c>
      <c r="W311" s="94">
        <f>+'CO2'!W311+'abs CO2'!W311+'CH4'!W311*PCG!$C$5+N2O!W311*PCG!$C$6+HFC!W311+PFC!W311+'SF6'!W311</f>
        <v>0</v>
      </c>
      <c r="X311" s="94">
        <f>+'CO2'!X311+'abs CO2'!X311+'CH4'!X311*PCG!$C$5+N2O!X311*PCG!$C$6+HFC!X311+PFC!X311+'SF6'!X311</f>
        <v>0</v>
      </c>
      <c r="Y311" s="94">
        <f>+'CO2'!Y311+'abs CO2'!Y311+'CH4'!Y311*PCG!$C$5+N2O!Y311*PCG!$C$6+HFC!Y311+PFC!Y311+'SF6'!Y311</f>
        <v>0</v>
      </c>
      <c r="Z311" s="94">
        <f>+'CO2'!Z311+'abs CO2'!Z311+'CH4'!Z311*PCG!$C$5+N2O!Z311*PCG!$C$6+HFC!Z311+PFC!Z311+'SF6'!Z311</f>
        <v>0</v>
      </c>
      <c r="AA311" s="94">
        <f>+'CO2'!AA311+'abs CO2'!AA311+'CH4'!AA311*PCG!$C$5+N2O!AA311*PCG!$C$6+HFC!AA311+PFC!AA311+'SF6'!AA311</f>
        <v>0</v>
      </c>
      <c r="AB311" s="94">
        <f>+'CO2'!AB311+'abs CO2'!AB311+'CH4'!AB311*PCG!$C$5+N2O!AB311*PCG!$C$6+HFC!AB311+PFC!AB311+'SF6'!AB311</f>
        <v>0</v>
      </c>
      <c r="AC311" s="94">
        <f>+'CO2'!AC311+'abs CO2'!AC311+'CH4'!AC311*PCG!$C$5+N2O!AC311*PCG!$C$6+HFC!AC311+PFC!AC311+'SF6'!AC311</f>
        <v>0</v>
      </c>
      <c r="AD311" s="94">
        <f>+'CO2'!AD311+'abs CO2'!AD311+'CH4'!AD311*PCG!$C$5+N2O!AD311*PCG!$C$6+HFC!AD311+PFC!AD311+'SF6'!AD311</f>
        <v>0</v>
      </c>
      <c r="AE311" s="94">
        <f>+'CO2'!AE311+'abs CO2'!AE311+'CH4'!AE311*PCG!$C$5+N2O!AE311*PCG!$C$6+HFC!AE311+PFC!AE311+'SF6'!AE311</f>
        <v>0</v>
      </c>
    </row>
    <row r="312" spans="1:31" x14ac:dyDescent="0.2">
      <c r="A312" s="9" t="s">
        <v>571</v>
      </c>
      <c r="B312" s="4" t="s">
        <v>750</v>
      </c>
      <c r="C312" s="94">
        <f>+'CO2'!C312+'abs CO2'!C312+'CH4'!C312*PCG!$C$5+N2O!C312*PCG!$C$6+HFC!C312+PFC!C312+'SF6'!C312</f>
        <v>0</v>
      </c>
      <c r="D312" s="94">
        <f>+'CO2'!D312+'abs CO2'!D312+'CH4'!D312*PCG!$C$5+N2O!D312*PCG!$C$6+HFC!D312+PFC!D312+'SF6'!D312</f>
        <v>0</v>
      </c>
      <c r="E312" s="94">
        <f>+'CO2'!E312+'abs CO2'!E312+'CH4'!E312*PCG!$C$5+N2O!E312*PCG!$C$6+HFC!E312+PFC!E312+'SF6'!E312</f>
        <v>0</v>
      </c>
      <c r="F312" s="94">
        <f>+'CO2'!F312+'abs CO2'!F312+'CH4'!F312*PCG!$C$5+N2O!F312*PCG!$C$6+HFC!F312+PFC!F312+'SF6'!F312</f>
        <v>0</v>
      </c>
      <c r="G312" s="94">
        <f>+'CO2'!G312+'abs CO2'!G312+'CH4'!G312*PCG!$C$5+N2O!G312*PCG!$C$6+HFC!G312+PFC!G312+'SF6'!G312</f>
        <v>0</v>
      </c>
      <c r="H312" s="94">
        <f>+'CO2'!H312+'abs CO2'!H312+'CH4'!H312*PCG!$C$5+N2O!H312*PCG!$C$6+HFC!H312+PFC!H312+'SF6'!H312</f>
        <v>0</v>
      </c>
      <c r="I312" s="94">
        <f>+'CO2'!I312+'abs CO2'!I312+'CH4'!I312*PCG!$C$5+N2O!I312*PCG!$C$6+HFC!I312+PFC!I312+'SF6'!I312</f>
        <v>0</v>
      </c>
      <c r="J312" s="94">
        <f>+'CO2'!J312+'abs CO2'!J312+'CH4'!J312*PCG!$C$5+N2O!J312*PCG!$C$6+HFC!J312+PFC!J312+'SF6'!J312</f>
        <v>0</v>
      </c>
      <c r="K312" s="94">
        <f>+'CO2'!K312+'abs CO2'!K312+'CH4'!K312*PCG!$C$5+N2O!K312*PCG!$C$6+HFC!K312+PFC!K312+'SF6'!K312</f>
        <v>0</v>
      </c>
      <c r="L312" s="94">
        <f>+'CO2'!L312+'abs CO2'!L312+'CH4'!L312*PCG!$C$5+N2O!L312*PCG!$C$6+HFC!L312+PFC!L312+'SF6'!L312</f>
        <v>0</v>
      </c>
      <c r="M312" s="94">
        <f>+'CO2'!M312+'abs CO2'!M312+'CH4'!M312*PCG!$C$5+N2O!M312*PCG!$C$6+HFC!M312+PFC!M312+'SF6'!M312</f>
        <v>0</v>
      </c>
      <c r="N312" s="94">
        <f>+'CO2'!N312+'abs CO2'!N312+'CH4'!N312*PCG!$C$5+N2O!N312*PCG!$C$6+HFC!N312+PFC!N312+'SF6'!N312</f>
        <v>0</v>
      </c>
      <c r="O312" s="94">
        <f>+'CO2'!O312+'abs CO2'!O312+'CH4'!O312*PCG!$C$5+N2O!O312*PCG!$C$6+HFC!O312+PFC!O312+'SF6'!O312</f>
        <v>0</v>
      </c>
      <c r="P312" s="94">
        <f>+'CO2'!P312+'abs CO2'!P312+'CH4'!P312*PCG!$C$5+N2O!P312*PCG!$C$6+HFC!P312+PFC!P312+'SF6'!P312</f>
        <v>0</v>
      </c>
      <c r="Q312" s="94">
        <f>+'CO2'!Q312+'abs CO2'!Q312+'CH4'!Q312*PCG!$C$5+N2O!Q312*PCG!$C$6+HFC!Q312+PFC!Q312+'SF6'!Q312</f>
        <v>0</v>
      </c>
      <c r="R312" s="94">
        <f>+'CO2'!R312+'abs CO2'!R312+'CH4'!R312*PCG!$C$5+N2O!R312*PCG!$C$6+HFC!R312+PFC!R312+'SF6'!R312</f>
        <v>0</v>
      </c>
      <c r="S312" s="94">
        <f>+'CO2'!S312+'abs CO2'!S312+'CH4'!S312*PCG!$C$5+N2O!S312*PCG!$C$6+HFC!S312+PFC!S312+'SF6'!S312</f>
        <v>0</v>
      </c>
      <c r="T312" s="94">
        <f>+'CO2'!T312+'abs CO2'!T312+'CH4'!T312*PCG!$C$5+N2O!T312*PCG!$C$6+HFC!T312+PFC!T312+'SF6'!T312</f>
        <v>0</v>
      </c>
      <c r="U312" s="94">
        <f>+'CO2'!U312+'abs CO2'!U312+'CH4'!U312*PCG!$C$5+N2O!U312*PCG!$C$6+HFC!U312+PFC!U312+'SF6'!U312</f>
        <v>0</v>
      </c>
      <c r="V312" s="94">
        <f>+'CO2'!V312+'abs CO2'!V312+'CH4'!V312*PCG!$C$5+N2O!V312*PCG!$C$6+HFC!V312+PFC!V312+'SF6'!V312</f>
        <v>0</v>
      </c>
      <c r="W312" s="94">
        <f>+'CO2'!W312+'abs CO2'!W312+'CH4'!W312*PCG!$C$5+N2O!W312*PCG!$C$6+HFC!W312+PFC!W312+'SF6'!W312</f>
        <v>0</v>
      </c>
      <c r="X312" s="94">
        <f>+'CO2'!X312+'abs CO2'!X312+'CH4'!X312*PCG!$C$5+N2O!X312*PCG!$C$6+HFC!X312+PFC!X312+'SF6'!X312</f>
        <v>0</v>
      </c>
      <c r="Y312" s="94">
        <f>+'CO2'!Y312+'abs CO2'!Y312+'CH4'!Y312*PCG!$C$5+N2O!Y312*PCG!$C$6+HFC!Y312+PFC!Y312+'SF6'!Y312</f>
        <v>0</v>
      </c>
      <c r="Z312" s="94">
        <f>+'CO2'!Z312+'abs CO2'!Z312+'CH4'!Z312*PCG!$C$5+N2O!Z312*PCG!$C$6+HFC!Z312+PFC!Z312+'SF6'!Z312</f>
        <v>0</v>
      </c>
      <c r="AA312" s="94">
        <f>+'CO2'!AA312+'abs CO2'!AA312+'CH4'!AA312*PCG!$C$5+N2O!AA312*PCG!$C$6+HFC!AA312+PFC!AA312+'SF6'!AA312</f>
        <v>0</v>
      </c>
      <c r="AB312" s="94">
        <f>+'CO2'!AB312+'abs CO2'!AB312+'CH4'!AB312*PCG!$C$5+N2O!AB312*PCG!$C$6+HFC!AB312+PFC!AB312+'SF6'!AB312</f>
        <v>0</v>
      </c>
      <c r="AC312" s="94">
        <f>+'CO2'!AC312+'abs CO2'!AC312+'CH4'!AC312*PCG!$C$5+N2O!AC312*PCG!$C$6+HFC!AC312+PFC!AC312+'SF6'!AC312</f>
        <v>0</v>
      </c>
      <c r="AD312" s="94">
        <f>+'CO2'!AD312+'abs CO2'!AD312+'CH4'!AD312*PCG!$C$5+N2O!AD312*PCG!$C$6+HFC!AD312+PFC!AD312+'SF6'!AD312</f>
        <v>0</v>
      </c>
      <c r="AE312" s="94">
        <f>+'CO2'!AE312+'abs CO2'!AE312+'CH4'!AE312*PCG!$C$5+N2O!AE312*PCG!$C$6+HFC!AE312+PFC!AE312+'SF6'!AE312</f>
        <v>0</v>
      </c>
    </row>
    <row r="313" spans="1:31" x14ac:dyDescent="0.2">
      <c r="A313" s="9" t="s">
        <v>573</v>
      </c>
      <c r="B313" s="4" t="s">
        <v>574</v>
      </c>
      <c r="C313" s="94">
        <f>+'CO2'!C313+'abs CO2'!C313+'CH4'!C313*PCG!$C$5+N2O!C313*PCG!$C$6+HFC!C313+PFC!C313+'SF6'!C313</f>
        <v>-460.42468479822315</v>
      </c>
      <c r="D313" s="94">
        <f>+'CO2'!D313+'abs CO2'!D313+'CH4'!D313*PCG!$C$5+N2O!D313*PCG!$C$6+HFC!D313+PFC!D313+'SF6'!D313</f>
        <v>-460.42468479822315</v>
      </c>
      <c r="E313" s="94">
        <f>+'CO2'!E313+'abs CO2'!E313+'CH4'!E313*PCG!$C$5+N2O!E313*PCG!$C$6+HFC!E313+PFC!E313+'SF6'!E313</f>
        <v>-460.42468479822315</v>
      </c>
      <c r="F313" s="94">
        <f>+'CO2'!F313+'abs CO2'!F313+'CH4'!F313*PCG!$C$5+N2O!F313*PCG!$C$6+HFC!F313+PFC!F313+'SF6'!F313</f>
        <v>-460.42468479822315</v>
      </c>
      <c r="G313" s="94">
        <f>+'CO2'!G313+'abs CO2'!G313+'CH4'!G313*PCG!$C$5+N2O!G313*PCG!$C$6+HFC!G313+PFC!G313+'SF6'!G313</f>
        <v>-460.42468479822315</v>
      </c>
      <c r="H313" s="94">
        <f>+'CO2'!H313+'abs CO2'!H313+'CH4'!H313*PCG!$C$5+N2O!H313*PCG!$C$6+HFC!H313+PFC!H313+'SF6'!H313</f>
        <v>-460.42468479822315</v>
      </c>
      <c r="I313" s="94">
        <f>+'CO2'!I313+'abs CO2'!I313+'CH4'!I313*PCG!$C$5+N2O!I313*PCG!$C$6+HFC!I313+PFC!I313+'SF6'!I313</f>
        <v>-460.42468479822315</v>
      </c>
      <c r="J313" s="94">
        <f>+'CO2'!J313+'abs CO2'!J313+'CH4'!J313*PCG!$C$5+N2O!J313*PCG!$C$6+HFC!J313+PFC!J313+'SF6'!J313</f>
        <v>-460.42468479822315</v>
      </c>
      <c r="K313" s="94">
        <f>+'CO2'!K313+'abs CO2'!K313+'CH4'!K313*PCG!$C$5+N2O!K313*PCG!$C$6+HFC!K313+PFC!K313+'SF6'!K313</f>
        <v>-460.42468479822315</v>
      </c>
      <c r="L313" s="94">
        <f>+'CO2'!L313+'abs CO2'!L313+'CH4'!L313*PCG!$C$5+N2O!L313*PCG!$C$6+HFC!L313+PFC!L313+'SF6'!L313</f>
        <v>-460.42468479822315</v>
      </c>
      <c r="M313" s="94">
        <f>+'CO2'!M313+'abs CO2'!M313+'CH4'!M313*PCG!$C$5+N2O!M313*PCG!$C$6+HFC!M313+PFC!M313+'SF6'!M313</f>
        <v>-460.42468479822315</v>
      </c>
      <c r="N313" s="94">
        <f>+'CO2'!N313+'abs CO2'!N313+'CH4'!N313*PCG!$C$5+N2O!N313*PCG!$C$6+HFC!N313+PFC!N313+'SF6'!N313</f>
        <v>-460.42468479822315</v>
      </c>
      <c r="O313" s="94">
        <f>+'CO2'!O313+'abs CO2'!O313+'CH4'!O313*PCG!$C$5+N2O!O313*PCG!$C$6+HFC!O313+PFC!O313+'SF6'!O313</f>
        <v>-460.42468479822315</v>
      </c>
      <c r="P313" s="94">
        <f>+'CO2'!P313+'abs CO2'!P313+'CH4'!P313*PCG!$C$5+N2O!P313*PCG!$C$6+HFC!P313+PFC!P313+'SF6'!P313</f>
        <v>-460.42468479822315</v>
      </c>
      <c r="Q313" s="94">
        <f>+'CO2'!Q313+'abs CO2'!Q313+'CH4'!Q313*PCG!$C$5+N2O!Q313*PCG!$C$6+HFC!Q313+PFC!Q313+'SF6'!Q313</f>
        <v>-460.42468479822315</v>
      </c>
      <c r="R313" s="94">
        <f>+'CO2'!R313+'abs CO2'!R313+'CH4'!R313*PCG!$C$5+N2O!R313*PCG!$C$6+HFC!R313+PFC!R313+'SF6'!R313</f>
        <v>-460.42468479822315</v>
      </c>
      <c r="S313" s="94">
        <f>+'CO2'!S313+'abs CO2'!S313+'CH4'!S313*PCG!$C$5+N2O!S313*PCG!$C$6+HFC!S313+PFC!S313+'SF6'!S313</f>
        <v>-460.42468479822315</v>
      </c>
      <c r="T313" s="94">
        <f>+'CO2'!T313+'abs CO2'!T313+'CH4'!T313*PCG!$C$5+N2O!T313*PCG!$C$6+HFC!T313+PFC!T313+'SF6'!T313</f>
        <v>-460.42468479822315</v>
      </c>
      <c r="U313" s="94">
        <f>+'CO2'!U313+'abs CO2'!U313+'CH4'!U313*PCG!$C$5+N2O!U313*PCG!$C$6+HFC!U313+PFC!U313+'SF6'!U313</f>
        <v>-460.42468479822315</v>
      </c>
      <c r="V313" s="94">
        <f>+'CO2'!V313+'abs CO2'!V313+'CH4'!V313*PCG!$C$5+N2O!V313*PCG!$C$6+HFC!V313+PFC!V313+'SF6'!V313</f>
        <v>-460.42468479822315</v>
      </c>
      <c r="W313" s="94">
        <f>+'CO2'!W313+'abs CO2'!W313+'CH4'!W313*PCG!$C$5+N2O!W313*PCG!$C$6+HFC!W313+PFC!W313+'SF6'!W313</f>
        <v>-460.42468479822315</v>
      </c>
      <c r="X313" s="94">
        <f>+'CO2'!X313+'abs CO2'!X313+'CH4'!X313*PCG!$C$5+N2O!X313*PCG!$C$6+HFC!X313+PFC!X313+'SF6'!X313</f>
        <v>-460.42468479822315</v>
      </c>
      <c r="Y313" s="94">
        <f>+'CO2'!Y313+'abs CO2'!Y313+'CH4'!Y313*PCG!$C$5+N2O!Y313*PCG!$C$6+HFC!Y313+PFC!Y313+'SF6'!Y313</f>
        <v>-460.42468479822315</v>
      </c>
      <c r="Z313" s="94">
        <f>+'CO2'!Z313+'abs CO2'!Z313+'CH4'!Z313*PCG!$C$5+N2O!Z313*PCG!$C$6+HFC!Z313+PFC!Z313+'SF6'!Z313</f>
        <v>-460.42468479822315</v>
      </c>
      <c r="AA313" s="94">
        <f>+'CO2'!AA313+'abs CO2'!AA313+'CH4'!AA313*PCG!$C$5+N2O!AA313*PCG!$C$6+HFC!AA313+PFC!AA313+'SF6'!AA313</f>
        <v>-460.42468479822315</v>
      </c>
      <c r="AB313" s="94">
        <f>+'CO2'!AB313+'abs CO2'!AB313+'CH4'!AB313*PCG!$C$5+N2O!AB313*PCG!$C$6+HFC!AB313+PFC!AB313+'SF6'!AB313</f>
        <v>-460.42468479822315</v>
      </c>
      <c r="AC313" s="94">
        <f>+'CO2'!AC313+'abs CO2'!AC313+'CH4'!AC313*PCG!$C$5+N2O!AC313*PCG!$C$6+HFC!AC313+PFC!AC313+'SF6'!AC313</f>
        <v>-460.42468479822315</v>
      </c>
      <c r="AD313" s="94">
        <f>+'CO2'!AD313+'abs CO2'!AD313+'CH4'!AD313*PCG!$C$5+N2O!AD313*PCG!$C$6+HFC!AD313+PFC!AD313+'SF6'!AD313</f>
        <v>-460.42468479822315</v>
      </c>
      <c r="AE313" s="94">
        <f>+'CO2'!AE313+'abs CO2'!AE313+'CH4'!AE313*PCG!$C$5+N2O!AE313*PCG!$C$6+HFC!AE313+PFC!AE313+'SF6'!AE313</f>
        <v>-460.42468479822315</v>
      </c>
    </row>
    <row r="314" spans="1:31" x14ac:dyDescent="0.2">
      <c r="A314" s="9" t="s">
        <v>575</v>
      </c>
      <c r="B314" s="4" t="s">
        <v>572</v>
      </c>
      <c r="C314" s="94">
        <f>+'CO2'!C314+'abs CO2'!C314+'CH4'!C314*PCG!$C$5+N2O!C314*PCG!$C$6+HFC!C314+PFC!C314+'SF6'!C314</f>
        <v>-0.65578515275395599</v>
      </c>
      <c r="D314" s="94">
        <f>+'CO2'!D314+'abs CO2'!D314+'CH4'!D314*PCG!$C$5+N2O!D314*PCG!$C$6+HFC!D314+PFC!D314+'SF6'!D314</f>
        <v>-0.65578515275395599</v>
      </c>
      <c r="E314" s="94">
        <f>+'CO2'!E314+'abs CO2'!E314+'CH4'!E314*PCG!$C$5+N2O!E314*PCG!$C$6+HFC!E314+PFC!E314+'SF6'!E314</f>
        <v>-0.65578515275395599</v>
      </c>
      <c r="F314" s="94">
        <f>+'CO2'!F314+'abs CO2'!F314+'CH4'!F314*PCG!$C$5+N2O!F314*PCG!$C$6+HFC!F314+PFC!F314+'SF6'!F314</f>
        <v>-0.65578515275395599</v>
      </c>
      <c r="G314" s="94">
        <f>+'CO2'!G314+'abs CO2'!G314+'CH4'!G314*PCG!$C$5+N2O!G314*PCG!$C$6+HFC!G314+PFC!G314+'SF6'!G314</f>
        <v>-0.65578515275395599</v>
      </c>
      <c r="H314" s="94">
        <f>+'CO2'!H314+'abs CO2'!H314+'CH4'!H314*PCG!$C$5+N2O!H314*PCG!$C$6+HFC!H314+PFC!H314+'SF6'!H314</f>
        <v>-0.65578515275395599</v>
      </c>
      <c r="I314" s="94">
        <f>+'CO2'!I314+'abs CO2'!I314+'CH4'!I314*PCG!$C$5+N2O!I314*PCG!$C$6+HFC!I314+PFC!I314+'SF6'!I314</f>
        <v>-0.65578515275395599</v>
      </c>
      <c r="J314" s="94">
        <f>+'CO2'!J314+'abs CO2'!J314+'CH4'!J314*PCG!$C$5+N2O!J314*PCG!$C$6+HFC!J314+PFC!J314+'SF6'!J314</f>
        <v>-0.65578515275395599</v>
      </c>
      <c r="K314" s="94">
        <f>+'CO2'!K314+'abs CO2'!K314+'CH4'!K314*PCG!$C$5+N2O!K314*PCG!$C$6+HFC!K314+PFC!K314+'SF6'!K314</f>
        <v>-0.65578515275395599</v>
      </c>
      <c r="L314" s="94">
        <f>+'CO2'!L314+'abs CO2'!L314+'CH4'!L314*PCG!$C$5+N2O!L314*PCG!$C$6+HFC!L314+PFC!L314+'SF6'!L314</f>
        <v>-0.65578515275395599</v>
      </c>
      <c r="M314" s="94">
        <f>+'CO2'!M314+'abs CO2'!M314+'CH4'!M314*PCG!$C$5+N2O!M314*PCG!$C$6+HFC!M314+PFC!M314+'SF6'!M314</f>
        <v>-0.65578515275395599</v>
      </c>
      <c r="N314" s="94">
        <f>+'CO2'!N314+'abs CO2'!N314+'CH4'!N314*PCG!$C$5+N2O!N314*PCG!$C$6+HFC!N314+PFC!N314+'SF6'!N314</f>
        <v>-0.65578515275395599</v>
      </c>
      <c r="O314" s="94">
        <f>+'CO2'!O314+'abs CO2'!O314+'CH4'!O314*PCG!$C$5+N2O!O314*PCG!$C$6+HFC!O314+PFC!O314+'SF6'!O314</f>
        <v>-0.65578515275395599</v>
      </c>
      <c r="P314" s="94">
        <f>+'CO2'!P314+'abs CO2'!P314+'CH4'!P314*PCG!$C$5+N2O!P314*PCG!$C$6+HFC!P314+PFC!P314+'SF6'!P314</f>
        <v>-0.65578515275395599</v>
      </c>
      <c r="Q314" s="94">
        <f>+'CO2'!Q314+'abs CO2'!Q314+'CH4'!Q314*PCG!$C$5+N2O!Q314*PCG!$C$6+HFC!Q314+PFC!Q314+'SF6'!Q314</f>
        <v>-0.65578515275395599</v>
      </c>
      <c r="R314" s="94">
        <f>+'CO2'!R314+'abs CO2'!R314+'CH4'!R314*PCG!$C$5+N2O!R314*PCG!$C$6+HFC!R314+PFC!R314+'SF6'!R314</f>
        <v>-0.65578515275395599</v>
      </c>
      <c r="S314" s="94">
        <f>+'CO2'!S314+'abs CO2'!S314+'CH4'!S314*PCG!$C$5+N2O!S314*PCG!$C$6+HFC!S314+PFC!S314+'SF6'!S314</f>
        <v>-0.65578515275395599</v>
      </c>
      <c r="T314" s="94">
        <f>+'CO2'!T314+'abs CO2'!T314+'CH4'!T314*PCG!$C$5+N2O!T314*PCG!$C$6+HFC!T314+PFC!T314+'SF6'!T314</f>
        <v>-0.65578515275395599</v>
      </c>
      <c r="U314" s="94">
        <f>+'CO2'!U314+'abs CO2'!U314+'CH4'!U314*PCG!$C$5+N2O!U314*PCG!$C$6+HFC!U314+PFC!U314+'SF6'!U314</f>
        <v>-0.65578515275395599</v>
      </c>
      <c r="V314" s="94">
        <f>+'CO2'!V314+'abs CO2'!V314+'CH4'!V314*PCG!$C$5+N2O!V314*PCG!$C$6+HFC!V314+PFC!V314+'SF6'!V314</f>
        <v>-0.65578515275395599</v>
      </c>
      <c r="W314" s="94">
        <f>+'CO2'!W314+'abs CO2'!W314+'CH4'!W314*PCG!$C$5+N2O!W314*PCG!$C$6+HFC!W314+PFC!W314+'SF6'!W314</f>
        <v>-0.65578515275395599</v>
      </c>
      <c r="X314" s="94">
        <f>+'CO2'!X314+'abs CO2'!X314+'CH4'!X314*PCG!$C$5+N2O!X314*PCG!$C$6+HFC!X314+PFC!X314+'SF6'!X314</f>
        <v>-0.65578515275395599</v>
      </c>
      <c r="Y314" s="94">
        <f>+'CO2'!Y314+'abs CO2'!Y314+'CH4'!Y314*PCG!$C$5+N2O!Y314*PCG!$C$6+HFC!Y314+PFC!Y314+'SF6'!Y314</f>
        <v>-0.65578515275395599</v>
      </c>
      <c r="Z314" s="94">
        <f>+'CO2'!Z314+'abs CO2'!Z314+'CH4'!Z314*PCG!$C$5+N2O!Z314*PCG!$C$6+HFC!Z314+PFC!Z314+'SF6'!Z314</f>
        <v>-0.65578515275395599</v>
      </c>
      <c r="AA314" s="94">
        <f>+'CO2'!AA314+'abs CO2'!AA314+'CH4'!AA314*PCG!$C$5+N2O!AA314*PCG!$C$6+HFC!AA314+PFC!AA314+'SF6'!AA314</f>
        <v>-0.65578515275395599</v>
      </c>
      <c r="AB314" s="94">
        <f>+'CO2'!AB314+'abs CO2'!AB314+'CH4'!AB314*PCG!$C$5+N2O!AB314*PCG!$C$6+HFC!AB314+PFC!AB314+'SF6'!AB314</f>
        <v>-0.65578515275395599</v>
      </c>
      <c r="AC314" s="94">
        <f>+'CO2'!AC314+'abs CO2'!AC314+'CH4'!AC314*PCG!$C$5+N2O!AC314*PCG!$C$6+HFC!AC314+PFC!AC314+'SF6'!AC314</f>
        <v>-0.65578515275395599</v>
      </c>
      <c r="AD314" s="94">
        <f>+'CO2'!AD314+'abs CO2'!AD314+'CH4'!AD314*PCG!$C$5+N2O!AD314*PCG!$C$6+HFC!AD314+PFC!AD314+'SF6'!AD314</f>
        <v>-0.65578515275395599</v>
      </c>
      <c r="AE314" s="94">
        <f>+'CO2'!AE314+'abs CO2'!AE314+'CH4'!AE314*PCG!$C$5+N2O!AE314*PCG!$C$6+HFC!AE314+PFC!AE314+'SF6'!AE314</f>
        <v>-0.65578515275395599</v>
      </c>
    </row>
    <row r="315" spans="1:31" x14ac:dyDescent="0.2">
      <c r="A315" s="9" t="s">
        <v>577</v>
      </c>
      <c r="B315" s="4" t="s">
        <v>578</v>
      </c>
      <c r="C315" s="33">
        <f>+C316+C317+C318+C319+C320+C321+C322+C323+C324+C325+C326+C327</f>
        <v>-31.415703722542773</v>
      </c>
      <c r="D315" s="33">
        <f t="shared" ref="D315:AE315" si="79">+D316+D317+D318+D319+D320+D321+D322+D323+D324+D325+D326+D327</f>
        <v>-48.430312716782382</v>
      </c>
      <c r="E315" s="33">
        <f t="shared" si="79"/>
        <v>-65.03825889249066</v>
      </c>
      <c r="F315" s="33">
        <f t="shared" si="79"/>
        <v>-77.239971357877621</v>
      </c>
      <c r="G315" s="33">
        <f t="shared" si="79"/>
        <v>-91.658863703783922</v>
      </c>
      <c r="H315" s="33">
        <f t="shared" si="79"/>
        <v>-108.47447260655726</v>
      </c>
      <c r="I315" s="33">
        <f t="shared" si="79"/>
        <v>-121.76698199912268</v>
      </c>
      <c r="J315" s="33">
        <f t="shared" si="79"/>
        <v>-130.24517945442</v>
      </c>
      <c r="K315" s="33">
        <f t="shared" si="79"/>
        <v>-134.92286546367981</v>
      </c>
      <c r="L315" s="33">
        <f t="shared" si="79"/>
        <v>-143.4966477127594</v>
      </c>
      <c r="M315" s="33">
        <f t="shared" si="79"/>
        <v>-148.79104941493404</v>
      </c>
      <c r="N315" s="33">
        <f t="shared" si="79"/>
        <v>-152.28920742436188</v>
      </c>
      <c r="O315" s="33">
        <f t="shared" si="79"/>
        <v>-158.17284347736708</v>
      </c>
      <c r="P315" s="33">
        <f t="shared" si="79"/>
        <v>-159.09696477452098</v>
      </c>
      <c r="Q315" s="33">
        <f t="shared" si="79"/>
        <v>-163.90194766536189</v>
      </c>
      <c r="R315" s="33">
        <f t="shared" si="79"/>
        <v>-166.19577626574298</v>
      </c>
      <c r="S315" s="33">
        <f t="shared" si="79"/>
        <v>-167.82186564895602</v>
      </c>
      <c r="T315" s="33">
        <f t="shared" si="79"/>
        <v>-169.33889958752891</v>
      </c>
      <c r="U315" s="33">
        <f t="shared" si="79"/>
        <v>-171.86453644103693</v>
      </c>
      <c r="V315" s="33">
        <f t="shared" si="79"/>
        <v>-172.727703015</v>
      </c>
      <c r="W315" s="33">
        <f t="shared" si="79"/>
        <v>-173.66272985661789</v>
      </c>
      <c r="X315" s="33">
        <f t="shared" si="79"/>
        <v>-176.54310226045106</v>
      </c>
      <c r="Y315" s="33">
        <f t="shared" si="79"/>
        <v>-182.75303917422681</v>
      </c>
      <c r="Z315" s="33">
        <f t="shared" si="79"/>
        <v>-189.15529172944386</v>
      </c>
      <c r="AA315" s="33">
        <f t="shared" si="79"/>
        <v>-194.11847771864257</v>
      </c>
      <c r="AB315" s="33">
        <f t="shared" si="79"/>
        <v>-199.67134830809903</v>
      </c>
      <c r="AC315" s="33">
        <f t="shared" si="79"/>
        <v>-209.97196949104929</v>
      </c>
      <c r="AD315" s="33">
        <f t="shared" si="79"/>
        <v>-218.03401683223606</v>
      </c>
      <c r="AE315" s="33">
        <f t="shared" si="79"/>
        <v>-223.85103424933664</v>
      </c>
    </row>
    <row r="316" spans="1:31" x14ac:dyDescent="0.2">
      <c r="A316" s="9" t="s">
        <v>579</v>
      </c>
      <c r="B316" s="4" t="s">
        <v>560</v>
      </c>
      <c r="C316" s="94">
        <f>+'CO2'!C316+'abs CO2'!C316+'CH4'!C316*PCG!$C$5+N2O!C316*PCG!$C$6+HFC!C316+PFC!C316+'SF6'!C316</f>
        <v>0</v>
      </c>
      <c r="D316" s="94">
        <f>+'CO2'!D316+'abs CO2'!D316+'CH4'!D316*PCG!$C$5+N2O!D316*PCG!$C$6+HFC!D316+PFC!D316+'SF6'!D316</f>
        <v>0</v>
      </c>
      <c r="E316" s="94">
        <f>+'CO2'!E316+'abs CO2'!E316+'CH4'!E316*PCG!$C$5+N2O!E316*PCG!$C$6+HFC!E316+PFC!E316+'SF6'!E316</f>
        <v>0</v>
      </c>
      <c r="F316" s="94">
        <f>+'CO2'!F316+'abs CO2'!F316+'CH4'!F316*PCG!$C$5+N2O!F316*PCG!$C$6+HFC!F316+PFC!F316+'SF6'!F316</f>
        <v>0</v>
      </c>
      <c r="G316" s="94">
        <f>+'CO2'!G316+'abs CO2'!G316+'CH4'!G316*PCG!$C$5+N2O!G316*PCG!$C$6+HFC!G316+PFC!G316+'SF6'!G316</f>
        <v>0</v>
      </c>
      <c r="H316" s="94">
        <f>+'CO2'!H316+'abs CO2'!H316+'CH4'!H316*PCG!$C$5+N2O!H316*PCG!$C$6+HFC!H316+PFC!H316+'SF6'!H316</f>
        <v>0</v>
      </c>
      <c r="I316" s="94">
        <f>+'CO2'!I316+'abs CO2'!I316+'CH4'!I316*PCG!$C$5+N2O!I316*PCG!$C$6+HFC!I316+PFC!I316+'SF6'!I316</f>
        <v>0</v>
      </c>
      <c r="J316" s="94">
        <f>+'CO2'!J316+'abs CO2'!J316+'CH4'!J316*PCG!$C$5+N2O!J316*PCG!$C$6+HFC!J316+PFC!J316+'SF6'!J316</f>
        <v>0</v>
      </c>
      <c r="K316" s="94">
        <f>+'CO2'!K316+'abs CO2'!K316+'CH4'!K316*PCG!$C$5+N2O!K316*PCG!$C$6+HFC!K316+PFC!K316+'SF6'!K316</f>
        <v>0</v>
      </c>
      <c r="L316" s="94">
        <f>+'CO2'!L316+'abs CO2'!L316+'CH4'!L316*PCG!$C$5+N2O!L316*PCG!$C$6+HFC!L316+PFC!L316+'SF6'!L316</f>
        <v>0</v>
      </c>
      <c r="M316" s="94">
        <f>+'CO2'!M316+'abs CO2'!M316+'CH4'!M316*PCG!$C$5+N2O!M316*PCG!$C$6+HFC!M316+PFC!M316+'SF6'!M316</f>
        <v>0</v>
      </c>
      <c r="N316" s="94">
        <f>+'CO2'!N316+'abs CO2'!N316+'CH4'!N316*PCG!$C$5+N2O!N316*PCG!$C$6+HFC!N316+PFC!N316+'SF6'!N316</f>
        <v>0</v>
      </c>
      <c r="O316" s="94">
        <f>+'CO2'!O316+'abs CO2'!O316+'CH4'!O316*PCG!$C$5+N2O!O316*PCG!$C$6+HFC!O316+PFC!O316+'SF6'!O316</f>
        <v>0</v>
      </c>
      <c r="P316" s="94">
        <f>+'CO2'!P316+'abs CO2'!P316+'CH4'!P316*PCG!$C$5+N2O!P316*PCG!$C$6+HFC!P316+PFC!P316+'SF6'!P316</f>
        <v>0</v>
      </c>
      <c r="Q316" s="94">
        <f>+'CO2'!Q316+'abs CO2'!Q316+'CH4'!Q316*PCG!$C$5+N2O!Q316*PCG!$C$6+HFC!Q316+PFC!Q316+'SF6'!Q316</f>
        <v>0</v>
      </c>
      <c r="R316" s="94">
        <f>+'CO2'!R316+'abs CO2'!R316+'CH4'!R316*PCG!$C$5+N2O!R316*PCG!$C$6+HFC!R316+PFC!R316+'SF6'!R316</f>
        <v>0</v>
      </c>
      <c r="S316" s="94">
        <f>+'CO2'!S316+'abs CO2'!S316+'CH4'!S316*PCG!$C$5+N2O!S316*PCG!$C$6+HFC!S316+PFC!S316+'SF6'!S316</f>
        <v>0</v>
      </c>
      <c r="T316" s="94">
        <f>+'CO2'!T316+'abs CO2'!T316+'CH4'!T316*PCG!$C$5+N2O!T316*PCG!$C$6+HFC!T316+PFC!T316+'SF6'!T316</f>
        <v>0</v>
      </c>
      <c r="U316" s="94">
        <f>+'CO2'!U316+'abs CO2'!U316+'CH4'!U316*PCG!$C$5+N2O!U316*PCG!$C$6+HFC!U316+PFC!U316+'SF6'!U316</f>
        <v>0</v>
      </c>
      <c r="V316" s="94">
        <f>+'CO2'!V316+'abs CO2'!V316+'CH4'!V316*PCG!$C$5+N2O!V316*PCG!$C$6+HFC!V316+PFC!V316+'SF6'!V316</f>
        <v>0</v>
      </c>
      <c r="W316" s="94">
        <f>+'CO2'!W316+'abs CO2'!W316+'CH4'!W316*PCG!$C$5+N2O!W316*PCG!$C$6+HFC!W316+PFC!W316+'SF6'!W316</f>
        <v>0</v>
      </c>
      <c r="X316" s="94">
        <f>+'CO2'!X316+'abs CO2'!X316+'CH4'!X316*PCG!$C$5+N2O!X316*PCG!$C$6+HFC!X316+PFC!X316+'SF6'!X316</f>
        <v>0</v>
      </c>
      <c r="Y316" s="94">
        <f>+'CO2'!Y316+'abs CO2'!Y316+'CH4'!Y316*PCG!$C$5+N2O!Y316*PCG!$C$6+HFC!Y316+PFC!Y316+'SF6'!Y316</f>
        <v>0</v>
      </c>
      <c r="Z316" s="94">
        <f>+'CO2'!Z316+'abs CO2'!Z316+'CH4'!Z316*PCG!$C$5+N2O!Z316*PCG!$C$6+HFC!Z316+PFC!Z316+'SF6'!Z316</f>
        <v>0</v>
      </c>
      <c r="AA316" s="94">
        <f>+'CO2'!AA316+'abs CO2'!AA316+'CH4'!AA316*PCG!$C$5+N2O!AA316*PCG!$C$6+HFC!AA316+PFC!AA316+'SF6'!AA316</f>
        <v>0</v>
      </c>
      <c r="AB316" s="94">
        <f>+'CO2'!AB316+'abs CO2'!AB316+'CH4'!AB316*PCG!$C$5+N2O!AB316*PCG!$C$6+HFC!AB316+PFC!AB316+'SF6'!AB316</f>
        <v>0</v>
      </c>
      <c r="AC316" s="94">
        <f>+'CO2'!AC316+'abs CO2'!AC316+'CH4'!AC316*PCG!$C$5+N2O!AC316*PCG!$C$6+HFC!AC316+PFC!AC316+'SF6'!AC316</f>
        <v>0</v>
      </c>
      <c r="AD316" s="94">
        <f>+'CO2'!AD316+'abs CO2'!AD316+'CH4'!AD316*PCG!$C$5+N2O!AD316*PCG!$C$6+HFC!AD316+PFC!AD316+'SF6'!AD316</f>
        <v>0</v>
      </c>
      <c r="AE316" s="94">
        <f>+'CO2'!AE316+'abs CO2'!AE316+'CH4'!AE316*PCG!$C$5+N2O!AE316*PCG!$C$6+HFC!AE316+PFC!AE316+'SF6'!AE316</f>
        <v>0</v>
      </c>
    </row>
    <row r="317" spans="1:31" x14ac:dyDescent="0.2">
      <c r="A317" s="9" t="s">
        <v>580</v>
      </c>
      <c r="B317" s="4" t="s">
        <v>745</v>
      </c>
      <c r="C317" s="94">
        <f>+'CO2'!C317+'abs CO2'!C317+'CH4'!C317*PCG!$C$5+N2O!C317*PCG!$C$6+HFC!C317+PFC!C317+'SF6'!C317</f>
        <v>0</v>
      </c>
      <c r="D317" s="94">
        <f>+'CO2'!D317+'abs CO2'!D317+'CH4'!D317*PCG!$C$5+N2O!D317*PCG!$C$6+HFC!D317+PFC!D317+'SF6'!D317</f>
        <v>0</v>
      </c>
      <c r="E317" s="94">
        <f>+'CO2'!E317+'abs CO2'!E317+'CH4'!E317*PCG!$C$5+N2O!E317*PCG!$C$6+HFC!E317+PFC!E317+'SF6'!E317</f>
        <v>0</v>
      </c>
      <c r="F317" s="94">
        <f>+'CO2'!F317+'abs CO2'!F317+'CH4'!F317*PCG!$C$5+N2O!F317*PCG!$C$6+HFC!F317+PFC!F317+'SF6'!F317</f>
        <v>0</v>
      </c>
      <c r="G317" s="94">
        <f>+'CO2'!G317+'abs CO2'!G317+'CH4'!G317*PCG!$C$5+N2O!G317*PCG!$C$6+HFC!G317+PFC!G317+'SF6'!G317</f>
        <v>0</v>
      </c>
      <c r="H317" s="94">
        <f>+'CO2'!H317+'abs CO2'!H317+'CH4'!H317*PCG!$C$5+N2O!H317*PCG!$C$6+HFC!H317+PFC!H317+'SF6'!H317</f>
        <v>0</v>
      </c>
      <c r="I317" s="94">
        <f>+'CO2'!I317+'abs CO2'!I317+'CH4'!I317*PCG!$C$5+N2O!I317*PCG!$C$6+HFC!I317+PFC!I317+'SF6'!I317</f>
        <v>0</v>
      </c>
      <c r="J317" s="94">
        <f>+'CO2'!J317+'abs CO2'!J317+'CH4'!J317*PCG!$C$5+N2O!J317*PCG!$C$6+HFC!J317+PFC!J317+'SF6'!J317</f>
        <v>0</v>
      </c>
      <c r="K317" s="94">
        <f>+'CO2'!K317+'abs CO2'!K317+'CH4'!K317*PCG!$C$5+N2O!K317*PCG!$C$6+HFC!K317+PFC!K317+'SF6'!K317</f>
        <v>0</v>
      </c>
      <c r="L317" s="94">
        <f>+'CO2'!L317+'abs CO2'!L317+'CH4'!L317*PCG!$C$5+N2O!L317*PCG!$C$6+HFC!L317+PFC!L317+'SF6'!L317</f>
        <v>0</v>
      </c>
      <c r="M317" s="94">
        <f>+'CO2'!M317+'abs CO2'!M317+'CH4'!M317*PCG!$C$5+N2O!M317*PCG!$C$6+HFC!M317+PFC!M317+'SF6'!M317</f>
        <v>0</v>
      </c>
      <c r="N317" s="94">
        <f>+'CO2'!N317+'abs CO2'!N317+'CH4'!N317*PCG!$C$5+N2O!N317*PCG!$C$6+HFC!N317+PFC!N317+'SF6'!N317</f>
        <v>0</v>
      </c>
      <c r="O317" s="94">
        <f>+'CO2'!O317+'abs CO2'!O317+'CH4'!O317*PCG!$C$5+N2O!O317*PCG!$C$6+HFC!O317+PFC!O317+'SF6'!O317</f>
        <v>0</v>
      </c>
      <c r="P317" s="94">
        <f>+'CO2'!P317+'abs CO2'!P317+'CH4'!P317*PCG!$C$5+N2O!P317*PCG!$C$6+HFC!P317+PFC!P317+'SF6'!P317</f>
        <v>0</v>
      </c>
      <c r="Q317" s="94">
        <f>+'CO2'!Q317+'abs CO2'!Q317+'CH4'!Q317*PCG!$C$5+N2O!Q317*PCG!$C$6+HFC!Q317+PFC!Q317+'SF6'!Q317</f>
        <v>0</v>
      </c>
      <c r="R317" s="94">
        <f>+'CO2'!R317+'abs CO2'!R317+'CH4'!R317*PCG!$C$5+N2O!R317*PCG!$C$6+HFC!R317+PFC!R317+'SF6'!R317</f>
        <v>0</v>
      </c>
      <c r="S317" s="94">
        <f>+'CO2'!S317+'abs CO2'!S317+'CH4'!S317*PCG!$C$5+N2O!S317*PCG!$C$6+HFC!S317+PFC!S317+'SF6'!S317</f>
        <v>0</v>
      </c>
      <c r="T317" s="94">
        <f>+'CO2'!T317+'abs CO2'!T317+'CH4'!T317*PCG!$C$5+N2O!T317*PCG!$C$6+HFC!T317+PFC!T317+'SF6'!T317</f>
        <v>0</v>
      </c>
      <c r="U317" s="94">
        <f>+'CO2'!U317+'abs CO2'!U317+'CH4'!U317*PCG!$C$5+N2O!U317*PCG!$C$6+HFC!U317+PFC!U317+'SF6'!U317</f>
        <v>0</v>
      </c>
      <c r="V317" s="94">
        <f>+'CO2'!V317+'abs CO2'!V317+'CH4'!V317*PCG!$C$5+N2O!V317*PCG!$C$6+HFC!V317+PFC!V317+'SF6'!V317</f>
        <v>0</v>
      </c>
      <c r="W317" s="94">
        <f>+'CO2'!W317+'abs CO2'!W317+'CH4'!W317*PCG!$C$5+N2O!W317*PCG!$C$6+HFC!W317+PFC!W317+'SF6'!W317</f>
        <v>0</v>
      </c>
      <c r="X317" s="94">
        <f>+'CO2'!X317+'abs CO2'!X317+'CH4'!X317*PCG!$C$5+N2O!X317*PCG!$C$6+HFC!X317+PFC!X317+'SF6'!X317</f>
        <v>0</v>
      </c>
      <c r="Y317" s="94">
        <f>+'CO2'!Y317+'abs CO2'!Y317+'CH4'!Y317*PCG!$C$5+N2O!Y317*PCG!$C$6+HFC!Y317+PFC!Y317+'SF6'!Y317</f>
        <v>0</v>
      </c>
      <c r="Z317" s="94">
        <f>+'CO2'!Z317+'abs CO2'!Z317+'CH4'!Z317*PCG!$C$5+N2O!Z317*PCG!$C$6+HFC!Z317+PFC!Z317+'SF6'!Z317</f>
        <v>0</v>
      </c>
      <c r="AA317" s="94">
        <f>+'CO2'!AA317+'abs CO2'!AA317+'CH4'!AA317*PCG!$C$5+N2O!AA317*PCG!$C$6+HFC!AA317+PFC!AA317+'SF6'!AA317</f>
        <v>0</v>
      </c>
      <c r="AB317" s="94">
        <f>+'CO2'!AB317+'abs CO2'!AB317+'CH4'!AB317*PCG!$C$5+N2O!AB317*PCG!$C$6+HFC!AB317+PFC!AB317+'SF6'!AB317</f>
        <v>0</v>
      </c>
      <c r="AC317" s="94">
        <f>+'CO2'!AC317+'abs CO2'!AC317+'CH4'!AC317*PCG!$C$5+N2O!AC317*PCG!$C$6+HFC!AC317+PFC!AC317+'SF6'!AC317</f>
        <v>0</v>
      </c>
      <c r="AD317" s="94">
        <f>+'CO2'!AD317+'abs CO2'!AD317+'CH4'!AD317*PCG!$C$5+N2O!AD317*PCG!$C$6+HFC!AD317+PFC!AD317+'SF6'!AD317</f>
        <v>0</v>
      </c>
      <c r="AE317" s="94">
        <f>+'CO2'!AE317+'abs CO2'!AE317+'CH4'!AE317*PCG!$C$5+N2O!AE317*PCG!$C$6+HFC!AE317+PFC!AE317+'SF6'!AE317</f>
        <v>0</v>
      </c>
    </row>
    <row r="318" spans="1:31" x14ac:dyDescent="0.2">
      <c r="A318" s="9" t="s">
        <v>581</v>
      </c>
      <c r="B318" s="4" t="s">
        <v>562</v>
      </c>
      <c r="C318" s="94">
        <f>+'CO2'!C318+'abs CO2'!C318+'CH4'!C318*PCG!$C$5+N2O!C318*PCG!$C$6+HFC!C318+PFC!C318+'SF6'!C318</f>
        <v>0</v>
      </c>
      <c r="D318" s="94">
        <f>+'CO2'!D318+'abs CO2'!D318+'CH4'!D318*PCG!$C$5+N2O!D318*PCG!$C$6+HFC!D318+PFC!D318+'SF6'!D318</f>
        <v>0</v>
      </c>
      <c r="E318" s="94">
        <f>+'CO2'!E318+'abs CO2'!E318+'CH4'!E318*PCG!$C$5+N2O!E318*PCG!$C$6+HFC!E318+PFC!E318+'SF6'!E318</f>
        <v>0</v>
      </c>
      <c r="F318" s="94">
        <f>+'CO2'!F318+'abs CO2'!F318+'CH4'!F318*PCG!$C$5+N2O!F318*PCG!$C$6+HFC!F318+PFC!F318+'SF6'!F318</f>
        <v>0</v>
      </c>
      <c r="G318" s="94">
        <f>+'CO2'!G318+'abs CO2'!G318+'CH4'!G318*PCG!$C$5+N2O!G318*PCG!$C$6+HFC!G318+PFC!G318+'SF6'!G318</f>
        <v>0</v>
      </c>
      <c r="H318" s="94">
        <f>+'CO2'!H318+'abs CO2'!H318+'CH4'!H318*PCG!$C$5+N2O!H318*PCG!$C$6+HFC!H318+PFC!H318+'SF6'!H318</f>
        <v>0</v>
      </c>
      <c r="I318" s="94">
        <f>+'CO2'!I318+'abs CO2'!I318+'CH4'!I318*PCG!$C$5+N2O!I318*PCG!$C$6+HFC!I318+PFC!I318+'SF6'!I318</f>
        <v>0</v>
      </c>
      <c r="J318" s="94">
        <f>+'CO2'!J318+'abs CO2'!J318+'CH4'!J318*PCG!$C$5+N2O!J318*PCG!$C$6+HFC!J318+PFC!J318+'SF6'!J318</f>
        <v>0</v>
      </c>
      <c r="K318" s="94">
        <f>+'CO2'!K318+'abs CO2'!K318+'CH4'!K318*PCG!$C$5+N2O!K318*PCG!$C$6+HFC!K318+PFC!K318+'SF6'!K318</f>
        <v>0</v>
      </c>
      <c r="L318" s="94">
        <f>+'CO2'!L318+'abs CO2'!L318+'CH4'!L318*PCG!$C$5+N2O!L318*PCG!$C$6+HFC!L318+PFC!L318+'SF6'!L318</f>
        <v>0</v>
      </c>
      <c r="M318" s="94">
        <f>+'CO2'!M318+'abs CO2'!M318+'CH4'!M318*PCG!$C$5+N2O!M318*PCG!$C$6+HFC!M318+PFC!M318+'SF6'!M318</f>
        <v>0</v>
      </c>
      <c r="N318" s="94">
        <f>+'CO2'!N318+'abs CO2'!N318+'CH4'!N318*PCG!$C$5+N2O!N318*PCG!$C$6+HFC!N318+PFC!N318+'SF6'!N318</f>
        <v>0</v>
      </c>
      <c r="O318" s="94">
        <f>+'CO2'!O318+'abs CO2'!O318+'CH4'!O318*PCG!$C$5+N2O!O318*PCG!$C$6+HFC!O318+PFC!O318+'SF6'!O318</f>
        <v>0</v>
      </c>
      <c r="P318" s="94">
        <f>+'CO2'!P318+'abs CO2'!P318+'CH4'!P318*PCG!$C$5+N2O!P318*PCG!$C$6+HFC!P318+PFC!P318+'SF6'!P318</f>
        <v>0</v>
      </c>
      <c r="Q318" s="94">
        <f>+'CO2'!Q318+'abs CO2'!Q318+'CH4'!Q318*PCG!$C$5+N2O!Q318*PCG!$C$6+HFC!Q318+PFC!Q318+'SF6'!Q318</f>
        <v>0</v>
      </c>
      <c r="R318" s="94">
        <f>+'CO2'!R318+'abs CO2'!R318+'CH4'!R318*PCG!$C$5+N2O!R318*PCG!$C$6+HFC!R318+PFC!R318+'SF6'!R318</f>
        <v>0</v>
      </c>
      <c r="S318" s="94">
        <f>+'CO2'!S318+'abs CO2'!S318+'CH4'!S318*PCG!$C$5+N2O!S318*PCG!$C$6+HFC!S318+PFC!S318+'SF6'!S318</f>
        <v>0</v>
      </c>
      <c r="T318" s="94">
        <f>+'CO2'!T318+'abs CO2'!T318+'CH4'!T318*PCG!$C$5+N2O!T318*PCG!$C$6+HFC!T318+PFC!T318+'SF6'!T318</f>
        <v>0</v>
      </c>
      <c r="U318" s="94">
        <f>+'CO2'!U318+'abs CO2'!U318+'CH4'!U318*PCG!$C$5+N2O!U318*PCG!$C$6+HFC!U318+PFC!U318+'SF6'!U318</f>
        <v>0</v>
      </c>
      <c r="V318" s="94">
        <f>+'CO2'!V318+'abs CO2'!V318+'CH4'!V318*PCG!$C$5+N2O!V318*PCG!$C$6+HFC!V318+PFC!V318+'SF6'!V318</f>
        <v>0</v>
      </c>
      <c r="W318" s="94">
        <f>+'CO2'!W318+'abs CO2'!W318+'CH4'!W318*PCG!$C$5+N2O!W318*PCG!$C$6+HFC!W318+PFC!W318+'SF6'!W318</f>
        <v>0</v>
      </c>
      <c r="X318" s="94">
        <f>+'CO2'!X318+'abs CO2'!X318+'CH4'!X318*PCG!$C$5+N2O!X318*PCG!$C$6+HFC!X318+PFC!X318+'SF6'!X318</f>
        <v>0</v>
      </c>
      <c r="Y318" s="94">
        <f>+'CO2'!Y318+'abs CO2'!Y318+'CH4'!Y318*PCG!$C$5+N2O!Y318*PCG!$C$6+HFC!Y318+PFC!Y318+'SF6'!Y318</f>
        <v>0</v>
      </c>
      <c r="Z318" s="94">
        <f>+'CO2'!Z318+'abs CO2'!Z318+'CH4'!Z318*PCG!$C$5+N2O!Z318*PCG!$C$6+HFC!Z318+PFC!Z318+'SF6'!Z318</f>
        <v>0</v>
      </c>
      <c r="AA318" s="94">
        <f>+'CO2'!AA318+'abs CO2'!AA318+'CH4'!AA318*PCG!$C$5+N2O!AA318*PCG!$C$6+HFC!AA318+PFC!AA318+'SF6'!AA318</f>
        <v>0</v>
      </c>
      <c r="AB318" s="94">
        <f>+'CO2'!AB318+'abs CO2'!AB318+'CH4'!AB318*PCG!$C$5+N2O!AB318*PCG!$C$6+HFC!AB318+PFC!AB318+'SF6'!AB318</f>
        <v>0</v>
      </c>
      <c r="AC318" s="94">
        <f>+'CO2'!AC318+'abs CO2'!AC318+'CH4'!AC318*PCG!$C$5+N2O!AC318*PCG!$C$6+HFC!AC318+PFC!AC318+'SF6'!AC318</f>
        <v>0</v>
      </c>
      <c r="AD318" s="94">
        <f>+'CO2'!AD318+'abs CO2'!AD318+'CH4'!AD318*PCG!$C$5+N2O!AD318*PCG!$C$6+HFC!AD318+PFC!AD318+'SF6'!AD318</f>
        <v>0</v>
      </c>
      <c r="AE318" s="94">
        <f>+'CO2'!AE318+'abs CO2'!AE318+'CH4'!AE318*PCG!$C$5+N2O!AE318*PCG!$C$6+HFC!AE318+PFC!AE318+'SF6'!AE318</f>
        <v>0</v>
      </c>
    </row>
    <row r="319" spans="1:31" x14ac:dyDescent="0.2">
      <c r="A319" s="9" t="s">
        <v>582</v>
      </c>
      <c r="B319" s="4" t="s">
        <v>746</v>
      </c>
      <c r="C319" s="94">
        <f>+'CO2'!C319+'abs CO2'!C319+'CH4'!C319*PCG!$C$5+N2O!C319*PCG!$C$6+HFC!C319+PFC!C319+'SF6'!C319</f>
        <v>0</v>
      </c>
      <c r="D319" s="94">
        <f>+'CO2'!D319+'abs CO2'!D319+'CH4'!D319*PCG!$C$5+N2O!D319*PCG!$C$6+HFC!D319+PFC!D319+'SF6'!D319</f>
        <v>0</v>
      </c>
      <c r="E319" s="94">
        <f>+'CO2'!E319+'abs CO2'!E319+'CH4'!E319*PCG!$C$5+N2O!E319*PCG!$C$6+HFC!E319+PFC!E319+'SF6'!E319</f>
        <v>0</v>
      </c>
      <c r="F319" s="94">
        <f>+'CO2'!F319+'abs CO2'!F319+'CH4'!F319*PCG!$C$5+N2O!F319*PCG!$C$6+HFC!F319+PFC!F319+'SF6'!F319</f>
        <v>0</v>
      </c>
      <c r="G319" s="94">
        <f>+'CO2'!G319+'abs CO2'!G319+'CH4'!G319*PCG!$C$5+N2O!G319*PCG!$C$6+HFC!G319+PFC!G319+'SF6'!G319</f>
        <v>0</v>
      </c>
      <c r="H319" s="94">
        <f>+'CO2'!H319+'abs CO2'!H319+'CH4'!H319*PCG!$C$5+N2O!H319*PCG!$C$6+HFC!H319+PFC!H319+'SF6'!H319</f>
        <v>0</v>
      </c>
      <c r="I319" s="94">
        <f>+'CO2'!I319+'abs CO2'!I319+'CH4'!I319*PCG!$C$5+N2O!I319*PCG!$C$6+HFC!I319+PFC!I319+'SF6'!I319</f>
        <v>0</v>
      </c>
      <c r="J319" s="94">
        <f>+'CO2'!J319+'abs CO2'!J319+'CH4'!J319*PCG!$C$5+N2O!J319*PCG!$C$6+HFC!J319+PFC!J319+'SF6'!J319</f>
        <v>0</v>
      </c>
      <c r="K319" s="94">
        <f>+'CO2'!K319+'abs CO2'!K319+'CH4'!K319*PCG!$C$5+N2O!K319*PCG!$C$6+HFC!K319+PFC!K319+'SF6'!K319</f>
        <v>0</v>
      </c>
      <c r="L319" s="94">
        <f>+'CO2'!L319+'abs CO2'!L319+'CH4'!L319*PCG!$C$5+N2O!L319*PCG!$C$6+HFC!L319+PFC!L319+'SF6'!L319</f>
        <v>0</v>
      </c>
      <c r="M319" s="94">
        <f>+'CO2'!M319+'abs CO2'!M319+'CH4'!M319*PCG!$C$5+N2O!M319*PCG!$C$6+HFC!M319+PFC!M319+'SF6'!M319</f>
        <v>0</v>
      </c>
      <c r="N319" s="94">
        <f>+'CO2'!N319+'abs CO2'!N319+'CH4'!N319*PCG!$C$5+N2O!N319*PCG!$C$6+HFC!N319+PFC!N319+'SF6'!N319</f>
        <v>0</v>
      </c>
      <c r="O319" s="94">
        <f>+'CO2'!O319+'abs CO2'!O319+'CH4'!O319*PCG!$C$5+N2O!O319*PCG!$C$6+HFC!O319+PFC!O319+'SF6'!O319</f>
        <v>0</v>
      </c>
      <c r="P319" s="94">
        <f>+'CO2'!P319+'abs CO2'!P319+'CH4'!P319*PCG!$C$5+N2O!P319*PCG!$C$6+HFC!P319+PFC!P319+'SF6'!P319</f>
        <v>0</v>
      </c>
      <c r="Q319" s="94">
        <f>+'CO2'!Q319+'abs CO2'!Q319+'CH4'!Q319*PCG!$C$5+N2O!Q319*PCG!$C$6+HFC!Q319+PFC!Q319+'SF6'!Q319</f>
        <v>0</v>
      </c>
      <c r="R319" s="94">
        <f>+'CO2'!R319+'abs CO2'!R319+'CH4'!R319*PCG!$C$5+N2O!R319*PCG!$C$6+HFC!R319+PFC!R319+'SF6'!R319</f>
        <v>0</v>
      </c>
      <c r="S319" s="94">
        <f>+'CO2'!S319+'abs CO2'!S319+'CH4'!S319*PCG!$C$5+N2O!S319*PCG!$C$6+HFC!S319+PFC!S319+'SF6'!S319</f>
        <v>0</v>
      </c>
      <c r="T319" s="94">
        <f>+'CO2'!T319+'abs CO2'!T319+'CH4'!T319*PCG!$C$5+N2O!T319*PCG!$C$6+HFC!T319+PFC!T319+'SF6'!T319</f>
        <v>0</v>
      </c>
      <c r="U319" s="94">
        <f>+'CO2'!U319+'abs CO2'!U319+'CH4'!U319*PCG!$C$5+N2O!U319*PCG!$C$6+HFC!U319+PFC!U319+'SF6'!U319</f>
        <v>0</v>
      </c>
      <c r="V319" s="94">
        <f>+'CO2'!V319+'abs CO2'!V319+'CH4'!V319*PCG!$C$5+N2O!V319*PCG!$C$6+HFC!V319+PFC!V319+'SF6'!V319</f>
        <v>0</v>
      </c>
      <c r="W319" s="94">
        <f>+'CO2'!W319+'abs CO2'!W319+'CH4'!W319*PCG!$C$5+N2O!W319*PCG!$C$6+HFC!W319+PFC!W319+'SF6'!W319</f>
        <v>0</v>
      </c>
      <c r="X319" s="94">
        <f>+'CO2'!X319+'abs CO2'!X319+'CH4'!X319*PCG!$C$5+N2O!X319*PCG!$C$6+HFC!X319+PFC!X319+'SF6'!X319</f>
        <v>0</v>
      </c>
      <c r="Y319" s="94">
        <f>+'CO2'!Y319+'abs CO2'!Y319+'CH4'!Y319*PCG!$C$5+N2O!Y319*PCG!$C$6+HFC!Y319+PFC!Y319+'SF6'!Y319</f>
        <v>0</v>
      </c>
      <c r="Z319" s="94">
        <f>+'CO2'!Z319+'abs CO2'!Z319+'CH4'!Z319*PCG!$C$5+N2O!Z319*PCG!$C$6+HFC!Z319+PFC!Z319+'SF6'!Z319</f>
        <v>0</v>
      </c>
      <c r="AA319" s="94">
        <f>+'CO2'!AA319+'abs CO2'!AA319+'CH4'!AA319*PCG!$C$5+N2O!AA319*PCG!$C$6+HFC!AA319+PFC!AA319+'SF6'!AA319</f>
        <v>0</v>
      </c>
      <c r="AB319" s="94">
        <f>+'CO2'!AB319+'abs CO2'!AB319+'CH4'!AB319*PCG!$C$5+N2O!AB319*PCG!$C$6+HFC!AB319+PFC!AB319+'SF6'!AB319</f>
        <v>0</v>
      </c>
      <c r="AC319" s="94">
        <f>+'CO2'!AC319+'abs CO2'!AC319+'CH4'!AC319*PCG!$C$5+N2O!AC319*PCG!$C$6+HFC!AC319+PFC!AC319+'SF6'!AC319</f>
        <v>0</v>
      </c>
      <c r="AD319" s="94">
        <f>+'CO2'!AD319+'abs CO2'!AD319+'CH4'!AD319*PCG!$C$5+N2O!AD319*PCG!$C$6+HFC!AD319+PFC!AD319+'SF6'!AD319</f>
        <v>0</v>
      </c>
      <c r="AE319" s="94">
        <f>+'CO2'!AE319+'abs CO2'!AE319+'CH4'!AE319*PCG!$C$5+N2O!AE319*PCG!$C$6+HFC!AE319+PFC!AE319+'SF6'!AE319</f>
        <v>0</v>
      </c>
    </row>
    <row r="320" spans="1:31" x14ac:dyDescent="0.2">
      <c r="A320" s="9" t="s">
        <v>583</v>
      </c>
      <c r="B320" s="4" t="s">
        <v>576</v>
      </c>
      <c r="C320" s="94">
        <f>+'CO2'!C320+'abs CO2'!C320+'CH4'!C320*PCG!$C$5+N2O!C320*PCG!$C$6+HFC!C320+PFC!C320+'SF6'!C320</f>
        <v>0</v>
      </c>
      <c r="D320" s="94">
        <f>+'CO2'!D320+'abs CO2'!D320+'CH4'!D320*PCG!$C$5+N2O!D320*PCG!$C$6+HFC!D320+PFC!D320+'SF6'!D320</f>
        <v>0</v>
      </c>
      <c r="E320" s="94">
        <f>+'CO2'!E320+'abs CO2'!E320+'CH4'!E320*PCG!$C$5+N2O!E320*PCG!$C$6+HFC!E320+PFC!E320+'SF6'!E320</f>
        <v>0</v>
      </c>
      <c r="F320" s="94">
        <f>+'CO2'!F320+'abs CO2'!F320+'CH4'!F320*PCG!$C$5+N2O!F320*PCG!$C$6+HFC!F320+PFC!F320+'SF6'!F320</f>
        <v>0</v>
      </c>
      <c r="G320" s="94">
        <f>+'CO2'!G320+'abs CO2'!G320+'CH4'!G320*PCG!$C$5+N2O!G320*PCG!$C$6+HFC!G320+PFC!G320+'SF6'!G320</f>
        <v>0</v>
      </c>
      <c r="H320" s="94">
        <f>+'CO2'!H320+'abs CO2'!H320+'CH4'!H320*PCG!$C$5+N2O!H320*PCG!$C$6+HFC!H320+PFC!H320+'SF6'!H320</f>
        <v>0</v>
      </c>
      <c r="I320" s="94">
        <f>+'CO2'!I320+'abs CO2'!I320+'CH4'!I320*PCG!$C$5+N2O!I320*PCG!$C$6+HFC!I320+PFC!I320+'SF6'!I320</f>
        <v>0</v>
      </c>
      <c r="J320" s="94">
        <f>+'CO2'!J320+'abs CO2'!J320+'CH4'!J320*PCG!$C$5+N2O!J320*PCG!$C$6+HFC!J320+PFC!J320+'SF6'!J320</f>
        <v>0</v>
      </c>
      <c r="K320" s="94">
        <f>+'CO2'!K320+'abs CO2'!K320+'CH4'!K320*PCG!$C$5+N2O!K320*PCG!$C$6+HFC!K320+PFC!K320+'SF6'!K320</f>
        <v>0</v>
      </c>
      <c r="L320" s="94">
        <f>+'CO2'!L320+'abs CO2'!L320+'CH4'!L320*PCG!$C$5+N2O!L320*PCG!$C$6+HFC!L320+PFC!L320+'SF6'!L320</f>
        <v>0</v>
      </c>
      <c r="M320" s="94">
        <f>+'CO2'!M320+'abs CO2'!M320+'CH4'!M320*PCG!$C$5+N2O!M320*PCG!$C$6+HFC!M320+PFC!M320+'SF6'!M320</f>
        <v>0</v>
      </c>
      <c r="N320" s="94">
        <f>+'CO2'!N320+'abs CO2'!N320+'CH4'!N320*PCG!$C$5+N2O!N320*PCG!$C$6+HFC!N320+PFC!N320+'SF6'!N320</f>
        <v>0</v>
      </c>
      <c r="O320" s="94">
        <f>+'CO2'!O320+'abs CO2'!O320+'CH4'!O320*PCG!$C$5+N2O!O320*PCG!$C$6+HFC!O320+PFC!O320+'SF6'!O320</f>
        <v>0</v>
      </c>
      <c r="P320" s="94">
        <f>+'CO2'!P320+'abs CO2'!P320+'CH4'!P320*PCG!$C$5+N2O!P320*PCG!$C$6+HFC!P320+PFC!P320+'SF6'!P320</f>
        <v>0</v>
      </c>
      <c r="Q320" s="94">
        <f>+'CO2'!Q320+'abs CO2'!Q320+'CH4'!Q320*PCG!$C$5+N2O!Q320*PCG!$C$6+HFC!Q320+PFC!Q320+'SF6'!Q320</f>
        <v>0</v>
      </c>
      <c r="R320" s="94">
        <f>+'CO2'!R320+'abs CO2'!R320+'CH4'!R320*PCG!$C$5+N2O!R320*PCG!$C$6+HFC!R320+PFC!R320+'SF6'!R320</f>
        <v>0</v>
      </c>
      <c r="S320" s="94">
        <f>+'CO2'!S320+'abs CO2'!S320+'CH4'!S320*PCG!$C$5+N2O!S320*PCG!$C$6+HFC!S320+PFC!S320+'SF6'!S320</f>
        <v>0</v>
      </c>
      <c r="T320" s="94">
        <f>+'CO2'!T320+'abs CO2'!T320+'CH4'!T320*PCG!$C$5+N2O!T320*PCG!$C$6+HFC!T320+PFC!T320+'SF6'!T320</f>
        <v>0</v>
      </c>
      <c r="U320" s="94">
        <f>+'CO2'!U320+'abs CO2'!U320+'CH4'!U320*PCG!$C$5+N2O!U320*PCG!$C$6+HFC!U320+PFC!U320+'SF6'!U320</f>
        <v>0</v>
      </c>
      <c r="V320" s="94">
        <f>+'CO2'!V320+'abs CO2'!V320+'CH4'!V320*PCG!$C$5+N2O!V320*PCG!$C$6+HFC!V320+PFC!V320+'SF6'!V320</f>
        <v>0</v>
      </c>
      <c r="W320" s="94">
        <f>+'CO2'!W320+'abs CO2'!W320+'CH4'!W320*PCG!$C$5+N2O!W320*PCG!$C$6+HFC!W320+PFC!W320+'SF6'!W320</f>
        <v>0</v>
      </c>
      <c r="X320" s="94">
        <f>+'CO2'!X320+'abs CO2'!X320+'CH4'!X320*PCG!$C$5+N2O!X320*PCG!$C$6+HFC!X320+PFC!X320+'SF6'!X320</f>
        <v>0</v>
      </c>
      <c r="Y320" s="94">
        <f>+'CO2'!Y320+'abs CO2'!Y320+'CH4'!Y320*PCG!$C$5+N2O!Y320*PCG!$C$6+HFC!Y320+PFC!Y320+'SF6'!Y320</f>
        <v>0</v>
      </c>
      <c r="Z320" s="94">
        <f>+'CO2'!Z320+'abs CO2'!Z320+'CH4'!Z320*PCG!$C$5+N2O!Z320*PCG!$C$6+HFC!Z320+PFC!Z320+'SF6'!Z320</f>
        <v>0</v>
      </c>
      <c r="AA320" s="94">
        <f>+'CO2'!AA320+'abs CO2'!AA320+'CH4'!AA320*PCG!$C$5+N2O!AA320*PCG!$C$6+HFC!AA320+PFC!AA320+'SF6'!AA320</f>
        <v>0</v>
      </c>
      <c r="AB320" s="94">
        <f>+'CO2'!AB320+'abs CO2'!AB320+'CH4'!AB320*PCG!$C$5+N2O!AB320*PCG!$C$6+HFC!AB320+PFC!AB320+'SF6'!AB320</f>
        <v>0</v>
      </c>
      <c r="AC320" s="94">
        <f>+'CO2'!AC320+'abs CO2'!AC320+'CH4'!AC320*PCG!$C$5+N2O!AC320*PCG!$C$6+HFC!AC320+PFC!AC320+'SF6'!AC320</f>
        <v>0</v>
      </c>
      <c r="AD320" s="94">
        <f>+'CO2'!AD320+'abs CO2'!AD320+'CH4'!AD320*PCG!$C$5+N2O!AD320*PCG!$C$6+HFC!AD320+PFC!AD320+'SF6'!AD320</f>
        <v>0</v>
      </c>
      <c r="AE320" s="94">
        <f>+'CO2'!AE320+'abs CO2'!AE320+'CH4'!AE320*PCG!$C$5+N2O!AE320*PCG!$C$6+HFC!AE320+PFC!AE320+'SF6'!AE320</f>
        <v>0</v>
      </c>
    </row>
    <row r="321" spans="1:31" x14ac:dyDescent="0.2">
      <c r="A321" s="9" t="s">
        <v>584</v>
      </c>
      <c r="B321" s="4" t="s">
        <v>568</v>
      </c>
      <c r="C321" s="94">
        <f>+'CO2'!C321+'abs CO2'!C321+'CH4'!C321*PCG!$C$5+N2O!C321*PCG!$C$6+HFC!C321+PFC!C321+'SF6'!C321</f>
        <v>0</v>
      </c>
      <c r="D321" s="94">
        <f>+'CO2'!D321+'abs CO2'!D321+'CH4'!D321*PCG!$C$5+N2O!D321*PCG!$C$6+HFC!D321+PFC!D321+'SF6'!D321</f>
        <v>0</v>
      </c>
      <c r="E321" s="94">
        <f>+'CO2'!E321+'abs CO2'!E321+'CH4'!E321*PCG!$C$5+N2O!E321*PCG!$C$6+HFC!E321+PFC!E321+'SF6'!E321</f>
        <v>0</v>
      </c>
      <c r="F321" s="94">
        <f>+'CO2'!F321+'abs CO2'!F321+'CH4'!F321*PCG!$C$5+N2O!F321*PCG!$C$6+HFC!F321+PFC!F321+'SF6'!F321</f>
        <v>0</v>
      </c>
      <c r="G321" s="94">
        <f>+'CO2'!G321+'abs CO2'!G321+'CH4'!G321*PCG!$C$5+N2O!G321*PCG!$C$6+HFC!G321+PFC!G321+'SF6'!G321</f>
        <v>0</v>
      </c>
      <c r="H321" s="94">
        <f>+'CO2'!H321+'abs CO2'!H321+'CH4'!H321*PCG!$C$5+N2O!H321*PCG!$C$6+HFC!H321+PFC!H321+'SF6'!H321</f>
        <v>0</v>
      </c>
      <c r="I321" s="94">
        <f>+'CO2'!I321+'abs CO2'!I321+'CH4'!I321*PCG!$C$5+N2O!I321*PCG!$C$6+HFC!I321+PFC!I321+'SF6'!I321</f>
        <v>0</v>
      </c>
      <c r="J321" s="94">
        <f>+'CO2'!J321+'abs CO2'!J321+'CH4'!J321*PCG!$C$5+N2O!J321*PCG!$C$6+HFC!J321+PFC!J321+'SF6'!J321</f>
        <v>0</v>
      </c>
      <c r="K321" s="94">
        <f>+'CO2'!K321+'abs CO2'!K321+'CH4'!K321*PCG!$C$5+N2O!K321*PCG!$C$6+HFC!K321+PFC!K321+'SF6'!K321</f>
        <v>0</v>
      </c>
      <c r="L321" s="94">
        <f>+'CO2'!L321+'abs CO2'!L321+'CH4'!L321*PCG!$C$5+N2O!L321*PCG!$C$6+HFC!L321+PFC!L321+'SF6'!L321</f>
        <v>0</v>
      </c>
      <c r="M321" s="94">
        <f>+'CO2'!M321+'abs CO2'!M321+'CH4'!M321*PCG!$C$5+N2O!M321*PCG!$C$6+HFC!M321+PFC!M321+'SF6'!M321</f>
        <v>0</v>
      </c>
      <c r="N321" s="94">
        <f>+'CO2'!N321+'abs CO2'!N321+'CH4'!N321*PCG!$C$5+N2O!N321*PCG!$C$6+HFC!N321+PFC!N321+'SF6'!N321</f>
        <v>0</v>
      </c>
      <c r="O321" s="94">
        <f>+'CO2'!O321+'abs CO2'!O321+'CH4'!O321*PCG!$C$5+N2O!O321*PCG!$C$6+HFC!O321+PFC!O321+'SF6'!O321</f>
        <v>0</v>
      </c>
      <c r="P321" s="94">
        <f>+'CO2'!P321+'abs CO2'!P321+'CH4'!P321*PCG!$C$5+N2O!P321*PCG!$C$6+HFC!P321+PFC!P321+'SF6'!P321</f>
        <v>0</v>
      </c>
      <c r="Q321" s="94">
        <f>+'CO2'!Q321+'abs CO2'!Q321+'CH4'!Q321*PCG!$C$5+N2O!Q321*PCG!$C$6+HFC!Q321+PFC!Q321+'SF6'!Q321</f>
        <v>0</v>
      </c>
      <c r="R321" s="94">
        <f>+'CO2'!R321+'abs CO2'!R321+'CH4'!R321*PCG!$C$5+N2O!R321*PCG!$C$6+HFC!R321+PFC!R321+'SF6'!R321</f>
        <v>0</v>
      </c>
      <c r="S321" s="94">
        <f>+'CO2'!S321+'abs CO2'!S321+'CH4'!S321*PCG!$C$5+N2O!S321*PCG!$C$6+HFC!S321+PFC!S321+'SF6'!S321</f>
        <v>0</v>
      </c>
      <c r="T321" s="94">
        <f>+'CO2'!T321+'abs CO2'!T321+'CH4'!T321*PCG!$C$5+N2O!T321*PCG!$C$6+HFC!T321+PFC!T321+'SF6'!T321</f>
        <v>0</v>
      </c>
      <c r="U321" s="94">
        <f>+'CO2'!U321+'abs CO2'!U321+'CH4'!U321*PCG!$C$5+N2O!U321*PCG!$C$6+HFC!U321+PFC!U321+'SF6'!U321</f>
        <v>0</v>
      </c>
      <c r="V321" s="94">
        <f>+'CO2'!V321+'abs CO2'!V321+'CH4'!V321*PCG!$C$5+N2O!V321*PCG!$C$6+HFC!V321+PFC!V321+'SF6'!V321</f>
        <v>0</v>
      </c>
      <c r="W321" s="94">
        <f>+'CO2'!W321+'abs CO2'!W321+'CH4'!W321*PCG!$C$5+N2O!W321*PCG!$C$6+HFC!W321+PFC!W321+'SF6'!W321</f>
        <v>0</v>
      </c>
      <c r="X321" s="94">
        <f>+'CO2'!X321+'abs CO2'!X321+'CH4'!X321*PCG!$C$5+N2O!X321*PCG!$C$6+HFC!X321+PFC!X321+'SF6'!X321</f>
        <v>0</v>
      </c>
      <c r="Y321" s="94">
        <f>+'CO2'!Y321+'abs CO2'!Y321+'CH4'!Y321*PCG!$C$5+N2O!Y321*PCG!$C$6+HFC!Y321+PFC!Y321+'SF6'!Y321</f>
        <v>0</v>
      </c>
      <c r="Z321" s="94">
        <f>+'CO2'!Z321+'abs CO2'!Z321+'CH4'!Z321*PCG!$C$5+N2O!Z321*PCG!$C$6+HFC!Z321+PFC!Z321+'SF6'!Z321</f>
        <v>0</v>
      </c>
      <c r="AA321" s="94">
        <f>+'CO2'!AA321+'abs CO2'!AA321+'CH4'!AA321*PCG!$C$5+N2O!AA321*PCG!$C$6+HFC!AA321+PFC!AA321+'SF6'!AA321</f>
        <v>0</v>
      </c>
      <c r="AB321" s="94">
        <f>+'CO2'!AB321+'abs CO2'!AB321+'CH4'!AB321*PCG!$C$5+N2O!AB321*PCG!$C$6+HFC!AB321+PFC!AB321+'SF6'!AB321</f>
        <v>0</v>
      </c>
      <c r="AC321" s="94">
        <f>+'CO2'!AC321+'abs CO2'!AC321+'CH4'!AC321*PCG!$C$5+N2O!AC321*PCG!$C$6+HFC!AC321+PFC!AC321+'SF6'!AC321</f>
        <v>0</v>
      </c>
      <c r="AD321" s="94">
        <f>+'CO2'!AD321+'abs CO2'!AD321+'CH4'!AD321*PCG!$C$5+N2O!AD321*PCG!$C$6+HFC!AD321+PFC!AD321+'SF6'!AD321</f>
        <v>0</v>
      </c>
      <c r="AE321" s="94">
        <f>+'CO2'!AE321+'abs CO2'!AE321+'CH4'!AE321*PCG!$C$5+N2O!AE321*PCG!$C$6+HFC!AE321+PFC!AE321+'SF6'!AE321</f>
        <v>0</v>
      </c>
    </row>
    <row r="322" spans="1:31" x14ac:dyDescent="0.2">
      <c r="A322" s="9" t="s">
        <v>585</v>
      </c>
      <c r="B322" s="4" t="s">
        <v>747</v>
      </c>
      <c r="C322" s="94">
        <f>+'CO2'!C322+'abs CO2'!C322+'CH4'!C322*PCG!$C$5+N2O!C322*PCG!$C$6+HFC!C322+PFC!C322+'SF6'!C322</f>
        <v>0</v>
      </c>
      <c r="D322" s="94">
        <f>+'CO2'!D322+'abs CO2'!D322+'CH4'!D322*PCG!$C$5+N2O!D322*PCG!$C$6+HFC!D322+PFC!D322+'SF6'!D322</f>
        <v>0</v>
      </c>
      <c r="E322" s="94">
        <f>+'CO2'!E322+'abs CO2'!E322+'CH4'!E322*PCG!$C$5+N2O!E322*PCG!$C$6+HFC!E322+PFC!E322+'SF6'!E322</f>
        <v>0</v>
      </c>
      <c r="F322" s="94">
        <f>+'CO2'!F322+'abs CO2'!F322+'CH4'!F322*PCG!$C$5+N2O!F322*PCG!$C$6+HFC!F322+PFC!F322+'SF6'!F322</f>
        <v>0</v>
      </c>
      <c r="G322" s="94">
        <f>+'CO2'!G322+'abs CO2'!G322+'CH4'!G322*PCG!$C$5+N2O!G322*PCG!$C$6+HFC!G322+PFC!G322+'SF6'!G322</f>
        <v>0</v>
      </c>
      <c r="H322" s="94">
        <f>+'CO2'!H322+'abs CO2'!H322+'CH4'!H322*PCG!$C$5+N2O!H322*PCG!$C$6+HFC!H322+PFC!H322+'SF6'!H322</f>
        <v>0</v>
      </c>
      <c r="I322" s="94">
        <f>+'CO2'!I322+'abs CO2'!I322+'CH4'!I322*PCG!$C$5+N2O!I322*PCG!$C$6+HFC!I322+PFC!I322+'SF6'!I322</f>
        <v>0</v>
      </c>
      <c r="J322" s="94">
        <f>+'CO2'!J322+'abs CO2'!J322+'CH4'!J322*PCG!$C$5+N2O!J322*PCG!$C$6+HFC!J322+PFC!J322+'SF6'!J322</f>
        <v>0</v>
      </c>
      <c r="K322" s="94">
        <f>+'CO2'!K322+'abs CO2'!K322+'CH4'!K322*PCG!$C$5+N2O!K322*PCG!$C$6+HFC!K322+PFC!K322+'SF6'!K322</f>
        <v>0</v>
      </c>
      <c r="L322" s="94">
        <f>+'CO2'!L322+'abs CO2'!L322+'CH4'!L322*PCG!$C$5+N2O!L322*PCG!$C$6+HFC!L322+PFC!L322+'SF6'!L322</f>
        <v>0</v>
      </c>
      <c r="M322" s="94">
        <f>+'CO2'!M322+'abs CO2'!M322+'CH4'!M322*PCG!$C$5+N2O!M322*PCG!$C$6+HFC!M322+PFC!M322+'SF6'!M322</f>
        <v>0</v>
      </c>
      <c r="N322" s="94">
        <f>+'CO2'!N322+'abs CO2'!N322+'CH4'!N322*PCG!$C$5+N2O!N322*PCG!$C$6+HFC!N322+PFC!N322+'SF6'!N322</f>
        <v>0</v>
      </c>
      <c r="O322" s="94">
        <f>+'CO2'!O322+'abs CO2'!O322+'CH4'!O322*PCG!$C$5+N2O!O322*PCG!$C$6+HFC!O322+PFC!O322+'SF6'!O322</f>
        <v>0</v>
      </c>
      <c r="P322" s="94">
        <f>+'CO2'!P322+'abs CO2'!P322+'CH4'!P322*PCG!$C$5+N2O!P322*PCG!$C$6+HFC!P322+PFC!P322+'SF6'!P322</f>
        <v>0</v>
      </c>
      <c r="Q322" s="94">
        <f>+'CO2'!Q322+'abs CO2'!Q322+'CH4'!Q322*PCG!$C$5+N2O!Q322*PCG!$C$6+HFC!Q322+PFC!Q322+'SF6'!Q322</f>
        <v>0</v>
      </c>
      <c r="R322" s="94">
        <f>+'CO2'!R322+'abs CO2'!R322+'CH4'!R322*PCG!$C$5+N2O!R322*PCG!$C$6+HFC!R322+PFC!R322+'SF6'!R322</f>
        <v>0</v>
      </c>
      <c r="S322" s="94">
        <f>+'CO2'!S322+'abs CO2'!S322+'CH4'!S322*PCG!$C$5+N2O!S322*PCG!$C$6+HFC!S322+PFC!S322+'SF6'!S322</f>
        <v>0</v>
      </c>
      <c r="T322" s="94">
        <f>+'CO2'!T322+'abs CO2'!T322+'CH4'!T322*PCG!$C$5+N2O!T322*PCG!$C$6+HFC!T322+PFC!T322+'SF6'!T322</f>
        <v>0</v>
      </c>
      <c r="U322" s="94">
        <f>+'CO2'!U322+'abs CO2'!U322+'CH4'!U322*PCG!$C$5+N2O!U322*PCG!$C$6+HFC!U322+PFC!U322+'SF6'!U322</f>
        <v>0</v>
      </c>
      <c r="V322" s="94">
        <f>+'CO2'!V322+'abs CO2'!V322+'CH4'!V322*PCG!$C$5+N2O!V322*PCG!$C$6+HFC!V322+PFC!V322+'SF6'!V322</f>
        <v>0</v>
      </c>
      <c r="W322" s="94">
        <f>+'CO2'!W322+'abs CO2'!W322+'CH4'!W322*PCG!$C$5+N2O!W322*PCG!$C$6+HFC!W322+PFC!W322+'SF6'!W322</f>
        <v>0</v>
      </c>
      <c r="X322" s="94">
        <f>+'CO2'!X322+'abs CO2'!X322+'CH4'!X322*PCG!$C$5+N2O!X322*PCG!$C$6+HFC!X322+PFC!X322+'SF6'!X322</f>
        <v>0</v>
      </c>
      <c r="Y322" s="94">
        <f>+'CO2'!Y322+'abs CO2'!Y322+'CH4'!Y322*PCG!$C$5+N2O!Y322*PCG!$C$6+HFC!Y322+PFC!Y322+'SF6'!Y322</f>
        <v>0</v>
      </c>
      <c r="Z322" s="94">
        <f>+'CO2'!Z322+'abs CO2'!Z322+'CH4'!Z322*PCG!$C$5+N2O!Z322*PCG!$C$6+HFC!Z322+PFC!Z322+'SF6'!Z322</f>
        <v>0</v>
      </c>
      <c r="AA322" s="94">
        <f>+'CO2'!AA322+'abs CO2'!AA322+'CH4'!AA322*PCG!$C$5+N2O!AA322*PCG!$C$6+HFC!AA322+PFC!AA322+'SF6'!AA322</f>
        <v>0</v>
      </c>
      <c r="AB322" s="94">
        <f>+'CO2'!AB322+'abs CO2'!AB322+'CH4'!AB322*PCG!$C$5+N2O!AB322*PCG!$C$6+HFC!AB322+PFC!AB322+'SF6'!AB322</f>
        <v>0</v>
      </c>
      <c r="AC322" s="94">
        <f>+'CO2'!AC322+'abs CO2'!AC322+'CH4'!AC322*PCG!$C$5+N2O!AC322*PCG!$C$6+HFC!AC322+PFC!AC322+'SF6'!AC322</f>
        <v>0</v>
      </c>
      <c r="AD322" s="94">
        <f>+'CO2'!AD322+'abs CO2'!AD322+'CH4'!AD322*PCG!$C$5+N2O!AD322*PCG!$C$6+HFC!AD322+PFC!AD322+'SF6'!AD322</f>
        <v>0</v>
      </c>
      <c r="AE322" s="94">
        <f>+'CO2'!AE322+'abs CO2'!AE322+'CH4'!AE322*PCG!$C$5+N2O!AE322*PCG!$C$6+HFC!AE322+PFC!AE322+'SF6'!AE322</f>
        <v>0</v>
      </c>
    </row>
    <row r="323" spans="1:31" x14ac:dyDescent="0.2">
      <c r="A323" s="9" t="s">
        <v>586</v>
      </c>
      <c r="B323" s="4" t="s">
        <v>748</v>
      </c>
      <c r="C323" s="94">
        <f>+'CO2'!C323+'abs CO2'!C323+'CH4'!C323*PCG!$C$5+N2O!C323*PCG!$C$6+HFC!C323+PFC!C323+'SF6'!C323</f>
        <v>0</v>
      </c>
      <c r="D323" s="94">
        <f>+'CO2'!D323+'abs CO2'!D323+'CH4'!D323*PCG!$C$5+N2O!D323*PCG!$C$6+HFC!D323+PFC!D323+'SF6'!D323</f>
        <v>-3.3367598447101333E-2</v>
      </c>
      <c r="E323" s="94">
        <f>+'CO2'!E323+'abs CO2'!E323+'CH4'!E323*PCG!$C$5+N2O!E323*PCG!$C$6+HFC!E323+PFC!E323+'SF6'!E323</f>
        <v>-0.52210477570170322</v>
      </c>
      <c r="F323" s="94">
        <f>+'CO2'!F323+'abs CO2'!F323+'CH4'!F323*PCG!$C$5+N2O!F323*PCG!$C$6+HFC!F323+PFC!F323+'SF6'!F323</f>
        <v>-1.4544347323118876</v>
      </c>
      <c r="G323" s="94">
        <f>+'CO2'!G323+'abs CO2'!G323+'CH4'!G323*PCG!$C$5+N2O!G323*PCG!$C$6+HFC!G323+PFC!G323+'SF6'!G323</f>
        <v>-3.1522566532967495</v>
      </c>
      <c r="H323" s="94">
        <f>+'CO2'!H323+'abs CO2'!H323+'CH4'!H323*PCG!$C$5+N2O!H323*PCG!$C$6+HFC!H323+PFC!H323+'SF6'!H323</f>
        <v>-4.4398533933731308</v>
      </c>
      <c r="I323" s="94">
        <f>+'CO2'!I323+'abs CO2'!I323+'CH4'!I323*PCG!$C$5+N2O!I323*PCG!$C$6+HFC!I323+PFC!I323+'SF6'!I323</f>
        <v>-6.211280310932481</v>
      </c>
      <c r="J323" s="94">
        <f>+'CO2'!J323+'abs CO2'!J323+'CH4'!J323*PCG!$C$5+N2O!J323*PCG!$C$6+HFC!J323+PFC!J323+'SF6'!J323</f>
        <v>-7.4900444514199229</v>
      </c>
      <c r="K323" s="94">
        <f>+'CO2'!K323+'abs CO2'!K323+'CH4'!K323*PCG!$C$5+N2O!K323*PCG!$C$6+HFC!K323+PFC!K323+'SF6'!K323</f>
        <v>-8.2113734178499094</v>
      </c>
      <c r="L323" s="94">
        <f>+'CO2'!L323+'abs CO2'!L323+'CH4'!L323*PCG!$C$5+N2O!L323*PCG!$C$6+HFC!L323+PFC!L323+'SF6'!L323</f>
        <v>-10.629542905310428</v>
      </c>
      <c r="M323" s="94">
        <f>+'CO2'!M323+'abs CO2'!M323+'CH4'!M323*PCG!$C$5+N2O!M323*PCG!$C$6+HFC!M323+PFC!M323+'SF6'!M323</f>
        <v>-11.856292848218565</v>
      </c>
      <c r="N323" s="94">
        <f>+'CO2'!N323+'abs CO2'!N323+'CH4'!N323*PCG!$C$5+N2O!N323*PCG!$C$6+HFC!N323+PFC!N323+'SF6'!N323</f>
        <v>-12.494202818530798</v>
      </c>
      <c r="O323" s="94">
        <f>+'CO2'!O323+'abs CO2'!O323+'CH4'!O323*PCG!$C$5+N2O!O323*PCG!$C$6+HFC!O323+PFC!O323+'SF6'!O323</f>
        <v>-13.211606185143475</v>
      </c>
      <c r="P323" s="94">
        <f>+'CO2'!P323+'abs CO2'!P323+'CH4'!P323*PCG!$C$5+N2O!P323*PCG!$C$6+HFC!P323+PFC!P323+'SF6'!P323</f>
        <v>-13.211606185143475</v>
      </c>
      <c r="Q323" s="94">
        <f>+'CO2'!Q323+'abs CO2'!Q323+'CH4'!Q323*PCG!$C$5+N2O!Q323*PCG!$C$6+HFC!Q323+PFC!Q323+'SF6'!Q323</f>
        <v>-13.211606185143475</v>
      </c>
      <c r="R323" s="94">
        <f>+'CO2'!R323+'abs CO2'!R323+'CH4'!R323*PCG!$C$5+N2O!R323*PCG!$C$6+HFC!R323+PFC!R323+'SF6'!R323</f>
        <v>-13.211606185143475</v>
      </c>
      <c r="S323" s="94">
        <f>+'CO2'!S323+'abs CO2'!S323+'CH4'!S323*PCG!$C$5+N2O!S323*PCG!$C$6+HFC!S323+PFC!S323+'SF6'!S323</f>
        <v>-13.211606185143475</v>
      </c>
      <c r="T323" s="94">
        <f>+'CO2'!T323+'abs CO2'!T323+'CH4'!T323*PCG!$C$5+N2O!T323*PCG!$C$6+HFC!T323+PFC!T323+'SF6'!T323</f>
        <v>-13.211606185143475</v>
      </c>
      <c r="U323" s="94">
        <f>+'CO2'!U323+'abs CO2'!U323+'CH4'!U323*PCG!$C$5+N2O!U323*PCG!$C$6+HFC!U323+PFC!U323+'SF6'!U323</f>
        <v>-13.211606185143475</v>
      </c>
      <c r="V323" s="94">
        <f>+'CO2'!V323+'abs CO2'!V323+'CH4'!V323*PCG!$C$5+N2O!V323*PCG!$C$6+HFC!V323+PFC!V323+'SF6'!V323</f>
        <v>-13.211606185143475</v>
      </c>
      <c r="W323" s="94">
        <f>+'CO2'!W323+'abs CO2'!W323+'CH4'!W323*PCG!$C$5+N2O!W323*PCG!$C$6+HFC!W323+PFC!W323+'SF6'!W323</f>
        <v>-13.211606185143475</v>
      </c>
      <c r="X323" s="94">
        <f>+'CO2'!X323+'abs CO2'!X323+'CH4'!X323*PCG!$C$5+N2O!X323*PCG!$C$6+HFC!X323+PFC!X323+'SF6'!X323</f>
        <v>-13.211606185143475</v>
      </c>
      <c r="Y323" s="94">
        <f>+'CO2'!Y323+'abs CO2'!Y323+'CH4'!Y323*PCG!$C$5+N2O!Y323*PCG!$C$6+HFC!Y323+PFC!Y323+'SF6'!Y323</f>
        <v>-13.211606185143475</v>
      </c>
      <c r="Z323" s="94">
        <f>+'CO2'!Z323+'abs CO2'!Z323+'CH4'!Z323*PCG!$C$5+N2O!Z323*PCG!$C$6+HFC!Z323+PFC!Z323+'SF6'!Z323</f>
        <v>-13.211606185143475</v>
      </c>
      <c r="AA323" s="94">
        <f>+'CO2'!AA323+'abs CO2'!AA323+'CH4'!AA323*PCG!$C$5+N2O!AA323*PCG!$C$6+HFC!AA323+PFC!AA323+'SF6'!AA323</f>
        <v>-13.211606185143475</v>
      </c>
      <c r="AB323" s="94">
        <f>+'CO2'!AB323+'abs CO2'!AB323+'CH4'!AB323*PCG!$C$5+N2O!AB323*PCG!$C$6+HFC!AB323+PFC!AB323+'SF6'!AB323</f>
        <v>-13.211606185143475</v>
      </c>
      <c r="AC323" s="94">
        <f>+'CO2'!AC323+'abs CO2'!AC323+'CH4'!AC323*PCG!$C$5+N2O!AC323*PCG!$C$6+HFC!AC323+PFC!AC323+'SF6'!AC323</f>
        <v>-13.211606185143475</v>
      </c>
      <c r="AD323" s="94">
        <f>+'CO2'!AD323+'abs CO2'!AD323+'CH4'!AD323*PCG!$C$5+N2O!AD323*PCG!$C$6+HFC!AD323+PFC!AD323+'SF6'!AD323</f>
        <v>-13.211606185143475</v>
      </c>
      <c r="AE323" s="94">
        <f>+'CO2'!AE323+'abs CO2'!AE323+'CH4'!AE323*PCG!$C$5+N2O!AE323*PCG!$C$6+HFC!AE323+PFC!AE323+'SF6'!AE323</f>
        <v>-13.211606185143475</v>
      </c>
    </row>
    <row r="324" spans="1:31" x14ac:dyDescent="0.2">
      <c r="A324" s="9" t="s">
        <v>587</v>
      </c>
      <c r="B324" s="4" t="s">
        <v>749</v>
      </c>
      <c r="C324" s="94">
        <f>+'CO2'!C324+'abs CO2'!C324+'CH4'!C324*PCG!$C$5+N2O!C324*PCG!$C$6+HFC!C324+PFC!C324+'SF6'!C324</f>
        <v>0</v>
      </c>
      <c r="D324" s="94">
        <f>+'CO2'!D324+'abs CO2'!D324+'CH4'!D324*PCG!$C$5+N2O!D324*PCG!$C$6+HFC!D324+PFC!D324+'SF6'!D324</f>
        <v>0</v>
      </c>
      <c r="E324" s="94">
        <f>+'CO2'!E324+'abs CO2'!E324+'CH4'!E324*PCG!$C$5+N2O!E324*PCG!$C$6+HFC!E324+PFC!E324+'SF6'!E324</f>
        <v>0</v>
      </c>
      <c r="F324" s="94">
        <f>+'CO2'!F324+'abs CO2'!F324+'CH4'!F324*PCG!$C$5+N2O!F324*PCG!$C$6+HFC!F324+PFC!F324+'SF6'!F324</f>
        <v>0</v>
      </c>
      <c r="G324" s="94">
        <f>+'CO2'!G324+'abs CO2'!G324+'CH4'!G324*PCG!$C$5+N2O!G324*PCG!$C$6+HFC!G324+PFC!G324+'SF6'!G324</f>
        <v>0</v>
      </c>
      <c r="H324" s="94">
        <f>+'CO2'!H324+'abs CO2'!H324+'CH4'!H324*PCG!$C$5+N2O!H324*PCG!$C$6+HFC!H324+PFC!H324+'SF6'!H324</f>
        <v>0</v>
      </c>
      <c r="I324" s="94">
        <f>+'CO2'!I324+'abs CO2'!I324+'CH4'!I324*PCG!$C$5+N2O!I324*PCG!$C$6+HFC!I324+PFC!I324+'SF6'!I324</f>
        <v>0</v>
      </c>
      <c r="J324" s="94">
        <f>+'CO2'!J324+'abs CO2'!J324+'CH4'!J324*PCG!$C$5+N2O!J324*PCG!$C$6+HFC!J324+PFC!J324+'SF6'!J324</f>
        <v>0</v>
      </c>
      <c r="K324" s="94">
        <f>+'CO2'!K324+'abs CO2'!K324+'CH4'!K324*PCG!$C$5+N2O!K324*PCG!$C$6+HFC!K324+PFC!K324+'SF6'!K324</f>
        <v>0</v>
      </c>
      <c r="L324" s="94">
        <f>+'CO2'!L324+'abs CO2'!L324+'CH4'!L324*PCG!$C$5+N2O!L324*PCG!$C$6+HFC!L324+PFC!L324+'SF6'!L324</f>
        <v>0</v>
      </c>
      <c r="M324" s="94">
        <f>+'CO2'!M324+'abs CO2'!M324+'CH4'!M324*PCG!$C$5+N2O!M324*PCG!$C$6+HFC!M324+PFC!M324+'SF6'!M324</f>
        <v>0</v>
      </c>
      <c r="N324" s="94">
        <f>+'CO2'!N324+'abs CO2'!N324+'CH4'!N324*PCG!$C$5+N2O!N324*PCG!$C$6+HFC!N324+PFC!N324+'SF6'!N324</f>
        <v>0</v>
      </c>
      <c r="O324" s="94">
        <f>+'CO2'!O324+'abs CO2'!O324+'CH4'!O324*PCG!$C$5+N2O!O324*PCG!$C$6+HFC!O324+PFC!O324+'SF6'!O324</f>
        <v>0</v>
      </c>
      <c r="P324" s="94">
        <f>+'CO2'!P324+'abs CO2'!P324+'CH4'!P324*PCG!$C$5+N2O!P324*PCG!$C$6+HFC!P324+PFC!P324+'SF6'!P324</f>
        <v>0</v>
      </c>
      <c r="Q324" s="94">
        <f>+'CO2'!Q324+'abs CO2'!Q324+'CH4'!Q324*PCG!$C$5+N2O!Q324*PCG!$C$6+HFC!Q324+PFC!Q324+'SF6'!Q324</f>
        <v>0</v>
      </c>
      <c r="R324" s="94">
        <f>+'CO2'!R324+'abs CO2'!R324+'CH4'!R324*PCG!$C$5+N2O!R324*PCG!$C$6+HFC!R324+PFC!R324+'SF6'!R324</f>
        <v>0</v>
      </c>
      <c r="S324" s="94">
        <f>+'CO2'!S324+'abs CO2'!S324+'CH4'!S324*PCG!$C$5+N2O!S324*PCG!$C$6+HFC!S324+PFC!S324+'SF6'!S324</f>
        <v>0</v>
      </c>
      <c r="T324" s="94">
        <f>+'CO2'!T324+'abs CO2'!T324+'CH4'!T324*PCG!$C$5+N2O!T324*PCG!$C$6+HFC!T324+PFC!T324+'SF6'!T324</f>
        <v>0</v>
      </c>
      <c r="U324" s="94">
        <f>+'CO2'!U324+'abs CO2'!U324+'CH4'!U324*PCG!$C$5+N2O!U324*PCG!$C$6+HFC!U324+PFC!U324+'SF6'!U324</f>
        <v>0</v>
      </c>
      <c r="V324" s="94">
        <f>+'CO2'!V324+'abs CO2'!V324+'CH4'!V324*PCG!$C$5+N2O!V324*PCG!$C$6+HFC!V324+PFC!V324+'SF6'!V324</f>
        <v>0</v>
      </c>
      <c r="W324" s="94">
        <f>+'CO2'!W324+'abs CO2'!W324+'CH4'!W324*PCG!$C$5+N2O!W324*PCG!$C$6+HFC!W324+PFC!W324+'SF6'!W324</f>
        <v>0</v>
      </c>
      <c r="X324" s="94">
        <f>+'CO2'!X324+'abs CO2'!X324+'CH4'!X324*PCG!$C$5+N2O!X324*PCG!$C$6+HFC!X324+PFC!X324+'SF6'!X324</f>
        <v>0</v>
      </c>
      <c r="Y324" s="94">
        <f>+'CO2'!Y324+'abs CO2'!Y324+'CH4'!Y324*PCG!$C$5+N2O!Y324*PCG!$C$6+HFC!Y324+PFC!Y324+'SF6'!Y324</f>
        <v>0</v>
      </c>
      <c r="Z324" s="94">
        <f>+'CO2'!Z324+'abs CO2'!Z324+'CH4'!Z324*PCG!$C$5+N2O!Z324*PCG!$C$6+HFC!Z324+PFC!Z324+'SF6'!Z324</f>
        <v>0</v>
      </c>
      <c r="AA324" s="94">
        <f>+'CO2'!AA324+'abs CO2'!AA324+'CH4'!AA324*PCG!$C$5+N2O!AA324*PCG!$C$6+HFC!AA324+PFC!AA324+'SF6'!AA324</f>
        <v>0</v>
      </c>
      <c r="AB324" s="94">
        <f>+'CO2'!AB324+'abs CO2'!AB324+'CH4'!AB324*PCG!$C$5+N2O!AB324*PCG!$C$6+HFC!AB324+PFC!AB324+'SF6'!AB324</f>
        <v>0</v>
      </c>
      <c r="AC324" s="94">
        <f>+'CO2'!AC324+'abs CO2'!AC324+'CH4'!AC324*PCG!$C$5+N2O!AC324*PCG!$C$6+HFC!AC324+PFC!AC324+'SF6'!AC324</f>
        <v>0</v>
      </c>
      <c r="AD324" s="94">
        <f>+'CO2'!AD324+'abs CO2'!AD324+'CH4'!AD324*PCG!$C$5+N2O!AD324*PCG!$C$6+HFC!AD324+PFC!AD324+'SF6'!AD324</f>
        <v>0</v>
      </c>
      <c r="AE324" s="94">
        <f>+'CO2'!AE324+'abs CO2'!AE324+'CH4'!AE324*PCG!$C$5+N2O!AE324*PCG!$C$6+HFC!AE324+PFC!AE324+'SF6'!AE324</f>
        <v>0</v>
      </c>
    </row>
    <row r="325" spans="1:31" x14ac:dyDescent="0.2">
      <c r="A325" s="9" t="s">
        <v>588</v>
      </c>
      <c r="B325" s="4" t="s">
        <v>750</v>
      </c>
      <c r="C325" s="94">
        <f>+'CO2'!C325+'abs CO2'!C325+'CH4'!C325*PCG!$C$5+N2O!C325*PCG!$C$6+HFC!C325+PFC!C325+'SF6'!C325</f>
        <v>0</v>
      </c>
      <c r="D325" s="94">
        <f>+'CO2'!D325+'abs CO2'!D325+'CH4'!D325*PCG!$C$5+N2O!D325*PCG!$C$6+HFC!D325+PFC!D325+'SF6'!D325</f>
        <v>0</v>
      </c>
      <c r="E325" s="94">
        <f>+'CO2'!E325+'abs CO2'!E325+'CH4'!E325*PCG!$C$5+N2O!E325*PCG!$C$6+HFC!E325+PFC!E325+'SF6'!E325</f>
        <v>0</v>
      </c>
      <c r="F325" s="94">
        <f>+'CO2'!F325+'abs CO2'!F325+'CH4'!F325*PCG!$C$5+N2O!F325*PCG!$C$6+HFC!F325+PFC!F325+'SF6'!F325</f>
        <v>0</v>
      </c>
      <c r="G325" s="94">
        <f>+'CO2'!G325+'abs CO2'!G325+'CH4'!G325*PCG!$C$5+N2O!G325*PCG!$C$6+HFC!G325+PFC!G325+'SF6'!G325</f>
        <v>0</v>
      </c>
      <c r="H325" s="94">
        <f>+'CO2'!H325+'abs CO2'!H325+'CH4'!H325*PCG!$C$5+N2O!H325*PCG!$C$6+HFC!H325+PFC!H325+'SF6'!H325</f>
        <v>0</v>
      </c>
      <c r="I325" s="94">
        <f>+'CO2'!I325+'abs CO2'!I325+'CH4'!I325*PCG!$C$5+N2O!I325*PCG!$C$6+HFC!I325+PFC!I325+'SF6'!I325</f>
        <v>0</v>
      </c>
      <c r="J325" s="94">
        <f>+'CO2'!J325+'abs CO2'!J325+'CH4'!J325*PCG!$C$5+N2O!J325*PCG!$C$6+HFC!J325+PFC!J325+'SF6'!J325</f>
        <v>0</v>
      </c>
      <c r="K325" s="94">
        <f>+'CO2'!K325+'abs CO2'!K325+'CH4'!K325*PCG!$C$5+N2O!K325*PCG!$C$6+HFC!K325+PFC!K325+'SF6'!K325</f>
        <v>0</v>
      </c>
      <c r="L325" s="94">
        <f>+'CO2'!L325+'abs CO2'!L325+'CH4'!L325*PCG!$C$5+N2O!L325*PCG!$C$6+HFC!L325+PFC!L325+'SF6'!L325</f>
        <v>0</v>
      </c>
      <c r="M325" s="94">
        <f>+'CO2'!M325+'abs CO2'!M325+'CH4'!M325*PCG!$C$5+N2O!M325*PCG!$C$6+HFC!M325+PFC!M325+'SF6'!M325</f>
        <v>0</v>
      </c>
      <c r="N325" s="94">
        <f>+'CO2'!N325+'abs CO2'!N325+'CH4'!N325*PCG!$C$5+N2O!N325*PCG!$C$6+HFC!N325+PFC!N325+'SF6'!N325</f>
        <v>0</v>
      </c>
      <c r="O325" s="94">
        <f>+'CO2'!O325+'abs CO2'!O325+'CH4'!O325*PCG!$C$5+N2O!O325*PCG!$C$6+HFC!O325+PFC!O325+'SF6'!O325</f>
        <v>0</v>
      </c>
      <c r="P325" s="94">
        <f>+'CO2'!P325+'abs CO2'!P325+'CH4'!P325*PCG!$C$5+N2O!P325*PCG!$C$6+HFC!P325+PFC!P325+'SF6'!P325</f>
        <v>0</v>
      </c>
      <c r="Q325" s="94">
        <f>+'CO2'!Q325+'abs CO2'!Q325+'CH4'!Q325*PCG!$C$5+N2O!Q325*PCG!$C$6+HFC!Q325+PFC!Q325+'SF6'!Q325</f>
        <v>0</v>
      </c>
      <c r="R325" s="94">
        <f>+'CO2'!R325+'abs CO2'!R325+'CH4'!R325*PCG!$C$5+N2O!R325*PCG!$C$6+HFC!R325+PFC!R325+'SF6'!R325</f>
        <v>0</v>
      </c>
      <c r="S325" s="94">
        <f>+'CO2'!S325+'abs CO2'!S325+'CH4'!S325*PCG!$C$5+N2O!S325*PCG!$C$6+HFC!S325+PFC!S325+'SF6'!S325</f>
        <v>0</v>
      </c>
      <c r="T325" s="94">
        <f>+'CO2'!T325+'abs CO2'!T325+'CH4'!T325*PCG!$C$5+N2O!T325*PCG!$C$6+HFC!T325+PFC!T325+'SF6'!T325</f>
        <v>0</v>
      </c>
      <c r="U325" s="94">
        <f>+'CO2'!U325+'abs CO2'!U325+'CH4'!U325*PCG!$C$5+N2O!U325*PCG!$C$6+HFC!U325+PFC!U325+'SF6'!U325</f>
        <v>0</v>
      </c>
      <c r="V325" s="94">
        <f>+'CO2'!V325+'abs CO2'!V325+'CH4'!V325*PCG!$C$5+N2O!V325*PCG!$C$6+HFC!V325+PFC!V325+'SF6'!V325</f>
        <v>0</v>
      </c>
      <c r="W325" s="94">
        <f>+'CO2'!W325+'abs CO2'!W325+'CH4'!W325*PCG!$C$5+N2O!W325*PCG!$C$6+HFC!W325+PFC!W325+'SF6'!W325</f>
        <v>0</v>
      </c>
      <c r="X325" s="94">
        <f>+'CO2'!X325+'abs CO2'!X325+'CH4'!X325*PCG!$C$5+N2O!X325*PCG!$C$6+HFC!X325+PFC!X325+'SF6'!X325</f>
        <v>0</v>
      </c>
      <c r="Y325" s="94">
        <f>+'CO2'!Y325+'abs CO2'!Y325+'CH4'!Y325*PCG!$C$5+N2O!Y325*PCG!$C$6+HFC!Y325+PFC!Y325+'SF6'!Y325</f>
        <v>0</v>
      </c>
      <c r="Z325" s="94">
        <f>+'CO2'!Z325+'abs CO2'!Z325+'CH4'!Z325*PCG!$C$5+N2O!Z325*PCG!$C$6+HFC!Z325+PFC!Z325+'SF6'!Z325</f>
        <v>0</v>
      </c>
      <c r="AA325" s="94">
        <f>+'CO2'!AA325+'abs CO2'!AA325+'CH4'!AA325*PCG!$C$5+N2O!AA325*PCG!$C$6+HFC!AA325+PFC!AA325+'SF6'!AA325</f>
        <v>0</v>
      </c>
      <c r="AB325" s="94">
        <f>+'CO2'!AB325+'abs CO2'!AB325+'CH4'!AB325*PCG!$C$5+N2O!AB325*PCG!$C$6+HFC!AB325+PFC!AB325+'SF6'!AB325</f>
        <v>0</v>
      </c>
      <c r="AC325" s="94">
        <f>+'CO2'!AC325+'abs CO2'!AC325+'CH4'!AC325*PCG!$C$5+N2O!AC325*PCG!$C$6+HFC!AC325+PFC!AC325+'SF6'!AC325</f>
        <v>0</v>
      </c>
      <c r="AD325" s="94">
        <f>+'CO2'!AD325+'abs CO2'!AD325+'CH4'!AD325*PCG!$C$5+N2O!AD325*PCG!$C$6+HFC!AD325+PFC!AD325+'SF6'!AD325</f>
        <v>0</v>
      </c>
      <c r="AE325" s="94">
        <f>+'CO2'!AE325+'abs CO2'!AE325+'CH4'!AE325*PCG!$C$5+N2O!AE325*PCG!$C$6+HFC!AE325+PFC!AE325+'SF6'!AE325</f>
        <v>0</v>
      </c>
    </row>
    <row r="326" spans="1:31" x14ac:dyDescent="0.2">
      <c r="A326" s="9" t="s">
        <v>589</v>
      </c>
      <c r="B326" s="4" t="s">
        <v>574</v>
      </c>
      <c r="C326" s="94">
        <f>+'CO2'!C326+'abs CO2'!C326+'CH4'!C326*PCG!$C$5+N2O!C326*PCG!$C$6+HFC!C326+PFC!C326+'SF6'!C326</f>
        <v>-31.415703722542773</v>
      </c>
      <c r="D326" s="94">
        <f>+'CO2'!D326+'abs CO2'!D326+'CH4'!D326*PCG!$C$5+N2O!D326*PCG!$C$6+HFC!D326+PFC!D326+'SF6'!D326</f>
        <v>-48.396945118335282</v>
      </c>
      <c r="E326" s="94">
        <f>+'CO2'!E326+'abs CO2'!E326+'CH4'!E326*PCG!$C$5+N2O!E326*PCG!$C$6+HFC!E326+PFC!E326+'SF6'!E326</f>
        <v>-64.516154116788954</v>
      </c>
      <c r="F326" s="94">
        <f>+'CO2'!F326+'abs CO2'!F326+'CH4'!F326*PCG!$C$5+N2O!F326*PCG!$C$6+HFC!F326+PFC!F326+'SF6'!F326</f>
        <v>-75.78553662556574</v>
      </c>
      <c r="G326" s="94">
        <f>+'CO2'!G326+'abs CO2'!G326+'CH4'!G326*PCG!$C$5+N2O!G326*PCG!$C$6+HFC!G326+PFC!G326+'SF6'!G326</f>
        <v>-88.506607050487176</v>
      </c>
      <c r="H326" s="94">
        <f>+'CO2'!H326+'abs CO2'!H326+'CH4'!H326*PCG!$C$5+N2O!H326*PCG!$C$6+HFC!H326+PFC!H326+'SF6'!H326</f>
        <v>-104.03461921318413</v>
      </c>
      <c r="I326" s="94">
        <f>+'CO2'!I326+'abs CO2'!I326+'CH4'!I326*PCG!$C$5+N2O!I326*PCG!$C$6+HFC!I326+PFC!I326+'SF6'!I326</f>
        <v>-115.5557016881902</v>
      </c>
      <c r="J326" s="94">
        <f>+'CO2'!J326+'abs CO2'!J326+'CH4'!J326*PCG!$C$5+N2O!J326*PCG!$C$6+HFC!J326+PFC!J326+'SF6'!J326</f>
        <v>-122.75513500300006</v>
      </c>
      <c r="K326" s="94">
        <f>+'CO2'!K326+'abs CO2'!K326+'CH4'!K326*PCG!$C$5+N2O!K326*PCG!$C$6+HFC!K326+PFC!K326+'SF6'!K326</f>
        <v>-126.71149204582991</v>
      </c>
      <c r="L326" s="94">
        <f>+'CO2'!L326+'abs CO2'!L326+'CH4'!L326*PCG!$C$5+N2O!L326*PCG!$C$6+HFC!L326+PFC!L326+'SF6'!L326</f>
        <v>-132.86710480744898</v>
      </c>
      <c r="M326" s="94">
        <f>+'CO2'!M326+'abs CO2'!M326+'CH4'!M326*PCG!$C$5+N2O!M326*PCG!$C$6+HFC!M326+PFC!M326+'SF6'!M326</f>
        <v>-136.93475656671546</v>
      </c>
      <c r="N326" s="94">
        <f>+'CO2'!N326+'abs CO2'!N326+'CH4'!N326*PCG!$C$5+N2O!N326*PCG!$C$6+HFC!N326+PFC!N326+'SF6'!N326</f>
        <v>-139.79500460583108</v>
      </c>
      <c r="O326" s="94">
        <f>+'CO2'!O326+'abs CO2'!O326+'CH4'!O326*PCG!$C$5+N2O!O326*PCG!$C$6+HFC!O326+PFC!O326+'SF6'!O326</f>
        <v>-144.96123729222361</v>
      </c>
      <c r="P326" s="94">
        <f>+'CO2'!P326+'abs CO2'!P326+'CH4'!P326*PCG!$C$5+N2O!P326*PCG!$C$6+HFC!P326+PFC!P326+'SF6'!P326</f>
        <v>-145.88535858937752</v>
      </c>
      <c r="Q326" s="94">
        <f>+'CO2'!Q326+'abs CO2'!Q326+'CH4'!Q326*PCG!$C$5+N2O!Q326*PCG!$C$6+HFC!Q326+PFC!Q326+'SF6'!Q326</f>
        <v>-150.69034148021842</v>
      </c>
      <c r="R326" s="94">
        <f>+'CO2'!R326+'abs CO2'!R326+'CH4'!R326*PCG!$C$5+N2O!R326*PCG!$C$6+HFC!R326+PFC!R326+'SF6'!R326</f>
        <v>-152.98417008059951</v>
      </c>
      <c r="S326" s="94">
        <f>+'CO2'!S326+'abs CO2'!S326+'CH4'!S326*PCG!$C$5+N2O!S326*PCG!$C$6+HFC!S326+PFC!S326+'SF6'!S326</f>
        <v>-154.61025946381255</v>
      </c>
      <c r="T326" s="94">
        <f>+'CO2'!T326+'abs CO2'!T326+'CH4'!T326*PCG!$C$5+N2O!T326*PCG!$C$6+HFC!T326+PFC!T326+'SF6'!T326</f>
        <v>-156.12729340238545</v>
      </c>
      <c r="U326" s="94">
        <f>+'CO2'!U326+'abs CO2'!U326+'CH4'!U326*PCG!$C$5+N2O!U326*PCG!$C$6+HFC!U326+PFC!U326+'SF6'!U326</f>
        <v>-158.65293025589347</v>
      </c>
      <c r="V326" s="94">
        <f>+'CO2'!V326+'abs CO2'!V326+'CH4'!V326*PCG!$C$5+N2O!V326*PCG!$C$6+HFC!V326+PFC!V326+'SF6'!V326</f>
        <v>-159.51609682985654</v>
      </c>
      <c r="W326" s="94">
        <f>+'CO2'!W326+'abs CO2'!W326+'CH4'!W326*PCG!$C$5+N2O!W326*PCG!$C$6+HFC!W326+PFC!W326+'SF6'!W326</f>
        <v>-160.45112367147442</v>
      </c>
      <c r="X326" s="94">
        <f>+'CO2'!X326+'abs CO2'!X326+'CH4'!X326*PCG!$C$5+N2O!X326*PCG!$C$6+HFC!X326+PFC!X326+'SF6'!X326</f>
        <v>-163.3314960753076</v>
      </c>
      <c r="Y326" s="94">
        <f>+'CO2'!Y326+'abs CO2'!Y326+'CH4'!Y326*PCG!$C$5+N2O!Y326*PCG!$C$6+HFC!Y326+PFC!Y326+'SF6'!Y326</f>
        <v>-169.54143298908335</v>
      </c>
      <c r="Z326" s="94">
        <f>+'CO2'!Z326+'abs CO2'!Z326+'CH4'!Z326*PCG!$C$5+N2O!Z326*PCG!$C$6+HFC!Z326+PFC!Z326+'SF6'!Z326</f>
        <v>-175.94368554430039</v>
      </c>
      <c r="AA326" s="94">
        <f>+'CO2'!AA326+'abs CO2'!AA326+'CH4'!AA326*PCG!$C$5+N2O!AA326*PCG!$C$6+HFC!AA326+PFC!AA326+'SF6'!AA326</f>
        <v>-180.9068715334991</v>
      </c>
      <c r="AB326" s="94">
        <f>+'CO2'!AB326+'abs CO2'!AB326+'CH4'!AB326*PCG!$C$5+N2O!AB326*PCG!$C$6+HFC!AB326+PFC!AB326+'SF6'!AB326</f>
        <v>-186.45974212295556</v>
      </c>
      <c r="AC326" s="94">
        <f>+'CO2'!AC326+'abs CO2'!AC326+'CH4'!AC326*PCG!$C$5+N2O!AC326*PCG!$C$6+HFC!AC326+PFC!AC326+'SF6'!AC326</f>
        <v>-196.76036330590583</v>
      </c>
      <c r="AD326" s="94">
        <f>+'CO2'!AD326+'abs CO2'!AD326+'CH4'!AD326*PCG!$C$5+N2O!AD326*PCG!$C$6+HFC!AD326+PFC!AD326+'SF6'!AD326</f>
        <v>-204.8224106470926</v>
      </c>
      <c r="AE326" s="94">
        <f>+'CO2'!AE326+'abs CO2'!AE326+'CH4'!AE326*PCG!$C$5+N2O!AE326*PCG!$C$6+HFC!AE326+PFC!AE326+'SF6'!AE326</f>
        <v>-210.63942806419317</v>
      </c>
    </row>
    <row r="327" spans="1:31" x14ac:dyDescent="0.2">
      <c r="A327" s="9" t="s">
        <v>590</v>
      </c>
      <c r="B327" s="4" t="s">
        <v>572</v>
      </c>
      <c r="C327" s="94">
        <f>+'CO2'!C327+'abs CO2'!C327+'CH4'!C327*PCG!$C$5+N2O!C327*PCG!$C$6+HFC!C327+PFC!C327+'SF6'!C327</f>
        <v>0</v>
      </c>
      <c r="D327" s="94">
        <f>+'CO2'!D327+'abs CO2'!D327+'CH4'!D327*PCG!$C$5+N2O!D327*PCG!$C$6+HFC!D327+PFC!D327+'SF6'!D327</f>
        <v>0</v>
      </c>
      <c r="E327" s="94">
        <f>+'CO2'!E327+'abs CO2'!E327+'CH4'!E327*PCG!$C$5+N2O!E327*PCG!$C$6+HFC!E327+PFC!E327+'SF6'!E327</f>
        <v>0</v>
      </c>
      <c r="F327" s="94">
        <f>+'CO2'!F327+'abs CO2'!F327+'CH4'!F327*PCG!$C$5+N2O!F327*PCG!$C$6+HFC!F327+PFC!F327+'SF6'!F327</f>
        <v>0</v>
      </c>
      <c r="G327" s="94">
        <f>+'CO2'!G327+'abs CO2'!G327+'CH4'!G327*PCG!$C$5+N2O!G327*PCG!$C$6+HFC!G327+PFC!G327+'SF6'!G327</f>
        <v>0</v>
      </c>
      <c r="H327" s="94">
        <f>+'CO2'!H327+'abs CO2'!H327+'CH4'!H327*PCG!$C$5+N2O!H327*PCG!$C$6+HFC!H327+PFC!H327+'SF6'!H327</f>
        <v>0</v>
      </c>
      <c r="I327" s="94">
        <f>+'CO2'!I327+'abs CO2'!I327+'CH4'!I327*PCG!$C$5+N2O!I327*PCG!$C$6+HFC!I327+PFC!I327+'SF6'!I327</f>
        <v>0</v>
      </c>
      <c r="J327" s="94">
        <f>+'CO2'!J327+'abs CO2'!J327+'CH4'!J327*PCG!$C$5+N2O!J327*PCG!$C$6+HFC!J327+PFC!J327+'SF6'!J327</f>
        <v>0</v>
      </c>
      <c r="K327" s="94">
        <f>+'CO2'!K327+'abs CO2'!K327+'CH4'!K327*PCG!$C$5+N2O!K327*PCG!$C$6+HFC!K327+PFC!K327+'SF6'!K327</f>
        <v>0</v>
      </c>
      <c r="L327" s="94">
        <f>+'CO2'!L327+'abs CO2'!L327+'CH4'!L327*PCG!$C$5+N2O!L327*PCG!$C$6+HFC!L327+PFC!L327+'SF6'!L327</f>
        <v>0</v>
      </c>
      <c r="M327" s="94">
        <f>+'CO2'!M327+'abs CO2'!M327+'CH4'!M327*PCG!$C$5+N2O!M327*PCG!$C$6+HFC!M327+PFC!M327+'SF6'!M327</f>
        <v>0</v>
      </c>
      <c r="N327" s="94">
        <f>+'CO2'!N327+'abs CO2'!N327+'CH4'!N327*PCG!$C$5+N2O!N327*PCG!$C$6+HFC!N327+PFC!N327+'SF6'!N327</f>
        <v>0</v>
      </c>
      <c r="O327" s="94">
        <f>+'CO2'!O327+'abs CO2'!O327+'CH4'!O327*PCG!$C$5+N2O!O327*PCG!$C$6+HFC!O327+PFC!O327+'SF6'!O327</f>
        <v>0</v>
      </c>
      <c r="P327" s="94">
        <f>+'CO2'!P327+'abs CO2'!P327+'CH4'!P327*PCG!$C$5+N2O!P327*PCG!$C$6+HFC!P327+PFC!P327+'SF6'!P327</f>
        <v>0</v>
      </c>
      <c r="Q327" s="94">
        <f>+'CO2'!Q327+'abs CO2'!Q327+'CH4'!Q327*PCG!$C$5+N2O!Q327*PCG!$C$6+HFC!Q327+PFC!Q327+'SF6'!Q327</f>
        <v>0</v>
      </c>
      <c r="R327" s="94">
        <f>+'CO2'!R327+'abs CO2'!R327+'CH4'!R327*PCG!$C$5+N2O!R327*PCG!$C$6+HFC!R327+PFC!R327+'SF6'!R327</f>
        <v>0</v>
      </c>
      <c r="S327" s="94">
        <f>+'CO2'!S327+'abs CO2'!S327+'CH4'!S327*PCG!$C$5+N2O!S327*PCG!$C$6+HFC!S327+PFC!S327+'SF6'!S327</f>
        <v>0</v>
      </c>
      <c r="T327" s="94">
        <f>+'CO2'!T327+'abs CO2'!T327+'CH4'!T327*PCG!$C$5+N2O!T327*PCG!$C$6+HFC!T327+PFC!T327+'SF6'!T327</f>
        <v>0</v>
      </c>
      <c r="U327" s="94">
        <f>+'CO2'!U327+'abs CO2'!U327+'CH4'!U327*PCG!$C$5+N2O!U327*PCG!$C$6+HFC!U327+PFC!U327+'SF6'!U327</f>
        <v>0</v>
      </c>
      <c r="V327" s="94">
        <f>+'CO2'!V327+'abs CO2'!V327+'CH4'!V327*PCG!$C$5+N2O!V327*PCG!$C$6+HFC!V327+PFC!V327+'SF6'!V327</f>
        <v>0</v>
      </c>
      <c r="W327" s="94">
        <f>+'CO2'!W327+'abs CO2'!W327+'CH4'!W327*PCG!$C$5+N2O!W327*PCG!$C$6+HFC!W327+PFC!W327+'SF6'!W327</f>
        <v>0</v>
      </c>
      <c r="X327" s="94">
        <f>+'CO2'!X327+'abs CO2'!X327+'CH4'!X327*PCG!$C$5+N2O!X327*PCG!$C$6+HFC!X327+PFC!X327+'SF6'!X327</f>
        <v>0</v>
      </c>
      <c r="Y327" s="94">
        <f>+'CO2'!Y327+'abs CO2'!Y327+'CH4'!Y327*PCG!$C$5+N2O!Y327*PCG!$C$6+HFC!Y327+PFC!Y327+'SF6'!Y327</f>
        <v>0</v>
      </c>
      <c r="Z327" s="94">
        <f>+'CO2'!Z327+'abs CO2'!Z327+'CH4'!Z327*PCG!$C$5+N2O!Z327*PCG!$C$6+HFC!Z327+PFC!Z327+'SF6'!Z327</f>
        <v>0</v>
      </c>
      <c r="AA327" s="94">
        <f>+'CO2'!AA327+'abs CO2'!AA327+'CH4'!AA327*PCG!$C$5+N2O!AA327*PCG!$C$6+HFC!AA327+PFC!AA327+'SF6'!AA327</f>
        <v>0</v>
      </c>
      <c r="AB327" s="94">
        <f>+'CO2'!AB327+'abs CO2'!AB327+'CH4'!AB327*PCG!$C$5+N2O!AB327*PCG!$C$6+HFC!AB327+PFC!AB327+'SF6'!AB327</f>
        <v>0</v>
      </c>
      <c r="AC327" s="94">
        <f>+'CO2'!AC327+'abs CO2'!AC327+'CH4'!AC327*PCG!$C$5+N2O!AC327*PCG!$C$6+HFC!AC327+PFC!AC327+'SF6'!AC327</f>
        <v>0</v>
      </c>
      <c r="AD327" s="94">
        <f>+'CO2'!AD327+'abs CO2'!AD327+'CH4'!AD327*PCG!$C$5+N2O!AD327*PCG!$C$6+HFC!AD327+PFC!AD327+'SF6'!AD327</f>
        <v>0</v>
      </c>
      <c r="AE327" s="94">
        <f>+'CO2'!AE327+'abs CO2'!AE327+'CH4'!AE327*PCG!$C$5+N2O!AE327*PCG!$C$6+HFC!AE327+PFC!AE327+'SF6'!AE327</f>
        <v>0</v>
      </c>
    </row>
    <row r="328" spans="1:31" x14ac:dyDescent="0.2">
      <c r="A328" s="9" t="s">
        <v>758</v>
      </c>
      <c r="B328" s="4" t="s">
        <v>759</v>
      </c>
      <c r="C328" s="33">
        <f t="shared" ref="C328:AE328" si="80">+C329+C330+C331+C332+C333+C334+C335+C336+C337+C338+C339+C340</f>
        <v>-1.2283263456355802</v>
      </c>
      <c r="D328" s="33">
        <f t="shared" si="80"/>
        <v>-1.2283263456355802</v>
      </c>
      <c r="E328" s="33">
        <f t="shared" si="80"/>
        <v>-1.2283263456355802</v>
      </c>
      <c r="F328" s="33">
        <f t="shared" si="80"/>
        <v>-1.2283263456355802</v>
      </c>
      <c r="G328" s="33">
        <f t="shared" si="80"/>
        <v>-1.2283263456355802</v>
      </c>
      <c r="H328" s="33">
        <f t="shared" si="80"/>
        <v>-1.2283263456355802</v>
      </c>
      <c r="I328" s="33">
        <f t="shared" si="80"/>
        <v>-1.2283263456355802</v>
      </c>
      <c r="J328" s="33">
        <f t="shared" si="80"/>
        <v>-1.2283263456355802</v>
      </c>
      <c r="K328" s="33">
        <f t="shared" si="80"/>
        <v>-1.2283263456355802</v>
      </c>
      <c r="L328" s="33">
        <f t="shared" si="80"/>
        <v>-1.2283263456355802</v>
      </c>
      <c r="M328" s="33">
        <f t="shared" si="80"/>
        <v>-1.2283263456355802</v>
      </c>
      <c r="N328" s="33">
        <f t="shared" si="80"/>
        <v>-1.2283263456355802</v>
      </c>
      <c r="O328" s="33">
        <f t="shared" si="80"/>
        <v>-1.2283263456355802</v>
      </c>
      <c r="P328" s="33">
        <f t="shared" si="80"/>
        <v>-1.2283263456355802</v>
      </c>
      <c r="Q328" s="33">
        <f t="shared" si="80"/>
        <v>-1.2283263456355802</v>
      </c>
      <c r="R328" s="33">
        <f t="shared" si="80"/>
        <v>-1.2283263456355802</v>
      </c>
      <c r="S328" s="33">
        <f t="shared" si="80"/>
        <v>-1.2283263456355802</v>
      </c>
      <c r="T328" s="33">
        <f t="shared" si="80"/>
        <v>-1.2283263456355802</v>
      </c>
      <c r="U328" s="33">
        <f t="shared" si="80"/>
        <v>-1.2283263456355802</v>
      </c>
      <c r="V328" s="33">
        <f t="shared" si="80"/>
        <v>-1.2283263456355802</v>
      </c>
      <c r="W328" s="33">
        <f t="shared" si="80"/>
        <v>-1.2283263456355802</v>
      </c>
      <c r="X328" s="33">
        <f t="shared" si="80"/>
        <v>-1.2283263456355802</v>
      </c>
      <c r="Y328" s="33">
        <f t="shared" si="80"/>
        <v>-1.2283263456355802</v>
      </c>
      <c r="Z328" s="33">
        <f t="shared" si="80"/>
        <v>-1.2283263456355802</v>
      </c>
      <c r="AA328" s="33">
        <f t="shared" si="80"/>
        <v>-1.2283263456355802</v>
      </c>
      <c r="AB328" s="33">
        <f t="shared" si="80"/>
        <v>-1.2283263456355802</v>
      </c>
      <c r="AC328" s="33">
        <f t="shared" si="80"/>
        <v>-1.2283263456355802</v>
      </c>
      <c r="AD328" s="33">
        <f t="shared" si="80"/>
        <v>-1.2283263456355802</v>
      </c>
      <c r="AE328" s="33">
        <f t="shared" si="80"/>
        <v>-1.2283263456355802</v>
      </c>
    </row>
    <row r="329" spans="1:31" x14ac:dyDescent="0.2">
      <c r="A329" s="9" t="s">
        <v>760</v>
      </c>
      <c r="B329" s="4" t="s">
        <v>560</v>
      </c>
      <c r="C329" s="94">
        <f>+'CO2'!C329+'abs CO2'!C329+'CH4'!C329*PCG!$C$5+N2O!C329*PCG!$C$6+HFC!C329+PFC!C329+'SF6'!C329</f>
        <v>0</v>
      </c>
      <c r="D329" s="94">
        <f>+'CO2'!D329+'abs CO2'!D329+'CH4'!D329*PCG!$C$5+N2O!D329*PCG!$C$6+HFC!D329+PFC!D329+'SF6'!D329</f>
        <v>0</v>
      </c>
      <c r="E329" s="94">
        <f>+'CO2'!E329+'abs CO2'!E329+'CH4'!E329*PCG!$C$5+N2O!E329*PCG!$C$6+HFC!E329+PFC!E329+'SF6'!E329</f>
        <v>0</v>
      </c>
      <c r="F329" s="94">
        <f>+'CO2'!F329+'abs CO2'!F329+'CH4'!F329*PCG!$C$5+N2O!F329*PCG!$C$6+HFC!F329+PFC!F329+'SF6'!F329</f>
        <v>0</v>
      </c>
      <c r="G329" s="94">
        <f>+'CO2'!G329+'abs CO2'!G329+'CH4'!G329*PCG!$C$5+N2O!G329*PCG!$C$6+HFC!G329+PFC!G329+'SF6'!G329</f>
        <v>0</v>
      </c>
      <c r="H329" s="94">
        <f>+'CO2'!H329+'abs CO2'!H329+'CH4'!H329*PCG!$C$5+N2O!H329*PCG!$C$6+HFC!H329+PFC!H329+'SF6'!H329</f>
        <v>0</v>
      </c>
      <c r="I329" s="94">
        <f>+'CO2'!I329+'abs CO2'!I329+'CH4'!I329*PCG!$C$5+N2O!I329*PCG!$C$6+HFC!I329+PFC!I329+'SF6'!I329</f>
        <v>0</v>
      </c>
      <c r="J329" s="94">
        <f>+'CO2'!J329+'abs CO2'!J329+'CH4'!J329*PCG!$C$5+N2O!J329*PCG!$C$6+HFC!J329+PFC!J329+'SF6'!J329</f>
        <v>0</v>
      </c>
      <c r="K329" s="94">
        <f>+'CO2'!K329+'abs CO2'!K329+'CH4'!K329*PCG!$C$5+N2O!K329*PCG!$C$6+HFC!K329+PFC!K329+'SF6'!K329</f>
        <v>0</v>
      </c>
      <c r="L329" s="94">
        <f>+'CO2'!L329+'abs CO2'!L329+'CH4'!L329*PCG!$C$5+N2O!L329*PCG!$C$6+HFC!L329+PFC!L329+'SF6'!L329</f>
        <v>0</v>
      </c>
      <c r="M329" s="94">
        <f>+'CO2'!M329+'abs CO2'!M329+'CH4'!M329*PCG!$C$5+N2O!M329*PCG!$C$6+HFC!M329+PFC!M329+'SF6'!M329</f>
        <v>0</v>
      </c>
      <c r="N329" s="94">
        <f>+'CO2'!N329+'abs CO2'!N329+'CH4'!N329*PCG!$C$5+N2O!N329*PCG!$C$6+HFC!N329+PFC!N329+'SF6'!N329</f>
        <v>0</v>
      </c>
      <c r="O329" s="94">
        <f>+'CO2'!O329+'abs CO2'!O329+'CH4'!O329*PCG!$C$5+N2O!O329*PCG!$C$6+HFC!O329+PFC!O329+'SF6'!O329</f>
        <v>0</v>
      </c>
      <c r="P329" s="94">
        <f>+'CO2'!P329+'abs CO2'!P329+'CH4'!P329*PCG!$C$5+N2O!P329*PCG!$C$6+HFC!P329+PFC!P329+'SF6'!P329</f>
        <v>0</v>
      </c>
      <c r="Q329" s="94">
        <f>+'CO2'!Q329+'abs CO2'!Q329+'CH4'!Q329*PCG!$C$5+N2O!Q329*PCG!$C$6+HFC!Q329+PFC!Q329+'SF6'!Q329</f>
        <v>0</v>
      </c>
      <c r="R329" s="94">
        <f>+'CO2'!R329+'abs CO2'!R329+'CH4'!R329*PCG!$C$5+N2O!R329*PCG!$C$6+HFC!R329+PFC!R329+'SF6'!R329</f>
        <v>0</v>
      </c>
      <c r="S329" s="94">
        <f>+'CO2'!S329+'abs CO2'!S329+'CH4'!S329*PCG!$C$5+N2O!S329*PCG!$C$6+HFC!S329+PFC!S329+'SF6'!S329</f>
        <v>0</v>
      </c>
      <c r="T329" s="94">
        <f>+'CO2'!T329+'abs CO2'!T329+'CH4'!T329*PCG!$C$5+N2O!T329*PCG!$C$6+HFC!T329+PFC!T329+'SF6'!T329</f>
        <v>0</v>
      </c>
      <c r="U329" s="94">
        <f>+'CO2'!U329+'abs CO2'!U329+'CH4'!U329*PCG!$C$5+N2O!U329*PCG!$C$6+HFC!U329+PFC!U329+'SF6'!U329</f>
        <v>0</v>
      </c>
      <c r="V329" s="94">
        <f>+'CO2'!V329+'abs CO2'!V329+'CH4'!V329*PCG!$C$5+N2O!V329*PCG!$C$6+HFC!V329+PFC!V329+'SF6'!V329</f>
        <v>0</v>
      </c>
      <c r="W329" s="94">
        <f>+'CO2'!W329+'abs CO2'!W329+'CH4'!W329*PCG!$C$5+N2O!W329*PCG!$C$6+HFC!W329+PFC!W329+'SF6'!W329</f>
        <v>0</v>
      </c>
      <c r="X329" s="94">
        <f>+'CO2'!X329+'abs CO2'!X329+'CH4'!X329*PCG!$C$5+N2O!X329*PCG!$C$6+HFC!X329+PFC!X329+'SF6'!X329</f>
        <v>0</v>
      </c>
      <c r="Y329" s="94">
        <f>+'CO2'!Y329+'abs CO2'!Y329+'CH4'!Y329*PCG!$C$5+N2O!Y329*PCG!$C$6+HFC!Y329+PFC!Y329+'SF6'!Y329</f>
        <v>0</v>
      </c>
      <c r="Z329" s="94">
        <f>+'CO2'!Z329+'abs CO2'!Z329+'CH4'!Z329*PCG!$C$5+N2O!Z329*PCG!$C$6+HFC!Z329+PFC!Z329+'SF6'!Z329</f>
        <v>0</v>
      </c>
      <c r="AA329" s="94">
        <f>+'CO2'!AA329+'abs CO2'!AA329+'CH4'!AA329*PCG!$C$5+N2O!AA329*PCG!$C$6+HFC!AA329+PFC!AA329+'SF6'!AA329</f>
        <v>0</v>
      </c>
      <c r="AB329" s="94">
        <f>+'CO2'!AB329+'abs CO2'!AB329+'CH4'!AB329*PCG!$C$5+N2O!AB329*PCG!$C$6+HFC!AB329+PFC!AB329+'SF6'!AB329</f>
        <v>0</v>
      </c>
      <c r="AC329" s="94">
        <f>+'CO2'!AC329+'abs CO2'!AC329+'CH4'!AC329*PCG!$C$5+N2O!AC329*PCG!$C$6+HFC!AC329+PFC!AC329+'SF6'!AC329</f>
        <v>0</v>
      </c>
      <c r="AD329" s="94">
        <f>+'CO2'!AD329+'abs CO2'!AD329+'CH4'!AD329*PCG!$C$5+N2O!AD329*PCG!$C$6+HFC!AD329+PFC!AD329+'SF6'!AD329</f>
        <v>0</v>
      </c>
      <c r="AE329" s="94">
        <f>+'CO2'!AE329+'abs CO2'!AE329+'CH4'!AE329*PCG!$C$5+N2O!AE329*PCG!$C$6+HFC!AE329+PFC!AE329+'SF6'!AE329</f>
        <v>0</v>
      </c>
    </row>
    <row r="330" spans="1:31" x14ac:dyDescent="0.2">
      <c r="A330" s="9" t="s">
        <v>761</v>
      </c>
      <c r="B330" s="4" t="s">
        <v>745</v>
      </c>
      <c r="C330" s="94">
        <f>+'CO2'!C330+'abs CO2'!C330+'CH4'!C330*PCG!$C$5+N2O!C330*PCG!$C$6+HFC!C330+PFC!C330+'SF6'!C330</f>
        <v>0</v>
      </c>
      <c r="D330" s="94">
        <f>+'CO2'!D330+'abs CO2'!D330+'CH4'!D330*PCG!$C$5+N2O!D330*PCG!$C$6+HFC!D330+PFC!D330+'SF6'!D330</f>
        <v>0</v>
      </c>
      <c r="E330" s="94">
        <f>+'CO2'!E330+'abs CO2'!E330+'CH4'!E330*PCG!$C$5+N2O!E330*PCG!$C$6+HFC!E330+PFC!E330+'SF6'!E330</f>
        <v>0</v>
      </c>
      <c r="F330" s="94">
        <f>+'CO2'!F330+'abs CO2'!F330+'CH4'!F330*PCG!$C$5+N2O!F330*PCG!$C$6+HFC!F330+PFC!F330+'SF6'!F330</f>
        <v>0</v>
      </c>
      <c r="G330" s="94">
        <f>+'CO2'!G330+'abs CO2'!G330+'CH4'!G330*PCG!$C$5+N2O!G330*PCG!$C$6+HFC!G330+PFC!G330+'SF6'!G330</f>
        <v>0</v>
      </c>
      <c r="H330" s="94">
        <f>+'CO2'!H330+'abs CO2'!H330+'CH4'!H330*PCG!$C$5+N2O!H330*PCG!$C$6+HFC!H330+PFC!H330+'SF6'!H330</f>
        <v>0</v>
      </c>
      <c r="I330" s="94">
        <f>+'CO2'!I330+'abs CO2'!I330+'CH4'!I330*PCG!$C$5+N2O!I330*PCG!$C$6+HFC!I330+PFC!I330+'SF6'!I330</f>
        <v>0</v>
      </c>
      <c r="J330" s="94">
        <f>+'CO2'!J330+'abs CO2'!J330+'CH4'!J330*PCG!$C$5+N2O!J330*PCG!$C$6+HFC!J330+PFC!J330+'SF6'!J330</f>
        <v>0</v>
      </c>
      <c r="K330" s="94">
        <f>+'CO2'!K330+'abs CO2'!K330+'CH4'!K330*PCG!$C$5+N2O!K330*PCG!$C$6+HFC!K330+PFC!K330+'SF6'!K330</f>
        <v>0</v>
      </c>
      <c r="L330" s="94">
        <f>+'CO2'!L330+'abs CO2'!L330+'CH4'!L330*PCG!$C$5+N2O!L330*PCG!$C$6+HFC!L330+PFC!L330+'SF6'!L330</f>
        <v>0</v>
      </c>
      <c r="M330" s="94">
        <f>+'CO2'!M330+'abs CO2'!M330+'CH4'!M330*PCG!$C$5+N2O!M330*PCG!$C$6+HFC!M330+PFC!M330+'SF6'!M330</f>
        <v>0</v>
      </c>
      <c r="N330" s="94">
        <f>+'CO2'!N330+'abs CO2'!N330+'CH4'!N330*PCG!$C$5+N2O!N330*PCG!$C$6+HFC!N330+PFC!N330+'SF6'!N330</f>
        <v>0</v>
      </c>
      <c r="O330" s="94">
        <f>+'CO2'!O330+'abs CO2'!O330+'CH4'!O330*PCG!$C$5+N2O!O330*PCG!$C$6+HFC!O330+PFC!O330+'SF6'!O330</f>
        <v>0</v>
      </c>
      <c r="P330" s="94">
        <f>+'CO2'!P330+'abs CO2'!P330+'CH4'!P330*PCG!$C$5+N2O!P330*PCG!$C$6+HFC!P330+PFC!P330+'SF6'!P330</f>
        <v>0</v>
      </c>
      <c r="Q330" s="94">
        <f>+'CO2'!Q330+'abs CO2'!Q330+'CH4'!Q330*PCG!$C$5+N2O!Q330*PCG!$C$6+HFC!Q330+PFC!Q330+'SF6'!Q330</f>
        <v>0</v>
      </c>
      <c r="R330" s="94">
        <f>+'CO2'!R330+'abs CO2'!R330+'CH4'!R330*PCG!$C$5+N2O!R330*PCG!$C$6+HFC!R330+PFC!R330+'SF6'!R330</f>
        <v>0</v>
      </c>
      <c r="S330" s="94">
        <f>+'CO2'!S330+'abs CO2'!S330+'CH4'!S330*PCG!$C$5+N2O!S330*PCG!$C$6+HFC!S330+PFC!S330+'SF6'!S330</f>
        <v>0</v>
      </c>
      <c r="T330" s="94">
        <f>+'CO2'!T330+'abs CO2'!T330+'CH4'!T330*PCG!$C$5+N2O!T330*PCG!$C$6+HFC!T330+PFC!T330+'SF6'!T330</f>
        <v>0</v>
      </c>
      <c r="U330" s="94">
        <f>+'CO2'!U330+'abs CO2'!U330+'CH4'!U330*PCG!$C$5+N2O!U330*PCG!$C$6+HFC!U330+PFC!U330+'SF6'!U330</f>
        <v>0</v>
      </c>
      <c r="V330" s="94">
        <f>+'CO2'!V330+'abs CO2'!V330+'CH4'!V330*PCG!$C$5+N2O!V330*PCG!$C$6+HFC!V330+PFC!V330+'SF6'!V330</f>
        <v>0</v>
      </c>
      <c r="W330" s="94">
        <f>+'CO2'!W330+'abs CO2'!W330+'CH4'!W330*PCG!$C$5+N2O!W330*PCG!$C$6+HFC!W330+PFC!W330+'SF6'!W330</f>
        <v>0</v>
      </c>
      <c r="X330" s="94">
        <f>+'CO2'!X330+'abs CO2'!X330+'CH4'!X330*PCG!$C$5+N2O!X330*PCG!$C$6+HFC!X330+PFC!X330+'SF6'!X330</f>
        <v>0</v>
      </c>
      <c r="Y330" s="94">
        <f>+'CO2'!Y330+'abs CO2'!Y330+'CH4'!Y330*PCG!$C$5+N2O!Y330*PCG!$C$6+HFC!Y330+PFC!Y330+'SF6'!Y330</f>
        <v>0</v>
      </c>
      <c r="Z330" s="94">
        <f>+'CO2'!Z330+'abs CO2'!Z330+'CH4'!Z330*PCG!$C$5+N2O!Z330*PCG!$C$6+HFC!Z330+PFC!Z330+'SF6'!Z330</f>
        <v>0</v>
      </c>
      <c r="AA330" s="94">
        <f>+'CO2'!AA330+'abs CO2'!AA330+'CH4'!AA330*PCG!$C$5+N2O!AA330*PCG!$C$6+HFC!AA330+PFC!AA330+'SF6'!AA330</f>
        <v>0</v>
      </c>
      <c r="AB330" s="94">
        <f>+'CO2'!AB330+'abs CO2'!AB330+'CH4'!AB330*PCG!$C$5+N2O!AB330*PCG!$C$6+HFC!AB330+PFC!AB330+'SF6'!AB330</f>
        <v>0</v>
      </c>
      <c r="AC330" s="94">
        <f>+'CO2'!AC330+'abs CO2'!AC330+'CH4'!AC330*PCG!$C$5+N2O!AC330*PCG!$C$6+HFC!AC330+PFC!AC330+'SF6'!AC330</f>
        <v>0</v>
      </c>
      <c r="AD330" s="94">
        <f>+'CO2'!AD330+'abs CO2'!AD330+'CH4'!AD330*PCG!$C$5+N2O!AD330*PCG!$C$6+HFC!AD330+PFC!AD330+'SF6'!AD330</f>
        <v>0</v>
      </c>
      <c r="AE330" s="94">
        <f>+'CO2'!AE330+'abs CO2'!AE330+'CH4'!AE330*PCG!$C$5+N2O!AE330*PCG!$C$6+HFC!AE330+PFC!AE330+'SF6'!AE330</f>
        <v>0</v>
      </c>
    </row>
    <row r="331" spans="1:31" x14ac:dyDescent="0.2">
      <c r="A331" s="9" t="s">
        <v>762</v>
      </c>
      <c r="B331" s="4" t="s">
        <v>562</v>
      </c>
      <c r="C331" s="94">
        <f>+'CO2'!C331+'abs CO2'!C331+'CH4'!C331*PCG!$C$5+N2O!C331*PCG!$C$6+HFC!C331+PFC!C331+'SF6'!C331</f>
        <v>0</v>
      </c>
      <c r="D331" s="94">
        <f>+'CO2'!D331+'abs CO2'!D331+'CH4'!D331*PCG!$C$5+N2O!D331*PCG!$C$6+HFC!D331+PFC!D331+'SF6'!D331</f>
        <v>0</v>
      </c>
      <c r="E331" s="94">
        <f>+'CO2'!E331+'abs CO2'!E331+'CH4'!E331*PCG!$C$5+N2O!E331*PCG!$C$6+HFC!E331+PFC!E331+'SF6'!E331</f>
        <v>0</v>
      </c>
      <c r="F331" s="94">
        <f>+'CO2'!F331+'abs CO2'!F331+'CH4'!F331*PCG!$C$5+N2O!F331*PCG!$C$6+HFC!F331+PFC!F331+'SF6'!F331</f>
        <v>0</v>
      </c>
      <c r="G331" s="94">
        <f>+'CO2'!G331+'abs CO2'!G331+'CH4'!G331*PCG!$C$5+N2O!G331*PCG!$C$6+HFC!G331+PFC!G331+'SF6'!G331</f>
        <v>0</v>
      </c>
      <c r="H331" s="94">
        <f>+'CO2'!H331+'abs CO2'!H331+'CH4'!H331*PCG!$C$5+N2O!H331*PCG!$C$6+HFC!H331+PFC!H331+'SF6'!H331</f>
        <v>0</v>
      </c>
      <c r="I331" s="94">
        <f>+'CO2'!I331+'abs CO2'!I331+'CH4'!I331*PCG!$C$5+N2O!I331*PCG!$C$6+HFC!I331+PFC!I331+'SF6'!I331</f>
        <v>0</v>
      </c>
      <c r="J331" s="94">
        <f>+'CO2'!J331+'abs CO2'!J331+'CH4'!J331*PCG!$C$5+N2O!J331*PCG!$C$6+HFC!J331+PFC!J331+'SF6'!J331</f>
        <v>0</v>
      </c>
      <c r="K331" s="94">
        <f>+'CO2'!K331+'abs CO2'!K331+'CH4'!K331*PCG!$C$5+N2O!K331*PCG!$C$6+HFC!K331+PFC!K331+'SF6'!K331</f>
        <v>0</v>
      </c>
      <c r="L331" s="94">
        <f>+'CO2'!L331+'abs CO2'!L331+'CH4'!L331*PCG!$C$5+N2O!L331*PCG!$C$6+HFC!L331+PFC!L331+'SF6'!L331</f>
        <v>0</v>
      </c>
      <c r="M331" s="94">
        <f>+'CO2'!M331+'abs CO2'!M331+'CH4'!M331*PCG!$C$5+N2O!M331*PCG!$C$6+HFC!M331+PFC!M331+'SF6'!M331</f>
        <v>0</v>
      </c>
      <c r="N331" s="94">
        <f>+'CO2'!N331+'abs CO2'!N331+'CH4'!N331*PCG!$C$5+N2O!N331*PCG!$C$6+HFC!N331+PFC!N331+'SF6'!N331</f>
        <v>0</v>
      </c>
      <c r="O331" s="94">
        <f>+'CO2'!O331+'abs CO2'!O331+'CH4'!O331*PCG!$C$5+N2O!O331*PCG!$C$6+HFC!O331+PFC!O331+'SF6'!O331</f>
        <v>0</v>
      </c>
      <c r="P331" s="94">
        <f>+'CO2'!P331+'abs CO2'!P331+'CH4'!P331*PCG!$C$5+N2O!P331*PCG!$C$6+HFC!P331+PFC!P331+'SF6'!P331</f>
        <v>0</v>
      </c>
      <c r="Q331" s="94">
        <f>+'CO2'!Q331+'abs CO2'!Q331+'CH4'!Q331*PCG!$C$5+N2O!Q331*PCG!$C$6+HFC!Q331+PFC!Q331+'SF6'!Q331</f>
        <v>0</v>
      </c>
      <c r="R331" s="94">
        <f>+'CO2'!R331+'abs CO2'!R331+'CH4'!R331*PCG!$C$5+N2O!R331*PCG!$C$6+HFC!R331+PFC!R331+'SF6'!R331</f>
        <v>0</v>
      </c>
      <c r="S331" s="94">
        <f>+'CO2'!S331+'abs CO2'!S331+'CH4'!S331*PCG!$C$5+N2O!S331*PCG!$C$6+HFC!S331+PFC!S331+'SF6'!S331</f>
        <v>0</v>
      </c>
      <c r="T331" s="94">
        <f>+'CO2'!T331+'abs CO2'!T331+'CH4'!T331*PCG!$C$5+N2O!T331*PCG!$C$6+HFC!T331+PFC!T331+'SF6'!T331</f>
        <v>0</v>
      </c>
      <c r="U331" s="94">
        <f>+'CO2'!U331+'abs CO2'!U331+'CH4'!U331*PCG!$C$5+N2O!U331*PCG!$C$6+HFC!U331+PFC!U331+'SF6'!U331</f>
        <v>0</v>
      </c>
      <c r="V331" s="94">
        <f>+'CO2'!V331+'abs CO2'!V331+'CH4'!V331*PCG!$C$5+N2O!V331*PCG!$C$6+HFC!V331+PFC!V331+'SF6'!V331</f>
        <v>0</v>
      </c>
      <c r="W331" s="94">
        <f>+'CO2'!W331+'abs CO2'!W331+'CH4'!W331*PCG!$C$5+N2O!W331*PCG!$C$6+HFC!W331+PFC!W331+'SF6'!W331</f>
        <v>0</v>
      </c>
      <c r="X331" s="94">
        <f>+'CO2'!X331+'abs CO2'!X331+'CH4'!X331*PCG!$C$5+N2O!X331*PCG!$C$6+HFC!X331+PFC!X331+'SF6'!X331</f>
        <v>0</v>
      </c>
      <c r="Y331" s="94">
        <f>+'CO2'!Y331+'abs CO2'!Y331+'CH4'!Y331*PCG!$C$5+N2O!Y331*PCG!$C$6+HFC!Y331+PFC!Y331+'SF6'!Y331</f>
        <v>0</v>
      </c>
      <c r="Z331" s="94">
        <f>+'CO2'!Z331+'abs CO2'!Z331+'CH4'!Z331*PCG!$C$5+N2O!Z331*PCG!$C$6+HFC!Z331+PFC!Z331+'SF6'!Z331</f>
        <v>0</v>
      </c>
      <c r="AA331" s="94">
        <f>+'CO2'!AA331+'abs CO2'!AA331+'CH4'!AA331*PCG!$C$5+N2O!AA331*PCG!$C$6+HFC!AA331+PFC!AA331+'SF6'!AA331</f>
        <v>0</v>
      </c>
      <c r="AB331" s="94">
        <f>+'CO2'!AB331+'abs CO2'!AB331+'CH4'!AB331*PCG!$C$5+N2O!AB331*PCG!$C$6+HFC!AB331+PFC!AB331+'SF6'!AB331</f>
        <v>0</v>
      </c>
      <c r="AC331" s="94">
        <f>+'CO2'!AC331+'abs CO2'!AC331+'CH4'!AC331*PCG!$C$5+N2O!AC331*PCG!$C$6+HFC!AC331+PFC!AC331+'SF6'!AC331</f>
        <v>0</v>
      </c>
      <c r="AD331" s="94">
        <f>+'CO2'!AD331+'abs CO2'!AD331+'CH4'!AD331*PCG!$C$5+N2O!AD331*PCG!$C$6+HFC!AD331+PFC!AD331+'SF6'!AD331</f>
        <v>0</v>
      </c>
      <c r="AE331" s="94">
        <f>+'CO2'!AE331+'abs CO2'!AE331+'CH4'!AE331*PCG!$C$5+N2O!AE331*PCG!$C$6+HFC!AE331+PFC!AE331+'SF6'!AE331</f>
        <v>0</v>
      </c>
    </row>
    <row r="332" spans="1:31" x14ac:dyDescent="0.2">
      <c r="A332" s="9" t="s">
        <v>763</v>
      </c>
      <c r="B332" s="4" t="s">
        <v>746</v>
      </c>
      <c r="C332" s="94">
        <f>+'CO2'!C332+'abs CO2'!C332+'CH4'!C332*PCG!$C$5+N2O!C332*PCG!$C$6+HFC!C332+PFC!C332+'SF6'!C332</f>
        <v>-1.2283263456355802</v>
      </c>
      <c r="D332" s="94">
        <f>+'CO2'!D332+'abs CO2'!D332+'CH4'!D332*PCG!$C$5+N2O!D332*PCG!$C$6+HFC!D332+PFC!D332+'SF6'!D332</f>
        <v>-1.2283263456355802</v>
      </c>
      <c r="E332" s="94">
        <f>+'CO2'!E332+'abs CO2'!E332+'CH4'!E332*PCG!$C$5+N2O!E332*PCG!$C$6+HFC!E332+PFC!E332+'SF6'!E332</f>
        <v>-1.2283263456355802</v>
      </c>
      <c r="F332" s="94">
        <f>+'CO2'!F332+'abs CO2'!F332+'CH4'!F332*PCG!$C$5+N2O!F332*PCG!$C$6+HFC!F332+PFC!F332+'SF6'!F332</f>
        <v>-1.2283263456355802</v>
      </c>
      <c r="G332" s="94">
        <f>+'CO2'!G332+'abs CO2'!G332+'CH4'!G332*PCG!$C$5+N2O!G332*PCG!$C$6+HFC!G332+PFC!G332+'SF6'!G332</f>
        <v>-1.2283263456355802</v>
      </c>
      <c r="H332" s="94">
        <f>+'CO2'!H332+'abs CO2'!H332+'CH4'!H332*PCG!$C$5+N2O!H332*PCG!$C$6+HFC!H332+PFC!H332+'SF6'!H332</f>
        <v>-1.2283263456355802</v>
      </c>
      <c r="I332" s="94">
        <f>+'CO2'!I332+'abs CO2'!I332+'CH4'!I332*PCG!$C$5+N2O!I332*PCG!$C$6+HFC!I332+PFC!I332+'SF6'!I332</f>
        <v>-1.2283263456355802</v>
      </c>
      <c r="J332" s="94">
        <f>+'CO2'!J332+'abs CO2'!J332+'CH4'!J332*PCG!$C$5+N2O!J332*PCG!$C$6+HFC!J332+PFC!J332+'SF6'!J332</f>
        <v>-1.2283263456355802</v>
      </c>
      <c r="K332" s="94">
        <f>+'CO2'!K332+'abs CO2'!K332+'CH4'!K332*PCG!$C$5+N2O!K332*PCG!$C$6+HFC!K332+PFC!K332+'SF6'!K332</f>
        <v>-1.2283263456355802</v>
      </c>
      <c r="L332" s="94">
        <f>+'CO2'!L332+'abs CO2'!L332+'CH4'!L332*PCG!$C$5+N2O!L332*PCG!$C$6+HFC!L332+PFC!L332+'SF6'!L332</f>
        <v>-1.2283263456355802</v>
      </c>
      <c r="M332" s="94">
        <f>+'CO2'!M332+'abs CO2'!M332+'CH4'!M332*PCG!$C$5+N2O!M332*PCG!$C$6+HFC!M332+PFC!M332+'SF6'!M332</f>
        <v>-1.2283263456355802</v>
      </c>
      <c r="N332" s="94">
        <f>+'CO2'!N332+'abs CO2'!N332+'CH4'!N332*PCG!$C$5+N2O!N332*PCG!$C$6+HFC!N332+PFC!N332+'SF6'!N332</f>
        <v>-1.2283263456355802</v>
      </c>
      <c r="O332" s="94">
        <f>+'CO2'!O332+'abs CO2'!O332+'CH4'!O332*PCG!$C$5+N2O!O332*PCG!$C$6+HFC!O332+PFC!O332+'SF6'!O332</f>
        <v>-1.2283263456355802</v>
      </c>
      <c r="P332" s="94">
        <f>+'CO2'!P332+'abs CO2'!P332+'CH4'!P332*PCG!$C$5+N2O!P332*PCG!$C$6+HFC!P332+PFC!P332+'SF6'!P332</f>
        <v>-1.2283263456355802</v>
      </c>
      <c r="Q332" s="94">
        <f>+'CO2'!Q332+'abs CO2'!Q332+'CH4'!Q332*PCG!$C$5+N2O!Q332*PCG!$C$6+HFC!Q332+PFC!Q332+'SF6'!Q332</f>
        <v>-1.2283263456355802</v>
      </c>
      <c r="R332" s="94">
        <f>+'CO2'!R332+'abs CO2'!R332+'CH4'!R332*PCG!$C$5+N2O!R332*PCG!$C$6+HFC!R332+PFC!R332+'SF6'!R332</f>
        <v>-1.2283263456355802</v>
      </c>
      <c r="S332" s="94">
        <f>+'CO2'!S332+'abs CO2'!S332+'CH4'!S332*PCG!$C$5+N2O!S332*PCG!$C$6+HFC!S332+PFC!S332+'SF6'!S332</f>
        <v>-1.2283263456355802</v>
      </c>
      <c r="T332" s="94">
        <f>+'CO2'!T332+'abs CO2'!T332+'CH4'!T332*PCG!$C$5+N2O!T332*PCG!$C$6+HFC!T332+PFC!T332+'SF6'!T332</f>
        <v>-1.2283263456355802</v>
      </c>
      <c r="U332" s="94">
        <f>+'CO2'!U332+'abs CO2'!U332+'CH4'!U332*PCG!$C$5+N2O!U332*PCG!$C$6+HFC!U332+PFC!U332+'SF6'!U332</f>
        <v>-1.2283263456355802</v>
      </c>
      <c r="V332" s="94">
        <f>+'CO2'!V332+'abs CO2'!V332+'CH4'!V332*PCG!$C$5+N2O!V332*PCG!$C$6+HFC!V332+PFC!V332+'SF6'!V332</f>
        <v>-1.2283263456355802</v>
      </c>
      <c r="W332" s="94">
        <f>+'CO2'!W332+'abs CO2'!W332+'CH4'!W332*PCG!$C$5+N2O!W332*PCG!$C$6+HFC!W332+PFC!W332+'SF6'!W332</f>
        <v>-1.2283263456355802</v>
      </c>
      <c r="X332" s="94">
        <f>+'CO2'!X332+'abs CO2'!X332+'CH4'!X332*PCG!$C$5+N2O!X332*PCG!$C$6+HFC!X332+PFC!X332+'SF6'!X332</f>
        <v>-1.2283263456355802</v>
      </c>
      <c r="Y332" s="94">
        <f>+'CO2'!Y332+'abs CO2'!Y332+'CH4'!Y332*PCG!$C$5+N2O!Y332*PCG!$C$6+HFC!Y332+PFC!Y332+'SF6'!Y332</f>
        <v>-1.2283263456355802</v>
      </c>
      <c r="Z332" s="94">
        <f>+'CO2'!Z332+'abs CO2'!Z332+'CH4'!Z332*PCG!$C$5+N2O!Z332*PCG!$C$6+HFC!Z332+PFC!Z332+'SF6'!Z332</f>
        <v>-1.2283263456355802</v>
      </c>
      <c r="AA332" s="94">
        <f>+'CO2'!AA332+'abs CO2'!AA332+'CH4'!AA332*PCG!$C$5+N2O!AA332*PCG!$C$6+HFC!AA332+PFC!AA332+'SF6'!AA332</f>
        <v>-1.2283263456355802</v>
      </c>
      <c r="AB332" s="94">
        <f>+'CO2'!AB332+'abs CO2'!AB332+'CH4'!AB332*PCG!$C$5+N2O!AB332*PCG!$C$6+HFC!AB332+PFC!AB332+'SF6'!AB332</f>
        <v>-1.2283263456355802</v>
      </c>
      <c r="AC332" s="94">
        <f>+'CO2'!AC332+'abs CO2'!AC332+'CH4'!AC332*PCG!$C$5+N2O!AC332*PCG!$C$6+HFC!AC332+PFC!AC332+'SF6'!AC332</f>
        <v>-1.2283263456355802</v>
      </c>
      <c r="AD332" s="94">
        <f>+'CO2'!AD332+'abs CO2'!AD332+'CH4'!AD332*PCG!$C$5+N2O!AD332*PCG!$C$6+HFC!AD332+PFC!AD332+'SF6'!AD332</f>
        <v>-1.2283263456355802</v>
      </c>
      <c r="AE332" s="94">
        <f>+'CO2'!AE332+'abs CO2'!AE332+'CH4'!AE332*PCG!$C$5+N2O!AE332*PCG!$C$6+HFC!AE332+PFC!AE332+'SF6'!AE332</f>
        <v>-1.2283263456355802</v>
      </c>
    </row>
    <row r="333" spans="1:31" x14ac:dyDescent="0.2">
      <c r="A333" s="9" t="s">
        <v>764</v>
      </c>
      <c r="B333" s="4" t="s">
        <v>576</v>
      </c>
      <c r="C333" s="94">
        <f>+'CO2'!C333+'abs CO2'!C333+'CH4'!C333*PCG!$C$5+N2O!C333*PCG!$C$6+HFC!C333+PFC!C333+'SF6'!C333</f>
        <v>0</v>
      </c>
      <c r="D333" s="94">
        <f>+'CO2'!D333+'abs CO2'!D333+'CH4'!D333*PCG!$C$5+N2O!D333*PCG!$C$6+HFC!D333+PFC!D333+'SF6'!D333</f>
        <v>0</v>
      </c>
      <c r="E333" s="94">
        <f>+'CO2'!E333+'abs CO2'!E333+'CH4'!E333*PCG!$C$5+N2O!E333*PCG!$C$6+HFC!E333+PFC!E333+'SF6'!E333</f>
        <v>0</v>
      </c>
      <c r="F333" s="94">
        <f>+'CO2'!F333+'abs CO2'!F333+'CH4'!F333*PCG!$C$5+N2O!F333*PCG!$C$6+HFC!F333+PFC!F333+'SF6'!F333</f>
        <v>0</v>
      </c>
      <c r="G333" s="94">
        <f>+'CO2'!G333+'abs CO2'!G333+'CH4'!G333*PCG!$C$5+N2O!G333*PCG!$C$6+HFC!G333+PFC!G333+'SF6'!G333</f>
        <v>0</v>
      </c>
      <c r="H333" s="94">
        <f>+'CO2'!H333+'abs CO2'!H333+'CH4'!H333*PCG!$C$5+N2O!H333*PCG!$C$6+HFC!H333+PFC!H333+'SF6'!H333</f>
        <v>0</v>
      </c>
      <c r="I333" s="94">
        <f>+'CO2'!I333+'abs CO2'!I333+'CH4'!I333*PCG!$C$5+N2O!I333*PCG!$C$6+HFC!I333+PFC!I333+'SF6'!I333</f>
        <v>0</v>
      </c>
      <c r="J333" s="94">
        <f>+'CO2'!J333+'abs CO2'!J333+'CH4'!J333*PCG!$C$5+N2O!J333*PCG!$C$6+HFC!J333+PFC!J333+'SF6'!J333</f>
        <v>0</v>
      </c>
      <c r="K333" s="94">
        <f>+'CO2'!K333+'abs CO2'!K333+'CH4'!K333*PCG!$C$5+N2O!K333*PCG!$C$6+HFC!K333+PFC!K333+'SF6'!K333</f>
        <v>0</v>
      </c>
      <c r="L333" s="94">
        <f>+'CO2'!L333+'abs CO2'!L333+'CH4'!L333*PCG!$C$5+N2O!L333*PCG!$C$6+HFC!L333+PFC!L333+'SF6'!L333</f>
        <v>0</v>
      </c>
      <c r="M333" s="94">
        <f>+'CO2'!M333+'abs CO2'!M333+'CH4'!M333*PCG!$C$5+N2O!M333*PCG!$C$6+HFC!M333+PFC!M333+'SF6'!M333</f>
        <v>0</v>
      </c>
      <c r="N333" s="94">
        <f>+'CO2'!N333+'abs CO2'!N333+'CH4'!N333*PCG!$C$5+N2O!N333*PCG!$C$6+HFC!N333+PFC!N333+'SF6'!N333</f>
        <v>0</v>
      </c>
      <c r="O333" s="94">
        <f>+'CO2'!O333+'abs CO2'!O333+'CH4'!O333*PCG!$C$5+N2O!O333*PCG!$C$6+HFC!O333+PFC!O333+'SF6'!O333</f>
        <v>0</v>
      </c>
      <c r="P333" s="94">
        <f>+'CO2'!P333+'abs CO2'!P333+'CH4'!P333*PCG!$C$5+N2O!P333*PCG!$C$6+HFC!P333+PFC!P333+'SF6'!P333</f>
        <v>0</v>
      </c>
      <c r="Q333" s="94">
        <f>+'CO2'!Q333+'abs CO2'!Q333+'CH4'!Q333*PCG!$C$5+N2O!Q333*PCG!$C$6+HFC!Q333+PFC!Q333+'SF6'!Q333</f>
        <v>0</v>
      </c>
      <c r="R333" s="94">
        <f>+'CO2'!R333+'abs CO2'!R333+'CH4'!R333*PCG!$C$5+N2O!R333*PCG!$C$6+HFC!R333+PFC!R333+'SF6'!R333</f>
        <v>0</v>
      </c>
      <c r="S333" s="94">
        <f>+'CO2'!S333+'abs CO2'!S333+'CH4'!S333*PCG!$C$5+N2O!S333*PCG!$C$6+HFC!S333+PFC!S333+'SF6'!S333</f>
        <v>0</v>
      </c>
      <c r="T333" s="94">
        <f>+'CO2'!T333+'abs CO2'!T333+'CH4'!T333*PCG!$C$5+N2O!T333*PCG!$C$6+HFC!T333+PFC!T333+'SF6'!T333</f>
        <v>0</v>
      </c>
      <c r="U333" s="94">
        <f>+'CO2'!U333+'abs CO2'!U333+'CH4'!U333*PCG!$C$5+N2O!U333*PCG!$C$6+HFC!U333+PFC!U333+'SF6'!U333</f>
        <v>0</v>
      </c>
      <c r="V333" s="94">
        <f>+'CO2'!V333+'abs CO2'!V333+'CH4'!V333*PCG!$C$5+N2O!V333*PCG!$C$6+HFC!V333+PFC!V333+'SF6'!V333</f>
        <v>0</v>
      </c>
      <c r="W333" s="94">
        <f>+'CO2'!W333+'abs CO2'!W333+'CH4'!W333*PCG!$C$5+N2O!W333*PCG!$C$6+HFC!W333+PFC!W333+'SF6'!W333</f>
        <v>0</v>
      </c>
      <c r="X333" s="94">
        <f>+'CO2'!X333+'abs CO2'!X333+'CH4'!X333*PCG!$C$5+N2O!X333*PCG!$C$6+HFC!X333+PFC!X333+'SF6'!X333</f>
        <v>0</v>
      </c>
      <c r="Y333" s="94">
        <f>+'CO2'!Y333+'abs CO2'!Y333+'CH4'!Y333*PCG!$C$5+N2O!Y333*PCG!$C$6+HFC!Y333+PFC!Y333+'SF6'!Y333</f>
        <v>0</v>
      </c>
      <c r="Z333" s="94">
        <f>+'CO2'!Z333+'abs CO2'!Z333+'CH4'!Z333*PCG!$C$5+N2O!Z333*PCG!$C$6+HFC!Z333+PFC!Z333+'SF6'!Z333</f>
        <v>0</v>
      </c>
      <c r="AA333" s="94">
        <f>+'CO2'!AA333+'abs CO2'!AA333+'CH4'!AA333*PCG!$C$5+N2O!AA333*PCG!$C$6+HFC!AA333+PFC!AA333+'SF6'!AA333</f>
        <v>0</v>
      </c>
      <c r="AB333" s="94">
        <f>+'CO2'!AB333+'abs CO2'!AB333+'CH4'!AB333*PCG!$C$5+N2O!AB333*PCG!$C$6+HFC!AB333+PFC!AB333+'SF6'!AB333</f>
        <v>0</v>
      </c>
      <c r="AC333" s="94">
        <f>+'CO2'!AC333+'abs CO2'!AC333+'CH4'!AC333*PCG!$C$5+N2O!AC333*PCG!$C$6+HFC!AC333+PFC!AC333+'SF6'!AC333</f>
        <v>0</v>
      </c>
      <c r="AD333" s="94">
        <f>+'CO2'!AD333+'abs CO2'!AD333+'CH4'!AD333*PCG!$C$5+N2O!AD333*PCG!$C$6+HFC!AD333+PFC!AD333+'SF6'!AD333</f>
        <v>0</v>
      </c>
      <c r="AE333" s="94">
        <f>+'CO2'!AE333+'abs CO2'!AE333+'CH4'!AE333*PCG!$C$5+N2O!AE333*PCG!$C$6+HFC!AE333+PFC!AE333+'SF6'!AE333</f>
        <v>0</v>
      </c>
    </row>
    <row r="334" spans="1:31" x14ac:dyDescent="0.2">
      <c r="A334" s="9" t="s">
        <v>765</v>
      </c>
      <c r="B334" s="4" t="s">
        <v>568</v>
      </c>
      <c r="C334" s="94">
        <f>+'CO2'!C334+'abs CO2'!C334+'CH4'!C334*PCG!$C$5+N2O!C334*PCG!$C$6+HFC!C334+PFC!C334+'SF6'!C334</f>
        <v>0</v>
      </c>
      <c r="D334" s="94">
        <f>+'CO2'!D334+'abs CO2'!D334+'CH4'!D334*PCG!$C$5+N2O!D334*PCG!$C$6+HFC!D334+PFC!D334+'SF6'!D334</f>
        <v>0</v>
      </c>
      <c r="E334" s="94">
        <f>+'CO2'!E334+'abs CO2'!E334+'CH4'!E334*PCG!$C$5+N2O!E334*PCG!$C$6+HFC!E334+PFC!E334+'SF6'!E334</f>
        <v>0</v>
      </c>
      <c r="F334" s="94">
        <f>+'CO2'!F334+'abs CO2'!F334+'CH4'!F334*PCG!$C$5+N2O!F334*PCG!$C$6+HFC!F334+PFC!F334+'SF6'!F334</f>
        <v>0</v>
      </c>
      <c r="G334" s="94">
        <f>+'CO2'!G334+'abs CO2'!G334+'CH4'!G334*PCG!$C$5+N2O!G334*PCG!$C$6+HFC!G334+PFC!G334+'SF6'!G334</f>
        <v>0</v>
      </c>
      <c r="H334" s="94">
        <f>+'CO2'!H334+'abs CO2'!H334+'CH4'!H334*PCG!$C$5+N2O!H334*PCG!$C$6+HFC!H334+PFC!H334+'SF6'!H334</f>
        <v>0</v>
      </c>
      <c r="I334" s="94">
        <f>+'CO2'!I334+'abs CO2'!I334+'CH4'!I334*PCG!$C$5+N2O!I334*PCG!$C$6+HFC!I334+PFC!I334+'SF6'!I334</f>
        <v>0</v>
      </c>
      <c r="J334" s="94">
        <f>+'CO2'!J334+'abs CO2'!J334+'CH4'!J334*PCG!$C$5+N2O!J334*PCG!$C$6+HFC!J334+PFC!J334+'SF6'!J334</f>
        <v>0</v>
      </c>
      <c r="K334" s="94">
        <f>+'CO2'!K334+'abs CO2'!K334+'CH4'!K334*PCG!$C$5+N2O!K334*PCG!$C$6+HFC!K334+PFC!K334+'SF6'!K334</f>
        <v>0</v>
      </c>
      <c r="L334" s="94">
        <f>+'CO2'!L334+'abs CO2'!L334+'CH4'!L334*PCG!$C$5+N2O!L334*PCG!$C$6+HFC!L334+PFC!L334+'SF6'!L334</f>
        <v>0</v>
      </c>
      <c r="M334" s="94">
        <f>+'CO2'!M334+'abs CO2'!M334+'CH4'!M334*PCG!$C$5+N2O!M334*PCG!$C$6+HFC!M334+PFC!M334+'SF6'!M334</f>
        <v>0</v>
      </c>
      <c r="N334" s="94">
        <f>+'CO2'!N334+'abs CO2'!N334+'CH4'!N334*PCG!$C$5+N2O!N334*PCG!$C$6+HFC!N334+PFC!N334+'SF6'!N334</f>
        <v>0</v>
      </c>
      <c r="O334" s="94">
        <f>+'CO2'!O334+'abs CO2'!O334+'CH4'!O334*PCG!$C$5+N2O!O334*PCG!$C$6+HFC!O334+PFC!O334+'SF6'!O334</f>
        <v>0</v>
      </c>
      <c r="P334" s="94">
        <f>+'CO2'!P334+'abs CO2'!P334+'CH4'!P334*PCG!$C$5+N2O!P334*PCG!$C$6+HFC!P334+PFC!P334+'SF6'!P334</f>
        <v>0</v>
      </c>
      <c r="Q334" s="94">
        <f>+'CO2'!Q334+'abs CO2'!Q334+'CH4'!Q334*PCG!$C$5+N2O!Q334*PCG!$C$6+HFC!Q334+PFC!Q334+'SF6'!Q334</f>
        <v>0</v>
      </c>
      <c r="R334" s="94">
        <f>+'CO2'!R334+'abs CO2'!R334+'CH4'!R334*PCG!$C$5+N2O!R334*PCG!$C$6+HFC!R334+PFC!R334+'SF6'!R334</f>
        <v>0</v>
      </c>
      <c r="S334" s="94">
        <f>+'CO2'!S334+'abs CO2'!S334+'CH4'!S334*PCG!$C$5+N2O!S334*PCG!$C$6+HFC!S334+PFC!S334+'SF6'!S334</f>
        <v>0</v>
      </c>
      <c r="T334" s="94">
        <f>+'CO2'!T334+'abs CO2'!T334+'CH4'!T334*PCG!$C$5+N2O!T334*PCG!$C$6+HFC!T334+PFC!T334+'SF6'!T334</f>
        <v>0</v>
      </c>
      <c r="U334" s="94">
        <f>+'CO2'!U334+'abs CO2'!U334+'CH4'!U334*PCG!$C$5+N2O!U334*PCG!$C$6+HFC!U334+PFC!U334+'SF6'!U334</f>
        <v>0</v>
      </c>
      <c r="V334" s="94">
        <f>+'CO2'!V334+'abs CO2'!V334+'CH4'!V334*PCG!$C$5+N2O!V334*PCG!$C$6+HFC!V334+PFC!V334+'SF6'!V334</f>
        <v>0</v>
      </c>
      <c r="W334" s="94">
        <f>+'CO2'!W334+'abs CO2'!W334+'CH4'!W334*PCG!$C$5+N2O!W334*PCG!$C$6+HFC!W334+PFC!W334+'SF6'!W334</f>
        <v>0</v>
      </c>
      <c r="X334" s="94">
        <f>+'CO2'!X334+'abs CO2'!X334+'CH4'!X334*PCG!$C$5+N2O!X334*PCG!$C$6+HFC!X334+PFC!X334+'SF6'!X334</f>
        <v>0</v>
      </c>
      <c r="Y334" s="94">
        <f>+'CO2'!Y334+'abs CO2'!Y334+'CH4'!Y334*PCG!$C$5+N2O!Y334*PCG!$C$6+HFC!Y334+PFC!Y334+'SF6'!Y334</f>
        <v>0</v>
      </c>
      <c r="Z334" s="94">
        <f>+'CO2'!Z334+'abs CO2'!Z334+'CH4'!Z334*PCG!$C$5+N2O!Z334*PCG!$C$6+HFC!Z334+PFC!Z334+'SF6'!Z334</f>
        <v>0</v>
      </c>
      <c r="AA334" s="94">
        <f>+'CO2'!AA334+'abs CO2'!AA334+'CH4'!AA334*PCG!$C$5+N2O!AA334*PCG!$C$6+HFC!AA334+PFC!AA334+'SF6'!AA334</f>
        <v>0</v>
      </c>
      <c r="AB334" s="94">
        <f>+'CO2'!AB334+'abs CO2'!AB334+'CH4'!AB334*PCG!$C$5+N2O!AB334*PCG!$C$6+HFC!AB334+PFC!AB334+'SF6'!AB334</f>
        <v>0</v>
      </c>
      <c r="AC334" s="94">
        <f>+'CO2'!AC334+'abs CO2'!AC334+'CH4'!AC334*PCG!$C$5+N2O!AC334*PCG!$C$6+HFC!AC334+PFC!AC334+'SF6'!AC334</f>
        <v>0</v>
      </c>
      <c r="AD334" s="94">
        <f>+'CO2'!AD334+'abs CO2'!AD334+'CH4'!AD334*PCG!$C$5+N2O!AD334*PCG!$C$6+HFC!AD334+PFC!AD334+'SF6'!AD334</f>
        <v>0</v>
      </c>
      <c r="AE334" s="94">
        <f>+'CO2'!AE334+'abs CO2'!AE334+'CH4'!AE334*PCG!$C$5+N2O!AE334*PCG!$C$6+HFC!AE334+PFC!AE334+'SF6'!AE334</f>
        <v>0</v>
      </c>
    </row>
    <row r="335" spans="1:31" x14ac:dyDescent="0.2">
      <c r="A335" s="9" t="s">
        <v>766</v>
      </c>
      <c r="B335" s="4" t="s">
        <v>747</v>
      </c>
      <c r="C335" s="94">
        <f>+'CO2'!C335+'abs CO2'!C335+'CH4'!C335*PCG!$C$5+N2O!C335*PCG!$C$6+HFC!C335+PFC!C335+'SF6'!C335</f>
        <v>0</v>
      </c>
      <c r="D335" s="94">
        <f>+'CO2'!D335+'abs CO2'!D335+'CH4'!D335*PCG!$C$5+N2O!D335*PCG!$C$6+HFC!D335+PFC!D335+'SF6'!D335</f>
        <v>0</v>
      </c>
      <c r="E335" s="94">
        <f>+'CO2'!E335+'abs CO2'!E335+'CH4'!E335*PCG!$C$5+N2O!E335*PCG!$C$6+HFC!E335+PFC!E335+'SF6'!E335</f>
        <v>0</v>
      </c>
      <c r="F335" s="94">
        <f>+'CO2'!F335+'abs CO2'!F335+'CH4'!F335*PCG!$C$5+N2O!F335*PCG!$C$6+HFC!F335+PFC!F335+'SF6'!F335</f>
        <v>0</v>
      </c>
      <c r="G335" s="94">
        <f>+'CO2'!G335+'abs CO2'!G335+'CH4'!G335*PCG!$C$5+N2O!G335*PCG!$C$6+HFC!G335+PFC!G335+'SF6'!G335</f>
        <v>0</v>
      </c>
      <c r="H335" s="94">
        <f>+'CO2'!H335+'abs CO2'!H335+'CH4'!H335*PCG!$C$5+N2O!H335*PCG!$C$6+HFC!H335+PFC!H335+'SF6'!H335</f>
        <v>0</v>
      </c>
      <c r="I335" s="94">
        <f>+'CO2'!I335+'abs CO2'!I335+'CH4'!I335*PCG!$C$5+N2O!I335*PCG!$C$6+HFC!I335+PFC!I335+'SF6'!I335</f>
        <v>0</v>
      </c>
      <c r="J335" s="94">
        <f>+'CO2'!J335+'abs CO2'!J335+'CH4'!J335*PCG!$C$5+N2O!J335*PCG!$C$6+HFC!J335+PFC!J335+'SF6'!J335</f>
        <v>0</v>
      </c>
      <c r="K335" s="94">
        <f>+'CO2'!K335+'abs CO2'!K335+'CH4'!K335*PCG!$C$5+N2O!K335*PCG!$C$6+HFC!K335+PFC!K335+'SF6'!K335</f>
        <v>0</v>
      </c>
      <c r="L335" s="94">
        <f>+'CO2'!L335+'abs CO2'!L335+'CH4'!L335*PCG!$C$5+N2O!L335*PCG!$C$6+HFC!L335+PFC!L335+'SF6'!L335</f>
        <v>0</v>
      </c>
      <c r="M335" s="94">
        <f>+'CO2'!M335+'abs CO2'!M335+'CH4'!M335*PCG!$C$5+N2O!M335*PCG!$C$6+HFC!M335+PFC!M335+'SF6'!M335</f>
        <v>0</v>
      </c>
      <c r="N335" s="94">
        <f>+'CO2'!N335+'abs CO2'!N335+'CH4'!N335*PCG!$C$5+N2O!N335*PCG!$C$6+HFC!N335+PFC!N335+'SF6'!N335</f>
        <v>0</v>
      </c>
      <c r="O335" s="94">
        <f>+'CO2'!O335+'abs CO2'!O335+'CH4'!O335*PCG!$C$5+N2O!O335*PCG!$C$6+HFC!O335+PFC!O335+'SF6'!O335</f>
        <v>0</v>
      </c>
      <c r="P335" s="94">
        <f>+'CO2'!P335+'abs CO2'!P335+'CH4'!P335*PCG!$C$5+N2O!P335*PCG!$C$6+HFC!P335+PFC!P335+'SF6'!P335</f>
        <v>0</v>
      </c>
      <c r="Q335" s="94">
        <f>+'CO2'!Q335+'abs CO2'!Q335+'CH4'!Q335*PCG!$C$5+N2O!Q335*PCG!$C$6+HFC!Q335+PFC!Q335+'SF6'!Q335</f>
        <v>0</v>
      </c>
      <c r="R335" s="94">
        <f>+'CO2'!R335+'abs CO2'!R335+'CH4'!R335*PCG!$C$5+N2O!R335*PCG!$C$6+HFC!R335+PFC!R335+'SF6'!R335</f>
        <v>0</v>
      </c>
      <c r="S335" s="94">
        <f>+'CO2'!S335+'abs CO2'!S335+'CH4'!S335*PCG!$C$5+N2O!S335*PCG!$C$6+HFC!S335+PFC!S335+'SF6'!S335</f>
        <v>0</v>
      </c>
      <c r="T335" s="94">
        <f>+'CO2'!T335+'abs CO2'!T335+'CH4'!T335*PCG!$C$5+N2O!T335*PCG!$C$6+HFC!T335+PFC!T335+'SF6'!T335</f>
        <v>0</v>
      </c>
      <c r="U335" s="94">
        <f>+'CO2'!U335+'abs CO2'!U335+'CH4'!U335*PCG!$C$5+N2O!U335*PCG!$C$6+HFC!U335+PFC!U335+'SF6'!U335</f>
        <v>0</v>
      </c>
      <c r="V335" s="94">
        <f>+'CO2'!V335+'abs CO2'!V335+'CH4'!V335*PCG!$C$5+N2O!V335*PCG!$C$6+HFC!V335+PFC!V335+'SF6'!V335</f>
        <v>0</v>
      </c>
      <c r="W335" s="94">
        <f>+'CO2'!W335+'abs CO2'!W335+'CH4'!W335*PCG!$C$5+N2O!W335*PCG!$C$6+HFC!W335+PFC!W335+'SF6'!W335</f>
        <v>0</v>
      </c>
      <c r="X335" s="94">
        <f>+'CO2'!X335+'abs CO2'!X335+'CH4'!X335*PCG!$C$5+N2O!X335*PCG!$C$6+HFC!X335+PFC!X335+'SF6'!X335</f>
        <v>0</v>
      </c>
      <c r="Y335" s="94">
        <f>+'CO2'!Y335+'abs CO2'!Y335+'CH4'!Y335*PCG!$C$5+N2O!Y335*PCG!$C$6+HFC!Y335+PFC!Y335+'SF6'!Y335</f>
        <v>0</v>
      </c>
      <c r="Z335" s="94">
        <f>+'CO2'!Z335+'abs CO2'!Z335+'CH4'!Z335*PCG!$C$5+N2O!Z335*PCG!$C$6+HFC!Z335+PFC!Z335+'SF6'!Z335</f>
        <v>0</v>
      </c>
      <c r="AA335" s="94">
        <f>+'CO2'!AA335+'abs CO2'!AA335+'CH4'!AA335*PCG!$C$5+N2O!AA335*PCG!$C$6+HFC!AA335+PFC!AA335+'SF6'!AA335</f>
        <v>0</v>
      </c>
      <c r="AB335" s="94">
        <f>+'CO2'!AB335+'abs CO2'!AB335+'CH4'!AB335*PCG!$C$5+N2O!AB335*PCG!$C$6+HFC!AB335+PFC!AB335+'SF6'!AB335</f>
        <v>0</v>
      </c>
      <c r="AC335" s="94">
        <f>+'CO2'!AC335+'abs CO2'!AC335+'CH4'!AC335*PCG!$C$5+N2O!AC335*PCG!$C$6+HFC!AC335+PFC!AC335+'SF6'!AC335</f>
        <v>0</v>
      </c>
      <c r="AD335" s="94">
        <f>+'CO2'!AD335+'abs CO2'!AD335+'CH4'!AD335*PCG!$C$5+N2O!AD335*PCG!$C$6+HFC!AD335+PFC!AD335+'SF6'!AD335</f>
        <v>0</v>
      </c>
      <c r="AE335" s="94">
        <f>+'CO2'!AE335+'abs CO2'!AE335+'CH4'!AE335*PCG!$C$5+N2O!AE335*PCG!$C$6+HFC!AE335+PFC!AE335+'SF6'!AE335</f>
        <v>0</v>
      </c>
    </row>
    <row r="336" spans="1:31" x14ac:dyDescent="0.2">
      <c r="A336" s="9" t="s">
        <v>767</v>
      </c>
      <c r="B336" s="4" t="s">
        <v>748</v>
      </c>
      <c r="C336" s="94">
        <f>+'CO2'!C336+'abs CO2'!C336+'CH4'!C336*PCG!$C$5+N2O!C336*PCG!$C$6+HFC!C336+PFC!C336+'SF6'!C336</f>
        <v>0</v>
      </c>
      <c r="D336" s="94">
        <f>+'CO2'!D336+'abs CO2'!D336+'CH4'!D336*PCG!$C$5+N2O!D336*PCG!$C$6+HFC!D336+PFC!D336+'SF6'!D336</f>
        <v>0</v>
      </c>
      <c r="E336" s="94">
        <f>+'CO2'!E336+'abs CO2'!E336+'CH4'!E336*PCG!$C$5+N2O!E336*PCG!$C$6+HFC!E336+PFC!E336+'SF6'!E336</f>
        <v>0</v>
      </c>
      <c r="F336" s="94">
        <f>+'CO2'!F336+'abs CO2'!F336+'CH4'!F336*PCG!$C$5+N2O!F336*PCG!$C$6+HFC!F336+PFC!F336+'SF6'!F336</f>
        <v>0</v>
      </c>
      <c r="G336" s="94">
        <f>+'CO2'!G336+'abs CO2'!G336+'CH4'!G336*PCG!$C$5+N2O!G336*PCG!$C$6+HFC!G336+PFC!G336+'SF6'!G336</f>
        <v>0</v>
      </c>
      <c r="H336" s="94">
        <f>+'CO2'!H336+'abs CO2'!H336+'CH4'!H336*PCG!$C$5+N2O!H336*PCG!$C$6+HFC!H336+PFC!H336+'SF6'!H336</f>
        <v>0</v>
      </c>
      <c r="I336" s="94">
        <f>+'CO2'!I336+'abs CO2'!I336+'CH4'!I336*PCG!$C$5+N2O!I336*PCG!$C$6+HFC!I336+PFC!I336+'SF6'!I336</f>
        <v>0</v>
      </c>
      <c r="J336" s="94">
        <f>+'CO2'!J336+'abs CO2'!J336+'CH4'!J336*PCG!$C$5+N2O!J336*PCG!$C$6+HFC!J336+PFC!J336+'SF6'!J336</f>
        <v>0</v>
      </c>
      <c r="K336" s="94">
        <f>+'CO2'!K336+'abs CO2'!K336+'CH4'!K336*PCG!$C$5+N2O!K336*PCG!$C$6+HFC!K336+PFC!K336+'SF6'!K336</f>
        <v>0</v>
      </c>
      <c r="L336" s="94">
        <f>+'CO2'!L336+'abs CO2'!L336+'CH4'!L336*PCG!$C$5+N2O!L336*PCG!$C$6+HFC!L336+PFC!L336+'SF6'!L336</f>
        <v>0</v>
      </c>
      <c r="M336" s="94">
        <f>+'CO2'!M336+'abs CO2'!M336+'CH4'!M336*PCG!$C$5+N2O!M336*PCG!$C$6+HFC!M336+PFC!M336+'SF6'!M336</f>
        <v>0</v>
      </c>
      <c r="N336" s="94">
        <f>+'CO2'!N336+'abs CO2'!N336+'CH4'!N336*PCG!$C$5+N2O!N336*PCG!$C$6+HFC!N336+PFC!N336+'SF6'!N336</f>
        <v>0</v>
      </c>
      <c r="O336" s="94">
        <f>+'CO2'!O336+'abs CO2'!O336+'CH4'!O336*PCG!$C$5+N2O!O336*PCG!$C$6+HFC!O336+PFC!O336+'SF6'!O336</f>
        <v>0</v>
      </c>
      <c r="P336" s="94">
        <f>+'CO2'!P336+'abs CO2'!P336+'CH4'!P336*PCG!$C$5+N2O!P336*PCG!$C$6+HFC!P336+PFC!P336+'SF6'!P336</f>
        <v>0</v>
      </c>
      <c r="Q336" s="94">
        <f>+'CO2'!Q336+'abs CO2'!Q336+'CH4'!Q336*PCG!$C$5+N2O!Q336*PCG!$C$6+HFC!Q336+PFC!Q336+'SF6'!Q336</f>
        <v>0</v>
      </c>
      <c r="R336" s="94">
        <f>+'CO2'!R336+'abs CO2'!R336+'CH4'!R336*PCG!$C$5+N2O!R336*PCG!$C$6+HFC!R336+PFC!R336+'SF6'!R336</f>
        <v>0</v>
      </c>
      <c r="S336" s="94">
        <f>+'CO2'!S336+'abs CO2'!S336+'CH4'!S336*PCG!$C$5+N2O!S336*PCG!$C$6+HFC!S336+PFC!S336+'SF6'!S336</f>
        <v>0</v>
      </c>
      <c r="T336" s="94">
        <f>+'CO2'!T336+'abs CO2'!T336+'CH4'!T336*PCG!$C$5+N2O!T336*PCG!$C$6+HFC!T336+PFC!T336+'SF6'!T336</f>
        <v>0</v>
      </c>
      <c r="U336" s="94">
        <f>+'CO2'!U336+'abs CO2'!U336+'CH4'!U336*PCG!$C$5+N2O!U336*PCG!$C$6+HFC!U336+PFC!U336+'SF6'!U336</f>
        <v>0</v>
      </c>
      <c r="V336" s="94">
        <f>+'CO2'!V336+'abs CO2'!V336+'CH4'!V336*PCG!$C$5+N2O!V336*PCG!$C$6+HFC!V336+PFC!V336+'SF6'!V336</f>
        <v>0</v>
      </c>
      <c r="W336" s="94">
        <f>+'CO2'!W336+'abs CO2'!W336+'CH4'!W336*PCG!$C$5+N2O!W336*PCG!$C$6+HFC!W336+PFC!W336+'SF6'!W336</f>
        <v>0</v>
      </c>
      <c r="X336" s="94">
        <f>+'CO2'!X336+'abs CO2'!X336+'CH4'!X336*PCG!$C$5+N2O!X336*PCG!$C$6+HFC!X336+PFC!X336+'SF6'!X336</f>
        <v>0</v>
      </c>
      <c r="Y336" s="94">
        <f>+'CO2'!Y336+'abs CO2'!Y336+'CH4'!Y336*PCG!$C$5+N2O!Y336*PCG!$C$6+HFC!Y336+PFC!Y336+'SF6'!Y336</f>
        <v>0</v>
      </c>
      <c r="Z336" s="94">
        <f>+'CO2'!Z336+'abs CO2'!Z336+'CH4'!Z336*PCG!$C$5+N2O!Z336*PCG!$C$6+HFC!Z336+PFC!Z336+'SF6'!Z336</f>
        <v>0</v>
      </c>
      <c r="AA336" s="94">
        <f>+'CO2'!AA336+'abs CO2'!AA336+'CH4'!AA336*PCG!$C$5+N2O!AA336*PCG!$C$6+HFC!AA336+PFC!AA336+'SF6'!AA336</f>
        <v>0</v>
      </c>
      <c r="AB336" s="94">
        <f>+'CO2'!AB336+'abs CO2'!AB336+'CH4'!AB336*PCG!$C$5+N2O!AB336*PCG!$C$6+HFC!AB336+PFC!AB336+'SF6'!AB336</f>
        <v>0</v>
      </c>
      <c r="AC336" s="94">
        <f>+'CO2'!AC336+'abs CO2'!AC336+'CH4'!AC336*PCG!$C$5+N2O!AC336*PCG!$C$6+HFC!AC336+PFC!AC336+'SF6'!AC336</f>
        <v>0</v>
      </c>
      <c r="AD336" s="94">
        <f>+'CO2'!AD336+'abs CO2'!AD336+'CH4'!AD336*PCG!$C$5+N2O!AD336*PCG!$C$6+HFC!AD336+PFC!AD336+'SF6'!AD336</f>
        <v>0</v>
      </c>
      <c r="AE336" s="94">
        <f>+'CO2'!AE336+'abs CO2'!AE336+'CH4'!AE336*PCG!$C$5+N2O!AE336*PCG!$C$6+HFC!AE336+PFC!AE336+'SF6'!AE336</f>
        <v>0</v>
      </c>
    </row>
    <row r="337" spans="1:31" x14ac:dyDescent="0.2">
      <c r="A337" s="9" t="s">
        <v>768</v>
      </c>
      <c r="B337" s="4" t="s">
        <v>749</v>
      </c>
      <c r="C337" s="94">
        <f>+'CO2'!C337+'abs CO2'!C337+'CH4'!C337*PCG!$C$5+N2O!C337*PCG!$C$6+HFC!C337+PFC!C337+'SF6'!C337</f>
        <v>0</v>
      </c>
      <c r="D337" s="94">
        <f>+'CO2'!D337+'abs CO2'!D337+'CH4'!D337*PCG!$C$5+N2O!D337*PCG!$C$6+HFC!D337+PFC!D337+'SF6'!D337</f>
        <v>0</v>
      </c>
      <c r="E337" s="94">
        <f>+'CO2'!E337+'abs CO2'!E337+'CH4'!E337*PCG!$C$5+N2O!E337*PCG!$C$6+HFC!E337+PFC!E337+'SF6'!E337</f>
        <v>0</v>
      </c>
      <c r="F337" s="94">
        <f>+'CO2'!F337+'abs CO2'!F337+'CH4'!F337*PCG!$C$5+N2O!F337*PCG!$C$6+HFC!F337+PFC!F337+'SF6'!F337</f>
        <v>0</v>
      </c>
      <c r="G337" s="94">
        <f>+'CO2'!G337+'abs CO2'!G337+'CH4'!G337*PCG!$C$5+N2O!G337*PCG!$C$6+HFC!G337+PFC!G337+'SF6'!G337</f>
        <v>0</v>
      </c>
      <c r="H337" s="94">
        <f>+'CO2'!H337+'abs CO2'!H337+'CH4'!H337*PCG!$C$5+N2O!H337*PCG!$C$6+HFC!H337+PFC!H337+'SF6'!H337</f>
        <v>0</v>
      </c>
      <c r="I337" s="94">
        <f>+'CO2'!I337+'abs CO2'!I337+'CH4'!I337*PCG!$C$5+N2O!I337*PCG!$C$6+HFC!I337+PFC!I337+'SF6'!I337</f>
        <v>0</v>
      </c>
      <c r="J337" s="94">
        <f>+'CO2'!J337+'abs CO2'!J337+'CH4'!J337*PCG!$C$5+N2O!J337*PCG!$C$6+HFC!J337+PFC!J337+'SF6'!J337</f>
        <v>0</v>
      </c>
      <c r="K337" s="94">
        <f>+'CO2'!K337+'abs CO2'!K337+'CH4'!K337*PCG!$C$5+N2O!K337*PCG!$C$6+HFC!K337+PFC!K337+'SF6'!K337</f>
        <v>0</v>
      </c>
      <c r="L337" s="94">
        <f>+'CO2'!L337+'abs CO2'!L337+'CH4'!L337*PCG!$C$5+N2O!L337*PCG!$C$6+HFC!L337+PFC!L337+'SF6'!L337</f>
        <v>0</v>
      </c>
      <c r="M337" s="94">
        <f>+'CO2'!M337+'abs CO2'!M337+'CH4'!M337*PCG!$C$5+N2O!M337*PCG!$C$6+HFC!M337+PFC!M337+'SF6'!M337</f>
        <v>0</v>
      </c>
      <c r="N337" s="94">
        <f>+'CO2'!N337+'abs CO2'!N337+'CH4'!N337*PCG!$C$5+N2O!N337*PCG!$C$6+HFC!N337+PFC!N337+'SF6'!N337</f>
        <v>0</v>
      </c>
      <c r="O337" s="94">
        <f>+'CO2'!O337+'abs CO2'!O337+'CH4'!O337*PCG!$C$5+N2O!O337*PCG!$C$6+HFC!O337+PFC!O337+'SF6'!O337</f>
        <v>0</v>
      </c>
      <c r="P337" s="94">
        <f>+'CO2'!P337+'abs CO2'!P337+'CH4'!P337*PCG!$C$5+N2O!P337*PCG!$C$6+HFC!P337+PFC!P337+'SF6'!P337</f>
        <v>0</v>
      </c>
      <c r="Q337" s="94">
        <f>+'CO2'!Q337+'abs CO2'!Q337+'CH4'!Q337*PCG!$C$5+N2O!Q337*PCG!$C$6+HFC!Q337+PFC!Q337+'SF6'!Q337</f>
        <v>0</v>
      </c>
      <c r="R337" s="94">
        <f>+'CO2'!R337+'abs CO2'!R337+'CH4'!R337*PCG!$C$5+N2O!R337*PCG!$C$6+HFC!R337+PFC!R337+'SF6'!R337</f>
        <v>0</v>
      </c>
      <c r="S337" s="94">
        <f>+'CO2'!S337+'abs CO2'!S337+'CH4'!S337*PCG!$C$5+N2O!S337*PCG!$C$6+HFC!S337+PFC!S337+'SF6'!S337</f>
        <v>0</v>
      </c>
      <c r="T337" s="94">
        <f>+'CO2'!T337+'abs CO2'!T337+'CH4'!T337*PCG!$C$5+N2O!T337*PCG!$C$6+HFC!T337+PFC!T337+'SF6'!T337</f>
        <v>0</v>
      </c>
      <c r="U337" s="94">
        <f>+'CO2'!U337+'abs CO2'!U337+'CH4'!U337*PCG!$C$5+N2O!U337*PCG!$C$6+HFC!U337+PFC!U337+'SF6'!U337</f>
        <v>0</v>
      </c>
      <c r="V337" s="94">
        <f>+'CO2'!V337+'abs CO2'!V337+'CH4'!V337*PCG!$C$5+N2O!V337*PCG!$C$6+HFC!V337+PFC!V337+'SF6'!V337</f>
        <v>0</v>
      </c>
      <c r="W337" s="94">
        <f>+'CO2'!W337+'abs CO2'!W337+'CH4'!W337*PCG!$C$5+N2O!W337*PCG!$C$6+HFC!W337+PFC!W337+'SF6'!W337</f>
        <v>0</v>
      </c>
      <c r="X337" s="94">
        <f>+'CO2'!X337+'abs CO2'!X337+'CH4'!X337*PCG!$C$5+N2O!X337*PCG!$C$6+HFC!X337+PFC!X337+'SF6'!X337</f>
        <v>0</v>
      </c>
      <c r="Y337" s="94">
        <f>+'CO2'!Y337+'abs CO2'!Y337+'CH4'!Y337*PCG!$C$5+N2O!Y337*PCG!$C$6+HFC!Y337+PFC!Y337+'SF6'!Y337</f>
        <v>0</v>
      </c>
      <c r="Z337" s="94">
        <f>+'CO2'!Z337+'abs CO2'!Z337+'CH4'!Z337*PCG!$C$5+N2O!Z337*PCG!$C$6+HFC!Z337+PFC!Z337+'SF6'!Z337</f>
        <v>0</v>
      </c>
      <c r="AA337" s="94">
        <f>+'CO2'!AA337+'abs CO2'!AA337+'CH4'!AA337*PCG!$C$5+N2O!AA337*PCG!$C$6+HFC!AA337+PFC!AA337+'SF6'!AA337</f>
        <v>0</v>
      </c>
      <c r="AB337" s="94">
        <f>+'CO2'!AB337+'abs CO2'!AB337+'CH4'!AB337*PCG!$C$5+N2O!AB337*PCG!$C$6+HFC!AB337+PFC!AB337+'SF6'!AB337</f>
        <v>0</v>
      </c>
      <c r="AC337" s="94">
        <f>+'CO2'!AC337+'abs CO2'!AC337+'CH4'!AC337*PCG!$C$5+N2O!AC337*PCG!$C$6+HFC!AC337+PFC!AC337+'SF6'!AC337</f>
        <v>0</v>
      </c>
      <c r="AD337" s="94">
        <f>+'CO2'!AD337+'abs CO2'!AD337+'CH4'!AD337*PCG!$C$5+N2O!AD337*PCG!$C$6+HFC!AD337+PFC!AD337+'SF6'!AD337</f>
        <v>0</v>
      </c>
      <c r="AE337" s="94">
        <f>+'CO2'!AE337+'abs CO2'!AE337+'CH4'!AE337*PCG!$C$5+N2O!AE337*PCG!$C$6+HFC!AE337+PFC!AE337+'SF6'!AE337</f>
        <v>0</v>
      </c>
    </row>
    <row r="338" spans="1:31" x14ac:dyDescent="0.2">
      <c r="A338" s="9" t="s">
        <v>769</v>
      </c>
      <c r="B338" s="4" t="s">
        <v>750</v>
      </c>
      <c r="C338" s="94">
        <f>+'CO2'!C338+'abs CO2'!C338+'CH4'!C338*PCG!$C$5+N2O!C338*PCG!$C$6+HFC!C338+PFC!C338+'SF6'!C338</f>
        <v>0</v>
      </c>
      <c r="D338" s="94">
        <f>+'CO2'!D338+'abs CO2'!D338+'CH4'!D338*PCG!$C$5+N2O!D338*PCG!$C$6+HFC!D338+PFC!D338+'SF6'!D338</f>
        <v>0</v>
      </c>
      <c r="E338" s="94">
        <f>+'CO2'!E338+'abs CO2'!E338+'CH4'!E338*PCG!$C$5+N2O!E338*PCG!$C$6+HFC!E338+PFC!E338+'SF6'!E338</f>
        <v>0</v>
      </c>
      <c r="F338" s="94">
        <f>+'CO2'!F338+'abs CO2'!F338+'CH4'!F338*PCG!$C$5+N2O!F338*PCG!$C$6+HFC!F338+PFC!F338+'SF6'!F338</f>
        <v>0</v>
      </c>
      <c r="G338" s="94">
        <f>+'CO2'!G338+'abs CO2'!G338+'CH4'!G338*PCG!$C$5+N2O!G338*PCG!$C$6+HFC!G338+PFC!G338+'SF6'!G338</f>
        <v>0</v>
      </c>
      <c r="H338" s="94">
        <f>+'CO2'!H338+'abs CO2'!H338+'CH4'!H338*PCG!$C$5+N2O!H338*PCG!$C$6+HFC!H338+PFC!H338+'SF6'!H338</f>
        <v>0</v>
      </c>
      <c r="I338" s="94">
        <f>+'CO2'!I338+'abs CO2'!I338+'CH4'!I338*PCG!$C$5+N2O!I338*PCG!$C$6+HFC!I338+PFC!I338+'SF6'!I338</f>
        <v>0</v>
      </c>
      <c r="J338" s="94">
        <f>+'CO2'!J338+'abs CO2'!J338+'CH4'!J338*PCG!$C$5+N2O!J338*PCG!$C$6+HFC!J338+PFC!J338+'SF6'!J338</f>
        <v>0</v>
      </c>
      <c r="K338" s="94">
        <f>+'CO2'!K338+'abs CO2'!K338+'CH4'!K338*PCG!$C$5+N2O!K338*PCG!$C$6+HFC!K338+PFC!K338+'SF6'!K338</f>
        <v>0</v>
      </c>
      <c r="L338" s="94">
        <f>+'CO2'!L338+'abs CO2'!L338+'CH4'!L338*PCG!$C$5+N2O!L338*PCG!$C$6+HFC!L338+PFC!L338+'SF6'!L338</f>
        <v>0</v>
      </c>
      <c r="M338" s="94">
        <f>+'CO2'!M338+'abs CO2'!M338+'CH4'!M338*PCG!$C$5+N2O!M338*PCG!$C$6+HFC!M338+PFC!M338+'SF6'!M338</f>
        <v>0</v>
      </c>
      <c r="N338" s="94">
        <f>+'CO2'!N338+'abs CO2'!N338+'CH4'!N338*PCG!$C$5+N2O!N338*PCG!$C$6+HFC!N338+PFC!N338+'SF6'!N338</f>
        <v>0</v>
      </c>
      <c r="O338" s="94">
        <f>+'CO2'!O338+'abs CO2'!O338+'CH4'!O338*PCG!$C$5+N2O!O338*PCG!$C$6+HFC!O338+PFC!O338+'SF6'!O338</f>
        <v>0</v>
      </c>
      <c r="P338" s="94">
        <f>+'CO2'!P338+'abs CO2'!P338+'CH4'!P338*PCG!$C$5+N2O!P338*PCG!$C$6+HFC!P338+PFC!P338+'SF6'!P338</f>
        <v>0</v>
      </c>
      <c r="Q338" s="94">
        <f>+'CO2'!Q338+'abs CO2'!Q338+'CH4'!Q338*PCG!$C$5+N2O!Q338*PCG!$C$6+HFC!Q338+PFC!Q338+'SF6'!Q338</f>
        <v>0</v>
      </c>
      <c r="R338" s="94">
        <f>+'CO2'!R338+'abs CO2'!R338+'CH4'!R338*PCG!$C$5+N2O!R338*PCG!$C$6+HFC!R338+PFC!R338+'SF6'!R338</f>
        <v>0</v>
      </c>
      <c r="S338" s="94">
        <f>+'CO2'!S338+'abs CO2'!S338+'CH4'!S338*PCG!$C$5+N2O!S338*PCG!$C$6+HFC!S338+PFC!S338+'SF6'!S338</f>
        <v>0</v>
      </c>
      <c r="T338" s="94">
        <f>+'CO2'!T338+'abs CO2'!T338+'CH4'!T338*PCG!$C$5+N2O!T338*PCG!$C$6+HFC!T338+PFC!T338+'SF6'!T338</f>
        <v>0</v>
      </c>
      <c r="U338" s="94">
        <f>+'CO2'!U338+'abs CO2'!U338+'CH4'!U338*PCG!$C$5+N2O!U338*PCG!$C$6+HFC!U338+PFC!U338+'SF6'!U338</f>
        <v>0</v>
      </c>
      <c r="V338" s="94">
        <f>+'CO2'!V338+'abs CO2'!V338+'CH4'!V338*PCG!$C$5+N2O!V338*PCG!$C$6+HFC!V338+PFC!V338+'SF6'!V338</f>
        <v>0</v>
      </c>
      <c r="W338" s="94">
        <f>+'CO2'!W338+'abs CO2'!W338+'CH4'!W338*PCG!$C$5+N2O!W338*PCG!$C$6+HFC!W338+PFC!W338+'SF6'!W338</f>
        <v>0</v>
      </c>
      <c r="X338" s="94">
        <f>+'CO2'!X338+'abs CO2'!X338+'CH4'!X338*PCG!$C$5+N2O!X338*PCG!$C$6+HFC!X338+PFC!X338+'SF6'!X338</f>
        <v>0</v>
      </c>
      <c r="Y338" s="94">
        <f>+'CO2'!Y338+'abs CO2'!Y338+'CH4'!Y338*PCG!$C$5+N2O!Y338*PCG!$C$6+HFC!Y338+PFC!Y338+'SF6'!Y338</f>
        <v>0</v>
      </c>
      <c r="Z338" s="94">
        <f>+'CO2'!Z338+'abs CO2'!Z338+'CH4'!Z338*PCG!$C$5+N2O!Z338*PCG!$C$6+HFC!Z338+PFC!Z338+'SF6'!Z338</f>
        <v>0</v>
      </c>
      <c r="AA338" s="94">
        <f>+'CO2'!AA338+'abs CO2'!AA338+'CH4'!AA338*PCG!$C$5+N2O!AA338*PCG!$C$6+HFC!AA338+PFC!AA338+'SF6'!AA338</f>
        <v>0</v>
      </c>
      <c r="AB338" s="94">
        <f>+'CO2'!AB338+'abs CO2'!AB338+'CH4'!AB338*PCG!$C$5+N2O!AB338*PCG!$C$6+HFC!AB338+PFC!AB338+'SF6'!AB338</f>
        <v>0</v>
      </c>
      <c r="AC338" s="94">
        <f>+'CO2'!AC338+'abs CO2'!AC338+'CH4'!AC338*PCG!$C$5+N2O!AC338*PCG!$C$6+HFC!AC338+PFC!AC338+'SF6'!AC338</f>
        <v>0</v>
      </c>
      <c r="AD338" s="94">
        <f>+'CO2'!AD338+'abs CO2'!AD338+'CH4'!AD338*PCG!$C$5+N2O!AD338*PCG!$C$6+HFC!AD338+PFC!AD338+'SF6'!AD338</f>
        <v>0</v>
      </c>
      <c r="AE338" s="94">
        <f>+'CO2'!AE338+'abs CO2'!AE338+'CH4'!AE338*PCG!$C$5+N2O!AE338*PCG!$C$6+HFC!AE338+PFC!AE338+'SF6'!AE338</f>
        <v>0</v>
      </c>
    </row>
    <row r="339" spans="1:31" x14ac:dyDescent="0.2">
      <c r="A339" s="9" t="s">
        <v>770</v>
      </c>
      <c r="B339" s="4" t="s">
        <v>574</v>
      </c>
      <c r="C339" s="94">
        <f>+'CO2'!C339+'abs CO2'!C339+'CH4'!C339*PCG!$C$5+N2O!C339*PCG!$C$6+HFC!C339+PFC!C339+'SF6'!C339</f>
        <v>0</v>
      </c>
      <c r="D339" s="94">
        <f>+'CO2'!D339+'abs CO2'!D339+'CH4'!D339*PCG!$C$5+N2O!D339*PCG!$C$6+HFC!D339+PFC!D339+'SF6'!D339</f>
        <v>0</v>
      </c>
      <c r="E339" s="94">
        <f>+'CO2'!E339+'abs CO2'!E339+'CH4'!E339*PCG!$C$5+N2O!E339*PCG!$C$6+HFC!E339+PFC!E339+'SF6'!E339</f>
        <v>0</v>
      </c>
      <c r="F339" s="94">
        <f>+'CO2'!F339+'abs CO2'!F339+'CH4'!F339*PCG!$C$5+N2O!F339*PCG!$C$6+HFC!F339+PFC!F339+'SF6'!F339</f>
        <v>0</v>
      </c>
      <c r="G339" s="94">
        <f>+'CO2'!G339+'abs CO2'!G339+'CH4'!G339*PCG!$C$5+N2O!G339*PCG!$C$6+HFC!G339+PFC!G339+'SF6'!G339</f>
        <v>0</v>
      </c>
      <c r="H339" s="94">
        <f>+'CO2'!H339+'abs CO2'!H339+'CH4'!H339*PCG!$C$5+N2O!H339*PCG!$C$6+HFC!H339+PFC!H339+'SF6'!H339</f>
        <v>0</v>
      </c>
      <c r="I339" s="94">
        <f>+'CO2'!I339+'abs CO2'!I339+'CH4'!I339*PCG!$C$5+N2O!I339*PCG!$C$6+HFC!I339+PFC!I339+'SF6'!I339</f>
        <v>0</v>
      </c>
      <c r="J339" s="94">
        <f>+'CO2'!J339+'abs CO2'!J339+'CH4'!J339*PCG!$C$5+N2O!J339*PCG!$C$6+HFC!J339+PFC!J339+'SF6'!J339</f>
        <v>0</v>
      </c>
      <c r="K339" s="94">
        <f>+'CO2'!K339+'abs CO2'!K339+'CH4'!K339*PCG!$C$5+N2O!K339*PCG!$C$6+HFC!K339+PFC!K339+'SF6'!K339</f>
        <v>0</v>
      </c>
      <c r="L339" s="94">
        <f>+'CO2'!L339+'abs CO2'!L339+'CH4'!L339*PCG!$C$5+N2O!L339*PCG!$C$6+HFC!L339+PFC!L339+'SF6'!L339</f>
        <v>0</v>
      </c>
      <c r="M339" s="94">
        <f>+'CO2'!M339+'abs CO2'!M339+'CH4'!M339*PCG!$C$5+N2O!M339*PCG!$C$6+HFC!M339+PFC!M339+'SF6'!M339</f>
        <v>0</v>
      </c>
      <c r="N339" s="94">
        <f>+'CO2'!N339+'abs CO2'!N339+'CH4'!N339*PCG!$C$5+N2O!N339*PCG!$C$6+HFC!N339+PFC!N339+'SF6'!N339</f>
        <v>0</v>
      </c>
      <c r="O339" s="94">
        <f>+'CO2'!O339+'abs CO2'!O339+'CH4'!O339*PCG!$C$5+N2O!O339*PCG!$C$6+HFC!O339+PFC!O339+'SF6'!O339</f>
        <v>0</v>
      </c>
      <c r="P339" s="94">
        <f>+'CO2'!P339+'abs CO2'!P339+'CH4'!P339*PCG!$C$5+N2O!P339*PCG!$C$6+HFC!P339+PFC!P339+'SF6'!P339</f>
        <v>0</v>
      </c>
      <c r="Q339" s="94">
        <f>+'CO2'!Q339+'abs CO2'!Q339+'CH4'!Q339*PCG!$C$5+N2O!Q339*PCG!$C$6+HFC!Q339+PFC!Q339+'SF6'!Q339</f>
        <v>0</v>
      </c>
      <c r="R339" s="94">
        <f>+'CO2'!R339+'abs CO2'!R339+'CH4'!R339*PCG!$C$5+N2O!R339*PCG!$C$6+HFC!R339+PFC!R339+'SF6'!R339</f>
        <v>0</v>
      </c>
      <c r="S339" s="94">
        <f>+'CO2'!S339+'abs CO2'!S339+'CH4'!S339*PCG!$C$5+N2O!S339*PCG!$C$6+HFC!S339+PFC!S339+'SF6'!S339</f>
        <v>0</v>
      </c>
      <c r="T339" s="94">
        <f>+'CO2'!T339+'abs CO2'!T339+'CH4'!T339*PCG!$C$5+N2O!T339*PCG!$C$6+HFC!T339+PFC!T339+'SF6'!T339</f>
        <v>0</v>
      </c>
      <c r="U339" s="94">
        <f>+'CO2'!U339+'abs CO2'!U339+'CH4'!U339*PCG!$C$5+N2O!U339*PCG!$C$6+HFC!U339+PFC!U339+'SF6'!U339</f>
        <v>0</v>
      </c>
      <c r="V339" s="94">
        <f>+'CO2'!V339+'abs CO2'!V339+'CH4'!V339*PCG!$C$5+N2O!V339*PCG!$C$6+HFC!V339+PFC!V339+'SF6'!V339</f>
        <v>0</v>
      </c>
      <c r="W339" s="94">
        <f>+'CO2'!W339+'abs CO2'!W339+'CH4'!W339*PCG!$C$5+N2O!W339*PCG!$C$6+HFC!W339+PFC!W339+'SF6'!W339</f>
        <v>0</v>
      </c>
      <c r="X339" s="94">
        <f>+'CO2'!X339+'abs CO2'!X339+'CH4'!X339*PCG!$C$5+N2O!X339*PCG!$C$6+HFC!X339+PFC!X339+'SF6'!X339</f>
        <v>0</v>
      </c>
      <c r="Y339" s="94">
        <f>+'CO2'!Y339+'abs CO2'!Y339+'CH4'!Y339*PCG!$C$5+N2O!Y339*PCG!$C$6+HFC!Y339+PFC!Y339+'SF6'!Y339</f>
        <v>0</v>
      </c>
      <c r="Z339" s="94">
        <f>+'CO2'!Z339+'abs CO2'!Z339+'CH4'!Z339*PCG!$C$5+N2O!Z339*PCG!$C$6+HFC!Z339+PFC!Z339+'SF6'!Z339</f>
        <v>0</v>
      </c>
      <c r="AA339" s="94">
        <f>+'CO2'!AA339+'abs CO2'!AA339+'CH4'!AA339*PCG!$C$5+N2O!AA339*PCG!$C$6+HFC!AA339+PFC!AA339+'SF6'!AA339</f>
        <v>0</v>
      </c>
      <c r="AB339" s="94">
        <f>+'CO2'!AB339+'abs CO2'!AB339+'CH4'!AB339*PCG!$C$5+N2O!AB339*PCG!$C$6+HFC!AB339+PFC!AB339+'SF6'!AB339</f>
        <v>0</v>
      </c>
      <c r="AC339" s="94">
        <f>+'CO2'!AC339+'abs CO2'!AC339+'CH4'!AC339*PCG!$C$5+N2O!AC339*PCG!$C$6+HFC!AC339+PFC!AC339+'SF6'!AC339</f>
        <v>0</v>
      </c>
      <c r="AD339" s="94">
        <f>+'CO2'!AD339+'abs CO2'!AD339+'CH4'!AD339*PCG!$C$5+N2O!AD339*PCG!$C$6+HFC!AD339+PFC!AD339+'SF6'!AD339</f>
        <v>0</v>
      </c>
      <c r="AE339" s="94">
        <f>+'CO2'!AE339+'abs CO2'!AE339+'CH4'!AE339*PCG!$C$5+N2O!AE339*PCG!$C$6+HFC!AE339+PFC!AE339+'SF6'!AE339</f>
        <v>0</v>
      </c>
    </row>
    <row r="340" spans="1:31" x14ac:dyDescent="0.2">
      <c r="A340" s="9" t="s">
        <v>771</v>
      </c>
      <c r="B340" s="4" t="s">
        <v>572</v>
      </c>
      <c r="C340" s="94">
        <f>+'CO2'!C340+'abs CO2'!C340+'CH4'!C340*PCG!$C$5+N2O!C340*PCG!$C$6+HFC!C340+PFC!C340+'SF6'!C340</f>
        <v>0</v>
      </c>
      <c r="D340" s="94">
        <f>+'CO2'!D340+'abs CO2'!D340+'CH4'!D340*PCG!$C$5+N2O!D340*PCG!$C$6+HFC!D340+PFC!D340+'SF6'!D340</f>
        <v>0</v>
      </c>
      <c r="E340" s="94">
        <f>+'CO2'!E340+'abs CO2'!E340+'CH4'!E340*PCG!$C$5+N2O!E340*PCG!$C$6+HFC!E340+PFC!E340+'SF6'!E340</f>
        <v>0</v>
      </c>
      <c r="F340" s="94">
        <f>+'CO2'!F340+'abs CO2'!F340+'CH4'!F340*PCG!$C$5+N2O!F340*PCG!$C$6+HFC!F340+PFC!F340+'SF6'!F340</f>
        <v>0</v>
      </c>
      <c r="G340" s="94">
        <f>+'CO2'!G340+'abs CO2'!G340+'CH4'!G340*PCG!$C$5+N2O!G340*PCG!$C$6+HFC!G340+PFC!G340+'SF6'!G340</f>
        <v>0</v>
      </c>
      <c r="H340" s="94">
        <f>+'CO2'!H340+'abs CO2'!H340+'CH4'!H340*PCG!$C$5+N2O!H340*PCG!$C$6+HFC!H340+PFC!H340+'SF6'!H340</f>
        <v>0</v>
      </c>
      <c r="I340" s="94">
        <f>+'CO2'!I340+'abs CO2'!I340+'CH4'!I340*PCG!$C$5+N2O!I340*PCG!$C$6+HFC!I340+PFC!I340+'SF6'!I340</f>
        <v>0</v>
      </c>
      <c r="J340" s="94">
        <f>+'CO2'!J340+'abs CO2'!J340+'CH4'!J340*PCG!$C$5+N2O!J340*PCG!$C$6+HFC!J340+PFC!J340+'SF6'!J340</f>
        <v>0</v>
      </c>
      <c r="K340" s="94">
        <f>+'CO2'!K340+'abs CO2'!K340+'CH4'!K340*PCG!$C$5+N2O!K340*PCG!$C$6+HFC!K340+PFC!K340+'SF6'!K340</f>
        <v>0</v>
      </c>
      <c r="L340" s="94">
        <f>+'CO2'!L340+'abs CO2'!L340+'CH4'!L340*PCG!$C$5+N2O!L340*PCG!$C$6+HFC!L340+PFC!L340+'SF6'!L340</f>
        <v>0</v>
      </c>
      <c r="M340" s="94">
        <f>+'CO2'!M340+'abs CO2'!M340+'CH4'!M340*PCG!$C$5+N2O!M340*PCG!$C$6+HFC!M340+PFC!M340+'SF6'!M340</f>
        <v>0</v>
      </c>
      <c r="N340" s="94">
        <f>+'CO2'!N340+'abs CO2'!N340+'CH4'!N340*PCG!$C$5+N2O!N340*PCG!$C$6+HFC!N340+PFC!N340+'SF6'!N340</f>
        <v>0</v>
      </c>
      <c r="O340" s="94">
        <f>+'CO2'!O340+'abs CO2'!O340+'CH4'!O340*PCG!$C$5+N2O!O340*PCG!$C$6+HFC!O340+PFC!O340+'SF6'!O340</f>
        <v>0</v>
      </c>
      <c r="P340" s="94">
        <f>+'CO2'!P340+'abs CO2'!P340+'CH4'!P340*PCG!$C$5+N2O!P340*PCG!$C$6+HFC!P340+PFC!P340+'SF6'!P340</f>
        <v>0</v>
      </c>
      <c r="Q340" s="94">
        <f>+'CO2'!Q340+'abs CO2'!Q340+'CH4'!Q340*PCG!$C$5+N2O!Q340*PCG!$C$6+HFC!Q340+PFC!Q340+'SF6'!Q340</f>
        <v>0</v>
      </c>
      <c r="R340" s="94">
        <f>+'CO2'!R340+'abs CO2'!R340+'CH4'!R340*PCG!$C$5+N2O!R340*PCG!$C$6+HFC!R340+PFC!R340+'SF6'!R340</f>
        <v>0</v>
      </c>
      <c r="S340" s="94">
        <f>+'CO2'!S340+'abs CO2'!S340+'CH4'!S340*PCG!$C$5+N2O!S340*PCG!$C$6+HFC!S340+PFC!S340+'SF6'!S340</f>
        <v>0</v>
      </c>
      <c r="T340" s="94">
        <f>+'CO2'!T340+'abs CO2'!T340+'CH4'!T340*PCG!$C$5+N2O!T340*PCG!$C$6+HFC!T340+PFC!T340+'SF6'!T340</f>
        <v>0</v>
      </c>
      <c r="U340" s="94">
        <f>+'CO2'!U340+'abs CO2'!U340+'CH4'!U340*PCG!$C$5+N2O!U340*PCG!$C$6+HFC!U340+PFC!U340+'SF6'!U340</f>
        <v>0</v>
      </c>
      <c r="V340" s="94">
        <f>+'CO2'!V340+'abs CO2'!V340+'CH4'!V340*PCG!$C$5+N2O!V340*PCG!$C$6+HFC!V340+PFC!V340+'SF6'!V340</f>
        <v>0</v>
      </c>
      <c r="W340" s="94">
        <f>+'CO2'!W340+'abs CO2'!W340+'CH4'!W340*PCG!$C$5+N2O!W340*PCG!$C$6+HFC!W340+PFC!W340+'SF6'!W340</f>
        <v>0</v>
      </c>
      <c r="X340" s="94">
        <f>+'CO2'!X340+'abs CO2'!X340+'CH4'!X340*PCG!$C$5+N2O!X340*PCG!$C$6+HFC!X340+PFC!X340+'SF6'!X340</f>
        <v>0</v>
      </c>
      <c r="Y340" s="94">
        <f>+'CO2'!Y340+'abs CO2'!Y340+'CH4'!Y340*PCG!$C$5+N2O!Y340*PCG!$C$6+HFC!Y340+PFC!Y340+'SF6'!Y340</f>
        <v>0</v>
      </c>
      <c r="Z340" s="94">
        <f>+'CO2'!Z340+'abs CO2'!Z340+'CH4'!Z340*PCG!$C$5+N2O!Z340*PCG!$C$6+HFC!Z340+PFC!Z340+'SF6'!Z340</f>
        <v>0</v>
      </c>
      <c r="AA340" s="94">
        <f>+'CO2'!AA340+'abs CO2'!AA340+'CH4'!AA340*PCG!$C$5+N2O!AA340*PCG!$C$6+HFC!AA340+PFC!AA340+'SF6'!AA340</f>
        <v>0</v>
      </c>
      <c r="AB340" s="94">
        <f>+'CO2'!AB340+'abs CO2'!AB340+'CH4'!AB340*PCG!$C$5+N2O!AB340*PCG!$C$6+HFC!AB340+PFC!AB340+'SF6'!AB340</f>
        <v>0</v>
      </c>
      <c r="AC340" s="94">
        <f>+'CO2'!AC340+'abs CO2'!AC340+'CH4'!AC340*PCG!$C$5+N2O!AC340*PCG!$C$6+HFC!AC340+PFC!AC340+'SF6'!AC340</f>
        <v>0</v>
      </c>
      <c r="AD340" s="94">
        <f>+'CO2'!AD340+'abs CO2'!AD340+'CH4'!AD340*PCG!$C$5+N2O!AD340*PCG!$C$6+HFC!AD340+PFC!AD340+'SF6'!AD340</f>
        <v>0</v>
      </c>
      <c r="AE340" s="94">
        <f>+'CO2'!AE340+'abs CO2'!AE340+'CH4'!AE340*PCG!$C$5+N2O!AE340*PCG!$C$6+HFC!AE340+PFC!AE340+'SF6'!AE340</f>
        <v>0</v>
      </c>
    </row>
    <row r="341" spans="1:31" x14ac:dyDescent="0.2">
      <c r="A341" s="9" t="s">
        <v>591</v>
      </c>
      <c r="B341" s="4" t="s">
        <v>592</v>
      </c>
      <c r="C341" s="33">
        <f t="shared" ref="C341:AE341" si="81">+C342+C343+C344+C345+C346+C347+C348</f>
        <v>-83.328019524025578</v>
      </c>
      <c r="D341" s="33">
        <f t="shared" si="81"/>
        <v>-106.52330563107795</v>
      </c>
      <c r="E341" s="33">
        <f t="shared" si="81"/>
        <v>-132.19641663924753</v>
      </c>
      <c r="F341" s="33">
        <f t="shared" si="81"/>
        <v>-157.26661230932814</v>
      </c>
      <c r="G341" s="33">
        <f t="shared" si="81"/>
        <v>-203.76552733452982</v>
      </c>
      <c r="H341" s="33">
        <f t="shared" si="81"/>
        <v>-278.3539112217116</v>
      </c>
      <c r="I341" s="33">
        <f t="shared" si="81"/>
        <v>-375.84540269175363</v>
      </c>
      <c r="J341" s="33">
        <f t="shared" si="81"/>
        <v>-460.10380669200219</v>
      </c>
      <c r="K341" s="33">
        <f t="shared" si="81"/>
        <v>-530.07286366086896</v>
      </c>
      <c r="L341" s="33">
        <f t="shared" si="81"/>
        <v>-577.30249710564863</v>
      </c>
      <c r="M341" s="33">
        <f t="shared" si="81"/>
        <v>-700.41403514180706</v>
      </c>
      <c r="N341" s="33">
        <f t="shared" si="81"/>
        <v>-750.60401965467145</v>
      </c>
      <c r="O341" s="33">
        <f t="shared" si="81"/>
        <v>-754.82501062338042</v>
      </c>
      <c r="P341" s="33">
        <f t="shared" si="81"/>
        <v>-812.52421344856168</v>
      </c>
      <c r="Q341" s="33">
        <f t="shared" si="81"/>
        <v>-902.40064127365906</v>
      </c>
      <c r="R341" s="33">
        <f t="shared" si="81"/>
        <v>-1000.9763231886568</v>
      </c>
      <c r="S341" s="33">
        <f t="shared" si="81"/>
        <v>-1033.9506048069429</v>
      </c>
      <c r="T341" s="33">
        <f t="shared" si="81"/>
        <v>-1043.0558220596811</v>
      </c>
      <c r="U341" s="33">
        <f t="shared" si="81"/>
        <v>-913.19528408014344</v>
      </c>
      <c r="V341" s="33">
        <f t="shared" si="81"/>
        <v>-949.29398597870102</v>
      </c>
      <c r="W341" s="33">
        <f t="shared" si="81"/>
        <v>-993.16357912628564</v>
      </c>
      <c r="X341" s="33">
        <f t="shared" si="81"/>
        <v>-1112.8232984051922</v>
      </c>
      <c r="Y341" s="33">
        <f t="shared" si="81"/>
        <v>-1286.6801324024423</v>
      </c>
      <c r="Z341" s="33">
        <f t="shared" si="81"/>
        <v>-1434.0518295310039</v>
      </c>
      <c r="AA341" s="33">
        <f t="shared" si="81"/>
        <v>-1525.5492869395941</v>
      </c>
      <c r="AB341" s="33">
        <f t="shared" si="81"/>
        <v>-1390.1060384221712</v>
      </c>
      <c r="AC341" s="33">
        <f t="shared" si="81"/>
        <v>-1400.236581567746</v>
      </c>
      <c r="AD341" s="33">
        <f t="shared" si="81"/>
        <v>-1463.2881494003268</v>
      </c>
      <c r="AE341" s="33">
        <f t="shared" si="81"/>
        <v>-1491.9535988266102</v>
      </c>
    </row>
    <row r="342" spans="1:31" x14ac:dyDescent="0.2">
      <c r="A342" s="9" t="s">
        <v>593</v>
      </c>
      <c r="B342" s="4" t="s">
        <v>594</v>
      </c>
      <c r="C342" s="94">
        <f>+'CO2'!C342+'abs CO2'!C342+'CH4'!C342*PCG!$C$5+N2O!C342*PCG!$C$6+HFC!C342+PFC!C342+'SF6'!C342</f>
        <v>-78.077949804691912</v>
      </c>
      <c r="D342" s="94">
        <f>+'CO2'!D342+'abs CO2'!D342+'CH4'!D342*PCG!$C$5+N2O!D342*PCG!$C$6+HFC!D342+PFC!D342+'SF6'!D342</f>
        <v>-101.27323591174428</v>
      </c>
      <c r="E342" s="94">
        <f>+'CO2'!E342+'abs CO2'!E342+'CH4'!E342*PCG!$C$5+N2O!E342*PCG!$C$6+HFC!E342+PFC!E342+'SF6'!E342</f>
        <v>-126.94634691991385</v>
      </c>
      <c r="F342" s="94">
        <f>+'CO2'!F342+'abs CO2'!F342+'CH4'!F342*PCG!$C$5+N2O!F342*PCG!$C$6+HFC!F342+PFC!F342+'SF6'!F342</f>
        <v>-152.01654258999446</v>
      </c>
      <c r="G342" s="94">
        <f>+'CO2'!G342+'abs CO2'!G342+'CH4'!G342*PCG!$C$5+N2O!G342*PCG!$C$6+HFC!G342+PFC!G342+'SF6'!G342</f>
        <v>-198.51545761519614</v>
      </c>
      <c r="H342" s="94">
        <f>+'CO2'!H342+'abs CO2'!H342+'CH4'!H342*PCG!$C$5+N2O!H342*PCG!$C$6+HFC!H342+PFC!H342+'SF6'!H342</f>
        <v>-261.65877097227883</v>
      </c>
      <c r="I342" s="94">
        <f>+'CO2'!I342+'abs CO2'!I342+'CH4'!I342*PCG!$C$5+N2O!I342*PCG!$C$6+HFC!I342+PFC!I342+'SF6'!I342</f>
        <v>-344.19086879669811</v>
      </c>
      <c r="J342" s="94">
        <f>+'CO2'!J342+'abs CO2'!J342+'CH4'!J342*PCG!$C$5+N2O!J342*PCG!$C$6+HFC!J342+PFC!J342+'SF6'!J342</f>
        <v>-415.52040470409406</v>
      </c>
      <c r="K342" s="94">
        <f>+'CO2'!K342+'abs CO2'!K342+'CH4'!K342*PCG!$C$5+N2O!K342*PCG!$C$6+HFC!K342+PFC!K342+'SF6'!K342</f>
        <v>-474.753194841594</v>
      </c>
      <c r="L342" s="94">
        <f>+'CO2'!L342+'abs CO2'!L342+'CH4'!L342*PCG!$C$5+N2O!L342*PCG!$C$6+HFC!L342+PFC!L342+'SF6'!L342</f>
        <v>-514.73576838621773</v>
      </c>
      <c r="M342" s="94">
        <f>+'CO2'!M342+'abs CO2'!M342+'CH4'!M342*PCG!$C$5+N2O!M342*PCG!$C$6+HFC!M342+PFC!M342+'SF6'!M342</f>
        <v>-592.94035606874593</v>
      </c>
      <c r="N342" s="94">
        <f>+'CO2'!N342+'abs CO2'!N342+'CH4'!N342*PCG!$C$5+N2O!N342*PCG!$C$6+HFC!N342+PFC!N342+'SF6'!N342</f>
        <v>-652.23987856181009</v>
      </c>
      <c r="O342" s="94">
        <f>+'CO2'!O342+'abs CO2'!O342+'CH4'!O342*PCG!$C$5+N2O!O342*PCG!$C$6+HFC!O342+PFC!O342+'SF6'!O342</f>
        <v>-629.93568620147641</v>
      </c>
      <c r="P342" s="94">
        <f>+'CO2'!P342+'abs CO2'!P342+'CH4'!P342*PCG!$C$5+N2O!P342*PCG!$C$6+HFC!P342+PFC!P342+'SF6'!P342</f>
        <v>-688.02809373284981</v>
      </c>
      <c r="Q342" s="94">
        <f>+'CO2'!Q342+'abs CO2'!Q342+'CH4'!Q342*PCG!$C$5+N2O!Q342*PCG!$C$6+HFC!Q342+PFC!Q342+'SF6'!Q342</f>
        <v>-762.7869180648413</v>
      </c>
      <c r="R342" s="94">
        <f>+'CO2'!R342+'abs CO2'!R342+'CH4'!R342*PCG!$C$5+N2O!R342*PCG!$C$6+HFC!R342+PFC!R342+'SF6'!R342</f>
        <v>-836.0368486947192</v>
      </c>
      <c r="S342" s="94">
        <f>+'CO2'!S342+'abs CO2'!S342+'CH4'!S342*PCG!$C$5+N2O!S342*PCG!$C$6+HFC!S342+PFC!S342+'SF6'!S342</f>
        <v>-854.95288883303419</v>
      </c>
      <c r="T342" s="94">
        <f>+'CO2'!T342+'abs CO2'!T342+'CH4'!T342*PCG!$C$5+N2O!T342*PCG!$C$6+HFC!T342+PFC!T342+'SF6'!T342</f>
        <v>-862.4287712662333</v>
      </c>
      <c r="U342" s="94">
        <f>+'CO2'!U342+'abs CO2'!U342+'CH4'!U342*PCG!$C$5+N2O!U342*PCG!$C$6+HFC!U342+PFC!U342+'SF6'!U342</f>
        <v>-736.14808561479936</v>
      </c>
      <c r="V342" s="94">
        <f>+'CO2'!V342+'abs CO2'!V342+'CH4'!V342*PCG!$C$5+N2O!V342*PCG!$C$6+HFC!V342+PFC!V342+'SF6'!V342</f>
        <v>-766.40826294991382</v>
      </c>
      <c r="W342" s="94">
        <f>+'CO2'!W342+'abs CO2'!W342+'CH4'!W342*PCG!$C$5+N2O!W342*PCG!$C$6+HFC!W342+PFC!W342+'SF6'!W342</f>
        <v>-790.34480395162495</v>
      </c>
      <c r="X342" s="94">
        <f>+'CO2'!X342+'abs CO2'!X342+'CH4'!X342*PCG!$C$5+N2O!X342*PCG!$C$6+HFC!X342+PFC!X342+'SF6'!X342</f>
        <v>-854.39048299860997</v>
      </c>
      <c r="Y342" s="94">
        <f>+'CO2'!Y342+'abs CO2'!Y342+'CH4'!Y342*PCG!$C$5+N2O!Y342*PCG!$C$6+HFC!Y342+PFC!Y342+'SF6'!Y342</f>
        <v>-917.4896741779055</v>
      </c>
      <c r="Z342" s="94">
        <f>+'CO2'!Z342+'abs CO2'!Z342+'CH4'!Z342*PCG!$C$5+N2O!Z342*PCG!$C$6+HFC!Z342+PFC!Z342+'SF6'!Z342</f>
        <v>-977.42018858276265</v>
      </c>
      <c r="AA342" s="94">
        <f>+'CO2'!AA342+'abs CO2'!AA342+'CH4'!AA342*PCG!$C$5+N2O!AA342*PCG!$C$6+HFC!AA342+PFC!AA342+'SF6'!AA342</f>
        <v>-1002.7970372092185</v>
      </c>
      <c r="AB342" s="94">
        <f>+'CO2'!AB342+'abs CO2'!AB342+'CH4'!AB342*PCG!$C$5+N2O!AB342*PCG!$C$6+HFC!AB342+PFC!AB342+'SF6'!AB342</f>
        <v>-830.05614274815991</v>
      </c>
      <c r="AC342" s="94">
        <f>+'CO2'!AC342+'abs CO2'!AC342+'CH4'!AC342*PCG!$C$5+N2O!AC342*PCG!$C$6+HFC!AC342+PFC!AC342+'SF6'!AC342</f>
        <v>-819.12352201557326</v>
      </c>
      <c r="AD342" s="94">
        <f>+'CO2'!AD342+'abs CO2'!AD342+'CH4'!AD342*PCG!$C$5+N2O!AD342*PCG!$C$6+HFC!AD342+PFC!AD342+'SF6'!AD342</f>
        <v>-854.3218969212412</v>
      </c>
      <c r="AE342" s="94">
        <f>+'CO2'!AE342+'abs CO2'!AE342+'CH4'!AE342*PCG!$C$5+N2O!AE342*PCG!$C$6+HFC!AE342+PFC!AE342+'SF6'!AE342</f>
        <v>-872.92244110365959</v>
      </c>
    </row>
    <row r="343" spans="1:31" x14ac:dyDescent="0.2">
      <c r="A343" s="9" t="s">
        <v>595</v>
      </c>
      <c r="B343" s="4" t="s">
        <v>596</v>
      </c>
      <c r="C343" s="94">
        <f>+'CO2'!C343+'abs CO2'!C343+'CH4'!C343*PCG!$C$5+N2O!C343*PCG!$C$6+HFC!C343+PFC!C343+'SF6'!C343</f>
        <v>-2.6050765154330286</v>
      </c>
      <c r="D343" s="94">
        <f>+'CO2'!D343+'abs CO2'!D343+'CH4'!D343*PCG!$C$5+N2O!D343*PCG!$C$6+HFC!D343+PFC!D343+'SF6'!D343</f>
        <v>-2.6050765154330286</v>
      </c>
      <c r="E343" s="94">
        <f>+'CO2'!E343+'abs CO2'!E343+'CH4'!E343*PCG!$C$5+N2O!E343*PCG!$C$6+HFC!E343+PFC!E343+'SF6'!E343</f>
        <v>-2.6050765154330286</v>
      </c>
      <c r="F343" s="94">
        <f>+'CO2'!F343+'abs CO2'!F343+'CH4'!F343*PCG!$C$5+N2O!F343*PCG!$C$6+HFC!F343+PFC!F343+'SF6'!F343</f>
        <v>-2.6050765154330286</v>
      </c>
      <c r="G343" s="94">
        <f>+'CO2'!G343+'abs CO2'!G343+'CH4'!G343*PCG!$C$5+N2O!G343*PCG!$C$6+HFC!G343+PFC!G343+'SF6'!G343</f>
        <v>-2.6050765154330286</v>
      </c>
      <c r="H343" s="94">
        <f>+'CO2'!H343+'abs CO2'!H343+'CH4'!H343*PCG!$C$5+N2O!H343*PCG!$C$6+HFC!H343+PFC!H343+'SF6'!H343</f>
        <v>-10.858055328427241</v>
      </c>
      <c r="I343" s="94">
        <f>+'CO2'!I343+'abs CO2'!I343+'CH4'!I343*PCG!$C$5+N2O!I343*PCG!$C$6+HFC!I343+PFC!I343+'SF6'!I343</f>
        <v>-21.645193641632158</v>
      </c>
      <c r="J343" s="94">
        <f>+'CO2'!J343+'abs CO2'!J343+'CH4'!J343*PCG!$C$5+N2O!J343*PCG!$C$6+HFC!J343+PFC!J343+'SF6'!J343</f>
        <v>-30.968130897955394</v>
      </c>
      <c r="K343" s="94">
        <f>+'CO2'!K343+'abs CO2'!K343+'CH4'!K343*PCG!$C$5+N2O!K343*PCG!$C$6+HFC!K343+PFC!K343+'SF6'!K343</f>
        <v>-38.709995175409993</v>
      </c>
      <c r="L343" s="94">
        <f>+'CO2'!L343+'abs CO2'!L343+'CH4'!L343*PCG!$C$5+N2O!L343*PCG!$C$6+HFC!L343+PFC!L343+'SF6'!L343</f>
        <v>-43.935811098098696</v>
      </c>
      <c r="M343" s="94">
        <f>+'CO2'!M343+'abs CO2'!M343+'CH4'!M343*PCG!$C$5+N2O!M343*PCG!$C$6+HFC!M343+PFC!M343+'SF6'!M343</f>
        <v>-77.498692036180046</v>
      </c>
      <c r="N343" s="94">
        <f>+'CO2'!N343+'abs CO2'!N343+'CH4'!N343*PCG!$C$5+N2O!N343*PCG!$C$6+HFC!N343+PFC!N343+'SF6'!N343</f>
        <v>-68.861789610461159</v>
      </c>
      <c r="O343" s="94">
        <f>+'CO2'!O343+'abs CO2'!O343+'CH4'!O343*PCG!$C$5+N2O!O343*PCG!$C$6+HFC!O343+PFC!O343+'SF6'!O343</f>
        <v>-95.239356478197138</v>
      </c>
      <c r="P343" s="94">
        <f>+'CO2'!P343+'abs CO2'!P343+'CH4'!P343*PCG!$C$5+N2O!P343*PCG!$C$6+HFC!P343+PFC!P343+'SF6'!P343</f>
        <v>-90.708904608462277</v>
      </c>
      <c r="Q343" s="94">
        <f>+'CO2'!Q343+'abs CO2'!Q343+'CH4'!Q343*PCG!$C$5+N2O!Q343*PCG!$C$6+HFC!Q343+PFC!Q343+'SF6'!Q343</f>
        <v>-103.73505267053032</v>
      </c>
      <c r="R343" s="94">
        <f>+'CO2'!R343+'abs CO2'!R343+'CH4'!R343*PCG!$C$5+N2O!R343*PCG!$C$6+HFC!R343+PFC!R343+'SF6'!R343</f>
        <v>-127.44164397122887</v>
      </c>
      <c r="S343" s="94">
        <f>+'CO2'!S343+'abs CO2'!S343+'CH4'!S343*PCG!$C$5+N2O!S343*PCG!$C$6+HFC!S343+PFC!S343+'SF6'!S343</f>
        <v>-140.56760925982616</v>
      </c>
      <c r="T343" s="94">
        <f>+'CO2'!T343+'abs CO2'!T343+'CH4'!T343*PCG!$C$5+N2O!T343*PCG!$C$6+HFC!T343+PFC!T343+'SF6'!T343</f>
        <v>-149.42638811429774</v>
      </c>
      <c r="U343" s="94">
        <f>+'CO2'!U343+'abs CO2'!U343+'CH4'!U343*PCG!$C$5+N2O!U343*PCG!$C$6+HFC!U343+PFC!U343+'SF6'!U343</f>
        <v>-147.80435818319728</v>
      </c>
      <c r="V343" s="94">
        <f>+'CO2'!V343+'abs CO2'!V343+'CH4'!V343*PCG!$C$5+N2O!V343*PCG!$C$6+HFC!V343+PFC!V343+'SF6'!V343</f>
        <v>-153.51889440199727</v>
      </c>
      <c r="W343" s="94">
        <f>+'CO2'!W343+'abs CO2'!W343+'CH4'!W343*PCG!$C$5+N2O!W343*PCG!$C$6+HFC!W343+PFC!W343+'SF6'!W343</f>
        <v>-172.68380189561461</v>
      </c>
      <c r="X343" s="94">
        <f>+'CO2'!X343+'abs CO2'!X343+'CH4'!X343*PCG!$C$5+N2O!X343*PCG!$C$6+HFC!X343+PFC!X343+'SF6'!X343</f>
        <v>-227.05146549700274</v>
      </c>
      <c r="Y343" s="94">
        <f>+'CO2'!Y343+'abs CO2'!Y343+'CH4'!Y343*PCG!$C$5+N2O!Y343*PCG!$C$6+HFC!Y343+PFC!Y343+'SF6'!Y343</f>
        <v>-336.56114347116994</v>
      </c>
      <c r="Z343" s="94">
        <f>+'CO2'!Z343+'abs CO2'!Z343+'CH4'!Z343*PCG!$C$5+N2O!Z343*PCG!$C$6+HFC!Z343+PFC!Z343+'SF6'!Z343</f>
        <v>-424.1934424849893</v>
      </c>
      <c r="AA343" s="94">
        <f>+'CO2'!AA343+'abs CO2'!AA343+'CH4'!AA343*PCG!$C$5+N2O!AA343*PCG!$C$6+HFC!AA343+PFC!AA343+'SF6'!AA343</f>
        <v>-490.75965283726197</v>
      </c>
      <c r="AB343" s="94">
        <f>+'CO2'!AB343+'abs CO2'!AB343+'CH4'!AB343*PCG!$C$5+N2O!AB343*PCG!$C$6+HFC!AB343+PFC!AB343+'SF6'!AB343</f>
        <v>-527.57434007089967</v>
      </c>
      <c r="AC343" s="94">
        <f>+'CO2'!AC343+'abs CO2'!AC343+'CH4'!AC343*PCG!$C$5+N2O!AC343*PCG!$C$6+HFC!AC343+PFC!AC343+'SF6'!AC343</f>
        <v>-548.89595312272536</v>
      </c>
      <c r="AD343" s="94">
        <f>+'CO2'!AD343+'abs CO2'!AD343+'CH4'!AD343*PCG!$C$5+N2O!AD343*PCG!$C$6+HFC!AD343+PFC!AD343+'SF6'!AD343</f>
        <v>-576.70661190938824</v>
      </c>
      <c r="AE343" s="94">
        <f>+'CO2'!AE343+'abs CO2'!AE343+'CH4'!AE343*PCG!$C$5+N2O!AE343*PCG!$C$6+HFC!AE343+PFC!AE343+'SF6'!AE343</f>
        <v>-586.50425373536837</v>
      </c>
    </row>
    <row r="344" spans="1:31" x14ac:dyDescent="0.2">
      <c r="A344" s="9" t="s">
        <v>597</v>
      </c>
      <c r="B344" s="4" t="s">
        <v>598</v>
      </c>
      <c r="C344" s="94">
        <f>+'CO2'!C344+'abs CO2'!C344+'CH4'!C344*PCG!$C$5+N2O!C344*PCG!$C$6+HFC!C344+PFC!C344+'SF6'!C344</f>
        <v>0</v>
      </c>
      <c r="D344" s="94">
        <f>+'CO2'!D344+'abs CO2'!D344+'CH4'!D344*PCG!$C$5+N2O!D344*PCG!$C$6+HFC!D344+PFC!D344+'SF6'!D344</f>
        <v>0</v>
      </c>
      <c r="E344" s="94">
        <f>+'CO2'!E344+'abs CO2'!E344+'CH4'!E344*PCG!$C$5+N2O!E344*PCG!$C$6+HFC!E344+PFC!E344+'SF6'!E344</f>
        <v>0</v>
      </c>
      <c r="F344" s="94">
        <f>+'CO2'!F344+'abs CO2'!F344+'CH4'!F344*PCG!$C$5+N2O!F344*PCG!$C$6+HFC!F344+PFC!F344+'SF6'!F344</f>
        <v>0</v>
      </c>
      <c r="G344" s="94">
        <f>+'CO2'!G344+'abs CO2'!G344+'CH4'!G344*PCG!$C$5+N2O!G344*PCG!$C$6+HFC!G344+PFC!G344+'SF6'!G344</f>
        <v>0</v>
      </c>
      <c r="H344" s="94">
        <f>+'CO2'!H344+'abs CO2'!H344+'CH4'!H344*PCG!$C$5+N2O!H344*PCG!$C$6+HFC!H344+PFC!H344+'SF6'!H344</f>
        <v>0</v>
      </c>
      <c r="I344" s="94">
        <f>+'CO2'!I344+'abs CO2'!I344+'CH4'!I344*PCG!$C$5+N2O!I344*PCG!$C$6+HFC!I344+PFC!I344+'SF6'!I344</f>
        <v>0</v>
      </c>
      <c r="J344" s="94">
        <f>+'CO2'!J344+'abs CO2'!J344+'CH4'!J344*PCG!$C$5+N2O!J344*PCG!$C$6+HFC!J344+PFC!J344+'SF6'!J344</f>
        <v>0</v>
      </c>
      <c r="K344" s="94">
        <f>+'CO2'!K344+'abs CO2'!K344+'CH4'!K344*PCG!$C$5+N2O!K344*PCG!$C$6+HFC!K344+PFC!K344+'SF6'!K344</f>
        <v>0</v>
      </c>
      <c r="L344" s="94">
        <f>+'CO2'!L344+'abs CO2'!L344+'CH4'!L344*PCG!$C$5+N2O!L344*PCG!$C$6+HFC!L344+PFC!L344+'SF6'!L344</f>
        <v>0</v>
      </c>
      <c r="M344" s="94">
        <f>+'CO2'!M344+'abs CO2'!M344+'CH4'!M344*PCG!$C$5+N2O!M344*PCG!$C$6+HFC!M344+PFC!M344+'SF6'!M344</f>
        <v>0</v>
      </c>
      <c r="N344" s="94">
        <f>+'CO2'!N344+'abs CO2'!N344+'CH4'!N344*PCG!$C$5+N2O!N344*PCG!$C$6+HFC!N344+PFC!N344+'SF6'!N344</f>
        <v>0</v>
      </c>
      <c r="O344" s="94">
        <f>+'CO2'!O344+'abs CO2'!O344+'CH4'!O344*PCG!$C$5+N2O!O344*PCG!$C$6+HFC!O344+PFC!O344+'SF6'!O344</f>
        <v>0</v>
      </c>
      <c r="P344" s="94">
        <f>+'CO2'!P344+'abs CO2'!P344+'CH4'!P344*PCG!$C$5+N2O!P344*PCG!$C$6+HFC!P344+PFC!P344+'SF6'!P344</f>
        <v>0</v>
      </c>
      <c r="Q344" s="94">
        <f>+'CO2'!Q344+'abs CO2'!Q344+'CH4'!Q344*PCG!$C$5+N2O!Q344*PCG!$C$6+HFC!Q344+PFC!Q344+'SF6'!Q344</f>
        <v>0</v>
      </c>
      <c r="R344" s="94">
        <f>+'CO2'!R344+'abs CO2'!R344+'CH4'!R344*PCG!$C$5+N2O!R344*PCG!$C$6+HFC!R344+PFC!R344+'SF6'!R344</f>
        <v>0</v>
      </c>
      <c r="S344" s="94">
        <f>+'CO2'!S344+'abs CO2'!S344+'CH4'!S344*PCG!$C$5+N2O!S344*PCG!$C$6+HFC!S344+PFC!S344+'SF6'!S344</f>
        <v>0</v>
      </c>
      <c r="T344" s="94">
        <f>+'CO2'!T344+'abs CO2'!T344+'CH4'!T344*PCG!$C$5+N2O!T344*PCG!$C$6+HFC!T344+PFC!T344+'SF6'!T344</f>
        <v>0</v>
      </c>
      <c r="U344" s="94">
        <f>+'CO2'!U344+'abs CO2'!U344+'CH4'!U344*PCG!$C$5+N2O!U344*PCG!$C$6+HFC!U344+PFC!U344+'SF6'!U344</f>
        <v>0</v>
      </c>
      <c r="V344" s="94">
        <f>+'CO2'!V344+'abs CO2'!V344+'CH4'!V344*PCG!$C$5+N2O!V344*PCG!$C$6+HFC!V344+PFC!V344+'SF6'!V344</f>
        <v>0</v>
      </c>
      <c r="W344" s="94">
        <f>+'CO2'!W344+'abs CO2'!W344+'CH4'!W344*PCG!$C$5+N2O!W344*PCG!$C$6+HFC!W344+PFC!W344+'SF6'!W344</f>
        <v>0</v>
      </c>
      <c r="X344" s="94">
        <f>+'CO2'!X344+'abs CO2'!X344+'CH4'!X344*PCG!$C$5+N2O!X344*PCG!$C$6+HFC!X344+PFC!X344+'SF6'!X344</f>
        <v>-6.5156916029457763E-3</v>
      </c>
      <c r="Y344" s="94">
        <f>+'CO2'!Y344+'abs CO2'!Y344+'CH4'!Y344*PCG!$C$5+N2O!Y344*PCG!$C$6+HFC!Y344+PFC!Y344+'SF6'!Y344</f>
        <v>-1.8903714044501571E-2</v>
      </c>
      <c r="Z344" s="94">
        <f>+'CO2'!Z344+'abs CO2'!Z344+'CH4'!Z344*PCG!$C$5+N2O!Z344*PCG!$C$6+HFC!Z344+PFC!Z344+'SF6'!Z344</f>
        <v>-4.5887151894903201E-2</v>
      </c>
      <c r="AA344" s="94">
        <f>+'CO2'!AA344+'abs CO2'!AA344+'CH4'!AA344*PCG!$C$5+N2O!AA344*PCG!$C$6+HFC!AA344+PFC!AA344+'SF6'!AA344</f>
        <v>-7.6772905553810625E-2</v>
      </c>
      <c r="AB344" s="94">
        <f>+'CO2'!AB344+'abs CO2'!AB344+'CH4'!AB344*PCG!$C$5+N2O!AB344*PCG!$C$6+HFC!AB344+PFC!AB344+'SF6'!AB344</f>
        <v>-9.1756555906652285E-2</v>
      </c>
      <c r="AC344" s="94">
        <f>+'CO2'!AC344+'abs CO2'!AC344+'CH4'!AC344*PCG!$C$5+N2O!AC344*PCG!$C$6+HFC!AC344+PFC!AC344+'SF6'!AC344</f>
        <v>-0.12468775309906875</v>
      </c>
      <c r="AD344" s="94">
        <f>+'CO2'!AD344+'abs CO2'!AD344+'CH4'!AD344*PCG!$C$5+N2O!AD344*PCG!$C$6+HFC!AD344+PFC!AD344+'SF6'!AD344</f>
        <v>-0.15684248040349377</v>
      </c>
      <c r="AE344" s="94">
        <f>+'CO2'!AE344+'abs CO2'!AE344+'CH4'!AE344*PCG!$C$5+N2O!AE344*PCG!$C$6+HFC!AE344+PFC!AE344+'SF6'!AE344</f>
        <v>-0.18564951324797832</v>
      </c>
    </row>
    <row r="345" spans="1:31" x14ac:dyDescent="0.2">
      <c r="A345" s="9" t="s">
        <v>599</v>
      </c>
      <c r="B345" s="4" t="s">
        <v>600</v>
      </c>
      <c r="C345" s="94">
        <f>+'CO2'!C345+'abs CO2'!C345+'CH4'!C345*PCG!$C$5+N2O!C345*PCG!$C$6+HFC!C345+PFC!C345+'SF6'!C345</f>
        <v>0</v>
      </c>
      <c r="D345" s="94">
        <f>+'CO2'!D345+'abs CO2'!D345+'CH4'!D345*PCG!$C$5+N2O!D345*PCG!$C$6+HFC!D345+PFC!D345+'SF6'!D345</f>
        <v>0</v>
      </c>
      <c r="E345" s="94">
        <f>+'CO2'!E345+'abs CO2'!E345+'CH4'!E345*PCG!$C$5+N2O!E345*PCG!$C$6+HFC!E345+PFC!E345+'SF6'!E345</f>
        <v>0</v>
      </c>
      <c r="F345" s="94">
        <f>+'CO2'!F345+'abs CO2'!F345+'CH4'!F345*PCG!$C$5+N2O!F345*PCG!$C$6+HFC!F345+PFC!F345+'SF6'!F345</f>
        <v>0</v>
      </c>
      <c r="G345" s="94">
        <f>+'CO2'!G345+'abs CO2'!G345+'CH4'!G345*PCG!$C$5+N2O!G345*PCG!$C$6+HFC!G345+PFC!G345+'SF6'!G345</f>
        <v>0</v>
      </c>
      <c r="H345" s="94">
        <f>+'CO2'!H345+'abs CO2'!H345+'CH4'!H345*PCG!$C$5+N2O!H345*PCG!$C$6+HFC!H345+PFC!H345+'SF6'!H345</f>
        <v>0</v>
      </c>
      <c r="I345" s="94">
        <f>+'CO2'!I345+'abs CO2'!I345+'CH4'!I345*PCG!$C$5+N2O!I345*PCG!$C$6+HFC!I345+PFC!I345+'SF6'!I345</f>
        <v>0</v>
      </c>
      <c r="J345" s="94">
        <f>+'CO2'!J345+'abs CO2'!J345+'CH4'!J345*PCG!$C$5+N2O!J345*PCG!$C$6+HFC!J345+PFC!J345+'SF6'!J345</f>
        <v>0</v>
      </c>
      <c r="K345" s="94">
        <f>+'CO2'!K345+'abs CO2'!K345+'CH4'!K345*PCG!$C$5+N2O!K345*PCG!$C$6+HFC!K345+PFC!K345+'SF6'!K345</f>
        <v>0</v>
      </c>
      <c r="L345" s="94">
        <f>+'CO2'!L345+'abs CO2'!L345+'CH4'!L345*PCG!$C$5+N2O!L345*PCG!$C$6+HFC!L345+PFC!L345+'SF6'!L345</f>
        <v>0</v>
      </c>
      <c r="M345" s="94">
        <f>+'CO2'!M345+'abs CO2'!M345+'CH4'!M345*PCG!$C$5+N2O!M345*PCG!$C$6+HFC!M345+PFC!M345+'SF6'!M345</f>
        <v>0</v>
      </c>
      <c r="N345" s="94">
        <f>+'CO2'!N345+'abs CO2'!N345+'CH4'!N345*PCG!$C$5+N2O!N345*PCG!$C$6+HFC!N345+PFC!N345+'SF6'!N345</f>
        <v>0</v>
      </c>
      <c r="O345" s="94">
        <f>+'CO2'!O345+'abs CO2'!O345+'CH4'!O345*PCG!$C$5+N2O!O345*PCG!$C$6+HFC!O345+PFC!O345+'SF6'!O345</f>
        <v>0</v>
      </c>
      <c r="P345" s="94">
        <f>+'CO2'!P345+'abs CO2'!P345+'CH4'!P345*PCG!$C$5+N2O!P345*PCG!$C$6+HFC!P345+PFC!P345+'SF6'!P345</f>
        <v>0</v>
      </c>
      <c r="Q345" s="94">
        <f>+'CO2'!Q345+'abs CO2'!Q345+'CH4'!Q345*PCG!$C$5+N2O!Q345*PCG!$C$6+HFC!Q345+PFC!Q345+'SF6'!Q345</f>
        <v>0</v>
      </c>
      <c r="R345" s="94">
        <f>+'CO2'!R345+'abs CO2'!R345+'CH4'!R345*PCG!$C$5+N2O!R345*PCG!$C$6+HFC!R345+PFC!R345+'SF6'!R345</f>
        <v>0</v>
      </c>
      <c r="S345" s="94">
        <f>+'CO2'!S345+'abs CO2'!S345+'CH4'!S345*PCG!$C$5+N2O!S345*PCG!$C$6+HFC!S345+PFC!S345+'SF6'!S345</f>
        <v>0</v>
      </c>
      <c r="T345" s="94">
        <f>+'CO2'!T345+'abs CO2'!T345+'CH4'!T345*PCG!$C$5+N2O!T345*PCG!$C$6+HFC!T345+PFC!T345+'SF6'!T345</f>
        <v>0</v>
      </c>
      <c r="U345" s="94">
        <f>+'CO2'!U345+'abs CO2'!U345+'CH4'!U345*PCG!$C$5+N2O!U345*PCG!$C$6+HFC!U345+PFC!U345+'SF6'!U345</f>
        <v>0</v>
      </c>
      <c r="V345" s="94">
        <f>+'CO2'!V345+'abs CO2'!V345+'CH4'!V345*PCG!$C$5+N2O!V345*PCG!$C$6+HFC!V345+PFC!V345+'SF6'!V345</f>
        <v>0</v>
      </c>
      <c r="W345" s="94">
        <f>+'CO2'!W345+'abs CO2'!W345+'CH4'!W345*PCG!$C$5+N2O!W345*PCG!$C$6+HFC!W345+PFC!W345+'SF6'!W345</f>
        <v>0</v>
      </c>
      <c r="X345" s="94">
        <f>+'CO2'!X345+'abs CO2'!X345+'CH4'!X345*PCG!$C$5+N2O!X345*PCG!$C$6+HFC!X345+PFC!X345+'SF6'!X345</f>
        <v>0</v>
      </c>
      <c r="Y345" s="94">
        <f>+'CO2'!Y345+'abs CO2'!Y345+'CH4'!Y345*PCG!$C$5+N2O!Y345*PCG!$C$6+HFC!Y345+PFC!Y345+'SF6'!Y345</f>
        <v>0</v>
      </c>
      <c r="Z345" s="94">
        <f>+'CO2'!Z345+'abs CO2'!Z345+'CH4'!Z345*PCG!$C$5+N2O!Z345*PCG!$C$6+HFC!Z345+PFC!Z345+'SF6'!Z345</f>
        <v>0</v>
      </c>
      <c r="AA345" s="94">
        <f>+'CO2'!AA345+'abs CO2'!AA345+'CH4'!AA345*PCG!$C$5+N2O!AA345*PCG!$C$6+HFC!AA345+PFC!AA345+'SF6'!AA345</f>
        <v>0</v>
      </c>
      <c r="AB345" s="94">
        <f>+'CO2'!AB345+'abs CO2'!AB345+'CH4'!AB345*PCG!$C$5+N2O!AB345*PCG!$C$6+HFC!AB345+PFC!AB345+'SF6'!AB345</f>
        <v>0</v>
      </c>
      <c r="AC345" s="94">
        <f>+'CO2'!AC345+'abs CO2'!AC345+'CH4'!AC345*PCG!$C$5+N2O!AC345*PCG!$C$6+HFC!AC345+PFC!AC345+'SF6'!AC345</f>
        <v>0</v>
      </c>
      <c r="AD345" s="94">
        <f>+'CO2'!AD345+'abs CO2'!AD345+'CH4'!AD345*PCG!$C$5+N2O!AD345*PCG!$C$6+HFC!AD345+PFC!AD345+'SF6'!AD345</f>
        <v>0</v>
      </c>
      <c r="AE345" s="94">
        <f>+'CO2'!AE345+'abs CO2'!AE345+'CH4'!AE345*PCG!$C$5+N2O!AE345*PCG!$C$6+HFC!AE345+PFC!AE345+'SF6'!AE345</f>
        <v>0</v>
      </c>
    </row>
    <row r="346" spans="1:31" x14ac:dyDescent="0.2">
      <c r="A346" s="9" t="s">
        <v>601</v>
      </c>
      <c r="B346" s="4" t="s">
        <v>602</v>
      </c>
      <c r="C346" s="94">
        <f>+'CO2'!C346+'abs CO2'!C346+'CH4'!C346*PCG!$C$5+N2O!C346*PCG!$C$6+HFC!C346+PFC!C346+'SF6'!C346</f>
        <v>0</v>
      </c>
      <c r="D346" s="94">
        <f>+'CO2'!D346+'abs CO2'!D346+'CH4'!D346*PCG!$C$5+N2O!D346*PCG!$C$6+HFC!D346+PFC!D346+'SF6'!D346</f>
        <v>0</v>
      </c>
      <c r="E346" s="94">
        <f>+'CO2'!E346+'abs CO2'!E346+'CH4'!E346*PCG!$C$5+N2O!E346*PCG!$C$6+HFC!E346+PFC!E346+'SF6'!E346</f>
        <v>0</v>
      </c>
      <c r="F346" s="94">
        <f>+'CO2'!F346+'abs CO2'!F346+'CH4'!F346*PCG!$C$5+N2O!F346*PCG!$C$6+HFC!F346+PFC!F346+'SF6'!F346</f>
        <v>0</v>
      </c>
      <c r="G346" s="94">
        <f>+'CO2'!G346+'abs CO2'!G346+'CH4'!G346*PCG!$C$5+N2O!G346*PCG!$C$6+HFC!G346+PFC!G346+'SF6'!G346</f>
        <v>0</v>
      </c>
      <c r="H346" s="94">
        <f>+'CO2'!H346+'abs CO2'!H346+'CH4'!H346*PCG!$C$5+N2O!H346*PCG!$C$6+HFC!H346+PFC!H346+'SF6'!H346</f>
        <v>0</v>
      </c>
      <c r="I346" s="94">
        <f>+'CO2'!I346+'abs CO2'!I346+'CH4'!I346*PCG!$C$5+N2O!I346*PCG!$C$6+HFC!I346+PFC!I346+'SF6'!I346</f>
        <v>0</v>
      </c>
      <c r="J346" s="94">
        <f>+'CO2'!J346+'abs CO2'!J346+'CH4'!J346*PCG!$C$5+N2O!J346*PCG!$C$6+HFC!J346+PFC!J346+'SF6'!J346</f>
        <v>0</v>
      </c>
      <c r="K346" s="94">
        <f>+'CO2'!K346+'abs CO2'!K346+'CH4'!K346*PCG!$C$5+N2O!K346*PCG!$C$6+HFC!K346+PFC!K346+'SF6'!K346</f>
        <v>0</v>
      </c>
      <c r="L346" s="94">
        <f>+'CO2'!L346+'abs CO2'!L346+'CH4'!L346*PCG!$C$5+N2O!L346*PCG!$C$6+HFC!L346+PFC!L346+'SF6'!L346</f>
        <v>0</v>
      </c>
      <c r="M346" s="94">
        <f>+'CO2'!M346+'abs CO2'!M346+'CH4'!M346*PCG!$C$5+N2O!M346*PCG!$C$6+HFC!M346+PFC!M346+'SF6'!M346</f>
        <v>0</v>
      </c>
      <c r="N346" s="94">
        <f>+'CO2'!N346+'abs CO2'!N346+'CH4'!N346*PCG!$C$5+N2O!N346*PCG!$C$6+HFC!N346+PFC!N346+'SF6'!N346</f>
        <v>0</v>
      </c>
      <c r="O346" s="94">
        <f>+'CO2'!O346+'abs CO2'!O346+'CH4'!O346*PCG!$C$5+N2O!O346*PCG!$C$6+HFC!O346+PFC!O346+'SF6'!O346</f>
        <v>0</v>
      </c>
      <c r="P346" s="94">
        <f>+'CO2'!P346+'abs CO2'!P346+'CH4'!P346*PCG!$C$5+N2O!P346*PCG!$C$6+HFC!P346+PFC!P346+'SF6'!P346</f>
        <v>0</v>
      </c>
      <c r="Q346" s="94">
        <f>+'CO2'!Q346+'abs CO2'!Q346+'CH4'!Q346*PCG!$C$5+N2O!Q346*PCG!$C$6+HFC!Q346+PFC!Q346+'SF6'!Q346</f>
        <v>0</v>
      </c>
      <c r="R346" s="94">
        <f>+'CO2'!R346+'abs CO2'!R346+'CH4'!R346*PCG!$C$5+N2O!R346*PCG!$C$6+HFC!R346+PFC!R346+'SF6'!R346</f>
        <v>0</v>
      </c>
      <c r="S346" s="94">
        <f>+'CO2'!S346+'abs CO2'!S346+'CH4'!S346*PCG!$C$5+N2O!S346*PCG!$C$6+HFC!S346+PFC!S346+'SF6'!S346</f>
        <v>0</v>
      </c>
      <c r="T346" s="94">
        <f>+'CO2'!T346+'abs CO2'!T346+'CH4'!T346*PCG!$C$5+N2O!T346*PCG!$C$6+HFC!T346+PFC!T346+'SF6'!T346</f>
        <v>0</v>
      </c>
      <c r="U346" s="94">
        <f>+'CO2'!U346+'abs CO2'!U346+'CH4'!U346*PCG!$C$5+N2O!U346*PCG!$C$6+HFC!U346+PFC!U346+'SF6'!U346</f>
        <v>0</v>
      </c>
      <c r="V346" s="94">
        <f>+'CO2'!V346+'abs CO2'!V346+'CH4'!V346*PCG!$C$5+N2O!V346*PCG!$C$6+HFC!V346+PFC!V346+'SF6'!V346</f>
        <v>0</v>
      </c>
      <c r="W346" s="94">
        <f>+'CO2'!W346+'abs CO2'!W346+'CH4'!W346*PCG!$C$5+N2O!W346*PCG!$C$6+HFC!W346+PFC!W346+'SF6'!W346</f>
        <v>0</v>
      </c>
      <c r="X346" s="94">
        <f>+'CO2'!X346+'abs CO2'!X346+'CH4'!X346*PCG!$C$5+N2O!X346*PCG!$C$6+HFC!X346+PFC!X346+'SF6'!X346</f>
        <v>0</v>
      </c>
      <c r="Y346" s="94">
        <f>+'CO2'!Y346+'abs CO2'!Y346+'CH4'!Y346*PCG!$C$5+N2O!Y346*PCG!$C$6+HFC!Y346+PFC!Y346+'SF6'!Y346</f>
        <v>0</v>
      </c>
      <c r="Z346" s="94">
        <f>+'CO2'!Z346+'abs CO2'!Z346+'CH4'!Z346*PCG!$C$5+N2O!Z346*PCG!$C$6+HFC!Z346+PFC!Z346+'SF6'!Z346</f>
        <v>0</v>
      </c>
      <c r="AA346" s="94">
        <f>+'CO2'!AA346+'abs CO2'!AA346+'CH4'!AA346*PCG!$C$5+N2O!AA346*PCG!$C$6+HFC!AA346+PFC!AA346+'SF6'!AA346</f>
        <v>0</v>
      </c>
      <c r="AB346" s="94">
        <f>+'CO2'!AB346+'abs CO2'!AB346+'CH4'!AB346*PCG!$C$5+N2O!AB346*PCG!$C$6+HFC!AB346+PFC!AB346+'SF6'!AB346</f>
        <v>0</v>
      </c>
      <c r="AC346" s="94">
        <f>+'CO2'!AC346+'abs CO2'!AC346+'CH4'!AC346*PCG!$C$5+N2O!AC346*PCG!$C$6+HFC!AC346+PFC!AC346+'SF6'!AC346</f>
        <v>0</v>
      </c>
      <c r="AD346" s="94">
        <f>+'CO2'!AD346+'abs CO2'!AD346+'CH4'!AD346*PCG!$C$5+N2O!AD346*PCG!$C$6+HFC!AD346+PFC!AD346+'SF6'!AD346</f>
        <v>0</v>
      </c>
      <c r="AE346" s="94">
        <f>+'CO2'!AE346+'abs CO2'!AE346+'CH4'!AE346*PCG!$C$5+N2O!AE346*PCG!$C$6+HFC!AE346+PFC!AE346+'SF6'!AE346</f>
        <v>0</v>
      </c>
    </row>
    <row r="347" spans="1:31" x14ac:dyDescent="0.2">
      <c r="A347" s="9" t="s">
        <v>603</v>
      </c>
      <c r="B347" s="4" t="s">
        <v>604</v>
      </c>
      <c r="C347" s="94">
        <f>+'CO2'!C347+'abs CO2'!C347+'CH4'!C347*PCG!$C$5+N2O!C347*PCG!$C$6+HFC!C347+PFC!C347+'SF6'!C347</f>
        <v>-2.4807925693895703</v>
      </c>
      <c r="D347" s="94">
        <f>+'CO2'!D347+'abs CO2'!D347+'CH4'!D347*PCG!$C$5+N2O!D347*PCG!$C$6+HFC!D347+PFC!D347+'SF6'!D347</f>
        <v>-2.4807925693895703</v>
      </c>
      <c r="E347" s="94">
        <f>+'CO2'!E347+'abs CO2'!E347+'CH4'!E347*PCG!$C$5+N2O!E347*PCG!$C$6+HFC!E347+PFC!E347+'SF6'!E347</f>
        <v>-2.4807925693895703</v>
      </c>
      <c r="F347" s="94">
        <f>+'CO2'!F347+'abs CO2'!F347+'CH4'!F347*PCG!$C$5+N2O!F347*PCG!$C$6+HFC!F347+PFC!F347+'SF6'!F347</f>
        <v>-2.4807925693895703</v>
      </c>
      <c r="G347" s="94">
        <f>+'CO2'!G347+'abs CO2'!G347+'CH4'!G347*PCG!$C$5+N2O!G347*PCG!$C$6+HFC!G347+PFC!G347+'SF6'!G347</f>
        <v>-2.4807925693895703</v>
      </c>
      <c r="H347" s="94">
        <f>+'CO2'!H347+'abs CO2'!H347+'CH4'!H347*PCG!$C$5+N2O!H347*PCG!$C$6+HFC!H347+PFC!H347+'SF6'!H347</f>
        <v>-5.0927830633880271</v>
      </c>
      <c r="I347" s="94">
        <f>+'CO2'!I347+'abs CO2'!I347+'CH4'!I347*PCG!$C$5+N2O!I347*PCG!$C$6+HFC!I347+PFC!I347+'SF6'!I347</f>
        <v>-8.5068113033703661</v>
      </c>
      <c r="J347" s="94">
        <f>+'CO2'!J347+'abs CO2'!J347+'CH4'!J347*PCG!$C$5+N2O!J347*PCG!$C$6+HFC!J347+PFC!J347+'SF6'!J347</f>
        <v>-11.457433623073889</v>
      </c>
      <c r="K347" s="94">
        <f>+'CO2'!K347+'abs CO2'!K347+'CH4'!K347*PCG!$C$5+N2O!K347*PCG!$C$6+HFC!K347+PFC!K347+'SF6'!K347</f>
        <v>-13.907661153853329</v>
      </c>
      <c r="L347" s="94">
        <f>+'CO2'!L347+'abs CO2'!L347+'CH4'!L347*PCG!$C$5+N2O!L347*PCG!$C$6+HFC!L347+PFC!L347+'SF6'!L347</f>
        <v>-15.561582946546771</v>
      </c>
      <c r="M347" s="94">
        <f>+'CO2'!M347+'abs CO2'!M347+'CH4'!M347*PCG!$C$5+N2O!M347*PCG!$C$6+HFC!M347+PFC!M347+'SF6'!M347</f>
        <v>-24.527610149331895</v>
      </c>
      <c r="N347" s="94">
        <f>+'CO2'!N347+'abs CO2'!N347+'CH4'!N347*PCG!$C$5+N2O!N347*PCG!$C$6+HFC!N347+PFC!N347+'SF6'!N347</f>
        <v>-23.126032426512932</v>
      </c>
      <c r="O347" s="94">
        <f>+'CO2'!O347+'abs CO2'!O347+'CH4'!O347*PCG!$C$5+N2O!O347*PCG!$C$6+HFC!O347+PFC!O347+'SF6'!O347</f>
        <v>-22.023390249410326</v>
      </c>
      <c r="P347" s="94">
        <f>+'CO2'!P347+'abs CO2'!P347+'CH4'!P347*PCG!$C$5+N2O!P347*PCG!$C$6+HFC!P347+PFC!P347+'SF6'!P347</f>
        <v>-23.826821287922417</v>
      </c>
      <c r="Q347" s="94">
        <f>+'CO2'!Q347+'abs CO2'!Q347+'CH4'!Q347*PCG!$C$5+N2O!Q347*PCG!$C$6+HFC!Q347+PFC!Q347+'SF6'!Q347</f>
        <v>-23.126032426512932</v>
      </c>
      <c r="R347" s="94">
        <f>+'CO2'!R347+'abs CO2'!R347+'CH4'!R347*PCG!$C$5+N2O!R347*PCG!$C$6+HFC!R347+PFC!R347+'SF6'!R347</f>
        <v>-22.663511777982674</v>
      </c>
      <c r="S347" s="94">
        <f>+'CO2'!S347+'abs CO2'!S347+'CH4'!S347*PCG!$C$5+N2O!S347*PCG!$C$6+HFC!S347+PFC!S347+'SF6'!S347</f>
        <v>-22.663511777982674</v>
      </c>
      <c r="T347" s="94">
        <f>+'CO2'!T347+'abs CO2'!T347+'CH4'!T347*PCG!$C$5+N2O!T347*PCG!$C$6+HFC!T347+PFC!T347+'SF6'!T347</f>
        <v>-25.291470008268231</v>
      </c>
      <c r="U347" s="94">
        <f>+'CO2'!U347+'abs CO2'!U347+'CH4'!U347*PCG!$C$5+N2O!U347*PCG!$C$6+HFC!U347+PFC!U347+'SF6'!U347</f>
        <v>-24.219263050311724</v>
      </c>
      <c r="V347" s="94">
        <f>+'CO2'!V347+'abs CO2'!V347+'CH4'!V347*PCG!$C$5+N2O!V347*PCG!$C$6+HFC!V347+PFC!V347+'SF6'!V347</f>
        <v>-24.352412933979526</v>
      </c>
      <c r="W347" s="94">
        <f>+'CO2'!W347+'abs CO2'!W347+'CH4'!W347*PCG!$C$5+N2O!W347*PCG!$C$6+HFC!W347+PFC!W347+'SF6'!W347</f>
        <v>-24.709815253298363</v>
      </c>
      <c r="X347" s="94">
        <f>+'CO2'!X347+'abs CO2'!X347+'CH4'!X347*PCG!$C$5+N2O!X347*PCG!$C$6+HFC!X347+PFC!X347+'SF6'!X347</f>
        <v>-25.648872327587068</v>
      </c>
      <c r="Y347" s="94">
        <f>+'CO2'!Y347+'abs CO2'!Y347+'CH4'!Y347*PCG!$C$5+N2O!Y347*PCG!$C$6+HFC!Y347+PFC!Y347+'SF6'!Y347</f>
        <v>-26.05532986720457</v>
      </c>
      <c r="Z347" s="94">
        <f>+'CO2'!Z347+'abs CO2'!Z347+'CH4'!Z347*PCG!$C$5+N2O!Z347*PCG!$C$6+HFC!Z347+PFC!Z347+'SF6'!Z347</f>
        <v>-26.615960956332149</v>
      </c>
      <c r="AA347" s="94">
        <f>+'CO2'!AA347+'abs CO2'!AA347+'CH4'!AA347*PCG!$C$5+N2O!AA347*PCG!$C$6+HFC!AA347+PFC!AA347+'SF6'!AA347</f>
        <v>-26.615960956332149</v>
      </c>
      <c r="AB347" s="94">
        <f>+'CO2'!AB347+'abs CO2'!AB347+'CH4'!AB347*PCG!$C$5+N2O!AB347*PCG!$C$6+HFC!AB347+PFC!AB347+'SF6'!AB347</f>
        <v>-27.213441068785084</v>
      </c>
      <c r="AC347" s="94">
        <f>+'CO2'!AC347+'abs CO2'!AC347+'CH4'!AC347*PCG!$C$5+N2O!AC347*PCG!$C$6+HFC!AC347+PFC!AC347+'SF6'!AC347</f>
        <v>-27.213441068785084</v>
      </c>
      <c r="AD347" s="94">
        <f>+'CO2'!AD347+'abs CO2'!AD347+'CH4'!AD347*PCG!$C$5+N2O!AD347*PCG!$C$6+HFC!AD347+PFC!AD347+'SF6'!AD347</f>
        <v>-27.213441068785084</v>
      </c>
      <c r="AE347" s="94">
        <f>+'CO2'!AE347+'abs CO2'!AE347+'CH4'!AE347*PCG!$C$5+N2O!AE347*PCG!$C$6+HFC!AE347+PFC!AE347+'SF6'!AE347</f>
        <v>-27.213441068785084</v>
      </c>
    </row>
    <row r="348" spans="1:31" x14ac:dyDescent="0.2">
      <c r="A348" s="9" t="s">
        <v>605</v>
      </c>
      <c r="B348" s="4" t="s">
        <v>421</v>
      </c>
      <c r="C348" s="94">
        <f>+'CO2'!C348+'abs CO2'!C348+'CH4'!C348*PCG!$C$5+N2O!C348*PCG!$C$6+HFC!C348+PFC!C348+'SF6'!C348</f>
        <v>-0.16420063451108197</v>
      </c>
      <c r="D348" s="94">
        <f>+'CO2'!D348+'abs CO2'!D348+'CH4'!D348*PCG!$C$5+N2O!D348*PCG!$C$6+HFC!D348+PFC!D348+'SF6'!D348</f>
        <v>-0.16420063451108197</v>
      </c>
      <c r="E348" s="94">
        <f>+'CO2'!E348+'abs CO2'!E348+'CH4'!E348*PCG!$C$5+N2O!E348*PCG!$C$6+HFC!E348+PFC!E348+'SF6'!E348</f>
        <v>-0.16420063451108197</v>
      </c>
      <c r="F348" s="94">
        <f>+'CO2'!F348+'abs CO2'!F348+'CH4'!F348*PCG!$C$5+N2O!F348*PCG!$C$6+HFC!F348+PFC!F348+'SF6'!F348</f>
        <v>-0.16420063451108197</v>
      </c>
      <c r="G348" s="94">
        <f>+'CO2'!G348+'abs CO2'!G348+'CH4'!G348*PCG!$C$5+N2O!G348*PCG!$C$6+HFC!G348+PFC!G348+'SF6'!G348</f>
        <v>-0.16420063451108197</v>
      </c>
      <c r="H348" s="94">
        <f>+'CO2'!H348+'abs CO2'!H348+'CH4'!H348*PCG!$C$5+N2O!H348*PCG!$C$6+HFC!H348+PFC!H348+'SF6'!H348</f>
        <v>-0.74430185761752621</v>
      </c>
      <c r="I348" s="94">
        <f>+'CO2'!I348+'abs CO2'!I348+'CH4'!I348*PCG!$C$5+N2O!I348*PCG!$C$6+HFC!I348+PFC!I348+'SF6'!I348</f>
        <v>-1.5025289500530536</v>
      </c>
      <c r="J348" s="94">
        <f>+'CO2'!J348+'abs CO2'!J348+'CH4'!J348*PCG!$C$5+N2O!J348*PCG!$C$6+HFC!J348+PFC!J348+'SF6'!J348</f>
        <v>-2.1578374668788323</v>
      </c>
      <c r="K348" s="94">
        <f>+'CO2'!K348+'abs CO2'!K348+'CH4'!K348*PCG!$C$5+N2O!K348*PCG!$C$6+HFC!K348+PFC!K348+'SF6'!K348</f>
        <v>-2.7020124900116116</v>
      </c>
      <c r="L348" s="94">
        <f>+'CO2'!L348+'abs CO2'!L348+'CH4'!L348*PCG!$C$5+N2O!L348*PCG!$C$6+HFC!L348+PFC!L348+'SF6'!L348</f>
        <v>-3.0693346747853978</v>
      </c>
      <c r="M348" s="94">
        <f>+'CO2'!M348+'abs CO2'!M348+'CH4'!M348*PCG!$C$5+N2O!M348*PCG!$C$6+HFC!M348+PFC!M348+'SF6'!M348</f>
        <v>-5.4473768875491961</v>
      </c>
      <c r="N348" s="94">
        <f>+'CO2'!N348+'abs CO2'!N348+'CH4'!N348*PCG!$C$5+N2O!N348*PCG!$C$6+HFC!N348+PFC!N348+'SF6'!N348</f>
        <v>-6.3763190558872829</v>
      </c>
      <c r="O348" s="94">
        <f>+'CO2'!O348+'abs CO2'!O348+'CH4'!O348*PCG!$C$5+N2O!O348*PCG!$C$6+HFC!O348+PFC!O348+'SF6'!O348</f>
        <v>-7.6265776942965537</v>
      </c>
      <c r="P348" s="94">
        <f>+'CO2'!P348+'abs CO2'!P348+'CH4'!P348*PCG!$C$5+N2O!P348*PCG!$C$6+HFC!P348+PFC!P348+'SF6'!P348</f>
        <v>-9.9603938193271944</v>
      </c>
      <c r="Q348" s="94">
        <f>+'CO2'!Q348+'abs CO2'!Q348+'CH4'!Q348*PCG!$C$5+N2O!Q348*PCG!$C$6+HFC!Q348+PFC!Q348+'SF6'!Q348</f>
        <v>-12.752638111774566</v>
      </c>
      <c r="R348" s="94">
        <f>+'CO2'!R348+'abs CO2'!R348+'CH4'!R348*PCG!$C$5+N2O!R348*PCG!$C$6+HFC!R348+PFC!R348+'SF6'!R348</f>
        <v>-14.834318744726005</v>
      </c>
      <c r="S348" s="94">
        <f>+'CO2'!S348+'abs CO2'!S348+'CH4'!S348*PCG!$C$5+N2O!S348*PCG!$C$6+HFC!S348+PFC!S348+'SF6'!S348</f>
        <v>-15.766594936099853</v>
      </c>
      <c r="T348" s="94">
        <f>+'CO2'!T348+'abs CO2'!T348+'CH4'!T348*PCG!$C$5+N2O!T348*PCG!$C$6+HFC!T348+PFC!T348+'SF6'!T348</f>
        <v>-5.9091926708818967</v>
      </c>
      <c r="U348" s="94">
        <f>+'CO2'!U348+'abs CO2'!U348+'CH4'!U348*PCG!$C$5+N2O!U348*PCG!$C$6+HFC!U348+PFC!U348+'SF6'!U348</f>
        <v>-5.0235772318349978</v>
      </c>
      <c r="V348" s="94">
        <f>+'CO2'!V348+'abs CO2'!V348+'CH4'!V348*PCG!$C$5+N2O!V348*PCG!$C$6+HFC!V348+PFC!V348+'SF6'!V348</f>
        <v>-5.0144156928103758</v>
      </c>
      <c r="W348" s="94">
        <f>+'CO2'!W348+'abs CO2'!W348+'CH4'!W348*PCG!$C$5+N2O!W348*PCG!$C$6+HFC!W348+PFC!W348+'SF6'!W348</f>
        <v>-5.4251580257476428</v>
      </c>
      <c r="X348" s="94">
        <f>+'CO2'!X348+'abs CO2'!X348+'CH4'!X348*PCG!$C$5+N2O!X348*PCG!$C$6+HFC!X348+PFC!X348+'SF6'!X348</f>
        <v>-5.7259618903894349</v>
      </c>
      <c r="Y348" s="94">
        <f>+'CO2'!Y348+'abs CO2'!Y348+'CH4'!Y348*PCG!$C$5+N2O!Y348*PCG!$C$6+HFC!Y348+PFC!Y348+'SF6'!Y348</f>
        <v>-6.5550811721178288</v>
      </c>
      <c r="Z348" s="94">
        <f>+'CO2'!Z348+'abs CO2'!Z348+'CH4'!Z348*PCG!$C$5+N2O!Z348*PCG!$C$6+HFC!Z348+PFC!Z348+'SF6'!Z348</f>
        <v>-5.7763503550248627</v>
      </c>
      <c r="AA348" s="94">
        <f>+'CO2'!AA348+'abs CO2'!AA348+'CH4'!AA348*PCG!$C$5+N2O!AA348*PCG!$C$6+HFC!AA348+PFC!AA348+'SF6'!AA348</f>
        <v>-5.2998630312276607</v>
      </c>
      <c r="AB348" s="94">
        <f>+'CO2'!AB348+'abs CO2'!AB348+'CH4'!AB348*PCG!$C$5+N2O!AB348*PCG!$C$6+HFC!AB348+PFC!AB348+'SF6'!AB348</f>
        <v>-5.1703579784198963</v>
      </c>
      <c r="AC348" s="94">
        <f>+'CO2'!AC348+'abs CO2'!AC348+'CH4'!AC348*PCG!$C$5+N2O!AC348*PCG!$C$6+HFC!AC348+PFC!AC348+'SF6'!AC348</f>
        <v>-4.8789776075630265</v>
      </c>
      <c r="AD348" s="94">
        <f>+'CO2'!AD348+'abs CO2'!AD348+'CH4'!AD348*PCG!$C$5+N2O!AD348*PCG!$C$6+HFC!AD348+PFC!AD348+'SF6'!AD348</f>
        <v>-4.8893570205086672</v>
      </c>
      <c r="AE348" s="94">
        <f>+'CO2'!AE348+'abs CO2'!AE348+'CH4'!AE348*PCG!$C$5+N2O!AE348*PCG!$C$6+HFC!AE348+PFC!AE348+'SF6'!AE348</f>
        <v>-5.1278134055492295</v>
      </c>
    </row>
    <row r="349" spans="1:31" x14ac:dyDescent="0.2">
      <c r="A349" s="9" t="s">
        <v>606</v>
      </c>
      <c r="B349" s="4" t="s">
        <v>607</v>
      </c>
      <c r="C349" s="33">
        <f t="shared" ref="C349:AE349" si="82">+C350+C355+C358+C363</f>
        <v>1475.2192497546193</v>
      </c>
      <c r="D349" s="33">
        <f t="shared" si="82"/>
        <v>1682.9169554966068</v>
      </c>
      <c r="E349" s="33">
        <f t="shared" si="82"/>
        <v>1855.3964571281811</v>
      </c>
      <c r="F349" s="33">
        <f t="shared" si="82"/>
        <v>1804.9302847636366</v>
      </c>
      <c r="G349" s="33">
        <f t="shared" si="82"/>
        <v>2080.726724827065</v>
      </c>
      <c r="H349" s="33">
        <f t="shared" si="82"/>
        <v>2037.5257145450112</v>
      </c>
      <c r="I349" s="33">
        <f t="shared" si="82"/>
        <v>2434.006810645787</v>
      </c>
      <c r="J349" s="33">
        <f t="shared" si="82"/>
        <v>2301.7399564211728</v>
      </c>
      <c r="K349" s="33">
        <f t="shared" si="82"/>
        <v>2300.9563797472865</v>
      </c>
      <c r="L349" s="33">
        <f t="shared" si="82"/>
        <v>2953.0133818598006</v>
      </c>
      <c r="M349" s="33">
        <f t="shared" si="82"/>
        <v>2744.0475450846579</v>
      </c>
      <c r="N349" s="33">
        <f t="shared" si="82"/>
        <v>2575.0155385561688</v>
      </c>
      <c r="O349" s="33">
        <f t="shared" si="82"/>
        <v>2450.2200634255914</v>
      </c>
      <c r="P349" s="33">
        <f t="shared" si="82"/>
        <v>2331.2688568225035</v>
      </c>
      <c r="Q349" s="33">
        <f t="shared" si="82"/>
        <v>2931.5329741453284</v>
      </c>
      <c r="R349" s="33">
        <f t="shared" si="82"/>
        <v>3044.9975813413134</v>
      </c>
      <c r="S349" s="33">
        <f t="shared" si="82"/>
        <v>3086.7605870964662</v>
      </c>
      <c r="T349" s="33">
        <f t="shared" si="82"/>
        <v>3323.0496588985015</v>
      </c>
      <c r="U349" s="33">
        <f t="shared" si="82"/>
        <v>3441.9212724136432</v>
      </c>
      <c r="V349" s="33">
        <f t="shared" si="82"/>
        <v>3680.6747629182532</v>
      </c>
      <c r="W349" s="33">
        <f t="shared" si="82"/>
        <v>3392.1991848159237</v>
      </c>
      <c r="X349" s="33">
        <f t="shared" si="82"/>
        <v>2505.9567775339783</v>
      </c>
      <c r="Y349" s="33">
        <f t="shared" si="82"/>
        <v>2294.5462130132782</v>
      </c>
      <c r="Z349" s="33">
        <f t="shared" si="82"/>
        <v>1607.4564593454797</v>
      </c>
      <c r="AA349" s="33">
        <f t="shared" si="82"/>
        <v>2153.9213725557875</v>
      </c>
      <c r="AB349" s="33">
        <f t="shared" si="82"/>
        <v>2367.7270255986518</v>
      </c>
      <c r="AC349" s="33">
        <f t="shared" si="82"/>
        <v>1672.7435791093937</v>
      </c>
      <c r="AD349" s="33">
        <f t="shared" si="82"/>
        <v>10121.629200198449</v>
      </c>
      <c r="AE349" s="33">
        <f t="shared" si="82"/>
        <v>1714.1947888793495</v>
      </c>
    </row>
    <row r="350" spans="1:31" x14ac:dyDescent="0.2">
      <c r="A350" s="9" t="s">
        <v>608</v>
      </c>
      <c r="B350" s="4" t="s">
        <v>609</v>
      </c>
      <c r="C350" s="33">
        <f t="shared" ref="C350:AE350" si="83">+C351+C352+C353+C354</f>
        <v>379.89874990216538</v>
      </c>
      <c r="D350" s="33">
        <f t="shared" si="83"/>
        <v>470.41208136700334</v>
      </c>
      <c r="E350" s="33">
        <f t="shared" si="83"/>
        <v>517.1512504689872</v>
      </c>
      <c r="F350" s="33">
        <f t="shared" si="83"/>
        <v>519.35376696246658</v>
      </c>
      <c r="G350" s="33">
        <f t="shared" si="83"/>
        <v>574.86472136717418</v>
      </c>
      <c r="H350" s="33">
        <f t="shared" si="83"/>
        <v>642.73161969002558</v>
      </c>
      <c r="I350" s="33">
        <f t="shared" si="83"/>
        <v>776.76120521290886</v>
      </c>
      <c r="J350" s="33">
        <f t="shared" si="83"/>
        <v>829.78120788178001</v>
      </c>
      <c r="K350" s="33">
        <f t="shared" si="83"/>
        <v>813.30872422091511</v>
      </c>
      <c r="L350" s="33">
        <f t="shared" si="83"/>
        <v>860.90108861860017</v>
      </c>
      <c r="M350" s="33">
        <f t="shared" si="83"/>
        <v>1095.1611633873126</v>
      </c>
      <c r="N350" s="33">
        <f t="shared" si="83"/>
        <v>970.19632686015166</v>
      </c>
      <c r="O350" s="33">
        <f t="shared" si="83"/>
        <v>760.92656611771986</v>
      </c>
      <c r="P350" s="33">
        <f t="shared" si="83"/>
        <v>719.5793064262358</v>
      </c>
      <c r="Q350" s="33">
        <f t="shared" si="83"/>
        <v>1139.5539965719522</v>
      </c>
      <c r="R350" s="33">
        <f t="shared" si="83"/>
        <v>1109.2423750011512</v>
      </c>
      <c r="S350" s="33">
        <f t="shared" si="83"/>
        <v>1182.6640400187634</v>
      </c>
      <c r="T350" s="33">
        <f t="shared" si="83"/>
        <v>1206.4565647490431</v>
      </c>
      <c r="U350" s="33">
        <f t="shared" si="83"/>
        <v>1345.0704929370274</v>
      </c>
      <c r="V350" s="33">
        <f t="shared" si="83"/>
        <v>1448.6919432364241</v>
      </c>
      <c r="W350" s="33">
        <f t="shared" si="83"/>
        <v>1323.8018486467729</v>
      </c>
      <c r="X350" s="33">
        <f t="shared" si="83"/>
        <v>1418.0909370482491</v>
      </c>
      <c r="Y350" s="33">
        <f t="shared" si="83"/>
        <v>1185.3134666218978</v>
      </c>
      <c r="Z350" s="33">
        <f t="shared" si="83"/>
        <v>921.00252610987661</v>
      </c>
      <c r="AA350" s="33">
        <f t="shared" si="83"/>
        <v>1407.3572076509045</v>
      </c>
      <c r="AB350" s="33">
        <f t="shared" si="83"/>
        <v>1511.5760830161014</v>
      </c>
      <c r="AC350" s="33">
        <f t="shared" si="83"/>
        <v>971.55310557534563</v>
      </c>
      <c r="AD350" s="33">
        <f t="shared" si="83"/>
        <v>907.87268674861855</v>
      </c>
      <c r="AE350" s="33">
        <f t="shared" si="83"/>
        <v>988.10110282650385</v>
      </c>
    </row>
    <row r="351" spans="1:31" x14ac:dyDescent="0.2">
      <c r="A351" s="9" t="s">
        <v>610</v>
      </c>
      <c r="B351" s="4" t="s">
        <v>611</v>
      </c>
      <c r="C351" s="94">
        <f>+'CO2'!C351+'abs CO2'!C351+'CH4'!C351*PCG!$C$5+N2O!C351*PCG!$C$6+HFC!C351+PFC!C351+'SF6'!C351</f>
        <v>301.41762499819004</v>
      </c>
      <c r="D351" s="94">
        <f>+'CO2'!D351+'abs CO2'!D351+'CH4'!D351*PCG!$C$5+N2O!D351*PCG!$C$6+HFC!D351+PFC!D351+'SF6'!D351</f>
        <v>319.87497940130942</v>
      </c>
      <c r="E351" s="94">
        <f>+'CO2'!E351+'abs CO2'!E351+'CH4'!E351*PCG!$C$5+N2O!E351*PCG!$C$6+HFC!E351+PFC!E351+'SF6'!E351</f>
        <v>393.92657147635657</v>
      </c>
      <c r="F351" s="94">
        <f>+'CO2'!F351+'abs CO2'!F351+'CH4'!F351*PCG!$C$5+N2O!F351*PCG!$C$6+HFC!F351+PFC!F351+'SF6'!F351</f>
        <v>411.32930026601116</v>
      </c>
      <c r="G351" s="94">
        <f>+'CO2'!G351+'abs CO2'!G351+'CH4'!G351*PCG!$C$5+N2O!G351*PCG!$C$6+HFC!G351+PFC!G351+'SF6'!G351</f>
        <v>450.13108583660954</v>
      </c>
      <c r="H351" s="94">
        <f>+'CO2'!H351+'abs CO2'!H351+'CH4'!H351*PCG!$C$5+N2O!H351*PCG!$C$6+HFC!H351+PFC!H351+'SF6'!H351</f>
        <v>507.56655484288461</v>
      </c>
      <c r="I351" s="94">
        <f>+'CO2'!I351+'abs CO2'!I351+'CH4'!I351*PCG!$C$5+N2O!I351*PCG!$C$6+HFC!I351+PFC!I351+'SF6'!I351</f>
        <v>733.76837280824782</v>
      </c>
      <c r="J351" s="94">
        <f>+'CO2'!J351+'abs CO2'!J351+'CH4'!J351*PCG!$C$5+N2O!J351*PCG!$C$6+HFC!J351+PFC!J351+'SF6'!J351</f>
        <v>749.89312256221217</v>
      </c>
      <c r="K351" s="94">
        <f>+'CO2'!K351+'abs CO2'!K351+'CH4'!K351*PCG!$C$5+N2O!K351*PCG!$C$6+HFC!K351+PFC!K351+'SF6'!K351</f>
        <v>647.70200660274247</v>
      </c>
      <c r="L351" s="94">
        <f>+'CO2'!L351+'abs CO2'!L351+'CH4'!L351*PCG!$C$5+N2O!L351*PCG!$C$6+HFC!L351+PFC!L351+'SF6'!L351</f>
        <v>638.63142003249152</v>
      </c>
      <c r="M351" s="94">
        <f>+'CO2'!M351+'abs CO2'!M351+'CH4'!M351*PCG!$C$5+N2O!M351*PCG!$C$6+HFC!M351+PFC!M351+'SF6'!M351</f>
        <v>567.7406641988739</v>
      </c>
      <c r="N351" s="94">
        <f>+'CO2'!N351+'abs CO2'!N351+'CH4'!N351*PCG!$C$5+N2O!N351*PCG!$C$6+HFC!N351+PFC!N351+'SF6'!N351</f>
        <v>522.35985452660725</v>
      </c>
      <c r="O351" s="94">
        <f>+'CO2'!O351+'abs CO2'!O351+'CH4'!O351*PCG!$C$5+N2O!O351*PCG!$C$6+HFC!O351+PFC!O351+'SF6'!O351</f>
        <v>497.8760408720326</v>
      </c>
      <c r="P351" s="94">
        <f>+'CO2'!P351+'abs CO2'!P351+'CH4'!P351*PCG!$C$5+N2O!P351*PCG!$C$6+HFC!P351+PFC!P351+'SF6'!P351</f>
        <v>523.90768182660906</v>
      </c>
      <c r="Q351" s="94">
        <f>+'CO2'!Q351+'abs CO2'!Q351+'CH4'!Q351*PCG!$C$5+N2O!Q351*PCG!$C$6+HFC!Q351+PFC!Q351+'SF6'!Q351</f>
        <v>724.53981758559542</v>
      </c>
      <c r="R351" s="94">
        <f>+'CO2'!R351+'abs CO2'!R351+'CH4'!R351*PCG!$C$5+N2O!R351*PCG!$C$6+HFC!R351+PFC!R351+'SF6'!R351</f>
        <v>506.95193731295245</v>
      </c>
      <c r="S351" s="94">
        <f>+'CO2'!S351+'abs CO2'!S351+'CH4'!S351*PCG!$C$5+N2O!S351*PCG!$C$6+HFC!S351+PFC!S351+'SF6'!S351</f>
        <v>596.66751213570069</v>
      </c>
      <c r="T351" s="94">
        <f>+'CO2'!T351+'abs CO2'!T351+'CH4'!T351*PCG!$C$5+N2O!T351*PCG!$C$6+HFC!T351+PFC!T351+'SF6'!T351</f>
        <v>521.89391337540599</v>
      </c>
      <c r="U351" s="94">
        <f>+'CO2'!U351+'abs CO2'!U351+'CH4'!U351*PCG!$C$5+N2O!U351*PCG!$C$6+HFC!U351+PFC!U351+'SF6'!U351</f>
        <v>733.57588999649806</v>
      </c>
      <c r="V351" s="94">
        <f>+'CO2'!V351+'abs CO2'!V351+'CH4'!V351*PCG!$C$5+N2O!V351*PCG!$C$6+HFC!V351+PFC!V351+'SF6'!V351</f>
        <v>518.28851119118212</v>
      </c>
      <c r="W351" s="94">
        <f>+'CO2'!W351+'abs CO2'!W351+'CH4'!W351*PCG!$C$5+N2O!W351*PCG!$C$6+HFC!W351+PFC!W351+'SF6'!W351</f>
        <v>720.60520341989593</v>
      </c>
      <c r="X351" s="94">
        <f>+'CO2'!X351+'abs CO2'!X351+'CH4'!X351*PCG!$C$5+N2O!X351*PCG!$C$6+HFC!X351+PFC!X351+'SF6'!X351</f>
        <v>699.74272156155212</v>
      </c>
      <c r="Y351" s="94">
        <f>+'CO2'!Y351+'abs CO2'!Y351+'CH4'!Y351*PCG!$C$5+N2O!Y351*PCG!$C$6+HFC!Y351+PFC!Y351+'SF6'!Y351</f>
        <v>673.82789776169295</v>
      </c>
      <c r="Z351" s="94">
        <f>+'CO2'!Z351+'abs CO2'!Z351+'CH4'!Z351*PCG!$C$5+N2O!Z351*PCG!$C$6+HFC!Z351+PFC!Z351+'SF6'!Z351</f>
        <v>649.6414368645801</v>
      </c>
      <c r="AA351" s="94">
        <f>+'CO2'!AA351+'abs CO2'!AA351+'CH4'!AA351*PCG!$C$5+N2O!AA351*PCG!$C$6+HFC!AA351+PFC!AA351+'SF6'!AA351</f>
        <v>1107.5009649076628</v>
      </c>
      <c r="AB351" s="94">
        <f>+'CO2'!AB351+'abs CO2'!AB351+'CH4'!AB351*PCG!$C$5+N2O!AB351*PCG!$C$6+HFC!AB351+PFC!AB351+'SF6'!AB351</f>
        <v>1206.7822717405425</v>
      </c>
      <c r="AC351" s="94">
        <f>+'CO2'!AC351+'abs CO2'!AC351+'CH4'!AC351*PCG!$C$5+N2O!AC351*PCG!$C$6+HFC!AC351+PFC!AC351+'SF6'!AC351</f>
        <v>796.60272736938612</v>
      </c>
      <c r="AD351" s="94">
        <f>+'CO2'!AD351+'abs CO2'!AD351+'CH4'!AD351*PCG!$C$5+N2O!AD351*PCG!$C$6+HFC!AD351+PFC!AD351+'SF6'!AD351</f>
        <v>816.43243938261708</v>
      </c>
      <c r="AE351" s="94">
        <f>+'CO2'!AE351+'abs CO2'!AE351+'CH4'!AE351*PCG!$C$5+N2O!AE351*PCG!$C$6+HFC!AE351+PFC!AE351+'SF6'!AE351</f>
        <v>922.15594680461254</v>
      </c>
    </row>
    <row r="352" spans="1:31" x14ac:dyDescent="0.2">
      <c r="A352" s="9" t="s">
        <v>612</v>
      </c>
      <c r="B352" s="4" t="s">
        <v>613</v>
      </c>
      <c r="C352" s="94">
        <f>+'CO2'!C352+'abs CO2'!C352+'CH4'!C352*PCG!$C$5+N2O!C352*PCG!$C$6+HFC!C352+PFC!C352+'SF6'!C352</f>
        <v>43.178158185663158</v>
      </c>
      <c r="D352" s="94">
        <f>+'CO2'!D352+'abs CO2'!D352+'CH4'!D352*PCG!$C$5+N2O!D352*PCG!$C$6+HFC!D352+PFC!D352+'SF6'!D352</f>
        <v>97.990879645595541</v>
      </c>
      <c r="E352" s="94">
        <f>+'CO2'!E352+'abs CO2'!E352+'CH4'!E352*PCG!$C$5+N2O!E352*PCG!$C$6+HFC!E352+PFC!E352+'SF6'!E352</f>
        <v>68.331941321385528</v>
      </c>
      <c r="F352" s="94">
        <f>+'CO2'!F352+'abs CO2'!F352+'CH4'!F352*PCG!$C$5+N2O!F352*PCG!$C$6+HFC!F352+PFC!F352+'SF6'!F352</f>
        <v>65.11075536161691</v>
      </c>
      <c r="G352" s="94">
        <f>+'CO2'!G352+'abs CO2'!G352+'CH4'!G352*PCG!$C$5+N2O!G352*PCG!$C$6+HFC!G352+PFC!G352+'SF6'!G352</f>
        <v>72.442895430880469</v>
      </c>
      <c r="H352" s="94">
        <f>+'CO2'!H352+'abs CO2'!H352+'CH4'!H352*PCG!$C$5+N2O!H352*PCG!$C$6+HFC!H352+PFC!H352+'SF6'!H352</f>
        <v>83.131376115567264</v>
      </c>
      <c r="I352" s="94">
        <f>+'CO2'!I352+'abs CO2'!I352+'CH4'!I352*PCG!$C$5+N2O!I352*PCG!$C$6+HFC!I352+PFC!I352+'SF6'!I352</f>
        <v>0</v>
      </c>
      <c r="J352" s="94">
        <f>+'CO2'!J352+'abs CO2'!J352+'CH4'!J352*PCG!$C$5+N2O!J352*PCG!$C$6+HFC!J352+PFC!J352+'SF6'!J352</f>
        <v>23.894259284380041</v>
      </c>
      <c r="K352" s="94">
        <f>+'CO2'!K352+'abs CO2'!K352+'CH4'!K352*PCG!$C$5+N2O!K352*PCG!$C$6+HFC!K352+PFC!K352+'SF6'!K352</f>
        <v>122.33321212118291</v>
      </c>
      <c r="L352" s="94">
        <f>+'CO2'!L352+'abs CO2'!L352+'CH4'!L352*PCG!$C$5+N2O!L352*PCG!$C$6+HFC!L352+PFC!L352+'SF6'!L352</f>
        <v>160.78727203961861</v>
      </c>
      <c r="M352" s="94">
        <f>+'CO2'!M352+'abs CO2'!M352+'CH4'!M352*PCG!$C$5+N2O!M352*PCG!$C$6+HFC!M352+PFC!M352+'SF6'!M352</f>
        <v>470.25145562906329</v>
      </c>
      <c r="N352" s="94">
        <f>+'CO2'!N352+'abs CO2'!N352+'CH4'!N352*PCG!$C$5+N2O!N352*PCG!$C$6+HFC!N352+PFC!N352+'SF6'!N352</f>
        <v>385.84058138382642</v>
      </c>
      <c r="O352" s="94">
        <f>+'CO2'!O352+'abs CO2'!O352+'CH4'!O352*PCG!$C$5+N2O!O352*PCG!$C$6+HFC!O352+PFC!O352+'SF6'!O352</f>
        <v>208.10662410029957</v>
      </c>
      <c r="P352" s="94">
        <f>+'CO2'!P352+'abs CO2'!P352+'CH4'!P352*PCG!$C$5+N2O!P352*PCG!$C$6+HFC!P352+PFC!P352+'SF6'!P352</f>
        <v>140.35116089187181</v>
      </c>
      <c r="Q352" s="94">
        <f>+'CO2'!Q352+'abs CO2'!Q352+'CH4'!Q352*PCG!$C$5+N2O!Q352*PCG!$C$6+HFC!Q352+PFC!Q352+'SF6'!Q352</f>
        <v>335.76487608818064</v>
      </c>
      <c r="R352" s="94">
        <f>+'CO2'!R352+'abs CO2'!R352+'CH4'!R352*PCG!$C$5+N2O!R352*PCG!$C$6+HFC!R352+PFC!R352+'SF6'!R352</f>
        <v>488.50007793289114</v>
      </c>
      <c r="S352" s="94">
        <f>+'CO2'!S352+'abs CO2'!S352+'CH4'!S352*PCG!$C$5+N2O!S352*PCG!$C$6+HFC!S352+PFC!S352+'SF6'!S352</f>
        <v>456.35630754811967</v>
      </c>
      <c r="T352" s="94">
        <f>+'CO2'!T352+'abs CO2'!T352+'CH4'!T352*PCG!$C$5+N2O!T352*PCG!$C$6+HFC!T352+PFC!T352+'SF6'!T352</f>
        <v>565.68383309325918</v>
      </c>
      <c r="U352" s="94">
        <f>+'CO2'!U352+'abs CO2'!U352+'CH4'!U352*PCG!$C$5+N2O!U352*PCG!$C$6+HFC!U352+PFC!U352+'SF6'!U352</f>
        <v>553.51091706905584</v>
      </c>
      <c r="V352" s="94">
        <f>+'CO2'!V352+'abs CO2'!V352+'CH4'!V352*PCG!$C$5+N2O!V352*PCG!$C$6+HFC!V352+PFC!V352+'SF6'!V352</f>
        <v>876.67085297351048</v>
      </c>
      <c r="W352" s="94">
        <f>+'CO2'!W352+'abs CO2'!W352+'CH4'!W352*PCG!$C$5+N2O!W352*PCG!$C$6+HFC!W352+PFC!W352+'SF6'!W352</f>
        <v>578.28290869563398</v>
      </c>
      <c r="X352" s="94">
        <f>+'CO2'!X352+'abs CO2'!X352+'CH4'!X352*PCG!$C$5+N2O!X352*PCG!$C$6+HFC!X352+PFC!X352+'SF6'!X352</f>
        <v>593.68525418378181</v>
      </c>
      <c r="Y352" s="94">
        <f>+'CO2'!Y352+'abs CO2'!Y352+'CH4'!Y352*PCG!$C$5+N2O!Y352*PCG!$C$6+HFC!Y352+PFC!Y352+'SF6'!Y352</f>
        <v>496.80237026544143</v>
      </c>
      <c r="Z352" s="94">
        <f>+'CO2'!Z352+'abs CO2'!Z352+'CH4'!Z352*PCG!$C$5+N2O!Z352*PCG!$C$6+HFC!Z352+PFC!Z352+'SF6'!Z352</f>
        <v>256.57543410577438</v>
      </c>
      <c r="AA352" s="94">
        <f>+'CO2'!AA352+'abs CO2'!AA352+'CH4'!AA352*PCG!$C$5+N2O!AA352*PCG!$C$6+HFC!AA352+PFC!AA352+'SF6'!AA352</f>
        <v>286.00781304593852</v>
      </c>
      <c r="AB352" s="94">
        <f>+'CO2'!AB352+'abs CO2'!AB352+'CH4'!AB352*PCG!$C$5+N2O!AB352*PCG!$C$6+HFC!AB352+PFC!AB352+'SF6'!AB352</f>
        <v>286.62373092802392</v>
      </c>
      <c r="AC352" s="94">
        <f>+'CO2'!AC352+'abs CO2'!AC352+'CH4'!AC352*PCG!$C$5+N2O!AC352*PCG!$C$6+HFC!AC352+PFC!AC352+'SF6'!AC352</f>
        <v>156.37886975682892</v>
      </c>
      <c r="AD352" s="94">
        <f>+'CO2'!AD352+'abs CO2'!AD352+'CH4'!AD352*PCG!$C$5+N2O!AD352*PCG!$C$6+HFC!AD352+PFC!AD352+'SF6'!AD352</f>
        <v>78.268702710300914</v>
      </c>
      <c r="AE352" s="94">
        <f>+'CO2'!AE352+'abs CO2'!AE352+'CH4'!AE352*PCG!$C$5+N2O!AE352*PCG!$C$6+HFC!AE352+PFC!AE352+'SF6'!AE352</f>
        <v>39.974941348792228</v>
      </c>
    </row>
    <row r="353" spans="1:31" x14ac:dyDescent="0.2">
      <c r="A353" s="9" t="s">
        <v>614</v>
      </c>
      <c r="B353" s="4" t="s">
        <v>615</v>
      </c>
      <c r="C353" s="94">
        <f>+'CO2'!C353+'abs CO2'!C353+'CH4'!C353*PCG!$C$5+N2O!C353*PCG!$C$6+HFC!C353+PFC!C353+'SF6'!C353</f>
        <v>34.849153499068358</v>
      </c>
      <c r="D353" s="94">
        <f>+'CO2'!D353+'abs CO2'!D353+'CH4'!D353*PCG!$C$5+N2O!D353*PCG!$C$6+HFC!D353+PFC!D353+'SF6'!D353</f>
        <v>51.969399232289454</v>
      </c>
      <c r="E353" s="94">
        <f>+'CO2'!E353+'abs CO2'!E353+'CH4'!E353*PCG!$C$5+N2O!E353*PCG!$C$6+HFC!E353+PFC!E353+'SF6'!E353</f>
        <v>54.333869794352971</v>
      </c>
      <c r="F353" s="94">
        <f>+'CO2'!F353+'abs CO2'!F353+'CH4'!F353*PCG!$C$5+N2O!F353*PCG!$C$6+HFC!F353+PFC!F353+'SF6'!F353</f>
        <v>42.220194492604115</v>
      </c>
      <c r="G353" s="94">
        <f>+'CO2'!G353+'abs CO2'!G353+'CH4'!G353*PCG!$C$5+N2O!G353*PCG!$C$6+HFC!G353+PFC!G353+'SF6'!G353</f>
        <v>51.63357389257839</v>
      </c>
      <c r="H353" s="94">
        <f>+'CO2'!H353+'abs CO2'!H353+'CH4'!H353*PCG!$C$5+N2O!H353*PCG!$C$6+HFC!H353+PFC!H353+'SF6'!H353</f>
        <v>52.033688731573612</v>
      </c>
      <c r="I353" s="94">
        <f>+'CO2'!I353+'abs CO2'!I353+'CH4'!I353*PCG!$C$5+N2O!I353*PCG!$C$6+HFC!I353+PFC!I353+'SF6'!I353</f>
        <v>42.992832404661058</v>
      </c>
      <c r="J353" s="94">
        <f>+'CO2'!J353+'abs CO2'!J353+'CH4'!J353*PCG!$C$5+N2O!J353*PCG!$C$6+HFC!J353+PFC!J353+'SF6'!J353</f>
        <v>55.993826035187759</v>
      </c>
      <c r="K353" s="94">
        <f>+'CO2'!K353+'abs CO2'!K353+'CH4'!K353*PCG!$C$5+N2O!K353*PCG!$C$6+HFC!K353+PFC!K353+'SF6'!K353</f>
        <v>43.20610374680173</v>
      </c>
      <c r="L353" s="94">
        <f>+'CO2'!L353+'abs CO2'!L353+'CH4'!L353*PCG!$C$5+N2O!L353*PCG!$C$6+HFC!L353+PFC!L353+'SF6'!L353</f>
        <v>61.482396546489952</v>
      </c>
      <c r="M353" s="94">
        <f>+'CO2'!M353+'abs CO2'!M353+'CH4'!M353*PCG!$C$5+N2O!M353*PCG!$C$6+HFC!M353+PFC!M353+'SF6'!M353</f>
        <v>57.169043559375417</v>
      </c>
      <c r="N353" s="94">
        <f>+'CO2'!N353+'abs CO2'!N353+'CH4'!N353*PCG!$C$5+N2O!N353*PCG!$C$6+HFC!N353+PFC!N353+'SF6'!N353</f>
        <v>61.995890949717889</v>
      </c>
      <c r="O353" s="94">
        <f>+'CO2'!O353+'abs CO2'!O353+'CH4'!O353*PCG!$C$5+N2O!O353*PCG!$C$6+HFC!O353+PFC!O353+'SF6'!O353</f>
        <v>54.943901145387748</v>
      </c>
      <c r="P353" s="94">
        <f>+'CO2'!P353+'abs CO2'!P353+'CH4'!P353*PCG!$C$5+N2O!P353*PCG!$C$6+HFC!P353+PFC!P353+'SF6'!P353</f>
        <v>55.320463707754897</v>
      </c>
      <c r="Q353" s="94">
        <f>+'CO2'!Q353+'abs CO2'!Q353+'CH4'!Q353*PCG!$C$5+N2O!Q353*PCG!$C$6+HFC!Q353+PFC!Q353+'SF6'!Q353</f>
        <v>79.249302898176097</v>
      </c>
      <c r="R353" s="94">
        <f>+'CO2'!R353+'abs CO2'!R353+'CH4'!R353*PCG!$C$5+N2O!R353*PCG!$C$6+HFC!R353+PFC!R353+'SF6'!R353</f>
        <v>113.79035975530772</v>
      </c>
      <c r="S353" s="94">
        <f>+'CO2'!S353+'abs CO2'!S353+'CH4'!S353*PCG!$C$5+N2O!S353*PCG!$C$6+HFC!S353+PFC!S353+'SF6'!S353</f>
        <v>129.64022033494294</v>
      </c>
      <c r="T353" s="94">
        <f>+'CO2'!T353+'abs CO2'!T353+'CH4'!T353*PCG!$C$5+N2O!T353*PCG!$C$6+HFC!T353+PFC!T353+'SF6'!T353</f>
        <v>118.87881828037771</v>
      </c>
      <c r="U353" s="94">
        <f>+'CO2'!U353+'abs CO2'!U353+'CH4'!U353*PCG!$C$5+N2O!U353*PCG!$C$6+HFC!U353+PFC!U353+'SF6'!U353</f>
        <v>57.983685871473746</v>
      </c>
      <c r="V353" s="94">
        <f>+'CO2'!V353+'abs CO2'!V353+'CH4'!V353*PCG!$C$5+N2O!V353*PCG!$C$6+HFC!V353+PFC!V353+'SF6'!V353</f>
        <v>53.73257907173155</v>
      </c>
      <c r="W353" s="94">
        <f>+'CO2'!W353+'abs CO2'!W353+'CH4'!W353*PCG!$C$5+N2O!W353*PCG!$C$6+HFC!W353+PFC!W353+'SF6'!W353</f>
        <v>24.913736531242975</v>
      </c>
      <c r="X353" s="94">
        <f>+'CO2'!X353+'abs CO2'!X353+'CH4'!X353*PCG!$C$5+N2O!X353*PCG!$C$6+HFC!X353+PFC!X353+'SF6'!X353</f>
        <v>124.66296130291509</v>
      </c>
      <c r="Y353" s="94">
        <f>+'CO2'!Y353+'abs CO2'!Y353+'CH4'!Y353*PCG!$C$5+N2O!Y353*PCG!$C$6+HFC!Y353+PFC!Y353+'SF6'!Y353</f>
        <v>14.683198594763438</v>
      </c>
      <c r="Z353" s="94">
        <f>+'CO2'!Z353+'abs CO2'!Z353+'CH4'!Z353*PCG!$C$5+N2O!Z353*PCG!$C$6+HFC!Z353+PFC!Z353+'SF6'!Z353</f>
        <v>14.785655139522138</v>
      </c>
      <c r="AA353" s="94">
        <f>+'CO2'!AA353+'abs CO2'!AA353+'CH4'!AA353*PCG!$C$5+N2O!AA353*PCG!$C$6+HFC!AA353+PFC!AA353+'SF6'!AA353</f>
        <v>13.848429697303198</v>
      </c>
      <c r="AB353" s="94">
        <f>+'CO2'!AB353+'abs CO2'!AB353+'CH4'!AB353*PCG!$C$5+N2O!AB353*PCG!$C$6+HFC!AB353+PFC!AB353+'SF6'!AB353</f>
        <v>18.170080347534988</v>
      </c>
      <c r="AC353" s="94">
        <f>+'CO2'!AC353+'abs CO2'!AC353+'CH4'!AC353*PCG!$C$5+N2O!AC353*PCG!$C$6+HFC!AC353+PFC!AC353+'SF6'!AC353</f>
        <v>18.571508449130558</v>
      </c>
      <c r="AD353" s="94">
        <f>+'CO2'!AD353+'abs CO2'!AD353+'CH4'!AD353*PCG!$C$5+N2O!AD353*PCG!$C$6+HFC!AD353+PFC!AD353+'SF6'!AD353</f>
        <v>13.171544655700629</v>
      </c>
      <c r="AE353" s="94">
        <f>+'CO2'!AE353+'abs CO2'!AE353+'CH4'!AE353*PCG!$C$5+N2O!AE353*PCG!$C$6+HFC!AE353+PFC!AE353+'SF6'!AE353</f>
        <v>25.970214673099097</v>
      </c>
    </row>
    <row r="354" spans="1:31" x14ac:dyDescent="0.2">
      <c r="A354" s="9" t="s">
        <v>616</v>
      </c>
      <c r="B354" s="4" t="s">
        <v>617</v>
      </c>
      <c r="C354" s="94">
        <f>+'CO2'!C354+'abs CO2'!C354+'CH4'!C354*PCG!$C$5+N2O!C354*PCG!$C$6+HFC!C354+PFC!C354+'SF6'!C354</f>
        <v>0.45381321924381379</v>
      </c>
      <c r="D354" s="94">
        <f>+'CO2'!D354+'abs CO2'!D354+'CH4'!D354*PCG!$C$5+N2O!D354*PCG!$C$6+HFC!D354+PFC!D354+'SF6'!D354</f>
        <v>0.57682308780894243</v>
      </c>
      <c r="E354" s="94">
        <f>+'CO2'!E354+'abs CO2'!E354+'CH4'!E354*PCG!$C$5+N2O!E354*PCG!$C$6+HFC!E354+PFC!E354+'SF6'!E354</f>
        <v>0.55886787689210726</v>
      </c>
      <c r="F354" s="94">
        <f>+'CO2'!F354+'abs CO2'!F354+'CH4'!F354*PCG!$C$5+N2O!F354*PCG!$C$6+HFC!F354+PFC!F354+'SF6'!F354</f>
        <v>0.69351684223437571</v>
      </c>
      <c r="G354" s="94">
        <f>+'CO2'!G354+'abs CO2'!G354+'CH4'!G354*PCG!$C$5+N2O!G354*PCG!$C$6+HFC!G354+PFC!G354+'SF6'!G354</f>
        <v>0.6571662071058163</v>
      </c>
      <c r="H354" s="94">
        <f>+'CO2'!H354+'abs CO2'!H354+'CH4'!H354*PCG!$C$5+N2O!H354*PCG!$C$6+HFC!H354+PFC!H354+'SF6'!H354</f>
        <v>0</v>
      </c>
      <c r="I354" s="94">
        <f>+'CO2'!I354+'abs CO2'!I354+'CH4'!I354*PCG!$C$5+N2O!I354*PCG!$C$6+HFC!I354+PFC!I354+'SF6'!I354</f>
        <v>0</v>
      </c>
      <c r="J354" s="94">
        <f>+'CO2'!J354+'abs CO2'!J354+'CH4'!J354*PCG!$C$5+N2O!J354*PCG!$C$6+HFC!J354+PFC!J354+'SF6'!J354</f>
        <v>0</v>
      </c>
      <c r="K354" s="94">
        <f>+'CO2'!K354+'abs CO2'!K354+'CH4'!K354*PCG!$C$5+N2O!K354*PCG!$C$6+HFC!K354+PFC!K354+'SF6'!K354</f>
        <v>6.7401750187977075E-2</v>
      </c>
      <c r="L354" s="94">
        <f>+'CO2'!L354+'abs CO2'!L354+'CH4'!L354*PCG!$C$5+N2O!L354*PCG!$C$6+HFC!L354+PFC!L354+'SF6'!L354</f>
        <v>0</v>
      </c>
      <c r="M354" s="94">
        <f>+'CO2'!M354+'abs CO2'!M354+'CH4'!M354*PCG!$C$5+N2O!M354*PCG!$C$6+HFC!M354+PFC!M354+'SF6'!M354</f>
        <v>0</v>
      </c>
      <c r="N354" s="94">
        <f>+'CO2'!N354+'abs CO2'!N354+'CH4'!N354*PCG!$C$5+N2O!N354*PCG!$C$6+HFC!N354+PFC!N354+'SF6'!N354</f>
        <v>0</v>
      </c>
      <c r="O354" s="94">
        <f>+'CO2'!O354+'abs CO2'!O354+'CH4'!O354*PCG!$C$5+N2O!O354*PCG!$C$6+HFC!O354+PFC!O354+'SF6'!O354</f>
        <v>0</v>
      </c>
      <c r="P354" s="94">
        <f>+'CO2'!P354+'abs CO2'!P354+'CH4'!P354*PCG!$C$5+N2O!P354*PCG!$C$6+HFC!P354+PFC!P354+'SF6'!P354</f>
        <v>0</v>
      </c>
      <c r="Q354" s="94">
        <f>+'CO2'!Q354+'abs CO2'!Q354+'CH4'!Q354*PCG!$C$5+N2O!Q354*PCG!$C$6+HFC!Q354+PFC!Q354+'SF6'!Q354</f>
        <v>0</v>
      </c>
      <c r="R354" s="94">
        <f>+'CO2'!R354+'abs CO2'!R354+'CH4'!R354*PCG!$C$5+N2O!R354*PCG!$C$6+HFC!R354+PFC!R354+'SF6'!R354</f>
        <v>0</v>
      </c>
      <c r="S354" s="94">
        <f>+'CO2'!S354+'abs CO2'!S354+'CH4'!S354*PCG!$C$5+N2O!S354*PCG!$C$6+HFC!S354+PFC!S354+'SF6'!S354</f>
        <v>0</v>
      </c>
      <c r="T354" s="94">
        <f>+'CO2'!T354+'abs CO2'!T354+'CH4'!T354*PCG!$C$5+N2O!T354*PCG!$C$6+HFC!T354+PFC!T354+'SF6'!T354</f>
        <v>0</v>
      </c>
      <c r="U354" s="94">
        <f>+'CO2'!U354+'abs CO2'!U354+'CH4'!U354*PCG!$C$5+N2O!U354*PCG!$C$6+HFC!U354+PFC!U354+'SF6'!U354</f>
        <v>0</v>
      </c>
      <c r="V354" s="94">
        <f>+'CO2'!V354+'abs CO2'!V354+'CH4'!V354*PCG!$C$5+N2O!V354*PCG!$C$6+HFC!V354+PFC!V354+'SF6'!V354</f>
        <v>0</v>
      </c>
      <c r="W354" s="94">
        <f>+'CO2'!W354+'abs CO2'!W354+'CH4'!W354*PCG!$C$5+N2O!W354*PCG!$C$6+HFC!W354+PFC!W354+'SF6'!W354</f>
        <v>0</v>
      </c>
      <c r="X354" s="94">
        <f>+'CO2'!X354+'abs CO2'!X354+'CH4'!X354*PCG!$C$5+N2O!X354*PCG!$C$6+HFC!X354+PFC!X354+'SF6'!X354</f>
        <v>0</v>
      </c>
      <c r="Y354" s="94">
        <f>+'CO2'!Y354+'abs CO2'!Y354+'CH4'!Y354*PCG!$C$5+N2O!Y354*PCG!$C$6+HFC!Y354+PFC!Y354+'SF6'!Y354</f>
        <v>0</v>
      </c>
      <c r="Z354" s="94">
        <f>+'CO2'!Z354+'abs CO2'!Z354+'CH4'!Z354*PCG!$C$5+N2O!Z354*PCG!$C$6+HFC!Z354+PFC!Z354+'SF6'!Z354</f>
        <v>0</v>
      </c>
      <c r="AA354" s="94">
        <f>+'CO2'!AA354+'abs CO2'!AA354+'CH4'!AA354*PCG!$C$5+N2O!AA354*PCG!$C$6+HFC!AA354+PFC!AA354+'SF6'!AA354</f>
        <v>0</v>
      </c>
      <c r="AB354" s="94">
        <f>+'CO2'!AB354+'abs CO2'!AB354+'CH4'!AB354*PCG!$C$5+N2O!AB354*PCG!$C$6+HFC!AB354+PFC!AB354+'SF6'!AB354</f>
        <v>0</v>
      </c>
      <c r="AC354" s="94">
        <f>+'CO2'!AC354+'abs CO2'!AC354+'CH4'!AC354*PCG!$C$5+N2O!AC354*PCG!$C$6+HFC!AC354+PFC!AC354+'SF6'!AC354</f>
        <v>0</v>
      </c>
      <c r="AD354" s="94">
        <f>+'CO2'!AD354+'abs CO2'!AD354+'CH4'!AD354*PCG!$C$5+N2O!AD354*PCG!$C$6+HFC!AD354+PFC!AD354+'SF6'!AD354</f>
        <v>0</v>
      </c>
      <c r="AE354" s="94">
        <f>+'CO2'!AE354+'abs CO2'!AE354+'CH4'!AE354*PCG!$C$5+N2O!AE354*PCG!$C$6+HFC!AE354+PFC!AE354+'SF6'!AE354</f>
        <v>0</v>
      </c>
    </row>
    <row r="355" spans="1:31" x14ac:dyDescent="0.2">
      <c r="A355" s="9" t="s">
        <v>618</v>
      </c>
      <c r="B355" s="4" t="s">
        <v>619</v>
      </c>
      <c r="C355" s="33">
        <f t="shared" ref="C355:AE355" si="84">+C356+C357</f>
        <v>998.53069673230198</v>
      </c>
      <c r="D355" s="33">
        <f t="shared" si="84"/>
        <v>1116.6305334150804</v>
      </c>
      <c r="E355" s="33">
        <f t="shared" si="84"/>
        <v>1238.5476853718235</v>
      </c>
      <c r="F355" s="33">
        <f t="shared" si="84"/>
        <v>1148.0246607544059</v>
      </c>
      <c r="G355" s="33">
        <f t="shared" si="84"/>
        <v>1204.1260321255609</v>
      </c>
      <c r="H355" s="33">
        <f t="shared" si="84"/>
        <v>1287.5409524397344</v>
      </c>
      <c r="I355" s="33">
        <f t="shared" si="84"/>
        <v>1380.2885504409446</v>
      </c>
      <c r="J355" s="33">
        <f t="shared" si="84"/>
        <v>1374.1150302220167</v>
      </c>
      <c r="K355" s="33">
        <f t="shared" si="84"/>
        <v>1475.0106218597225</v>
      </c>
      <c r="L355" s="33">
        <f t="shared" si="84"/>
        <v>1528.610993568625</v>
      </c>
      <c r="M355" s="33">
        <f t="shared" si="84"/>
        <v>1596.7829790991771</v>
      </c>
      <c r="N355" s="33">
        <f t="shared" si="84"/>
        <v>1593.6369847871856</v>
      </c>
      <c r="O355" s="33">
        <f t="shared" si="84"/>
        <v>1619.1208550299248</v>
      </c>
      <c r="P355" s="33">
        <f t="shared" si="84"/>
        <v>1532.3230035936522</v>
      </c>
      <c r="Q355" s="33">
        <f t="shared" si="84"/>
        <v>1618.1994341017273</v>
      </c>
      <c r="R355" s="33">
        <f t="shared" si="84"/>
        <v>1725.9925195448027</v>
      </c>
      <c r="S355" s="33">
        <f t="shared" si="84"/>
        <v>1775.4464970768131</v>
      </c>
      <c r="T355" s="33">
        <f t="shared" si="84"/>
        <v>1870.6950947402756</v>
      </c>
      <c r="U355" s="33">
        <f t="shared" si="84"/>
        <v>1919.2934671246733</v>
      </c>
      <c r="V355" s="33">
        <f t="shared" si="84"/>
        <v>1924.6771979765747</v>
      </c>
      <c r="W355" s="33">
        <f t="shared" si="84"/>
        <v>1665.7579171528728</v>
      </c>
      <c r="X355" s="33">
        <f t="shared" si="84"/>
        <v>609.19480348626246</v>
      </c>
      <c r="Y355" s="33">
        <f t="shared" si="84"/>
        <v>619.5172498294869</v>
      </c>
      <c r="Z355" s="33">
        <f t="shared" si="84"/>
        <v>628.39790792737347</v>
      </c>
      <c r="AA355" s="33">
        <f t="shared" si="84"/>
        <v>638.54214157658635</v>
      </c>
      <c r="AB355" s="33">
        <f t="shared" si="84"/>
        <v>647.52003498076886</v>
      </c>
      <c r="AC355" s="33">
        <f t="shared" si="84"/>
        <v>656.64561804252344</v>
      </c>
      <c r="AD355" s="33">
        <f t="shared" si="84"/>
        <v>666.01276294306149</v>
      </c>
      <c r="AE355" s="33">
        <f t="shared" si="84"/>
        <v>672.94897784622185</v>
      </c>
    </row>
    <row r="356" spans="1:31" x14ac:dyDescent="0.2">
      <c r="A356" s="9" t="s">
        <v>800</v>
      </c>
      <c r="B356" s="4" t="s">
        <v>801</v>
      </c>
      <c r="C356" s="94">
        <f>+'CO2'!C356+'abs CO2'!C356+'CH4'!C356*PCG!$C$5+N2O!C356*PCG!$C$6+HFC!C356+PFC!C356+'SF6'!C356</f>
        <v>605.80875806410518</v>
      </c>
      <c r="D356" s="94">
        <f>+'CO2'!D356+'abs CO2'!D356+'CH4'!D356*PCG!$C$5+N2O!D356*PCG!$C$6+HFC!D356+PFC!D356+'SF6'!D356</f>
        <v>677.45995078407077</v>
      </c>
      <c r="E356" s="94">
        <f>+'CO2'!E356+'abs CO2'!E356+'CH4'!E356*PCG!$C$5+N2O!E356*PCG!$C$6+HFC!E356+PFC!E356+'SF6'!E356</f>
        <v>751.42710938553353</v>
      </c>
      <c r="F356" s="94">
        <f>+'CO2'!F356+'abs CO2'!F356+'CH4'!F356*PCG!$C$5+N2O!F356*PCG!$C$6+HFC!F356+PFC!F356+'SF6'!F356</f>
        <v>696.50677363707086</v>
      </c>
      <c r="G356" s="94">
        <f>+'CO2'!G356+'abs CO2'!G356+'CH4'!G356*PCG!$C$5+N2O!G356*PCG!$C$6+HFC!G356+PFC!G356+'SF6'!G356</f>
        <v>730.54348600582864</v>
      </c>
      <c r="H356" s="94">
        <f>+'CO2'!H356+'abs CO2'!H356+'CH4'!H356*PCG!$C$5+N2O!H356*PCG!$C$6+HFC!H356+PFC!H356+'SF6'!H356</f>
        <v>781.15133356115859</v>
      </c>
      <c r="I356" s="94">
        <f>+'CO2'!I356+'abs CO2'!I356+'CH4'!I356*PCG!$C$5+N2O!I356*PCG!$C$6+HFC!I356+PFC!I356+'SF6'!I356</f>
        <v>837.42131839228648</v>
      </c>
      <c r="J356" s="94">
        <f>+'CO2'!J356+'abs CO2'!J356+'CH4'!J356*PCG!$C$5+N2O!J356*PCG!$C$6+HFC!J356+PFC!J356+'SF6'!J356</f>
        <v>833.67584253565872</v>
      </c>
      <c r="K356" s="94">
        <f>+'CO2'!K356+'abs CO2'!K356+'CH4'!K356*PCG!$C$5+N2O!K356*PCG!$C$6+HFC!K356+PFC!K356+'SF6'!K356</f>
        <v>894.88921661039524</v>
      </c>
      <c r="L356" s="94">
        <f>+'CO2'!L356+'abs CO2'!L356+'CH4'!L356*PCG!$C$5+N2O!L356*PCG!$C$6+HFC!L356+PFC!L356+'SF6'!L356</f>
        <v>927.40857202230995</v>
      </c>
      <c r="M356" s="94">
        <f>+'CO2'!M356+'abs CO2'!M356+'CH4'!M356*PCG!$C$5+N2O!M356*PCG!$C$6+HFC!M356+PFC!M356+'SF6'!M356</f>
        <v>968.76852823014588</v>
      </c>
      <c r="N356" s="94">
        <f>+'CO2'!N356+'abs CO2'!N356+'CH4'!N356*PCG!$C$5+N2O!N356*PCG!$C$6+HFC!N356+PFC!N356+'SF6'!N356</f>
        <v>966.85985290022245</v>
      </c>
      <c r="O356" s="94">
        <f>+'CO2'!O356+'abs CO2'!O356+'CH4'!O356*PCG!$C$5+N2O!O356*PCG!$C$6+HFC!O356+PFC!O356+'SF6'!O356</f>
        <v>982.32092168152553</v>
      </c>
      <c r="P356" s="94">
        <f>+'CO2'!P356+'abs CO2'!P356+'CH4'!P356*PCG!$C$5+N2O!P356*PCG!$C$6+HFC!P356+PFC!P356+'SF6'!P356</f>
        <v>929.66064918983477</v>
      </c>
      <c r="Q356" s="94">
        <f>+'CO2'!Q356+'abs CO2'!Q356+'CH4'!Q356*PCG!$C$5+N2O!Q356*PCG!$C$6+HFC!Q356+PFC!Q356+'SF6'!Q356</f>
        <v>981.76189543426824</v>
      </c>
      <c r="R356" s="94">
        <f>+'CO2'!R356+'abs CO2'!R356+'CH4'!R356*PCG!$C$5+N2O!R356*PCG!$C$6+HFC!R356+PFC!R356+'SF6'!R356</f>
        <v>1047.1599802741921</v>
      </c>
      <c r="S356" s="94">
        <f>+'CO2'!S356+'abs CO2'!S356+'CH4'!S356*PCG!$C$5+N2O!S356*PCG!$C$6+HFC!S356+PFC!S356+'SF6'!S356</f>
        <v>1077.1637175734465</v>
      </c>
      <c r="T356" s="94">
        <f>+'CO2'!T356+'abs CO2'!T356+'CH4'!T356*PCG!$C$5+N2O!T356*PCG!$C$6+HFC!T356+PFC!T356+'SF6'!T356</f>
        <v>1134.951059361417</v>
      </c>
      <c r="U356" s="94">
        <f>+'CO2'!U356+'abs CO2'!U356+'CH4'!U356*PCG!$C$5+N2O!U356*PCG!$C$6+HFC!U356+PFC!U356+'SF6'!U356</f>
        <v>1164.435700859646</v>
      </c>
      <c r="V356" s="94">
        <f>+'CO2'!V356+'abs CO2'!V356+'CH4'!V356*PCG!$C$5+N2O!V356*PCG!$C$6+HFC!V356+PFC!V356+'SF6'!V356</f>
        <v>1167.7020113614817</v>
      </c>
      <c r="W356" s="94">
        <f>+'CO2'!W356+'abs CO2'!W356+'CH4'!W356*PCG!$C$5+N2O!W356*PCG!$C$6+HFC!W356+PFC!W356+'SF6'!W356</f>
        <v>1010.6156358820206</v>
      </c>
      <c r="X356" s="94">
        <f>+'CO2'!X356+'abs CO2'!X356+'CH4'!X356*PCG!$C$5+N2O!X356*PCG!$C$6+HFC!X356+PFC!X356+'SF6'!X356</f>
        <v>62.547022385971218</v>
      </c>
      <c r="Y356" s="94">
        <f>+'CO2'!Y356+'abs CO2'!Y356+'CH4'!Y356*PCG!$C$5+N2O!Y356*PCG!$C$6+HFC!Y356+PFC!Y356+'SF6'!Y356</f>
        <v>57.69601855066729</v>
      </c>
      <c r="Z356" s="94">
        <f>+'CO2'!Z356+'abs CO2'!Z356+'CH4'!Z356*PCG!$C$5+N2O!Z356*PCG!$C$6+HFC!Z356+PFC!Z356+'SF6'!Z356</f>
        <v>52.720808101218481</v>
      </c>
      <c r="AA356" s="94">
        <f>+'CO2'!AA356+'abs CO2'!AA356+'CH4'!AA356*PCG!$C$5+N2O!AA356*PCG!$C$6+HFC!AA356+PFC!AA356+'SF6'!AA356</f>
        <v>47.621391037624761</v>
      </c>
      <c r="AB356" s="94">
        <f>+'CO2'!AB356+'abs CO2'!AB356+'CH4'!AB356*PCG!$C$5+N2O!AB356*PCG!$C$6+HFC!AB356+PFC!AB356+'SF6'!AB356</f>
        <v>42.397767359886153</v>
      </c>
      <c r="AC356" s="94">
        <f>+'CO2'!AC356+'abs CO2'!AC356+'CH4'!AC356*PCG!$C$5+N2O!AC356*PCG!$C$6+HFC!AC356+PFC!AC356+'SF6'!AC356</f>
        <v>37.049937068002642</v>
      </c>
      <c r="AD356" s="94">
        <f>+'CO2'!AD356+'abs CO2'!AD356+'CH4'!AD356*PCG!$C$5+N2O!AD356*PCG!$C$6+HFC!AD356+PFC!AD356+'SF6'!AD356</f>
        <v>31.57790016197427</v>
      </c>
      <c r="AE356" s="94">
        <f>+'CO2'!AE356+'abs CO2'!AE356+'CH4'!AE356*PCG!$C$5+N2O!AE356*PCG!$C$6+HFC!AE356+PFC!AE356+'SF6'!AE356</f>
        <v>25.897883957697456</v>
      </c>
    </row>
    <row r="357" spans="1:31" x14ac:dyDescent="0.2">
      <c r="A357" s="9" t="s">
        <v>802</v>
      </c>
      <c r="B357" s="4" t="s">
        <v>803</v>
      </c>
      <c r="C357" s="94">
        <f>+'CO2'!C357+'abs CO2'!C357+'CH4'!C357*PCG!$C$5+N2O!C357*PCG!$C$6+HFC!C357+PFC!C357+'SF6'!C357</f>
        <v>392.72193866819686</v>
      </c>
      <c r="D357" s="94">
        <f>+'CO2'!D357+'abs CO2'!D357+'CH4'!D357*PCG!$C$5+N2O!D357*PCG!$C$6+HFC!D357+PFC!D357+'SF6'!D357</f>
        <v>439.17058263100972</v>
      </c>
      <c r="E357" s="94">
        <f>+'CO2'!E357+'abs CO2'!E357+'CH4'!E357*PCG!$C$5+N2O!E357*PCG!$C$6+HFC!E357+PFC!E357+'SF6'!E357</f>
        <v>487.12057598628996</v>
      </c>
      <c r="F357" s="94">
        <f>+'CO2'!F357+'abs CO2'!F357+'CH4'!F357*PCG!$C$5+N2O!F357*PCG!$C$6+HFC!F357+PFC!F357+'SF6'!F357</f>
        <v>451.51788711733491</v>
      </c>
      <c r="G357" s="94">
        <f>+'CO2'!G357+'abs CO2'!G357+'CH4'!G357*PCG!$C$5+N2O!G357*PCG!$C$6+HFC!G357+PFC!G357+'SF6'!G357</f>
        <v>473.58254611973211</v>
      </c>
      <c r="H357" s="94">
        <f>+'CO2'!H357+'abs CO2'!H357+'CH4'!H357*PCG!$C$5+N2O!H357*PCG!$C$6+HFC!H357+PFC!H357+'SF6'!H357</f>
        <v>506.38961887857585</v>
      </c>
      <c r="I357" s="94">
        <f>+'CO2'!I357+'abs CO2'!I357+'CH4'!I357*PCG!$C$5+N2O!I357*PCG!$C$6+HFC!I357+PFC!I357+'SF6'!I357</f>
        <v>542.86723204865814</v>
      </c>
      <c r="J357" s="94">
        <f>+'CO2'!J357+'abs CO2'!J357+'CH4'!J357*PCG!$C$5+N2O!J357*PCG!$C$6+HFC!J357+PFC!J357+'SF6'!J357</f>
        <v>540.43918768635785</v>
      </c>
      <c r="K357" s="94">
        <f>+'CO2'!K357+'abs CO2'!K357+'CH4'!K357*PCG!$C$5+N2O!K357*PCG!$C$6+HFC!K357+PFC!K357+'SF6'!K357</f>
        <v>580.12140524932727</v>
      </c>
      <c r="L357" s="94">
        <f>+'CO2'!L357+'abs CO2'!L357+'CH4'!L357*PCG!$C$5+N2O!L357*PCG!$C$6+HFC!L357+PFC!L357+'SF6'!L357</f>
        <v>601.20242154631501</v>
      </c>
      <c r="M357" s="94">
        <f>+'CO2'!M357+'abs CO2'!M357+'CH4'!M357*PCG!$C$5+N2O!M357*PCG!$C$6+HFC!M357+PFC!M357+'SF6'!M357</f>
        <v>628.01445086903118</v>
      </c>
      <c r="N357" s="94">
        <f>+'CO2'!N357+'abs CO2'!N357+'CH4'!N357*PCG!$C$5+N2O!N357*PCG!$C$6+HFC!N357+PFC!N357+'SF6'!N357</f>
        <v>626.77713188696305</v>
      </c>
      <c r="O357" s="94">
        <f>+'CO2'!O357+'abs CO2'!O357+'CH4'!O357*PCG!$C$5+N2O!O357*PCG!$C$6+HFC!O357+PFC!O357+'SF6'!O357</f>
        <v>636.79993334839924</v>
      </c>
      <c r="P357" s="94">
        <f>+'CO2'!P357+'abs CO2'!P357+'CH4'!P357*PCG!$C$5+N2O!P357*PCG!$C$6+HFC!P357+PFC!P357+'SF6'!P357</f>
        <v>602.66235440381752</v>
      </c>
      <c r="Q357" s="94">
        <f>+'CO2'!Q357+'abs CO2'!Q357+'CH4'!Q357*PCG!$C$5+N2O!Q357*PCG!$C$6+HFC!Q357+PFC!Q357+'SF6'!Q357</f>
        <v>636.43753866745908</v>
      </c>
      <c r="R357" s="94">
        <f>+'CO2'!R357+'abs CO2'!R357+'CH4'!R357*PCG!$C$5+N2O!R357*PCG!$C$6+HFC!R357+PFC!R357+'SF6'!R357</f>
        <v>678.8325392706106</v>
      </c>
      <c r="S357" s="94">
        <f>+'CO2'!S357+'abs CO2'!S357+'CH4'!S357*PCG!$C$5+N2O!S357*PCG!$C$6+HFC!S357+PFC!S357+'SF6'!S357</f>
        <v>698.28277950336656</v>
      </c>
      <c r="T357" s="94">
        <f>+'CO2'!T357+'abs CO2'!T357+'CH4'!T357*PCG!$C$5+N2O!T357*PCG!$C$6+HFC!T357+PFC!T357+'SF6'!T357</f>
        <v>735.74403537885871</v>
      </c>
      <c r="U357" s="94">
        <f>+'CO2'!U357+'abs CO2'!U357+'CH4'!U357*PCG!$C$5+N2O!U357*PCG!$C$6+HFC!U357+PFC!U357+'SF6'!U357</f>
        <v>754.85776626502729</v>
      </c>
      <c r="V357" s="94">
        <f>+'CO2'!V357+'abs CO2'!V357+'CH4'!V357*PCG!$C$5+N2O!V357*PCG!$C$6+HFC!V357+PFC!V357+'SF6'!V357</f>
        <v>756.97518661509298</v>
      </c>
      <c r="W357" s="94">
        <f>+'CO2'!W357+'abs CO2'!W357+'CH4'!W357*PCG!$C$5+N2O!W357*PCG!$C$6+HFC!W357+PFC!W357+'SF6'!W357</f>
        <v>655.14228127085221</v>
      </c>
      <c r="X357" s="94">
        <f>+'CO2'!X357+'abs CO2'!X357+'CH4'!X357*PCG!$C$5+N2O!X357*PCG!$C$6+HFC!X357+PFC!X357+'SF6'!X357</f>
        <v>546.64778110029124</v>
      </c>
      <c r="Y357" s="94">
        <f>+'CO2'!Y357+'abs CO2'!Y357+'CH4'!Y357*PCG!$C$5+N2O!Y357*PCG!$C$6+HFC!Y357+PFC!Y357+'SF6'!Y357</f>
        <v>561.8212312788196</v>
      </c>
      <c r="Z357" s="94">
        <f>+'CO2'!Z357+'abs CO2'!Z357+'CH4'!Z357*PCG!$C$5+N2O!Z357*PCG!$C$6+HFC!Z357+PFC!Z357+'SF6'!Z357</f>
        <v>575.67709982615497</v>
      </c>
      <c r="AA357" s="94">
        <f>+'CO2'!AA357+'abs CO2'!AA357+'CH4'!AA357*PCG!$C$5+N2O!AA357*PCG!$C$6+HFC!AA357+PFC!AA357+'SF6'!AA357</f>
        <v>590.92075053896156</v>
      </c>
      <c r="AB357" s="94">
        <f>+'CO2'!AB357+'abs CO2'!AB357+'CH4'!AB357*PCG!$C$5+N2O!AB357*PCG!$C$6+HFC!AB357+PFC!AB357+'SF6'!AB357</f>
        <v>605.12226762088267</v>
      </c>
      <c r="AC357" s="94">
        <f>+'CO2'!AC357+'abs CO2'!AC357+'CH4'!AC357*PCG!$C$5+N2O!AC357*PCG!$C$6+HFC!AC357+PFC!AC357+'SF6'!AC357</f>
        <v>619.59568097452075</v>
      </c>
      <c r="AD357" s="94">
        <f>+'CO2'!AD357+'abs CO2'!AD357+'CH4'!AD357*PCG!$C$5+N2O!AD357*PCG!$C$6+HFC!AD357+PFC!AD357+'SF6'!AD357</f>
        <v>634.43486278108719</v>
      </c>
      <c r="AE357" s="94">
        <f>+'CO2'!AE357+'abs CO2'!AE357+'CH4'!AE357*PCG!$C$5+N2O!AE357*PCG!$C$6+HFC!AE357+PFC!AE357+'SF6'!AE357</f>
        <v>647.05109388852441</v>
      </c>
    </row>
    <row r="358" spans="1:31" x14ac:dyDescent="0.2">
      <c r="A358" s="9" t="s">
        <v>620</v>
      </c>
      <c r="B358" s="4" t="s">
        <v>621</v>
      </c>
      <c r="C358" s="33">
        <f t="shared" ref="C358:AE358" si="85">+C359+C362</f>
        <v>95.823896974251085</v>
      </c>
      <c r="D358" s="33">
        <f t="shared" si="85"/>
        <v>95.490406138263012</v>
      </c>
      <c r="E358" s="33">
        <f t="shared" si="85"/>
        <v>98.186781937859379</v>
      </c>
      <c r="F358" s="33">
        <f t="shared" si="85"/>
        <v>136.54881253483134</v>
      </c>
      <c r="G358" s="33">
        <f t="shared" si="85"/>
        <v>301.05655527630859</v>
      </c>
      <c r="H358" s="33">
        <f t="shared" si="85"/>
        <v>106.92105752453141</v>
      </c>
      <c r="I358" s="33">
        <f t="shared" si="85"/>
        <v>275.34328291015709</v>
      </c>
      <c r="J358" s="33">
        <f t="shared" si="85"/>
        <v>97.731685961120078</v>
      </c>
      <c r="K358" s="33">
        <f t="shared" si="85"/>
        <v>10.190629706080502</v>
      </c>
      <c r="L358" s="33">
        <f t="shared" si="85"/>
        <v>560.87468101926663</v>
      </c>
      <c r="M358" s="33">
        <f t="shared" si="85"/>
        <v>46.686716969076173</v>
      </c>
      <c r="N358" s="33">
        <f t="shared" si="85"/>
        <v>10.545747328502657</v>
      </c>
      <c r="O358" s="33">
        <f t="shared" si="85"/>
        <v>51.394068833674041</v>
      </c>
      <c r="P358" s="33">
        <f t="shared" si="85"/>
        <v>78.949428427610229</v>
      </c>
      <c r="Q358" s="33">
        <f t="shared" si="85"/>
        <v>172.50841139514807</v>
      </c>
      <c r="R358" s="33">
        <f t="shared" si="85"/>
        <v>209.76268679535951</v>
      </c>
      <c r="S358" s="33">
        <f t="shared" si="85"/>
        <v>128.38253031383019</v>
      </c>
      <c r="T358" s="33">
        <f t="shared" si="85"/>
        <v>244.99216071247437</v>
      </c>
      <c r="U358" s="33">
        <f t="shared" si="85"/>
        <v>177.45645648893435</v>
      </c>
      <c r="V358" s="33">
        <f t="shared" si="85"/>
        <v>305.87127145212548</v>
      </c>
      <c r="W358" s="33">
        <f t="shared" si="85"/>
        <v>401.96484562650357</v>
      </c>
      <c r="X358" s="33">
        <f t="shared" si="85"/>
        <v>477.92889134197634</v>
      </c>
      <c r="Y358" s="33">
        <f t="shared" si="85"/>
        <v>488.8778976738655</v>
      </c>
      <c r="Z358" s="33">
        <f t="shared" si="85"/>
        <v>57.729543349619213</v>
      </c>
      <c r="AA358" s="33">
        <f t="shared" si="85"/>
        <v>107.80293840544914</v>
      </c>
      <c r="AB358" s="33">
        <f t="shared" si="85"/>
        <v>208.4962049566378</v>
      </c>
      <c r="AC358" s="33">
        <f t="shared" si="85"/>
        <v>44.508061653027788</v>
      </c>
      <c r="AD358" s="33">
        <f t="shared" si="85"/>
        <v>8545.8621624814223</v>
      </c>
      <c r="AE358" s="33">
        <f t="shared" si="85"/>
        <v>52.011798495036793</v>
      </c>
    </row>
    <row r="359" spans="1:31" x14ac:dyDescent="0.2">
      <c r="A359" s="9" t="s">
        <v>622</v>
      </c>
      <c r="B359" s="4" t="s">
        <v>623</v>
      </c>
      <c r="C359" s="33">
        <f t="shared" ref="C359:AE359" si="86">+C360+C361</f>
        <v>95.658896238382738</v>
      </c>
      <c r="D359" s="33">
        <f t="shared" si="86"/>
        <v>95.345190924670206</v>
      </c>
      <c r="E359" s="33">
        <f t="shared" si="86"/>
        <v>97.993296523704799</v>
      </c>
      <c r="F359" s="33">
        <f t="shared" si="86"/>
        <v>136.43751189132308</v>
      </c>
      <c r="G359" s="33">
        <f t="shared" si="86"/>
        <v>300.77327838764711</v>
      </c>
      <c r="H359" s="33">
        <f t="shared" si="86"/>
        <v>106.51108855540136</v>
      </c>
      <c r="I359" s="33">
        <f t="shared" si="86"/>
        <v>275.23326893251459</v>
      </c>
      <c r="J359" s="33">
        <f t="shared" si="86"/>
        <v>97.588340054539799</v>
      </c>
      <c r="K359" s="33">
        <f t="shared" si="86"/>
        <v>10.159474589204921</v>
      </c>
      <c r="L359" s="33">
        <f t="shared" si="86"/>
        <v>560.81044483283586</v>
      </c>
      <c r="M359" s="33">
        <f t="shared" si="86"/>
        <v>46.427683757268483</v>
      </c>
      <c r="N359" s="33">
        <f t="shared" si="86"/>
        <v>10.499977629529075</v>
      </c>
      <c r="O359" s="33">
        <f t="shared" si="86"/>
        <v>51.160057490866748</v>
      </c>
      <c r="P359" s="33">
        <f t="shared" si="86"/>
        <v>78.716697410515394</v>
      </c>
      <c r="Q359" s="33">
        <f t="shared" si="86"/>
        <v>172.11224276213352</v>
      </c>
      <c r="R359" s="33">
        <f t="shared" si="86"/>
        <v>209.76268679535951</v>
      </c>
      <c r="S359" s="33">
        <f t="shared" si="86"/>
        <v>128.06254368306963</v>
      </c>
      <c r="T359" s="33">
        <f t="shared" si="86"/>
        <v>244.69212386548344</v>
      </c>
      <c r="U359" s="33">
        <f t="shared" si="86"/>
        <v>177.17722511444595</v>
      </c>
      <c r="V359" s="33">
        <f t="shared" si="86"/>
        <v>305.80182338163348</v>
      </c>
      <c r="W359" s="33">
        <f t="shared" si="86"/>
        <v>401.94698553615024</v>
      </c>
      <c r="X359" s="33">
        <f t="shared" si="86"/>
        <v>477.91374822313725</v>
      </c>
      <c r="Y359" s="33">
        <f t="shared" si="86"/>
        <v>488.68448566281893</v>
      </c>
      <c r="Z359" s="33">
        <f t="shared" si="86"/>
        <v>57.718535708260042</v>
      </c>
      <c r="AA359" s="33">
        <f t="shared" si="86"/>
        <v>107.65799201786723</v>
      </c>
      <c r="AB359" s="33">
        <f t="shared" si="86"/>
        <v>208.44174856073676</v>
      </c>
      <c r="AC359" s="33">
        <f t="shared" si="86"/>
        <v>44.472006328852117</v>
      </c>
      <c r="AD359" s="33">
        <f t="shared" si="86"/>
        <v>8545.4972813183995</v>
      </c>
      <c r="AE359" s="33">
        <f t="shared" si="86"/>
        <v>51.931508456417944</v>
      </c>
    </row>
    <row r="360" spans="1:31" x14ac:dyDescent="0.2">
      <c r="A360" s="9" t="s">
        <v>624</v>
      </c>
      <c r="B360" s="4" t="s">
        <v>556</v>
      </c>
      <c r="C360" s="94">
        <f>+'CO2'!C360+'abs CO2'!C360+'CH4'!C360*PCG!$C$5+N2O!C360*PCG!$C$6+HFC!C360+PFC!C360+'SF6'!C360</f>
        <v>20.941130069417568</v>
      </c>
      <c r="D360" s="94">
        <f>+'CO2'!D360+'abs CO2'!D360+'CH4'!D360*PCG!$C$5+N2O!D360*PCG!$C$6+HFC!D360+PFC!D360+'SF6'!D360</f>
        <v>71.569685583307759</v>
      </c>
      <c r="E360" s="94">
        <f>+'CO2'!E360+'abs CO2'!E360+'CH4'!E360*PCG!$C$5+N2O!E360*PCG!$C$6+HFC!E360+PFC!E360+'SF6'!E360</f>
        <v>9.6792335483942775</v>
      </c>
      <c r="F360" s="94">
        <f>+'CO2'!F360+'abs CO2'!F360+'CH4'!F360*PCG!$C$5+N2O!F360*PCG!$C$6+HFC!F360+PFC!F360+'SF6'!F360</f>
        <v>51.787509066127662</v>
      </c>
      <c r="G360" s="94">
        <f>+'CO2'!G360+'abs CO2'!G360+'CH4'!G360*PCG!$C$5+N2O!G360*PCG!$C$6+HFC!G360+PFC!G360+'SF6'!G360</f>
        <v>204.27181093569095</v>
      </c>
      <c r="H360" s="94">
        <f>+'CO2'!H360+'abs CO2'!H360+'CH4'!H360*PCG!$C$5+N2O!H360*PCG!$C$6+HFC!H360+PFC!H360+'SF6'!H360</f>
        <v>32.000889986217359</v>
      </c>
      <c r="I360" s="94">
        <f>+'CO2'!I360+'abs CO2'!I360+'CH4'!I360*PCG!$C$5+N2O!I360*PCG!$C$6+HFC!I360+PFC!I360+'SF6'!I360</f>
        <v>23.956519522531792</v>
      </c>
      <c r="J360" s="94">
        <f>+'CO2'!J360+'abs CO2'!J360+'CH4'!J360*PCG!$C$5+N2O!J360*PCG!$C$6+HFC!J360+PFC!J360+'SF6'!J360</f>
        <v>62.249188975376079</v>
      </c>
      <c r="K360" s="94">
        <f>+'CO2'!K360+'abs CO2'!K360+'CH4'!K360*PCG!$C$5+N2O!K360*PCG!$C$6+HFC!K360+PFC!K360+'SF6'!K360</f>
        <v>4.4925415609013033</v>
      </c>
      <c r="L360" s="94">
        <f>+'CO2'!L360+'abs CO2'!L360+'CH4'!L360*PCG!$C$5+N2O!L360*PCG!$C$6+HFC!L360+PFC!L360+'SF6'!L360</f>
        <v>364.8748961946705</v>
      </c>
      <c r="M360" s="94">
        <f>+'CO2'!M360+'abs CO2'!M360+'CH4'!M360*PCG!$C$5+N2O!M360*PCG!$C$6+HFC!M360+PFC!M360+'SF6'!M360</f>
        <v>15.20356030338144</v>
      </c>
      <c r="N360" s="94">
        <f>+'CO2'!N360+'abs CO2'!N360+'CH4'!N360*PCG!$C$5+N2O!N360*PCG!$C$6+HFC!N360+PFC!N360+'SF6'!N360</f>
        <v>3.2180813776789932</v>
      </c>
      <c r="O360" s="94">
        <f>+'CO2'!O360+'abs CO2'!O360+'CH4'!O360*PCG!$C$5+N2O!O360*PCG!$C$6+HFC!O360+PFC!O360+'SF6'!O360</f>
        <v>30.489863337612608</v>
      </c>
      <c r="P360" s="94">
        <f>+'CO2'!P360+'abs CO2'!P360+'CH4'!P360*PCG!$C$5+N2O!P360*PCG!$C$6+HFC!P360+PFC!P360+'SF6'!P360</f>
        <v>43.320539822733075</v>
      </c>
      <c r="Q360" s="94">
        <f>+'CO2'!Q360+'abs CO2'!Q360+'CH4'!Q360*PCG!$C$5+N2O!Q360*PCG!$C$6+HFC!Q360+PFC!Q360+'SF6'!Q360</f>
        <v>47.307739873075647</v>
      </c>
      <c r="R360" s="94">
        <f>+'CO2'!R360+'abs CO2'!R360+'CH4'!R360*PCG!$C$5+N2O!R360*PCG!$C$6+HFC!R360+PFC!R360+'SF6'!R360</f>
        <v>133.70836581077046</v>
      </c>
      <c r="S360" s="94">
        <f>+'CO2'!S360+'abs CO2'!S360+'CH4'!S360*PCG!$C$5+N2O!S360*PCG!$C$6+HFC!S360+PFC!S360+'SF6'!S360</f>
        <v>42.791319537499589</v>
      </c>
      <c r="T360" s="94">
        <f>+'CO2'!T360+'abs CO2'!T360+'CH4'!T360*PCG!$C$5+N2O!T360*PCG!$C$6+HFC!T360+PFC!T360+'SF6'!T360</f>
        <v>43.981371028848351</v>
      </c>
      <c r="U360" s="94">
        <f>+'CO2'!U360+'abs CO2'!U360+'CH4'!U360*PCG!$C$5+N2O!U360*PCG!$C$6+HFC!U360+PFC!U360+'SF6'!U360</f>
        <v>128.71770190374696</v>
      </c>
      <c r="V360" s="94">
        <f>+'CO2'!V360+'abs CO2'!V360+'CH4'!V360*PCG!$C$5+N2O!V360*PCG!$C$6+HFC!V360+PFC!V360+'SF6'!V360</f>
        <v>32.031432604987394</v>
      </c>
      <c r="W360" s="94">
        <f>+'CO2'!W360+'abs CO2'!W360+'CH4'!W360*PCG!$C$5+N2O!W360*PCG!$C$6+HFC!W360+PFC!W360+'SF6'!W360</f>
        <v>163.52906813714867</v>
      </c>
      <c r="X360" s="94">
        <f>+'CO2'!X360+'abs CO2'!X360+'CH4'!X360*PCG!$C$5+N2O!X360*PCG!$C$6+HFC!X360+PFC!X360+'SF6'!X360</f>
        <v>108.11531724250614</v>
      </c>
      <c r="Y360" s="94">
        <f>+'CO2'!Y360+'abs CO2'!Y360+'CH4'!Y360*PCG!$C$5+N2O!Y360*PCG!$C$6+HFC!Y360+PFC!Y360+'SF6'!Y360</f>
        <v>50.790709053542031</v>
      </c>
      <c r="Z360" s="94">
        <f>+'CO2'!Z360+'abs CO2'!Z360+'CH4'!Z360*PCG!$C$5+N2O!Z360*PCG!$C$6+HFC!Z360+PFC!Z360+'SF6'!Z360</f>
        <v>12.069887617575999</v>
      </c>
      <c r="AA360" s="94">
        <f>+'CO2'!AA360+'abs CO2'!AA360+'CH4'!AA360*PCG!$C$5+N2O!AA360*PCG!$C$6+HFC!AA360+PFC!AA360+'SF6'!AA360</f>
        <v>50.068631192265279</v>
      </c>
      <c r="AB360" s="94">
        <f>+'CO2'!AB360+'abs CO2'!AB360+'CH4'!AB360*PCG!$C$5+N2O!AB360*PCG!$C$6+HFC!AB360+PFC!AB360+'SF6'!AB360</f>
        <v>138.09346979046006</v>
      </c>
      <c r="AC360" s="94">
        <f>+'CO2'!AC360+'abs CO2'!AC360+'CH4'!AC360*PCG!$C$5+N2O!AC360*PCG!$C$6+HFC!AC360+PFC!AC360+'SF6'!AC360</f>
        <v>30.713838215123932</v>
      </c>
      <c r="AD360" s="94">
        <f>+'CO2'!AD360+'abs CO2'!AD360+'CH4'!AD360*PCG!$C$5+N2O!AD360*PCG!$C$6+HFC!AD360+PFC!AD360+'SF6'!AD360</f>
        <v>1284.0216888583545</v>
      </c>
      <c r="AE360" s="94">
        <f>+'CO2'!AE360+'abs CO2'!AE360+'CH4'!AE360*PCG!$C$5+N2O!AE360*PCG!$C$6+HFC!AE360+PFC!AE360+'SF6'!AE360</f>
        <v>24.682045548405416</v>
      </c>
    </row>
    <row r="361" spans="1:31" x14ac:dyDescent="0.2">
      <c r="A361" s="9" t="s">
        <v>625</v>
      </c>
      <c r="B361" s="4" t="s">
        <v>592</v>
      </c>
      <c r="C361" s="94">
        <f>+'CO2'!C361+'abs CO2'!C361+'CH4'!C361*PCG!$C$5+N2O!C361*PCG!$C$6+HFC!C361+PFC!C361+'SF6'!C361</f>
        <v>74.71776616896517</v>
      </c>
      <c r="D361" s="94">
        <f>+'CO2'!D361+'abs CO2'!D361+'CH4'!D361*PCG!$C$5+N2O!D361*PCG!$C$6+HFC!D361+PFC!D361+'SF6'!D361</f>
        <v>23.775505341362447</v>
      </c>
      <c r="E361" s="94">
        <f>+'CO2'!E361+'abs CO2'!E361+'CH4'!E361*PCG!$C$5+N2O!E361*PCG!$C$6+HFC!E361+PFC!E361+'SF6'!E361</f>
        <v>88.31406297531052</v>
      </c>
      <c r="F361" s="94">
        <f>+'CO2'!F361+'abs CO2'!F361+'CH4'!F361*PCG!$C$5+N2O!F361*PCG!$C$6+HFC!F361+PFC!F361+'SF6'!F361</f>
        <v>84.650002825195429</v>
      </c>
      <c r="G361" s="94">
        <f>+'CO2'!G361+'abs CO2'!G361+'CH4'!G361*PCG!$C$5+N2O!G361*PCG!$C$6+HFC!G361+PFC!G361+'SF6'!G361</f>
        <v>96.501467451956159</v>
      </c>
      <c r="H361" s="94">
        <f>+'CO2'!H361+'abs CO2'!H361+'CH4'!H361*PCG!$C$5+N2O!H361*PCG!$C$6+HFC!H361+PFC!H361+'SF6'!H361</f>
        <v>74.510198569183999</v>
      </c>
      <c r="I361" s="94">
        <f>+'CO2'!I361+'abs CO2'!I361+'CH4'!I361*PCG!$C$5+N2O!I361*PCG!$C$6+HFC!I361+PFC!I361+'SF6'!I361</f>
        <v>251.27674940998281</v>
      </c>
      <c r="J361" s="94">
        <f>+'CO2'!J361+'abs CO2'!J361+'CH4'!J361*PCG!$C$5+N2O!J361*PCG!$C$6+HFC!J361+PFC!J361+'SF6'!J361</f>
        <v>35.33915107916372</v>
      </c>
      <c r="K361" s="94">
        <f>+'CO2'!K361+'abs CO2'!K361+'CH4'!K361*PCG!$C$5+N2O!K361*PCG!$C$6+HFC!K361+PFC!K361+'SF6'!K361</f>
        <v>5.6669330283036174</v>
      </c>
      <c r="L361" s="94">
        <f>+'CO2'!L361+'abs CO2'!L361+'CH4'!L361*PCG!$C$5+N2O!L361*PCG!$C$6+HFC!L361+PFC!L361+'SF6'!L361</f>
        <v>195.93554863816533</v>
      </c>
      <c r="M361" s="94">
        <f>+'CO2'!M361+'abs CO2'!M361+'CH4'!M361*PCG!$C$5+N2O!M361*PCG!$C$6+HFC!M361+PFC!M361+'SF6'!M361</f>
        <v>31.224123453887039</v>
      </c>
      <c r="N361" s="94">
        <f>+'CO2'!N361+'abs CO2'!N361+'CH4'!N361*PCG!$C$5+N2O!N361*PCG!$C$6+HFC!N361+PFC!N361+'SF6'!N361</f>
        <v>7.2818962518500818</v>
      </c>
      <c r="O361" s="94">
        <f>+'CO2'!O361+'abs CO2'!O361+'CH4'!O361*PCG!$C$5+N2O!O361*PCG!$C$6+HFC!O361+PFC!O361+'SF6'!O361</f>
        <v>20.670194153254137</v>
      </c>
      <c r="P361" s="94">
        <f>+'CO2'!P361+'abs CO2'!P361+'CH4'!P361*PCG!$C$5+N2O!P361*PCG!$C$6+HFC!P361+PFC!P361+'SF6'!P361</f>
        <v>35.396157587782326</v>
      </c>
      <c r="Q361" s="94">
        <f>+'CO2'!Q361+'abs CO2'!Q361+'CH4'!Q361*PCG!$C$5+N2O!Q361*PCG!$C$6+HFC!Q361+PFC!Q361+'SF6'!Q361</f>
        <v>124.80450288905786</v>
      </c>
      <c r="R361" s="94">
        <f>+'CO2'!R361+'abs CO2'!R361+'CH4'!R361*PCG!$C$5+N2O!R361*PCG!$C$6+HFC!R361+PFC!R361+'SF6'!R361</f>
        <v>76.054320984589054</v>
      </c>
      <c r="S361" s="94">
        <f>+'CO2'!S361+'abs CO2'!S361+'CH4'!S361*PCG!$C$5+N2O!S361*PCG!$C$6+HFC!S361+PFC!S361+'SF6'!S361</f>
        <v>85.271224145570045</v>
      </c>
      <c r="T361" s="94">
        <f>+'CO2'!T361+'abs CO2'!T361+'CH4'!T361*PCG!$C$5+N2O!T361*PCG!$C$6+HFC!T361+PFC!T361+'SF6'!T361</f>
        <v>200.71075283663509</v>
      </c>
      <c r="U361" s="94">
        <f>+'CO2'!U361+'abs CO2'!U361+'CH4'!U361*PCG!$C$5+N2O!U361*PCG!$C$6+HFC!U361+PFC!U361+'SF6'!U361</f>
        <v>48.459523210698983</v>
      </c>
      <c r="V361" s="94">
        <f>+'CO2'!V361+'abs CO2'!V361+'CH4'!V361*PCG!$C$5+N2O!V361*PCG!$C$6+HFC!V361+PFC!V361+'SF6'!V361</f>
        <v>273.77039077664608</v>
      </c>
      <c r="W361" s="94">
        <f>+'CO2'!W361+'abs CO2'!W361+'CH4'!W361*PCG!$C$5+N2O!W361*PCG!$C$6+HFC!W361+PFC!W361+'SF6'!W361</f>
        <v>238.41791739900154</v>
      </c>
      <c r="X361" s="94">
        <f>+'CO2'!X361+'abs CO2'!X361+'CH4'!X361*PCG!$C$5+N2O!X361*PCG!$C$6+HFC!X361+PFC!X361+'SF6'!X361</f>
        <v>369.79843098063111</v>
      </c>
      <c r="Y361" s="94">
        <f>+'CO2'!Y361+'abs CO2'!Y361+'CH4'!Y361*PCG!$C$5+N2O!Y361*PCG!$C$6+HFC!Y361+PFC!Y361+'SF6'!Y361</f>
        <v>437.89377660927693</v>
      </c>
      <c r="Z361" s="94">
        <f>+'CO2'!Z361+'abs CO2'!Z361+'CH4'!Z361*PCG!$C$5+N2O!Z361*PCG!$C$6+HFC!Z361+PFC!Z361+'SF6'!Z361</f>
        <v>45.648648090684041</v>
      </c>
      <c r="AA361" s="94">
        <f>+'CO2'!AA361+'abs CO2'!AA361+'CH4'!AA361*PCG!$C$5+N2O!AA361*PCG!$C$6+HFC!AA361+PFC!AA361+'SF6'!AA361</f>
        <v>57.589360825601943</v>
      </c>
      <c r="AB361" s="94">
        <f>+'CO2'!AB361+'abs CO2'!AB361+'CH4'!AB361*PCG!$C$5+N2O!AB361*PCG!$C$6+HFC!AB361+PFC!AB361+'SF6'!AB361</f>
        <v>70.348278770276707</v>
      </c>
      <c r="AC361" s="94">
        <f>+'CO2'!AC361+'abs CO2'!AC361+'CH4'!AC361*PCG!$C$5+N2O!AC361*PCG!$C$6+HFC!AC361+PFC!AC361+'SF6'!AC361</f>
        <v>13.758168113728185</v>
      </c>
      <c r="AD361" s="94">
        <f>+'CO2'!AD361+'abs CO2'!AD361+'CH4'!AD361*PCG!$C$5+N2O!AD361*PCG!$C$6+HFC!AD361+PFC!AD361+'SF6'!AD361</f>
        <v>7261.4755924600449</v>
      </c>
      <c r="AE361" s="94">
        <f>+'CO2'!AE361+'abs CO2'!AE361+'CH4'!AE361*PCG!$C$5+N2O!AE361*PCG!$C$6+HFC!AE361+PFC!AE361+'SF6'!AE361</f>
        <v>27.249462908012532</v>
      </c>
    </row>
    <row r="362" spans="1:31" x14ac:dyDescent="0.2">
      <c r="A362" s="9" t="s">
        <v>626</v>
      </c>
      <c r="B362" s="4" t="s">
        <v>627</v>
      </c>
      <c r="C362" s="94">
        <f>+'CO2'!C362+'abs CO2'!C362+'CH4'!C362*PCG!$C$5+N2O!C362*PCG!$C$6+HFC!C362+PFC!C362+'SF6'!C362</f>
        <v>0.16500073586833963</v>
      </c>
      <c r="D362" s="94">
        <f>+'CO2'!D362+'abs CO2'!D362+'CH4'!D362*PCG!$C$5+N2O!D362*PCG!$C$6+HFC!D362+PFC!D362+'SF6'!D362</f>
        <v>0.14521521359280798</v>
      </c>
      <c r="E362" s="94">
        <f>+'CO2'!E362+'abs CO2'!E362+'CH4'!E362*PCG!$C$5+N2O!E362*PCG!$C$6+HFC!E362+PFC!E362+'SF6'!E362</f>
        <v>0.19348541415458564</v>
      </c>
      <c r="F362" s="94">
        <f>+'CO2'!F362+'abs CO2'!F362+'CH4'!F362*PCG!$C$5+N2O!F362*PCG!$C$6+HFC!F362+PFC!F362+'SF6'!F362</f>
        <v>0.11130064350824628</v>
      </c>
      <c r="G362" s="94">
        <f>+'CO2'!G362+'abs CO2'!G362+'CH4'!G362*PCG!$C$5+N2O!G362*PCG!$C$6+HFC!G362+PFC!G362+'SF6'!G362</f>
        <v>0.28327688866145645</v>
      </c>
      <c r="H362" s="94">
        <f>+'CO2'!H362+'abs CO2'!H362+'CH4'!H362*PCG!$C$5+N2O!H362*PCG!$C$6+HFC!H362+PFC!H362+'SF6'!H362</f>
        <v>0.40996896913005498</v>
      </c>
      <c r="I362" s="94">
        <f>+'CO2'!I362+'abs CO2'!I362+'CH4'!I362*PCG!$C$5+N2O!I362*PCG!$C$6+HFC!I362+PFC!I362+'SF6'!I362</f>
        <v>0.11001397764247559</v>
      </c>
      <c r="J362" s="94">
        <f>+'CO2'!J362+'abs CO2'!J362+'CH4'!J362*PCG!$C$5+N2O!J362*PCG!$C$6+HFC!J362+PFC!J362+'SF6'!J362</f>
        <v>0.14334590658027302</v>
      </c>
      <c r="K362" s="94">
        <f>+'CO2'!K362+'abs CO2'!K362+'CH4'!K362*PCG!$C$5+N2O!K362*PCG!$C$6+HFC!K362+PFC!K362+'SF6'!K362</f>
        <v>3.1155116875581538E-2</v>
      </c>
      <c r="L362" s="94">
        <f>+'CO2'!L362+'abs CO2'!L362+'CH4'!L362*PCG!$C$5+N2O!L362*PCG!$C$6+HFC!L362+PFC!L362+'SF6'!L362</f>
        <v>6.4236186430744469E-2</v>
      </c>
      <c r="M362" s="94">
        <f>+'CO2'!M362+'abs CO2'!M362+'CH4'!M362*PCG!$C$5+N2O!M362*PCG!$C$6+HFC!M362+PFC!M362+'SF6'!M362</f>
        <v>0.25903321180768746</v>
      </c>
      <c r="N362" s="94">
        <f>+'CO2'!N362+'abs CO2'!N362+'CH4'!N362*PCG!$C$5+N2O!N362*PCG!$C$6+HFC!N362+PFC!N362+'SF6'!N362</f>
        <v>4.5769698973581588E-2</v>
      </c>
      <c r="O362" s="94">
        <f>+'CO2'!O362+'abs CO2'!O362+'CH4'!O362*PCG!$C$5+N2O!O362*PCG!$C$6+HFC!O362+PFC!O362+'SF6'!O362</f>
        <v>0.23401134280729008</v>
      </c>
      <c r="P362" s="94">
        <f>+'CO2'!P362+'abs CO2'!P362+'CH4'!P362*PCG!$C$5+N2O!P362*PCG!$C$6+HFC!P362+PFC!P362+'SF6'!P362</f>
        <v>0.23273101709483601</v>
      </c>
      <c r="Q362" s="94">
        <f>+'CO2'!Q362+'abs CO2'!Q362+'CH4'!Q362*PCG!$C$5+N2O!Q362*PCG!$C$6+HFC!Q362+PFC!Q362+'SF6'!Q362</f>
        <v>0.39616863301455424</v>
      </c>
      <c r="R362" s="94">
        <f>+'CO2'!R362+'abs CO2'!R362+'CH4'!R362*PCG!$C$5+N2O!R362*PCG!$C$6+HFC!R362+PFC!R362+'SF6'!R362</f>
        <v>0</v>
      </c>
      <c r="S362" s="94">
        <f>+'CO2'!S362+'abs CO2'!S362+'CH4'!S362*PCG!$C$5+N2O!S362*PCG!$C$6+HFC!S362+PFC!S362+'SF6'!S362</f>
        <v>0.31998663076056377</v>
      </c>
      <c r="T362" s="94">
        <f>+'CO2'!T362+'abs CO2'!T362+'CH4'!T362*PCG!$C$5+N2O!T362*PCG!$C$6+HFC!T362+PFC!T362+'SF6'!T362</f>
        <v>0.30003684699092359</v>
      </c>
      <c r="U362" s="94">
        <f>+'CO2'!U362+'abs CO2'!U362+'CH4'!U362*PCG!$C$5+N2O!U362*PCG!$C$6+HFC!U362+PFC!U362+'SF6'!U362</f>
        <v>0.2792313744884159</v>
      </c>
      <c r="V362" s="94">
        <f>+'CO2'!V362+'abs CO2'!V362+'CH4'!V362*PCG!$C$5+N2O!V362*PCG!$C$6+HFC!V362+PFC!V362+'SF6'!V362</f>
        <v>6.9448070492004799E-2</v>
      </c>
      <c r="W362" s="94">
        <f>+'CO2'!W362+'abs CO2'!W362+'CH4'!W362*PCG!$C$5+N2O!W362*PCG!$C$6+HFC!W362+PFC!W362+'SF6'!W362</f>
        <v>1.7860090353333382E-2</v>
      </c>
      <c r="X362" s="94">
        <f>+'CO2'!X362+'abs CO2'!X362+'CH4'!X362*PCG!$C$5+N2O!X362*PCG!$C$6+HFC!X362+PFC!X362+'SF6'!X362</f>
        <v>1.5143118839066484E-2</v>
      </c>
      <c r="Y362" s="94">
        <f>+'CO2'!Y362+'abs CO2'!Y362+'CH4'!Y362*PCG!$C$5+N2O!Y362*PCG!$C$6+HFC!Y362+PFC!Y362+'SF6'!Y362</f>
        <v>0.19341201104659239</v>
      </c>
      <c r="Z362" s="94">
        <f>+'CO2'!Z362+'abs CO2'!Z362+'CH4'!Z362*PCG!$C$5+N2O!Z362*PCG!$C$6+HFC!Z362+PFC!Z362+'SF6'!Z362</f>
        <v>1.1007641359174068E-2</v>
      </c>
      <c r="AA362" s="94">
        <f>+'CO2'!AA362+'abs CO2'!AA362+'CH4'!AA362*PCG!$C$5+N2O!AA362*PCG!$C$6+HFC!AA362+PFC!AA362+'SF6'!AA362</f>
        <v>0.14494638758191009</v>
      </c>
      <c r="AB362" s="94">
        <f>+'CO2'!AB362+'abs CO2'!AB362+'CH4'!AB362*PCG!$C$5+N2O!AB362*PCG!$C$6+HFC!AB362+PFC!AB362+'SF6'!AB362</f>
        <v>5.4456395901030338E-2</v>
      </c>
      <c r="AC362" s="94">
        <f>+'CO2'!AC362+'abs CO2'!AC362+'CH4'!AC362*PCG!$C$5+N2O!AC362*PCG!$C$6+HFC!AC362+PFC!AC362+'SF6'!AC362</f>
        <v>3.6055324175670506E-2</v>
      </c>
      <c r="AD362" s="94">
        <f>+'CO2'!AD362+'abs CO2'!AD362+'CH4'!AD362*PCG!$C$5+N2O!AD362*PCG!$C$6+HFC!AD362+PFC!AD362+'SF6'!AD362</f>
        <v>0.36488116302290302</v>
      </c>
      <c r="AE362" s="94">
        <f>+'CO2'!AE362+'abs CO2'!AE362+'CH4'!AE362*PCG!$C$5+N2O!AE362*PCG!$C$6+HFC!AE362+PFC!AE362+'SF6'!AE362</f>
        <v>8.0290038618847537E-2</v>
      </c>
    </row>
    <row r="363" spans="1:31" x14ac:dyDescent="0.2">
      <c r="A363" s="9" t="s">
        <v>628</v>
      </c>
      <c r="B363" s="4" t="s">
        <v>629</v>
      </c>
      <c r="C363" s="94">
        <f>+'CO2'!C363+'abs CO2'!C363+'CH4'!C363*PCG!$C$5+N2O!C363*PCG!$C$6+HFC!C363+PFC!C363+'SF6'!C363</f>
        <v>0.96590614590114865</v>
      </c>
      <c r="D363" s="94">
        <f>+'CO2'!D363+'abs CO2'!D363+'CH4'!D363*PCG!$C$5+N2O!D363*PCG!$C$6+HFC!D363+PFC!D363+'SF6'!D363</f>
        <v>0.38393457625978139</v>
      </c>
      <c r="E363" s="94">
        <f>+'CO2'!E363+'abs CO2'!E363+'CH4'!E363*PCG!$C$5+N2O!E363*PCG!$C$6+HFC!E363+PFC!E363+'SF6'!E363</f>
        <v>1.5107393495109562</v>
      </c>
      <c r="F363" s="94">
        <f>+'CO2'!F363+'abs CO2'!F363+'CH4'!F363*PCG!$C$5+N2O!F363*PCG!$C$6+HFC!F363+PFC!F363+'SF6'!F363</f>
        <v>1.0030445119327085</v>
      </c>
      <c r="G363" s="94">
        <f>+'CO2'!G363+'abs CO2'!G363+'CH4'!G363*PCG!$C$5+N2O!G363*PCG!$C$6+HFC!G363+PFC!G363+'SF6'!G363</f>
        <v>0.6794160580211277</v>
      </c>
      <c r="H363" s="94">
        <f>+'CO2'!H363+'abs CO2'!H363+'CH4'!H363*PCG!$C$5+N2O!H363*PCG!$C$6+HFC!H363+PFC!H363+'SF6'!H363</f>
        <v>0.33208489071987518</v>
      </c>
      <c r="I363" s="94">
        <f>+'CO2'!I363+'abs CO2'!I363+'CH4'!I363*PCG!$C$5+N2O!I363*PCG!$C$6+HFC!I363+PFC!I363+'SF6'!I363</f>
        <v>1.6137720817766841</v>
      </c>
      <c r="J363" s="94">
        <f>+'CO2'!J363+'abs CO2'!J363+'CH4'!J363*PCG!$C$5+N2O!J363*PCG!$C$6+HFC!J363+PFC!J363+'SF6'!J363</f>
        <v>0.11203235625586866</v>
      </c>
      <c r="K363" s="94">
        <f>+'CO2'!K363+'abs CO2'!K363+'CH4'!K363*PCG!$C$5+N2O!K363*PCG!$C$6+HFC!K363+PFC!K363+'SF6'!K363</f>
        <v>2.4464039605682348</v>
      </c>
      <c r="L363" s="94">
        <f>+'CO2'!L363+'abs CO2'!L363+'CH4'!L363*PCG!$C$5+N2O!L363*PCG!$C$6+HFC!L363+PFC!L363+'SF6'!L363</f>
        <v>2.6266186533090794</v>
      </c>
      <c r="M363" s="94">
        <f>+'CO2'!M363+'abs CO2'!M363+'CH4'!M363*PCG!$C$5+N2O!M363*PCG!$C$6+HFC!M363+PFC!M363+'SF6'!M363</f>
        <v>5.4166856290914893</v>
      </c>
      <c r="N363" s="94">
        <f>+'CO2'!N363+'abs CO2'!N363+'CH4'!N363*PCG!$C$5+N2O!N363*PCG!$C$6+HFC!N363+PFC!N363+'SF6'!N363</f>
        <v>0.6364795803287957</v>
      </c>
      <c r="O363" s="94">
        <f>+'CO2'!O363+'abs CO2'!O363+'CH4'!O363*PCG!$C$5+N2O!O363*PCG!$C$6+HFC!O363+PFC!O363+'SF6'!O363</f>
        <v>18.778573444272951</v>
      </c>
      <c r="P363" s="94">
        <f>+'CO2'!P363+'abs CO2'!P363+'CH4'!P363*PCG!$C$5+N2O!P363*PCG!$C$6+HFC!P363+PFC!P363+'SF6'!P363</f>
        <v>0.41711837500532134</v>
      </c>
      <c r="Q363" s="94">
        <f>+'CO2'!Q363+'abs CO2'!Q363+'CH4'!Q363*PCG!$C$5+N2O!Q363*PCG!$C$6+HFC!Q363+PFC!Q363+'SF6'!Q363</f>
        <v>1.271132076500471</v>
      </c>
      <c r="R363" s="94">
        <f>+'CO2'!R363+'abs CO2'!R363+'CH4'!R363*PCG!$C$5+N2O!R363*PCG!$C$6+HFC!R363+PFC!R363+'SF6'!R363</f>
        <v>0</v>
      </c>
      <c r="S363" s="94">
        <f>+'CO2'!S363+'abs CO2'!S363+'CH4'!S363*PCG!$C$5+N2O!S363*PCG!$C$6+HFC!S363+PFC!S363+'SF6'!S363</f>
        <v>0.26751968705946821</v>
      </c>
      <c r="T363" s="94">
        <f>+'CO2'!T363+'abs CO2'!T363+'CH4'!T363*PCG!$C$5+N2O!T363*PCG!$C$6+HFC!T363+PFC!T363+'SF6'!T363</f>
        <v>0.90583869670860806</v>
      </c>
      <c r="U363" s="94">
        <f>+'CO2'!U363+'abs CO2'!U363+'CH4'!U363*PCG!$C$5+N2O!U363*PCG!$C$6+HFC!U363+PFC!U363+'SF6'!U363</f>
        <v>0.10085586300809921</v>
      </c>
      <c r="V363" s="94">
        <f>+'CO2'!V363+'abs CO2'!V363+'CH4'!V363*PCG!$C$5+N2O!V363*PCG!$C$6+HFC!V363+PFC!V363+'SF6'!V363</f>
        <v>1.4343502531286094</v>
      </c>
      <c r="W363" s="94">
        <f>+'CO2'!W363+'abs CO2'!W363+'CH4'!W363*PCG!$C$5+N2O!W363*PCG!$C$6+HFC!W363+PFC!W363+'SF6'!W363</f>
        <v>0.67457338977411074</v>
      </c>
      <c r="X363" s="94">
        <f>+'CO2'!X363+'abs CO2'!X363+'CH4'!X363*PCG!$C$5+N2O!X363*PCG!$C$6+HFC!X363+PFC!X363+'SF6'!X363</f>
        <v>0.74214565749003891</v>
      </c>
      <c r="Y363" s="94">
        <f>+'CO2'!Y363+'abs CO2'!Y363+'CH4'!Y363*PCG!$C$5+N2O!Y363*PCG!$C$6+HFC!Y363+PFC!Y363+'SF6'!Y363</f>
        <v>0.83759888802785376</v>
      </c>
      <c r="Z363" s="94">
        <f>+'CO2'!Z363+'abs CO2'!Z363+'CH4'!Z363*PCG!$C$5+N2O!Z363*PCG!$C$6+HFC!Z363+PFC!Z363+'SF6'!Z363</f>
        <v>0.32648195861039686</v>
      </c>
      <c r="AA363" s="94">
        <f>+'CO2'!AA363+'abs CO2'!AA363+'CH4'!AA363*PCG!$C$5+N2O!AA363*PCG!$C$6+HFC!AA363+PFC!AA363+'SF6'!AA363</f>
        <v>0.21908492284721043</v>
      </c>
      <c r="AB363" s="94">
        <f>+'CO2'!AB363+'abs CO2'!AB363+'CH4'!AB363*PCG!$C$5+N2O!AB363*PCG!$C$6+HFC!AB363+PFC!AB363+'SF6'!AB363</f>
        <v>0.13470264514339633</v>
      </c>
      <c r="AC363" s="94">
        <f>+'CO2'!AC363+'abs CO2'!AC363+'CH4'!AC363*PCG!$C$5+N2O!AC363*PCG!$C$6+HFC!AC363+PFC!AC363+'SF6'!AC363</f>
        <v>3.6793838496752274E-2</v>
      </c>
      <c r="AD363" s="94">
        <f>+'CO2'!AD363+'abs CO2'!AD363+'CH4'!AD363*PCG!$C$5+N2O!AD363*PCG!$C$6+HFC!AD363+PFC!AD363+'SF6'!AD363</f>
        <v>1.8815880253482318</v>
      </c>
      <c r="AE363" s="94">
        <f>+'CO2'!AE363+'abs CO2'!AE363+'CH4'!AE363*PCG!$C$5+N2O!AE363*PCG!$C$6+HFC!AE363+PFC!AE363+'SF6'!AE363</f>
        <v>1.1329097115869105</v>
      </c>
    </row>
    <row r="364" spans="1:31" x14ac:dyDescent="0.2">
      <c r="A364" s="9" t="s">
        <v>630</v>
      </c>
      <c r="B364" s="4" t="s">
        <v>631</v>
      </c>
      <c r="C364" s="33">
        <f t="shared" ref="C364:AE364" si="87">+C365+C366</f>
        <v>-196.71364974479633</v>
      </c>
      <c r="D364" s="33">
        <f t="shared" si="87"/>
        <v>-221.72353695834843</v>
      </c>
      <c r="E364" s="33">
        <f t="shared" si="87"/>
        <v>-259.9780236241682</v>
      </c>
      <c r="F364" s="33">
        <f t="shared" si="87"/>
        <v>-292.21460322697794</v>
      </c>
      <c r="G364" s="33">
        <f t="shared" si="87"/>
        <v>-304.74708767717118</v>
      </c>
      <c r="H364" s="33">
        <f t="shared" si="87"/>
        <v>-251.47820262281431</v>
      </c>
      <c r="I364" s="33">
        <f t="shared" si="87"/>
        <v>-229.5169006800399</v>
      </c>
      <c r="J364" s="33">
        <f t="shared" si="87"/>
        <v>-224.72635615043566</v>
      </c>
      <c r="K364" s="33">
        <f t="shared" si="87"/>
        <v>-214.33078035987862</v>
      </c>
      <c r="L364" s="33">
        <f t="shared" si="87"/>
        <v>-240.94254506127254</v>
      </c>
      <c r="M364" s="33">
        <f t="shared" si="87"/>
        <v>-216.79830644051393</v>
      </c>
      <c r="N364" s="33">
        <f t="shared" si="87"/>
        <v>-208.70118244950109</v>
      </c>
      <c r="O364" s="33">
        <f t="shared" si="87"/>
        <v>-179.24278766885044</v>
      </c>
      <c r="P364" s="33">
        <f t="shared" si="87"/>
        <v>-206.30869659767905</v>
      </c>
      <c r="Q364" s="33">
        <f t="shared" si="87"/>
        <v>-85.800477477738511</v>
      </c>
      <c r="R364" s="33">
        <f t="shared" si="87"/>
        <v>-82.598862334683091</v>
      </c>
      <c r="S364" s="33">
        <f t="shared" si="87"/>
        <v>-108.64935899745157</v>
      </c>
      <c r="T364" s="33">
        <f t="shared" si="87"/>
        <v>-129.16364465165489</v>
      </c>
      <c r="U364" s="33">
        <f t="shared" si="87"/>
        <v>-84.086252139411542</v>
      </c>
      <c r="V364" s="33">
        <f t="shared" si="87"/>
        <v>-86.111864941148809</v>
      </c>
      <c r="W364" s="33">
        <f t="shared" si="87"/>
        <v>-103.33352185345686</v>
      </c>
      <c r="X364" s="33">
        <f t="shared" si="87"/>
        <v>-104.76345964542951</v>
      </c>
      <c r="Y364" s="33">
        <f t="shared" si="87"/>
        <v>-69.406591935845512</v>
      </c>
      <c r="Z364" s="33">
        <f t="shared" si="87"/>
        <v>-93.989457531446561</v>
      </c>
      <c r="AA364" s="33">
        <f t="shared" si="87"/>
        <v>-170.97700073921956</v>
      </c>
      <c r="AB364" s="33">
        <f t="shared" si="87"/>
        <v>-196.06499420633548</v>
      </c>
      <c r="AC364" s="33">
        <f t="shared" si="87"/>
        <v>-177.2827612973193</v>
      </c>
      <c r="AD364" s="33">
        <f t="shared" si="87"/>
        <v>-120.17364273284383</v>
      </c>
      <c r="AE364" s="33">
        <f t="shared" si="87"/>
        <v>-89.267182545907772</v>
      </c>
    </row>
    <row r="365" spans="1:31" x14ac:dyDescent="0.2">
      <c r="A365" s="9" t="s">
        <v>632</v>
      </c>
      <c r="B365" s="4" t="s">
        <v>633</v>
      </c>
      <c r="C365" s="94">
        <f>+'CO2'!C365+'abs CO2'!C365+'CH4'!C365*PCG!$C$5+N2O!C365*PCG!$C$6+HFC!C365+PFC!C365+'SF6'!C365</f>
        <v>-0.21769527658264462</v>
      </c>
      <c r="D365" s="94">
        <f>+'CO2'!D365+'abs CO2'!D365+'CH4'!D365*PCG!$C$5+N2O!D365*PCG!$C$6+HFC!D365+PFC!D365+'SF6'!D365</f>
        <v>-0.43539055316528924</v>
      </c>
      <c r="E365" s="94">
        <f>+'CO2'!E365+'abs CO2'!E365+'CH4'!E365*PCG!$C$5+N2O!E365*PCG!$C$6+HFC!E365+PFC!E365+'SF6'!E365</f>
        <v>-0.65308582974793361</v>
      </c>
      <c r="F365" s="94">
        <f>+'CO2'!F365+'abs CO2'!F365+'CH4'!F365*PCG!$C$5+N2O!F365*PCG!$C$6+HFC!F365+PFC!F365+'SF6'!F365</f>
        <v>-0.87078110633057848</v>
      </c>
      <c r="G365" s="94">
        <f>+'CO2'!G365+'abs CO2'!G365+'CH4'!G365*PCG!$C$5+N2O!G365*PCG!$C$6+HFC!G365+PFC!G365+'SF6'!G365</f>
        <v>-1.0884763829132234</v>
      </c>
      <c r="H365" s="94">
        <f>+'CO2'!H365+'abs CO2'!H365+'CH4'!H365*PCG!$C$5+N2O!H365*PCG!$C$6+HFC!H365+PFC!H365+'SF6'!H365</f>
        <v>-1.3061716594958686</v>
      </c>
      <c r="I365" s="94">
        <f>+'CO2'!I365+'abs CO2'!I365+'CH4'!I365*PCG!$C$5+N2O!I365*PCG!$C$6+HFC!I365+PFC!I365+'SF6'!I365</f>
        <v>-1.5238669360785122</v>
      </c>
      <c r="J365" s="94">
        <f>+'CO2'!J365+'abs CO2'!J365+'CH4'!J365*PCG!$C$5+N2O!J365*PCG!$C$6+HFC!J365+PFC!J365+'SF6'!J365</f>
        <v>-1.741562212661157</v>
      </c>
      <c r="K365" s="94">
        <f>+'CO2'!K365+'abs CO2'!K365+'CH4'!K365*PCG!$C$5+N2O!K365*PCG!$C$6+HFC!K365+PFC!K365+'SF6'!K365</f>
        <v>-1.9592574892438022</v>
      </c>
      <c r="L365" s="94">
        <f>+'CO2'!L365+'abs CO2'!L365+'CH4'!L365*PCG!$C$5+N2O!L365*PCG!$C$6+HFC!L365+PFC!L365+'SF6'!L365</f>
        <v>-2.1769527658264467</v>
      </c>
      <c r="M365" s="94">
        <f>+'CO2'!M365+'abs CO2'!M365+'CH4'!M365*PCG!$C$5+N2O!M365*PCG!$C$6+HFC!M365+PFC!M365+'SF6'!M365</f>
        <v>-2.3946480424090888</v>
      </c>
      <c r="N365" s="94">
        <f>+'CO2'!N365+'abs CO2'!N365+'CH4'!N365*PCG!$C$5+N2O!N365*PCG!$C$6+HFC!N365+PFC!N365+'SF6'!N365</f>
        <v>-2.6123433189917367</v>
      </c>
      <c r="O365" s="94">
        <f>+'CO2'!O365+'abs CO2'!O365+'CH4'!O365*PCG!$C$5+N2O!O365*PCG!$C$6+HFC!O365+PFC!O365+'SF6'!O365</f>
        <v>-2.8472002204793414</v>
      </c>
      <c r="P365" s="94">
        <f>+'CO2'!P365+'abs CO2'!P365+'CH4'!P365*PCG!$C$5+N2O!P365*PCG!$C$6+HFC!P365+PFC!P365+'SF6'!P365</f>
        <v>-3.0820571219669421</v>
      </c>
      <c r="Q365" s="94">
        <f>+'CO2'!Q365+'abs CO2'!Q365+'CH4'!Q365*PCG!$C$5+N2O!Q365*PCG!$C$6+HFC!Q365+PFC!Q365+'SF6'!Q365</f>
        <v>-3.3169140234545473</v>
      </c>
      <c r="R365" s="94">
        <f>+'CO2'!R365+'abs CO2'!R365+'CH4'!R365*PCG!$C$5+N2O!R365*PCG!$C$6+HFC!R365+PFC!R365+'SF6'!R365</f>
        <v>-3.5517709249421481</v>
      </c>
      <c r="S365" s="94">
        <f>+'CO2'!S365+'abs CO2'!S365+'CH4'!S365*PCG!$C$5+N2O!S365*PCG!$C$6+HFC!S365+PFC!S365+'SF6'!S365</f>
        <v>-3.7866278264297524</v>
      </c>
      <c r="T365" s="94">
        <f>+'CO2'!T365+'abs CO2'!T365+'CH4'!T365*PCG!$C$5+N2O!T365*PCG!$C$6+HFC!T365+PFC!T365+'SF6'!T365</f>
        <v>-4.0214847279173531</v>
      </c>
      <c r="U365" s="94">
        <f>+'CO2'!U365+'abs CO2'!U365+'CH4'!U365*PCG!$C$5+N2O!U365*PCG!$C$6+HFC!U365+PFC!U365+'SF6'!U365</f>
        <v>-4.2906907445123936</v>
      </c>
      <c r="V365" s="94">
        <f>+'CO2'!V365+'abs CO2'!V365+'CH4'!V365*PCG!$C$5+N2O!V365*PCG!$C$6+HFC!V365+PFC!V365+'SF6'!V365</f>
        <v>-4.5598967611074368</v>
      </c>
      <c r="W365" s="94">
        <f>+'CO2'!W365+'abs CO2'!W365+'CH4'!W365*PCG!$C$5+N2O!W365*PCG!$C$6+HFC!W365+PFC!W365+'SF6'!W365</f>
        <v>-4.6114075011198343</v>
      </c>
      <c r="X365" s="94">
        <f>+'CO2'!X365+'abs CO2'!X365+'CH4'!X365*PCG!$C$5+N2O!X365*PCG!$C$6+HFC!X365+PFC!X365+'SF6'!X365</f>
        <v>-4.6629182411322301</v>
      </c>
      <c r="Y365" s="94">
        <f>+'CO2'!Y365+'abs CO2'!Y365+'CH4'!Y365*PCG!$C$5+N2O!Y365*PCG!$C$6+HFC!Y365+PFC!Y365+'SF6'!Y365</f>
        <v>-4.7144289811446285</v>
      </c>
      <c r="Z365" s="94">
        <f>+'CO2'!Z365+'abs CO2'!Z365+'CH4'!Z365*PCG!$C$5+N2O!Z365*PCG!$C$6+HFC!Z365+PFC!Z365+'SF6'!Z365</f>
        <v>-4.765939721157026</v>
      </c>
      <c r="AA365" s="94">
        <f>+'CO2'!AA365+'abs CO2'!AA365+'CH4'!AA365*PCG!$C$5+N2O!AA365*PCG!$C$6+HFC!AA365+PFC!AA365+'SF6'!AA365</f>
        <v>-4.6004406149710722</v>
      </c>
      <c r="AB365" s="94">
        <f>+'CO2'!AB365+'abs CO2'!AB365+'CH4'!AB365*PCG!$C$5+N2O!AB365*PCG!$C$6+HFC!AB365+PFC!AB365+'SF6'!AB365</f>
        <v>-4.4349415087851227</v>
      </c>
      <c r="AC365" s="94">
        <f>+'CO2'!AC365+'abs CO2'!AC365+'CH4'!AC365*PCG!$C$5+N2O!AC365*PCG!$C$6+HFC!AC365+PFC!AC365+'SF6'!AC365</f>
        <v>-4.2694424025991742</v>
      </c>
      <c r="AD365" s="94">
        <f>+'CO2'!AD365+'abs CO2'!AD365+'CH4'!AD365*PCG!$C$5+N2O!AD365*PCG!$C$6+HFC!AD365+PFC!AD365+'SF6'!AD365</f>
        <v>-4.1039432964132221</v>
      </c>
      <c r="AE365" s="94">
        <f>+'CO2'!AE365+'abs CO2'!AE365+'CH4'!AE365*PCG!$C$5+N2O!AE365*PCG!$C$6+HFC!AE365+PFC!AE365+'SF6'!AE365</f>
        <v>-3.9384441902272731</v>
      </c>
    </row>
    <row r="366" spans="1:31" x14ac:dyDescent="0.2">
      <c r="A366" s="9" t="s">
        <v>634</v>
      </c>
      <c r="B366" s="4" t="s">
        <v>635</v>
      </c>
      <c r="C366" s="94">
        <f>+'CO2'!C366+'abs CO2'!C366+'CH4'!C366*PCG!$C$5+N2O!C366*PCG!$C$6+HFC!C366+PFC!C366+'SF6'!C366</f>
        <v>-196.49595446821368</v>
      </c>
      <c r="D366" s="94">
        <f>+'CO2'!D366+'abs CO2'!D366+'CH4'!D366*PCG!$C$5+N2O!D366*PCG!$C$6+HFC!D366+PFC!D366+'SF6'!D366</f>
        <v>-221.28814640518314</v>
      </c>
      <c r="E366" s="94">
        <f>+'CO2'!E366+'abs CO2'!E366+'CH4'!E366*PCG!$C$5+N2O!E366*PCG!$C$6+HFC!E366+PFC!E366+'SF6'!E366</f>
        <v>-259.32493779442029</v>
      </c>
      <c r="F366" s="94">
        <f>+'CO2'!F366+'abs CO2'!F366+'CH4'!F366*PCG!$C$5+N2O!F366*PCG!$C$6+HFC!F366+PFC!F366+'SF6'!F366</f>
        <v>-291.34382212064736</v>
      </c>
      <c r="G366" s="94">
        <f>+'CO2'!G366+'abs CO2'!G366+'CH4'!G366*PCG!$C$5+N2O!G366*PCG!$C$6+HFC!G366+PFC!G366+'SF6'!G366</f>
        <v>-303.65861129425798</v>
      </c>
      <c r="H366" s="94">
        <f>+'CO2'!H366+'abs CO2'!H366+'CH4'!H366*PCG!$C$5+N2O!H366*PCG!$C$6+HFC!H366+PFC!H366+'SF6'!H366</f>
        <v>-250.17203096331843</v>
      </c>
      <c r="I366" s="94">
        <f>+'CO2'!I366+'abs CO2'!I366+'CH4'!I366*PCG!$C$5+N2O!I366*PCG!$C$6+HFC!I366+PFC!I366+'SF6'!I366</f>
        <v>-227.99303374396138</v>
      </c>
      <c r="J366" s="94">
        <f>+'CO2'!J366+'abs CO2'!J366+'CH4'!J366*PCG!$C$5+N2O!J366*PCG!$C$6+HFC!J366+PFC!J366+'SF6'!J366</f>
        <v>-222.9847939377745</v>
      </c>
      <c r="K366" s="94">
        <f>+'CO2'!K366+'abs CO2'!K366+'CH4'!K366*PCG!$C$5+N2O!K366*PCG!$C$6+HFC!K366+PFC!K366+'SF6'!K366</f>
        <v>-212.37152287063481</v>
      </c>
      <c r="L366" s="94">
        <f>+'CO2'!L366+'abs CO2'!L366+'CH4'!L366*PCG!$C$5+N2O!L366*PCG!$C$6+HFC!L366+PFC!L366+'SF6'!L366</f>
        <v>-238.76559229544608</v>
      </c>
      <c r="M366" s="94">
        <f>+'CO2'!M366+'abs CO2'!M366+'CH4'!M366*PCG!$C$5+N2O!M366*PCG!$C$6+HFC!M366+PFC!M366+'SF6'!M366</f>
        <v>-214.40365839810482</v>
      </c>
      <c r="N366" s="94">
        <f>+'CO2'!N366+'abs CO2'!N366+'CH4'!N366*PCG!$C$5+N2O!N366*PCG!$C$6+HFC!N366+PFC!N366+'SF6'!N366</f>
        <v>-206.08883913050934</v>
      </c>
      <c r="O366" s="94">
        <f>+'CO2'!O366+'abs CO2'!O366+'CH4'!O366*PCG!$C$5+N2O!O366*PCG!$C$6+HFC!O366+PFC!O366+'SF6'!O366</f>
        <v>-176.39558744837109</v>
      </c>
      <c r="P366" s="94">
        <f>+'CO2'!P366+'abs CO2'!P366+'CH4'!P366*PCG!$C$5+N2O!P366*PCG!$C$6+HFC!P366+PFC!P366+'SF6'!P366</f>
        <v>-203.22663947571209</v>
      </c>
      <c r="Q366" s="94">
        <f>+'CO2'!Q366+'abs CO2'!Q366+'CH4'!Q366*PCG!$C$5+N2O!Q366*PCG!$C$6+HFC!Q366+PFC!Q366+'SF6'!Q366</f>
        <v>-82.483563454283967</v>
      </c>
      <c r="R366" s="94">
        <f>+'CO2'!R366+'abs CO2'!R366+'CH4'!R366*PCG!$C$5+N2O!R366*PCG!$C$6+HFC!R366+PFC!R366+'SF6'!R366</f>
        <v>-79.047091409740943</v>
      </c>
      <c r="S366" s="94">
        <f>+'CO2'!S366+'abs CO2'!S366+'CH4'!S366*PCG!$C$5+N2O!S366*PCG!$C$6+HFC!S366+PFC!S366+'SF6'!S366</f>
        <v>-104.86273117102182</v>
      </c>
      <c r="T366" s="94">
        <f>+'CO2'!T366+'abs CO2'!T366+'CH4'!T366*PCG!$C$5+N2O!T366*PCG!$C$6+HFC!T366+PFC!T366+'SF6'!T366</f>
        <v>-125.14215992373755</v>
      </c>
      <c r="U366" s="94">
        <f>+'CO2'!U366+'abs CO2'!U366+'CH4'!U366*PCG!$C$5+N2O!U366*PCG!$C$6+HFC!U366+PFC!U366+'SF6'!U366</f>
        <v>-79.795561394899153</v>
      </c>
      <c r="V366" s="94">
        <f>+'CO2'!V366+'abs CO2'!V366+'CH4'!V366*PCG!$C$5+N2O!V366*PCG!$C$6+HFC!V366+PFC!V366+'SF6'!V366</f>
        <v>-81.551968180041371</v>
      </c>
      <c r="W366" s="94">
        <f>+'CO2'!W366+'abs CO2'!W366+'CH4'!W366*PCG!$C$5+N2O!W366*PCG!$C$6+HFC!W366+PFC!W366+'SF6'!W366</f>
        <v>-98.72211435233703</v>
      </c>
      <c r="X366" s="94">
        <f>+'CO2'!X366+'abs CO2'!X366+'CH4'!X366*PCG!$C$5+N2O!X366*PCG!$C$6+HFC!X366+PFC!X366+'SF6'!X366</f>
        <v>-100.10054140429727</v>
      </c>
      <c r="Y366" s="94">
        <f>+'CO2'!Y366+'abs CO2'!Y366+'CH4'!Y366*PCG!$C$5+N2O!Y366*PCG!$C$6+HFC!Y366+PFC!Y366+'SF6'!Y366</f>
        <v>-64.692162954700876</v>
      </c>
      <c r="Z366" s="94">
        <f>+'CO2'!Z366+'abs CO2'!Z366+'CH4'!Z366*PCG!$C$5+N2O!Z366*PCG!$C$6+HFC!Z366+PFC!Z366+'SF6'!Z366</f>
        <v>-89.223517810289536</v>
      </c>
      <c r="AA366" s="94">
        <f>+'CO2'!AA366+'abs CO2'!AA366+'CH4'!AA366*PCG!$C$5+N2O!AA366*PCG!$C$6+HFC!AA366+PFC!AA366+'SF6'!AA366</f>
        <v>-166.3765601242485</v>
      </c>
      <c r="AB366" s="94">
        <f>+'CO2'!AB366+'abs CO2'!AB366+'CH4'!AB366*PCG!$C$5+N2O!AB366*PCG!$C$6+HFC!AB366+PFC!AB366+'SF6'!AB366</f>
        <v>-191.63005269755035</v>
      </c>
      <c r="AC366" s="94">
        <f>+'CO2'!AC366+'abs CO2'!AC366+'CH4'!AC366*PCG!$C$5+N2O!AC366*PCG!$C$6+HFC!AC366+PFC!AC366+'SF6'!AC366</f>
        <v>-173.01331889472013</v>
      </c>
      <c r="AD366" s="94">
        <f>+'CO2'!AD366+'abs CO2'!AD366+'CH4'!AD366*PCG!$C$5+N2O!AD366*PCG!$C$6+HFC!AD366+PFC!AD366+'SF6'!AD366</f>
        <v>-116.06969943643061</v>
      </c>
      <c r="AE366" s="94">
        <f>+'CO2'!AE366+'abs CO2'!AE366+'CH4'!AE366*PCG!$C$5+N2O!AE366*PCG!$C$6+HFC!AE366+PFC!AE366+'SF6'!AE366</f>
        <v>-85.3287383556805</v>
      </c>
    </row>
    <row r="367" spans="1:31" x14ac:dyDescent="0.2">
      <c r="A367" s="9" t="s">
        <v>636</v>
      </c>
      <c r="B367" s="4" t="s">
        <v>637</v>
      </c>
      <c r="C367" s="33">
        <f t="shared" ref="C367:AE367" si="88">C368+C371+C374+C377+C380</f>
        <v>-644.02957958533159</v>
      </c>
      <c r="D367" s="33">
        <f t="shared" si="88"/>
        <v>-717.28949689271269</v>
      </c>
      <c r="E367" s="33">
        <f t="shared" si="88"/>
        <v>-828.54864784067968</v>
      </c>
      <c r="F367" s="33">
        <f t="shared" si="88"/>
        <v>-922.496325481913</v>
      </c>
      <c r="G367" s="33">
        <f t="shared" si="88"/>
        <v>-959.08630771846583</v>
      </c>
      <c r="H367" s="33">
        <f t="shared" si="88"/>
        <v>-803.70096201607544</v>
      </c>
      <c r="I367" s="33">
        <f t="shared" si="88"/>
        <v>-740.19576129580571</v>
      </c>
      <c r="J367" s="33">
        <f t="shared" si="88"/>
        <v>-726.81202912058939</v>
      </c>
      <c r="K367" s="33">
        <f t="shared" si="88"/>
        <v>-697.25152542925491</v>
      </c>
      <c r="L367" s="33">
        <f t="shared" si="88"/>
        <v>-774.2983167327103</v>
      </c>
      <c r="M367" s="33">
        <f t="shared" si="88"/>
        <v>-705.20310761471865</v>
      </c>
      <c r="N367" s="33">
        <f t="shared" si="88"/>
        <v>-682.1409530086114</v>
      </c>
      <c r="O367" s="33">
        <f t="shared" si="88"/>
        <v>-698.34271794144138</v>
      </c>
      <c r="P367" s="33">
        <f t="shared" si="88"/>
        <v>-767.96909008634725</v>
      </c>
      <c r="Q367" s="33">
        <f t="shared" si="88"/>
        <v>-423.79193746012913</v>
      </c>
      <c r="R367" s="33">
        <f t="shared" si="88"/>
        <v>-412.13879049450424</v>
      </c>
      <c r="S367" s="33">
        <f t="shared" si="88"/>
        <v>-481.81542959387633</v>
      </c>
      <c r="T367" s="33">
        <f t="shared" si="88"/>
        <v>-536.54441781915534</v>
      </c>
      <c r="U367" s="33">
        <f t="shared" si="88"/>
        <v>-609.31731241992793</v>
      </c>
      <c r="V367" s="33">
        <f t="shared" si="88"/>
        <v>-606.33868405051226</v>
      </c>
      <c r="W367" s="33">
        <f t="shared" si="88"/>
        <v>-641.29827891980051</v>
      </c>
      <c r="X367" s="33">
        <f t="shared" si="88"/>
        <v>-635.00080441057878</v>
      </c>
      <c r="Y367" s="33">
        <f t="shared" si="88"/>
        <v>-535.57094302339669</v>
      </c>
      <c r="Z367" s="33">
        <f t="shared" si="88"/>
        <v>-591.07116383531513</v>
      </c>
      <c r="AA367" s="33">
        <f t="shared" si="88"/>
        <v>-506.11278348341261</v>
      </c>
      <c r="AB367" s="33">
        <f t="shared" si="88"/>
        <v>-650.61328687489265</v>
      </c>
      <c r="AC367" s="33">
        <f t="shared" si="88"/>
        <v>-660.25842514290844</v>
      </c>
      <c r="AD367" s="33">
        <f t="shared" si="88"/>
        <v>-513.61454648330528</v>
      </c>
      <c r="AE367" s="33">
        <f t="shared" si="88"/>
        <v>-439.56686100758861</v>
      </c>
    </row>
    <row r="368" spans="1:31" x14ac:dyDescent="0.2">
      <c r="A368" s="9" t="s">
        <v>638</v>
      </c>
      <c r="B368" s="4" t="s">
        <v>639</v>
      </c>
      <c r="C368" s="33">
        <f>+C369+C370</f>
        <v>-276.48264510842938</v>
      </c>
      <c r="D368" s="33">
        <f t="shared" ref="D368:AE368" si="89">+D369+D370</f>
        <v>-306.58747275137119</v>
      </c>
      <c r="E368" s="33">
        <f t="shared" si="89"/>
        <v>-352.42988678320859</v>
      </c>
      <c r="F368" s="33">
        <f t="shared" si="89"/>
        <v>-391.07578226500357</v>
      </c>
      <c r="G368" s="33">
        <f t="shared" si="89"/>
        <v>-405.48281068284126</v>
      </c>
      <c r="H368" s="33">
        <f t="shared" si="89"/>
        <v>-338.51407152349566</v>
      </c>
      <c r="I368" s="33">
        <f t="shared" si="89"/>
        <v>-310.80339737739018</v>
      </c>
      <c r="J368" s="33">
        <f t="shared" si="89"/>
        <v>-304.35342132012846</v>
      </c>
      <c r="K368" s="33">
        <f t="shared" si="89"/>
        <v>-291.14766297452502</v>
      </c>
      <c r="L368" s="33">
        <f t="shared" si="89"/>
        <v>-322.34691387516483</v>
      </c>
      <c r="M368" s="33">
        <f t="shared" si="89"/>
        <v>-292.71533181815801</v>
      </c>
      <c r="N368" s="33">
        <f t="shared" si="89"/>
        <v>-282.14466316886137</v>
      </c>
      <c r="O368" s="33">
        <f t="shared" si="89"/>
        <v>-289.6549739260285</v>
      </c>
      <c r="P368" s="33">
        <f t="shared" si="89"/>
        <v>-320.32529393607655</v>
      </c>
      <c r="Q368" s="33">
        <f t="shared" si="89"/>
        <v>-174.15913583233458</v>
      </c>
      <c r="R368" s="33">
        <f t="shared" si="89"/>
        <v>-169.11399239963634</v>
      </c>
      <c r="S368" s="33">
        <f t="shared" si="89"/>
        <v>-198.83396556134539</v>
      </c>
      <c r="T368" s="33">
        <f t="shared" si="89"/>
        <v>-222.57790062722557</v>
      </c>
      <c r="U368" s="33">
        <f t="shared" si="89"/>
        <v>-254.61781666409692</v>
      </c>
      <c r="V368" s="33">
        <f t="shared" si="89"/>
        <v>-255.43943062566856</v>
      </c>
      <c r="W368" s="33">
        <f t="shared" si="89"/>
        <v>-274.1771047656037</v>
      </c>
      <c r="X368" s="33">
        <f t="shared" si="89"/>
        <v>-274.33829744875783</v>
      </c>
      <c r="Y368" s="33">
        <f t="shared" si="89"/>
        <v>-231.60114242198497</v>
      </c>
      <c r="Z368" s="33">
        <f t="shared" si="89"/>
        <v>-259.85225018950445</v>
      </c>
      <c r="AA368" s="33">
        <f t="shared" si="89"/>
        <v>-195.78841107940798</v>
      </c>
      <c r="AB368" s="33">
        <f t="shared" si="89"/>
        <v>-300.21742263725673</v>
      </c>
      <c r="AC368" s="33">
        <f t="shared" si="89"/>
        <v>-331.29011331524214</v>
      </c>
      <c r="AD368" s="33">
        <f t="shared" si="89"/>
        <v>-263.2739838456954</v>
      </c>
      <c r="AE368" s="33">
        <f t="shared" si="89"/>
        <v>-231.83135650232356</v>
      </c>
    </row>
    <row r="369" spans="1:31" x14ac:dyDescent="0.2">
      <c r="A369" s="9" t="s">
        <v>640</v>
      </c>
      <c r="B369" s="4" t="s">
        <v>641</v>
      </c>
      <c r="C369" s="94">
        <f>+'CO2'!C369+'abs CO2'!C369+'CH4'!C369*PCG!$C$5+N2O!C369*PCG!$C$6+HFC!C369+PFC!C369+'SF6'!C369</f>
        <v>0</v>
      </c>
      <c r="D369" s="94">
        <f>+'CO2'!D369+'abs CO2'!D369+'CH4'!D369*PCG!$C$5+N2O!D369*PCG!$C$6+HFC!D369+PFC!D369+'SF6'!D369</f>
        <v>0</v>
      </c>
      <c r="E369" s="94">
        <f>+'CO2'!E369+'abs CO2'!E369+'CH4'!E369*PCG!$C$5+N2O!E369*PCG!$C$6+HFC!E369+PFC!E369+'SF6'!E369</f>
        <v>0</v>
      </c>
      <c r="F369" s="94">
        <f>+'CO2'!F369+'abs CO2'!F369+'CH4'!F369*PCG!$C$5+N2O!F369*PCG!$C$6+HFC!F369+PFC!F369+'SF6'!F369</f>
        <v>0</v>
      </c>
      <c r="G369" s="94">
        <f>+'CO2'!G369+'abs CO2'!G369+'CH4'!G369*PCG!$C$5+N2O!G369*PCG!$C$6+HFC!G369+PFC!G369+'SF6'!G369</f>
        <v>0</v>
      </c>
      <c r="H369" s="94">
        <f>+'CO2'!H369+'abs CO2'!H369+'CH4'!H369*PCG!$C$5+N2O!H369*PCG!$C$6+HFC!H369+PFC!H369+'SF6'!H369</f>
        <v>0</v>
      </c>
      <c r="I369" s="94">
        <f>+'CO2'!I369+'abs CO2'!I369+'CH4'!I369*PCG!$C$5+N2O!I369*PCG!$C$6+HFC!I369+PFC!I369+'SF6'!I369</f>
        <v>0</v>
      </c>
      <c r="J369" s="94">
        <f>+'CO2'!J369+'abs CO2'!J369+'CH4'!J369*PCG!$C$5+N2O!J369*PCG!$C$6+HFC!J369+PFC!J369+'SF6'!J369</f>
        <v>0</v>
      </c>
      <c r="K369" s="94">
        <f>+'CO2'!K369+'abs CO2'!K369+'CH4'!K369*PCG!$C$5+N2O!K369*PCG!$C$6+HFC!K369+PFC!K369+'SF6'!K369</f>
        <v>0</v>
      </c>
      <c r="L369" s="94">
        <f>+'CO2'!L369+'abs CO2'!L369+'CH4'!L369*PCG!$C$5+N2O!L369*PCG!$C$6+HFC!L369+PFC!L369+'SF6'!L369</f>
        <v>0</v>
      </c>
      <c r="M369" s="94">
        <f>+'CO2'!M369+'abs CO2'!M369+'CH4'!M369*PCG!$C$5+N2O!M369*PCG!$C$6+HFC!M369+PFC!M369+'SF6'!M369</f>
        <v>0</v>
      </c>
      <c r="N369" s="94">
        <f>+'CO2'!N369+'abs CO2'!N369+'CH4'!N369*PCG!$C$5+N2O!N369*PCG!$C$6+HFC!N369+PFC!N369+'SF6'!N369</f>
        <v>0</v>
      </c>
      <c r="O369" s="94">
        <f>+'CO2'!O369+'abs CO2'!O369+'CH4'!O369*PCG!$C$5+N2O!O369*PCG!$C$6+HFC!O369+PFC!O369+'SF6'!O369</f>
        <v>0</v>
      </c>
      <c r="P369" s="94">
        <f>+'CO2'!P369+'abs CO2'!P369+'CH4'!P369*PCG!$C$5+N2O!P369*PCG!$C$6+HFC!P369+PFC!P369+'SF6'!P369</f>
        <v>0</v>
      </c>
      <c r="Q369" s="94">
        <f>+'CO2'!Q369+'abs CO2'!Q369+'CH4'!Q369*PCG!$C$5+N2O!Q369*PCG!$C$6+HFC!Q369+PFC!Q369+'SF6'!Q369</f>
        <v>0</v>
      </c>
      <c r="R369" s="94">
        <f>+'CO2'!R369+'abs CO2'!R369+'CH4'!R369*PCG!$C$5+N2O!R369*PCG!$C$6+HFC!R369+PFC!R369+'SF6'!R369</f>
        <v>0</v>
      </c>
      <c r="S369" s="94">
        <f>+'CO2'!S369+'abs CO2'!S369+'CH4'!S369*PCG!$C$5+N2O!S369*PCG!$C$6+HFC!S369+PFC!S369+'SF6'!S369</f>
        <v>0</v>
      </c>
      <c r="T369" s="94">
        <f>+'CO2'!T369+'abs CO2'!T369+'CH4'!T369*PCG!$C$5+N2O!T369*PCG!$C$6+HFC!T369+PFC!T369+'SF6'!T369</f>
        <v>0</v>
      </c>
      <c r="U369" s="94">
        <f>+'CO2'!U369+'abs CO2'!U369+'CH4'!U369*PCG!$C$5+N2O!U369*PCG!$C$6+HFC!U369+PFC!U369+'SF6'!U369</f>
        <v>0</v>
      </c>
      <c r="V369" s="94">
        <f>+'CO2'!V369+'abs CO2'!V369+'CH4'!V369*PCG!$C$5+N2O!V369*PCG!$C$6+HFC!V369+PFC!V369+'SF6'!V369</f>
        <v>0</v>
      </c>
      <c r="W369" s="94">
        <f>+'CO2'!W369+'abs CO2'!W369+'CH4'!W369*PCG!$C$5+N2O!W369*PCG!$C$6+HFC!W369+PFC!W369+'SF6'!W369</f>
        <v>0</v>
      </c>
      <c r="X369" s="94">
        <f>+'CO2'!X369+'abs CO2'!X369+'CH4'!X369*PCG!$C$5+N2O!X369*PCG!$C$6+HFC!X369+PFC!X369+'SF6'!X369</f>
        <v>0</v>
      </c>
      <c r="Y369" s="94">
        <f>+'CO2'!Y369+'abs CO2'!Y369+'CH4'!Y369*PCG!$C$5+N2O!Y369*PCG!$C$6+HFC!Y369+PFC!Y369+'SF6'!Y369</f>
        <v>0</v>
      </c>
      <c r="Z369" s="94">
        <f>+'CO2'!Z369+'abs CO2'!Z369+'CH4'!Z369*PCG!$C$5+N2O!Z369*PCG!$C$6+HFC!Z369+PFC!Z369+'SF6'!Z369</f>
        <v>0</v>
      </c>
      <c r="AA369" s="94">
        <f>+'CO2'!AA369+'abs CO2'!AA369+'CH4'!AA369*PCG!$C$5+N2O!AA369*PCG!$C$6+HFC!AA369+PFC!AA369+'SF6'!AA369</f>
        <v>0</v>
      </c>
      <c r="AB369" s="94">
        <f>+'CO2'!AB369+'abs CO2'!AB369+'CH4'!AB369*PCG!$C$5+N2O!AB369*PCG!$C$6+HFC!AB369+PFC!AB369+'SF6'!AB369</f>
        <v>0</v>
      </c>
      <c r="AC369" s="94">
        <f>+'CO2'!AC369+'abs CO2'!AC369+'CH4'!AC369*PCG!$C$5+N2O!AC369*PCG!$C$6+HFC!AC369+PFC!AC369+'SF6'!AC369</f>
        <v>0</v>
      </c>
      <c r="AD369" s="94">
        <f>+'CO2'!AD369+'abs CO2'!AD369+'CH4'!AD369*PCG!$C$5+N2O!AD369*PCG!$C$6+HFC!AD369+PFC!AD369+'SF6'!AD369</f>
        <v>0</v>
      </c>
      <c r="AE369" s="94">
        <f>+'CO2'!AE369+'abs CO2'!AE369+'CH4'!AE369*PCG!$C$5+N2O!AE369*PCG!$C$6+HFC!AE369+PFC!AE369+'SF6'!AE369</f>
        <v>0</v>
      </c>
    </row>
    <row r="370" spans="1:31" x14ac:dyDescent="0.2">
      <c r="A370" s="9" t="s">
        <v>642</v>
      </c>
      <c r="B370" s="4" t="s">
        <v>643</v>
      </c>
      <c r="C370" s="94">
        <f>+'CO2'!C370+'abs CO2'!C370+'CH4'!C370*PCG!$C$5+N2O!C370*PCG!$C$6+HFC!C370+PFC!C370+'SF6'!C370</f>
        <v>-276.48264510842938</v>
      </c>
      <c r="D370" s="94">
        <f>+'CO2'!D370+'abs CO2'!D370+'CH4'!D370*PCG!$C$5+N2O!D370*PCG!$C$6+HFC!D370+PFC!D370+'SF6'!D370</f>
        <v>-306.58747275137119</v>
      </c>
      <c r="E370" s="94">
        <f>+'CO2'!E370+'abs CO2'!E370+'CH4'!E370*PCG!$C$5+N2O!E370*PCG!$C$6+HFC!E370+PFC!E370+'SF6'!E370</f>
        <v>-352.42988678320859</v>
      </c>
      <c r="F370" s="94">
        <f>+'CO2'!F370+'abs CO2'!F370+'CH4'!F370*PCG!$C$5+N2O!F370*PCG!$C$6+HFC!F370+PFC!F370+'SF6'!F370</f>
        <v>-391.07578226500357</v>
      </c>
      <c r="G370" s="94">
        <f>+'CO2'!G370+'abs CO2'!G370+'CH4'!G370*PCG!$C$5+N2O!G370*PCG!$C$6+HFC!G370+PFC!G370+'SF6'!G370</f>
        <v>-405.48281068284126</v>
      </c>
      <c r="H370" s="94">
        <f>+'CO2'!H370+'abs CO2'!H370+'CH4'!H370*PCG!$C$5+N2O!H370*PCG!$C$6+HFC!H370+PFC!H370+'SF6'!H370</f>
        <v>-338.51407152349566</v>
      </c>
      <c r="I370" s="94">
        <f>+'CO2'!I370+'abs CO2'!I370+'CH4'!I370*PCG!$C$5+N2O!I370*PCG!$C$6+HFC!I370+PFC!I370+'SF6'!I370</f>
        <v>-310.80339737739018</v>
      </c>
      <c r="J370" s="94">
        <f>+'CO2'!J370+'abs CO2'!J370+'CH4'!J370*PCG!$C$5+N2O!J370*PCG!$C$6+HFC!J370+PFC!J370+'SF6'!J370</f>
        <v>-304.35342132012846</v>
      </c>
      <c r="K370" s="94">
        <f>+'CO2'!K370+'abs CO2'!K370+'CH4'!K370*PCG!$C$5+N2O!K370*PCG!$C$6+HFC!K370+PFC!K370+'SF6'!K370</f>
        <v>-291.14766297452502</v>
      </c>
      <c r="L370" s="94">
        <f>+'CO2'!L370+'abs CO2'!L370+'CH4'!L370*PCG!$C$5+N2O!L370*PCG!$C$6+HFC!L370+PFC!L370+'SF6'!L370</f>
        <v>-322.34691387516483</v>
      </c>
      <c r="M370" s="94">
        <f>+'CO2'!M370+'abs CO2'!M370+'CH4'!M370*PCG!$C$5+N2O!M370*PCG!$C$6+HFC!M370+PFC!M370+'SF6'!M370</f>
        <v>-292.71533181815801</v>
      </c>
      <c r="N370" s="94">
        <f>+'CO2'!N370+'abs CO2'!N370+'CH4'!N370*PCG!$C$5+N2O!N370*PCG!$C$6+HFC!N370+PFC!N370+'SF6'!N370</f>
        <v>-282.14466316886137</v>
      </c>
      <c r="O370" s="94">
        <f>+'CO2'!O370+'abs CO2'!O370+'CH4'!O370*PCG!$C$5+N2O!O370*PCG!$C$6+HFC!O370+PFC!O370+'SF6'!O370</f>
        <v>-289.6549739260285</v>
      </c>
      <c r="P370" s="94">
        <f>+'CO2'!P370+'abs CO2'!P370+'CH4'!P370*PCG!$C$5+N2O!P370*PCG!$C$6+HFC!P370+PFC!P370+'SF6'!P370</f>
        <v>-320.32529393607655</v>
      </c>
      <c r="Q370" s="94">
        <f>+'CO2'!Q370+'abs CO2'!Q370+'CH4'!Q370*PCG!$C$5+N2O!Q370*PCG!$C$6+HFC!Q370+PFC!Q370+'SF6'!Q370</f>
        <v>-174.15913583233458</v>
      </c>
      <c r="R370" s="94">
        <f>+'CO2'!R370+'abs CO2'!R370+'CH4'!R370*PCG!$C$5+N2O!R370*PCG!$C$6+HFC!R370+PFC!R370+'SF6'!R370</f>
        <v>-169.11399239963634</v>
      </c>
      <c r="S370" s="94">
        <f>+'CO2'!S370+'abs CO2'!S370+'CH4'!S370*PCG!$C$5+N2O!S370*PCG!$C$6+HFC!S370+PFC!S370+'SF6'!S370</f>
        <v>-198.83396556134539</v>
      </c>
      <c r="T370" s="94">
        <f>+'CO2'!T370+'abs CO2'!T370+'CH4'!T370*PCG!$C$5+N2O!T370*PCG!$C$6+HFC!T370+PFC!T370+'SF6'!T370</f>
        <v>-222.57790062722557</v>
      </c>
      <c r="U370" s="94">
        <f>+'CO2'!U370+'abs CO2'!U370+'CH4'!U370*PCG!$C$5+N2O!U370*PCG!$C$6+HFC!U370+PFC!U370+'SF6'!U370</f>
        <v>-254.61781666409692</v>
      </c>
      <c r="V370" s="94">
        <f>+'CO2'!V370+'abs CO2'!V370+'CH4'!V370*PCG!$C$5+N2O!V370*PCG!$C$6+HFC!V370+PFC!V370+'SF6'!V370</f>
        <v>-255.43943062566856</v>
      </c>
      <c r="W370" s="94">
        <f>+'CO2'!W370+'abs CO2'!W370+'CH4'!W370*PCG!$C$5+N2O!W370*PCG!$C$6+HFC!W370+PFC!W370+'SF6'!W370</f>
        <v>-274.1771047656037</v>
      </c>
      <c r="X370" s="94">
        <f>+'CO2'!X370+'abs CO2'!X370+'CH4'!X370*PCG!$C$5+N2O!X370*PCG!$C$6+HFC!X370+PFC!X370+'SF6'!X370</f>
        <v>-274.33829744875783</v>
      </c>
      <c r="Y370" s="94">
        <f>+'CO2'!Y370+'abs CO2'!Y370+'CH4'!Y370*PCG!$C$5+N2O!Y370*PCG!$C$6+HFC!Y370+PFC!Y370+'SF6'!Y370</f>
        <v>-231.60114242198497</v>
      </c>
      <c r="Z370" s="94">
        <f>+'CO2'!Z370+'abs CO2'!Z370+'CH4'!Z370*PCG!$C$5+N2O!Z370*PCG!$C$6+HFC!Z370+PFC!Z370+'SF6'!Z370</f>
        <v>-259.85225018950445</v>
      </c>
      <c r="AA370" s="94">
        <f>+'CO2'!AA370+'abs CO2'!AA370+'CH4'!AA370*PCG!$C$5+N2O!AA370*PCG!$C$6+HFC!AA370+PFC!AA370+'SF6'!AA370</f>
        <v>-195.78841107940798</v>
      </c>
      <c r="AB370" s="94">
        <f>+'CO2'!AB370+'abs CO2'!AB370+'CH4'!AB370*PCG!$C$5+N2O!AB370*PCG!$C$6+HFC!AB370+PFC!AB370+'SF6'!AB370</f>
        <v>-300.21742263725673</v>
      </c>
      <c r="AC370" s="94">
        <f>+'CO2'!AC370+'abs CO2'!AC370+'CH4'!AC370*PCG!$C$5+N2O!AC370*PCG!$C$6+HFC!AC370+PFC!AC370+'SF6'!AC370</f>
        <v>-331.29011331524214</v>
      </c>
      <c r="AD370" s="94">
        <f>+'CO2'!AD370+'abs CO2'!AD370+'CH4'!AD370*PCG!$C$5+N2O!AD370*PCG!$C$6+HFC!AD370+PFC!AD370+'SF6'!AD370</f>
        <v>-263.2739838456954</v>
      </c>
      <c r="AE370" s="94">
        <f>+'CO2'!AE370+'abs CO2'!AE370+'CH4'!AE370*PCG!$C$5+N2O!AE370*PCG!$C$6+HFC!AE370+PFC!AE370+'SF6'!AE370</f>
        <v>-231.83135650232356</v>
      </c>
    </row>
    <row r="371" spans="1:31" x14ac:dyDescent="0.2">
      <c r="A371" s="9" t="s">
        <v>644</v>
      </c>
      <c r="B371" s="4" t="s">
        <v>645</v>
      </c>
      <c r="C371" s="33">
        <f t="shared" ref="C371:AE371" si="90">+C372+C373</f>
        <v>-366.13643964225344</v>
      </c>
      <c r="D371" s="33">
        <f t="shared" si="90"/>
        <v>-409.14347305241665</v>
      </c>
      <c r="E371" s="33">
        <f t="shared" si="90"/>
        <v>-474.33305841727986</v>
      </c>
      <c r="F371" s="33">
        <f t="shared" si="90"/>
        <v>-529.44362730717387</v>
      </c>
      <c r="G371" s="33">
        <f t="shared" si="90"/>
        <v>-551.55303855402292</v>
      </c>
      <c r="H371" s="33">
        <f t="shared" si="90"/>
        <v>-463.45584800928793</v>
      </c>
      <c r="I371" s="33">
        <f t="shared" si="90"/>
        <v>-427.79377197682027</v>
      </c>
      <c r="J371" s="33">
        <f t="shared" si="90"/>
        <v>-420.8899245183382</v>
      </c>
      <c r="K371" s="33">
        <f t="shared" si="90"/>
        <v>-404.59856046474187</v>
      </c>
      <c r="L371" s="33">
        <f t="shared" si="90"/>
        <v>-450.28847837640888</v>
      </c>
      <c r="M371" s="33">
        <f t="shared" si="90"/>
        <v>-410.97033811582196</v>
      </c>
      <c r="N371" s="33">
        <f t="shared" si="90"/>
        <v>-398.52850734879337</v>
      </c>
      <c r="O371" s="33">
        <f t="shared" si="90"/>
        <v>-407.22489481931467</v>
      </c>
      <c r="P371" s="33">
        <f t="shared" si="90"/>
        <v>-446.09237609364249</v>
      </c>
      <c r="Q371" s="33">
        <f t="shared" si="90"/>
        <v>-248.7718484170515</v>
      </c>
      <c r="R371" s="33">
        <f t="shared" si="90"/>
        <v>-242.20700916958685</v>
      </c>
      <c r="S371" s="33">
        <f t="shared" si="90"/>
        <v>-282.05617496438691</v>
      </c>
      <c r="T371" s="33">
        <f t="shared" si="90"/>
        <v>-312.96370898677446</v>
      </c>
      <c r="U371" s="33">
        <f t="shared" si="90"/>
        <v>-353.61270052091407</v>
      </c>
      <c r="V371" s="33">
        <f t="shared" si="90"/>
        <v>-349.88190935190954</v>
      </c>
      <c r="W371" s="33">
        <f t="shared" si="90"/>
        <v>-366.12188295657194</v>
      </c>
      <c r="X371" s="33">
        <f t="shared" si="90"/>
        <v>-359.73989259476394</v>
      </c>
      <c r="Y371" s="33">
        <f t="shared" si="90"/>
        <v>-303.23638889592212</v>
      </c>
      <c r="Z371" s="33">
        <f t="shared" si="90"/>
        <v>-330.47202351046326</v>
      </c>
      <c r="AA371" s="33">
        <f t="shared" si="90"/>
        <v>-309.25577434238465</v>
      </c>
      <c r="AB371" s="33">
        <f t="shared" si="90"/>
        <v>-348.69167618959153</v>
      </c>
      <c r="AC371" s="33">
        <f t="shared" si="90"/>
        <v>-326.91370621804919</v>
      </c>
      <c r="AD371" s="33">
        <f t="shared" si="90"/>
        <v>-248.45094195593842</v>
      </c>
      <c r="AE371" s="33">
        <f t="shared" si="90"/>
        <v>-205.89493284717983</v>
      </c>
    </row>
    <row r="372" spans="1:31" x14ac:dyDescent="0.2">
      <c r="A372" s="9" t="s">
        <v>646</v>
      </c>
      <c r="B372" s="4" t="s">
        <v>647</v>
      </c>
      <c r="C372" s="94">
        <f>+'CO2'!C372+'abs CO2'!C372+'CH4'!C372*PCG!$C$5+N2O!C372*PCG!$C$6+HFC!C372+PFC!C372+'SF6'!C372</f>
        <v>15.999434399158048</v>
      </c>
      <c r="D372" s="94">
        <f>+'CO2'!D372+'abs CO2'!D372+'CH4'!D372*PCG!$C$5+N2O!D372*PCG!$C$6+HFC!D372+PFC!D372+'SF6'!D372</f>
        <v>14.515293976034886</v>
      </c>
      <c r="E372" s="94">
        <f>+'CO2'!E372+'abs CO2'!E372+'CH4'!E372*PCG!$C$5+N2O!E372*PCG!$C$6+HFC!E372+PFC!E372+'SF6'!E372</f>
        <v>13.031153552911725</v>
      </c>
      <c r="F372" s="94">
        <f>+'CO2'!F372+'abs CO2'!F372+'CH4'!F372*PCG!$C$5+N2O!F372*PCG!$C$6+HFC!F372+PFC!F372+'SF6'!F372</f>
        <v>11.547013129788564</v>
      </c>
      <c r="G372" s="94">
        <f>+'CO2'!G372+'abs CO2'!G372+'CH4'!G372*PCG!$C$5+N2O!G372*PCG!$C$6+HFC!G372+PFC!G372+'SF6'!G372</f>
        <v>10.0628727066654</v>
      </c>
      <c r="H372" s="94">
        <f>+'CO2'!H372+'abs CO2'!H372+'CH4'!H372*PCG!$C$5+N2O!H372*PCG!$C$6+HFC!H372+PFC!H372+'SF6'!H372</f>
        <v>8.5787322835422408</v>
      </c>
      <c r="I372" s="94">
        <f>+'CO2'!I372+'abs CO2'!I372+'CH4'!I372*PCG!$C$5+N2O!I372*PCG!$C$6+HFC!I372+PFC!I372+'SF6'!I372</f>
        <v>7.0945918604190812</v>
      </c>
      <c r="J372" s="94">
        <f>+'CO2'!J372+'abs CO2'!J372+'CH4'!J372*PCG!$C$5+N2O!J372*PCG!$C$6+HFC!J372+PFC!J372+'SF6'!J372</f>
        <v>5.6104514372959162</v>
      </c>
      <c r="K372" s="94">
        <f>+'CO2'!K372+'abs CO2'!K372+'CH4'!K372*PCG!$C$5+N2O!K372*PCG!$C$6+HFC!K372+PFC!K372+'SF6'!K372</f>
        <v>4.1263110141727548</v>
      </c>
      <c r="L372" s="94">
        <f>+'CO2'!L372+'abs CO2'!L372+'CH4'!L372*PCG!$C$5+N2O!L372*PCG!$C$6+HFC!L372+PFC!L372+'SF6'!L372</f>
        <v>2.6421705910495916</v>
      </c>
      <c r="M372" s="94">
        <f>+'CO2'!M372+'abs CO2'!M372+'CH4'!M372*PCG!$C$5+N2O!M372*PCG!$C$6+HFC!M372+PFC!M372+'SF6'!M372</f>
        <v>1.1580301679264302</v>
      </c>
      <c r="N372" s="94">
        <f>+'CO2'!N372+'abs CO2'!N372+'CH4'!N372*PCG!$C$5+N2O!N372*PCG!$C$6+HFC!N372+PFC!N372+'SF6'!N372</f>
        <v>-0.3261102551967312</v>
      </c>
      <c r="O372" s="94">
        <f>+'CO2'!O372+'abs CO2'!O372+'CH4'!O372*PCG!$C$5+N2O!O372*PCG!$C$6+HFC!O372+PFC!O372+'SF6'!O372</f>
        <v>-0.33815116879078388</v>
      </c>
      <c r="P372" s="94">
        <f>+'CO2'!P372+'abs CO2'!P372+'CH4'!P372*PCG!$C$5+N2O!P372*PCG!$C$6+HFC!P372+PFC!P372+'SF6'!P372</f>
        <v>-1.9588465684490437</v>
      </c>
      <c r="Q372" s="94">
        <f>+'CO2'!Q372+'abs CO2'!Q372+'CH4'!Q372*PCG!$C$5+N2O!Q372*PCG!$C$6+HFC!Q372+PFC!Q372+'SF6'!Q372</f>
        <v>-3.5795419681073071</v>
      </c>
      <c r="R372" s="94">
        <f>+'CO2'!R372+'abs CO2'!R372+'CH4'!R372*PCG!$C$5+N2O!R372*PCG!$C$6+HFC!R372+PFC!R372+'SF6'!R372</f>
        <v>-5.200237367765574</v>
      </c>
      <c r="S372" s="94">
        <f>+'CO2'!S372+'abs CO2'!S372+'CH4'!S372*PCG!$C$5+N2O!S372*PCG!$C$6+HFC!S372+PFC!S372+'SF6'!S372</f>
        <v>-6.8209327674238374</v>
      </c>
      <c r="T372" s="94">
        <f>+'CO2'!T372+'abs CO2'!T372+'CH4'!T372*PCG!$C$5+N2O!T372*PCG!$C$6+HFC!T372+PFC!T372+'SF6'!T372</f>
        <v>-8.4416281670821007</v>
      </c>
      <c r="U372" s="94">
        <f>+'CO2'!U372+'abs CO2'!U372+'CH4'!U372*PCG!$C$5+N2O!U372*PCG!$C$6+HFC!U372+PFC!U372+'SF6'!U372</f>
        <v>-7.1181245476821502</v>
      </c>
      <c r="V372" s="94">
        <f>+'CO2'!V372+'abs CO2'!V372+'CH4'!V372*PCG!$C$5+N2O!V372*PCG!$C$6+HFC!V372+PFC!V372+'SF6'!V372</f>
        <v>-9.0119299004106175</v>
      </c>
      <c r="W372" s="94">
        <f>+'CO2'!W372+'abs CO2'!W372+'CH4'!W372*PCG!$C$5+N2O!W372*PCG!$C$6+HFC!W372+PFC!W372+'SF6'!W372</f>
        <v>-9.4215948300159233</v>
      </c>
      <c r="X372" s="94">
        <f>+'CO2'!X372+'abs CO2'!X372+'CH4'!X372*PCG!$C$5+N2O!X372*PCG!$C$6+HFC!X372+PFC!X372+'SF6'!X372</f>
        <v>-9.8312597596212221</v>
      </c>
      <c r="Y372" s="94">
        <f>+'CO2'!Y372+'abs CO2'!Y372+'CH4'!Y372*PCG!$C$5+N2O!Y372*PCG!$C$6+HFC!Y372+PFC!Y372+'SF6'!Y372</f>
        <v>-10.240924689226528</v>
      </c>
      <c r="Z372" s="94">
        <f>+'CO2'!Z372+'abs CO2'!Z372+'CH4'!Z372*PCG!$C$5+N2O!Z372*PCG!$C$6+HFC!Z372+PFC!Z372+'SF6'!Z372</f>
        <v>-10.650589618831827</v>
      </c>
      <c r="AA372" s="94">
        <f>+'CO2'!AA372+'abs CO2'!AA372+'CH4'!AA372*PCG!$C$5+N2O!AA372*PCG!$C$6+HFC!AA372+PFC!AA372+'SF6'!AA372</f>
        <v>-31.401891500101218</v>
      </c>
      <c r="AB372" s="94">
        <f>+'CO2'!AB372+'abs CO2'!AB372+'CH4'!AB372*PCG!$C$5+N2O!AB372*PCG!$C$6+HFC!AB372+PFC!AB372+'SF6'!AB372</f>
        <v>-29.924624372030216</v>
      </c>
      <c r="AC372" s="94">
        <f>+'CO2'!AC372+'abs CO2'!AC372+'CH4'!AC372*PCG!$C$5+N2O!AC372*PCG!$C$6+HFC!AC372+PFC!AC372+'SF6'!AC372</f>
        <v>-28.4473572439592</v>
      </c>
      <c r="AD372" s="94">
        <f>+'CO2'!AD372+'abs CO2'!AD372+'CH4'!AD372*PCG!$C$5+N2O!AD372*PCG!$C$6+HFC!AD372+PFC!AD372+'SF6'!AD372</f>
        <v>-26.970090115888194</v>
      </c>
      <c r="AE372" s="94">
        <f>+'CO2'!AE372+'abs CO2'!AE372+'CH4'!AE372*PCG!$C$5+N2O!AE372*PCG!$C$6+HFC!AE372+PFC!AE372+'SF6'!AE372</f>
        <v>-25.492822987817188</v>
      </c>
    </row>
    <row r="373" spans="1:31" x14ac:dyDescent="0.2">
      <c r="A373" s="9" t="s">
        <v>648</v>
      </c>
      <c r="B373" s="4" t="s">
        <v>649</v>
      </c>
      <c r="C373" s="94">
        <f>+'CO2'!C373+'abs CO2'!C373+'CH4'!C373*PCG!$C$5+N2O!C373*PCG!$C$6+HFC!C373+PFC!C373+'SF6'!C373</f>
        <v>-382.13587404141145</v>
      </c>
      <c r="D373" s="94">
        <f>+'CO2'!D373+'abs CO2'!D373+'CH4'!D373*PCG!$C$5+N2O!D373*PCG!$C$6+HFC!D373+PFC!D373+'SF6'!D373</f>
        <v>-423.65876702845156</v>
      </c>
      <c r="E373" s="94">
        <f>+'CO2'!E373+'abs CO2'!E373+'CH4'!E373*PCG!$C$5+N2O!E373*PCG!$C$6+HFC!E373+PFC!E373+'SF6'!E373</f>
        <v>-487.3642119701916</v>
      </c>
      <c r="F373" s="94">
        <f>+'CO2'!F373+'abs CO2'!F373+'CH4'!F373*PCG!$C$5+N2O!F373*PCG!$C$6+HFC!F373+PFC!F373+'SF6'!F373</f>
        <v>-540.99064043696239</v>
      </c>
      <c r="G373" s="94">
        <f>+'CO2'!G373+'abs CO2'!G373+'CH4'!G373*PCG!$C$5+N2O!G373*PCG!$C$6+HFC!G373+PFC!G373+'SF6'!G373</f>
        <v>-561.61591126068834</v>
      </c>
      <c r="H373" s="94">
        <f>+'CO2'!H373+'abs CO2'!H373+'CH4'!H373*PCG!$C$5+N2O!H373*PCG!$C$6+HFC!H373+PFC!H373+'SF6'!H373</f>
        <v>-472.03458029283019</v>
      </c>
      <c r="I373" s="94">
        <f>+'CO2'!I373+'abs CO2'!I373+'CH4'!I373*PCG!$C$5+N2O!I373*PCG!$C$6+HFC!I373+PFC!I373+'SF6'!I373</f>
        <v>-434.88836383723935</v>
      </c>
      <c r="J373" s="94">
        <f>+'CO2'!J373+'abs CO2'!J373+'CH4'!J373*PCG!$C$5+N2O!J373*PCG!$C$6+HFC!J373+PFC!J373+'SF6'!J373</f>
        <v>-426.50037595563413</v>
      </c>
      <c r="K373" s="94">
        <f>+'CO2'!K373+'abs CO2'!K373+'CH4'!K373*PCG!$C$5+N2O!K373*PCG!$C$6+HFC!K373+PFC!K373+'SF6'!K373</f>
        <v>-408.72487147891462</v>
      </c>
      <c r="L373" s="94">
        <f>+'CO2'!L373+'abs CO2'!L373+'CH4'!L373*PCG!$C$5+N2O!L373*PCG!$C$6+HFC!L373+PFC!L373+'SF6'!L373</f>
        <v>-452.93064896745847</v>
      </c>
      <c r="M373" s="94">
        <f>+'CO2'!M373+'abs CO2'!M373+'CH4'!M373*PCG!$C$5+N2O!M373*PCG!$C$6+HFC!M373+PFC!M373+'SF6'!M373</f>
        <v>-412.12836828374839</v>
      </c>
      <c r="N373" s="94">
        <f>+'CO2'!N373+'abs CO2'!N373+'CH4'!N373*PCG!$C$5+N2O!N373*PCG!$C$6+HFC!N373+PFC!N373+'SF6'!N373</f>
        <v>-398.20239709359663</v>
      </c>
      <c r="O373" s="94">
        <f>+'CO2'!O373+'abs CO2'!O373+'CH4'!O373*PCG!$C$5+N2O!O373*PCG!$C$6+HFC!O373+PFC!O373+'SF6'!O373</f>
        <v>-406.8867436505239</v>
      </c>
      <c r="P373" s="94">
        <f>+'CO2'!P373+'abs CO2'!P373+'CH4'!P373*PCG!$C$5+N2O!P373*PCG!$C$6+HFC!P373+PFC!P373+'SF6'!P373</f>
        <v>-444.13352952519347</v>
      </c>
      <c r="Q373" s="94">
        <f>+'CO2'!Q373+'abs CO2'!Q373+'CH4'!Q373*PCG!$C$5+N2O!Q373*PCG!$C$6+HFC!Q373+PFC!Q373+'SF6'!Q373</f>
        <v>-245.19230644894418</v>
      </c>
      <c r="R373" s="94">
        <f>+'CO2'!R373+'abs CO2'!R373+'CH4'!R373*PCG!$C$5+N2O!R373*PCG!$C$6+HFC!R373+PFC!R373+'SF6'!R373</f>
        <v>-237.00677180182129</v>
      </c>
      <c r="S373" s="94">
        <f>+'CO2'!S373+'abs CO2'!S373+'CH4'!S373*PCG!$C$5+N2O!S373*PCG!$C$6+HFC!S373+PFC!S373+'SF6'!S373</f>
        <v>-275.2352421969631</v>
      </c>
      <c r="T373" s="94">
        <f>+'CO2'!T373+'abs CO2'!T373+'CH4'!T373*PCG!$C$5+N2O!T373*PCG!$C$6+HFC!T373+PFC!T373+'SF6'!T373</f>
        <v>-304.52208081969235</v>
      </c>
      <c r="U373" s="94">
        <f>+'CO2'!U373+'abs CO2'!U373+'CH4'!U373*PCG!$C$5+N2O!U373*PCG!$C$6+HFC!U373+PFC!U373+'SF6'!U373</f>
        <v>-346.49457597323192</v>
      </c>
      <c r="V373" s="94">
        <f>+'CO2'!V373+'abs CO2'!V373+'CH4'!V373*PCG!$C$5+N2O!V373*PCG!$C$6+HFC!V373+PFC!V373+'SF6'!V373</f>
        <v>-340.86997945149892</v>
      </c>
      <c r="W373" s="94">
        <f>+'CO2'!W373+'abs CO2'!W373+'CH4'!W373*PCG!$C$5+N2O!W373*PCG!$C$6+HFC!W373+PFC!W373+'SF6'!W373</f>
        <v>-356.70028812655602</v>
      </c>
      <c r="X373" s="94">
        <f>+'CO2'!X373+'abs CO2'!X373+'CH4'!X373*PCG!$C$5+N2O!X373*PCG!$C$6+HFC!X373+PFC!X373+'SF6'!X373</f>
        <v>-349.90863283514273</v>
      </c>
      <c r="Y373" s="94">
        <f>+'CO2'!Y373+'abs CO2'!Y373+'CH4'!Y373*PCG!$C$5+N2O!Y373*PCG!$C$6+HFC!Y373+PFC!Y373+'SF6'!Y373</f>
        <v>-292.9954642066956</v>
      </c>
      <c r="Z373" s="94">
        <f>+'CO2'!Z373+'abs CO2'!Z373+'CH4'!Z373*PCG!$C$5+N2O!Z373*PCG!$C$6+HFC!Z373+PFC!Z373+'SF6'!Z373</f>
        <v>-319.82143389163144</v>
      </c>
      <c r="AA373" s="94">
        <f>+'CO2'!AA373+'abs CO2'!AA373+'CH4'!AA373*PCG!$C$5+N2O!AA373*PCG!$C$6+HFC!AA373+PFC!AA373+'SF6'!AA373</f>
        <v>-277.85388284228344</v>
      </c>
      <c r="AB373" s="94">
        <f>+'CO2'!AB373+'abs CO2'!AB373+'CH4'!AB373*PCG!$C$5+N2O!AB373*PCG!$C$6+HFC!AB373+PFC!AB373+'SF6'!AB373</f>
        <v>-318.76705181756131</v>
      </c>
      <c r="AC373" s="94">
        <f>+'CO2'!AC373+'abs CO2'!AC373+'CH4'!AC373*PCG!$C$5+N2O!AC373*PCG!$C$6+HFC!AC373+PFC!AC373+'SF6'!AC373</f>
        <v>-298.46634897409001</v>
      </c>
      <c r="AD373" s="94">
        <f>+'CO2'!AD373+'abs CO2'!AD373+'CH4'!AD373*PCG!$C$5+N2O!AD373*PCG!$C$6+HFC!AD373+PFC!AD373+'SF6'!AD373</f>
        <v>-221.48085184005024</v>
      </c>
      <c r="AE373" s="94">
        <f>+'CO2'!AE373+'abs CO2'!AE373+'CH4'!AE373*PCG!$C$5+N2O!AE373*PCG!$C$6+HFC!AE373+PFC!AE373+'SF6'!AE373</f>
        <v>-180.40210985936264</v>
      </c>
    </row>
    <row r="374" spans="1:31" x14ac:dyDescent="0.2">
      <c r="A374" s="9" t="s">
        <v>650</v>
      </c>
      <c r="B374" s="4" t="s">
        <v>651</v>
      </c>
      <c r="C374" s="33">
        <f t="shared" ref="C374:AE374" si="91">+C375+C376</f>
        <v>-1.4104948346488122</v>
      </c>
      <c r="D374" s="33">
        <f t="shared" si="91"/>
        <v>-1.5585510889249201</v>
      </c>
      <c r="E374" s="33">
        <f t="shared" si="91"/>
        <v>-1.7857026401911273</v>
      </c>
      <c r="F374" s="33">
        <f t="shared" si="91"/>
        <v>-1.9769159097355642</v>
      </c>
      <c r="G374" s="33">
        <f t="shared" si="91"/>
        <v>-2.0504584816017464</v>
      </c>
      <c r="H374" s="33">
        <f t="shared" si="91"/>
        <v>-1.7310424832918749</v>
      </c>
      <c r="I374" s="33">
        <f t="shared" si="91"/>
        <v>-1.5985919415952536</v>
      </c>
      <c r="J374" s="33">
        <f t="shared" si="91"/>
        <v>-1.568683282122719</v>
      </c>
      <c r="K374" s="33">
        <f t="shared" si="91"/>
        <v>-1.5053019899879752</v>
      </c>
      <c r="L374" s="33">
        <f t="shared" si="91"/>
        <v>-1.662924481136645</v>
      </c>
      <c r="M374" s="33">
        <f t="shared" si="91"/>
        <v>-1.5174376807386574</v>
      </c>
      <c r="N374" s="33">
        <f t="shared" si="91"/>
        <v>-1.4677824909566164</v>
      </c>
      <c r="O374" s="33">
        <f t="shared" si="91"/>
        <v>-1.4628491960981942</v>
      </c>
      <c r="P374" s="33">
        <f t="shared" si="91"/>
        <v>-1.5514200566281815</v>
      </c>
      <c r="Q374" s="33">
        <f t="shared" si="91"/>
        <v>-0.86095321074307496</v>
      </c>
      <c r="R374" s="33">
        <f t="shared" si="91"/>
        <v>-0.81778892528101355</v>
      </c>
      <c r="S374" s="33">
        <f t="shared" si="91"/>
        <v>-0.92528906814405099</v>
      </c>
      <c r="T374" s="33">
        <f t="shared" si="91"/>
        <v>-1.002808205155308</v>
      </c>
      <c r="U374" s="33">
        <f t="shared" si="91"/>
        <v>-1.0867952349169974</v>
      </c>
      <c r="V374" s="33">
        <f t="shared" si="91"/>
        <v>-1.0173440729341399</v>
      </c>
      <c r="W374" s="33">
        <f t="shared" si="91"/>
        <v>-0.99929119762492591</v>
      </c>
      <c r="X374" s="33">
        <f t="shared" si="91"/>
        <v>-0.92261436705705824</v>
      </c>
      <c r="Y374" s="33">
        <f t="shared" si="91"/>
        <v>-0.73341170548967138</v>
      </c>
      <c r="Z374" s="33">
        <f t="shared" si="91"/>
        <v>-0.74689013534742221</v>
      </c>
      <c r="AA374" s="33">
        <f t="shared" si="91"/>
        <v>-1.0685980616199715</v>
      </c>
      <c r="AB374" s="33">
        <f t="shared" si="91"/>
        <v>-1.7041880480442988</v>
      </c>
      <c r="AC374" s="33">
        <f t="shared" si="91"/>
        <v>-2.0546056096171053</v>
      </c>
      <c r="AD374" s="33">
        <f t="shared" si="91"/>
        <v>-1.8896206816713761</v>
      </c>
      <c r="AE374" s="33">
        <f t="shared" si="91"/>
        <v>-1.8405716580851719</v>
      </c>
    </row>
    <row r="375" spans="1:31" x14ac:dyDescent="0.2">
      <c r="A375" s="9" t="s">
        <v>652</v>
      </c>
      <c r="B375" s="4" t="s">
        <v>653</v>
      </c>
      <c r="C375" s="94">
        <f>+'CO2'!C375+'abs CO2'!C375+'CH4'!C375*PCG!$C$5+N2O!C375*PCG!$C$6+HFC!C375+PFC!C375+'SF6'!C375</f>
        <v>0</v>
      </c>
      <c r="D375" s="94">
        <f>+'CO2'!D375+'abs CO2'!D375+'CH4'!D375*PCG!$C$5+N2O!D375*PCG!$C$6+HFC!D375+PFC!D375+'SF6'!D375</f>
        <v>0</v>
      </c>
      <c r="E375" s="94">
        <f>+'CO2'!E375+'abs CO2'!E375+'CH4'!E375*PCG!$C$5+N2O!E375*PCG!$C$6+HFC!E375+PFC!E375+'SF6'!E375</f>
        <v>0</v>
      </c>
      <c r="F375" s="94">
        <f>+'CO2'!F375+'abs CO2'!F375+'CH4'!F375*PCG!$C$5+N2O!F375*PCG!$C$6+HFC!F375+PFC!F375+'SF6'!F375</f>
        <v>0</v>
      </c>
      <c r="G375" s="94">
        <f>+'CO2'!G375+'abs CO2'!G375+'CH4'!G375*PCG!$C$5+N2O!G375*PCG!$C$6+HFC!G375+PFC!G375+'SF6'!G375</f>
        <v>0</v>
      </c>
      <c r="H375" s="94">
        <f>+'CO2'!H375+'abs CO2'!H375+'CH4'!H375*PCG!$C$5+N2O!H375*PCG!$C$6+HFC!H375+PFC!H375+'SF6'!H375</f>
        <v>0</v>
      </c>
      <c r="I375" s="94">
        <f>+'CO2'!I375+'abs CO2'!I375+'CH4'!I375*PCG!$C$5+N2O!I375*PCG!$C$6+HFC!I375+PFC!I375+'SF6'!I375</f>
        <v>0</v>
      </c>
      <c r="J375" s="94">
        <f>+'CO2'!J375+'abs CO2'!J375+'CH4'!J375*PCG!$C$5+N2O!J375*PCG!$C$6+HFC!J375+PFC!J375+'SF6'!J375</f>
        <v>0</v>
      </c>
      <c r="K375" s="94">
        <f>+'CO2'!K375+'abs CO2'!K375+'CH4'!K375*PCG!$C$5+N2O!K375*PCG!$C$6+HFC!K375+PFC!K375+'SF6'!K375</f>
        <v>0</v>
      </c>
      <c r="L375" s="94">
        <f>+'CO2'!L375+'abs CO2'!L375+'CH4'!L375*PCG!$C$5+N2O!L375*PCG!$C$6+HFC!L375+PFC!L375+'SF6'!L375</f>
        <v>0</v>
      </c>
      <c r="M375" s="94">
        <f>+'CO2'!M375+'abs CO2'!M375+'CH4'!M375*PCG!$C$5+N2O!M375*PCG!$C$6+HFC!M375+PFC!M375+'SF6'!M375</f>
        <v>0</v>
      </c>
      <c r="N375" s="94">
        <f>+'CO2'!N375+'abs CO2'!N375+'CH4'!N375*PCG!$C$5+N2O!N375*PCG!$C$6+HFC!N375+PFC!N375+'SF6'!N375</f>
        <v>0</v>
      </c>
      <c r="O375" s="94">
        <f>+'CO2'!O375+'abs CO2'!O375+'CH4'!O375*PCG!$C$5+N2O!O375*PCG!$C$6+HFC!O375+PFC!O375+'SF6'!O375</f>
        <v>0</v>
      </c>
      <c r="P375" s="94">
        <f>+'CO2'!P375+'abs CO2'!P375+'CH4'!P375*PCG!$C$5+N2O!P375*PCG!$C$6+HFC!P375+PFC!P375+'SF6'!P375</f>
        <v>0</v>
      </c>
      <c r="Q375" s="94">
        <f>+'CO2'!Q375+'abs CO2'!Q375+'CH4'!Q375*PCG!$C$5+N2O!Q375*PCG!$C$6+HFC!Q375+PFC!Q375+'SF6'!Q375</f>
        <v>0</v>
      </c>
      <c r="R375" s="94">
        <f>+'CO2'!R375+'abs CO2'!R375+'CH4'!R375*PCG!$C$5+N2O!R375*PCG!$C$6+HFC!R375+PFC!R375+'SF6'!R375</f>
        <v>0</v>
      </c>
      <c r="S375" s="94">
        <f>+'CO2'!S375+'abs CO2'!S375+'CH4'!S375*PCG!$C$5+N2O!S375*PCG!$C$6+HFC!S375+PFC!S375+'SF6'!S375</f>
        <v>0</v>
      </c>
      <c r="T375" s="94">
        <f>+'CO2'!T375+'abs CO2'!T375+'CH4'!T375*PCG!$C$5+N2O!T375*PCG!$C$6+HFC!T375+PFC!T375+'SF6'!T375</f>
        <v>0</v>
      </c>
      <c r="U375" s="94">
        <f>+'CO2'!U375+'abs CO2'!U375+'CH4'!U375*PCG!$C$5+N2O!U375*PCG!$C$6+HFC!U375+PFC!U375+'SF6'!U375</f>
        <v>0</v>
      </c>
      <c r="V375" s="94">
        <f>+'CO2'!V375+'abs CO2'!V375+'CH4'!V375*PCG!$C$5+N2O!V375*PCG!$C$6+HFC!V375+PFC!V375+'SF6'!V375</f>
        <v>0</v>
      </c>
      <c r="W375" s="94">
        <f>+'CO2'!W375+'abs CO2'!W375+'CH4'!W375*PCG!$C$5+N2O!W375*PCG!$C$6+HFC!W375+PFC!W375+'SF6'!W375</f>
        <v>0</v>
      </c>
      <c r="X375" s="94">
        <f>+'CO2'!X375+'abs CO2'!X375+'CH4'!X375*PCG!$C$5+N2O!X375*PCG!$C$6+HFC!X375+PFC!X375+'SF6'!X375</f>
        <v>0</v>
      </c>
      <c r="Y375" s="94">
        <f>+'CO2'!Y375+'abs CO2'!Y375+'CH4'!Y375*PCG!$C$5+N2O!Y375*PCG!$C$6+HFC!Y375+PFC!Y375+'SF6'!Y375</f>
        <v>0</v>
      </c>
      <c r="Z375" s="94">
        <f>+'CO2'!Z375+'abs CO2'!Z375+'CH4'!Z375*PCG!$C$5+N2O!Z375*PCG!$C$6+HFC!Z375+PFC!Z375+'SF6'!Z375</f>
        <v>0</v>
      </c>
      <c r="AA375" s="94">
        <f>+'CO2'!AA375+'abs CO2'!AA375+'CH4'!AA375*PCG!$C$5+N2O!AA375*PCG!$C$6+HFC!AA375+PFC!AA375+'SF6'!AA375</f>
        <v>0</v>
      </c>
      <c r="AB375" s="94">
        <f>+'CO2'!AB375+'abs CO2'!AB375+'CH4'!AB375*PCG!$C$5+N2O!AB375*PCG!$C$6+HFC!AB375+PFC!AB375+'SF6'!AB375</f>
        <v>0</v>
      </c>
      <c r="AC375" s="94">
        <f>+'CO2'!AC375+'abs CO2'!AC375+'CH4'!AC375*PCG!$C$5+N2O!AC375*PCG!$C$6+HFC!AC375+PFC!AC375+'SF6'!AC375</f>
        <v>0</v>
      </c>
      <c r="AD375" s="94">
        <f>+'CO2'!AD375+'abs CO2'!AD375+'CH4'!AD375*PCG!$C$5+N2O!AD375*PCG!$C$6+HFC!AD375+PFC!AD375+'SF6'!AD375</f>
        <v>0</v>
      </c>
      <c r="AE375" s="94">
        <f>+'CO2'!AE375+'abs CO2'!AE375+'CH4'!AE375*PCG!$C$5+N2O!AE375*PCG!$C$6+HFC!AE375+PFC!AE375+'SF6'!AE375</f>
        <v>0</v>
      </c>
    </row>
    <row r="376" spans="1:31" x14ac:dyDescent="0.2">
      <c r="A376" s="9" t="s">
        <v>654</v>
      </c>
      <c r="B376" s="4" t="s">
        <v>655</v>
      </c>
      <c r="C376" s="94">
        <f>+'CO2'!C376+'abs CO2'!C376+'CH4'!C376*PCG!$C$5+N2O!C376*PCG!$C$6+HFC!C376+PFC!C376+'SF6'!C376</f>
        <v>-1.4104948346488122</v>
      </c>
      <c r="D376" s="94">
        <f>+'CO2'!D376+'abs CO2'!D376+'CH4'!D376*PCG!$C$5+N2O!D376*PCG!$C$6+HFC!D376+PFC!D376+'SF6'!D376</f>
        <v>-1.5585510889249201</v>
      </c>
      <c r="E376" s="94">
        <f>+'CO2'!E376+'abs CO2'!E376+'CH4'!E376*PCG!$C$5+N2O!E376*PCG!$C$6+HFC!E376+PFC!E376+'SF6'!E376</f>
        <v>-1.7857026401911273</v>
      </c>
      <c r="F376" s="94">
        <f>+'CO2'!F376+'abs CO2'!F376+'CH4'!F376*PCG!$C$5+N2O!F376*PCG!$C$6+HFC!F376+PFC!F376+'SF6'!F376</f>
        <v>-1.9769159097355642</v>
      </c>
      <c r="G376" s="94">
        <f>+'CO2'!G376+'abs CO2'!G376+'CH4'!G376*PCG!$C$5+N2O!G376*PCG!$C$6+HFC!G376+PFC!G376+'SF6'!G376</f>
        <v>-2.0504584816017464</v>
      </c>
      <c r="H376" s="94">
        <f>+'CO2'!H376+'abs CO2'!H376+'CH4'!H376*PCG!$C$5+N2O!H376*PCG!$C$6+HFC!H376+PFC!H376+'SF6'!H376</f>
        <v>-1.7310424832918749</v>
      </c>
      <c r="I376" s="94">
        <f>+'CO2'!I376+'abs CO2'!I376+'CH4'!I376*PCG!$C$5+N2O!I376*PCG!$C$6+HFC!I376+PFC!I376+'SF6'!I376</f>
        <v>-1.5985919415952536</v>
      </c>
      <c r="J376" s="94">
        <f>+'CO2'!J376+'abs CO2'!J376+'CH4'!J376*PCG!$C$5+N2O!J376*PCG!$C$6+HFC!J376+PFC!J376+'SF6'!J376</f>
        <v>-1.568683282122719</v>
      </c>
      <c r="K376" s="94">
        <f>+'CO2'!K376+'abs CO2'!K376+'CH4'!K376*PCG!$C$5+N2O!K376*PCG!$C$6+HFC!K376+PFC!K376+'SF6'!K376</f>
        <v>-1.5053019899879752</v>
      </c>
      <c r="L376" s="94">
        <f>+'CO2'!L376+'abs CO2'!L376+'CH4'!L376*PCG!$C$5+N2O!L376*PCG!$C$6+HFC!L376+PFC!L376+'SF6'!L376</f>
        <v>-1.662924481136645</v>
      </c>
      <c r="M376" s="94">
        <f>+'CO2'!M376+'abs CO2'!M376+'CH4'!M376*PCG!$C$5+N2O!M376*PCG!$C$6+HFC!M376+PFC!M376+'SF6'!M376</f>
        <v>-1.5174376807386574</v>
      </c>
      <c r="N376" s="94">
        <f>+'CO2'!N376+'abs CO2'!N376+'CH4'!N376*PCG!$C$5+N2O!N376*PCG!$C$6+HFC!N376+PFC!N376+'SF6'!N376</f>
        <v>-1.4677824909566164</v>
      </c>
      <c r="O376" s="94">
        <f>+'CO2'!O376+'abs CO2'!O376+'CH4'!O376*PCG!$C$5+N2O!O376*PCG!$C$6+HFC!O376+PFC!O376+'SF6'!O376</f>
        <v>-1.4628491960981942</v>
      </c>
      <c r="P376" s="94">
        <f>+'CO2'!P376+'abs CO2'!P376+'CH4'!P376*PCG!$C$5+N2O!P376*PCG!$C$6+HFC!P376+PFC!P376+'SF6'!P376</f>
        <v>-1.5514200566281815</v>
      </c>
      <c r="Q376" s="94">
        <f>+'CO2'!Q376+'abs CO2'!Q376+'CH4'!Q376*PCG!$C$5+N2O!Q376*PCG!$C$6+HFC!Q376+PFC!Q376+'SF6'!Q376</f>
        <v>-0.86095321074307496</v>
      </c>
      <c r="R376" s="94">
        <f>+'CO2'!R376+'abs CO2'!R376+'CH4'!R376*PCG!$C$5+N2O!R376*PCG!$C$6+HFC!R376+PFC!R376+'SF6'!R376</f>
        <v>-0.81778892528101355</v>
      </c>
      <c r="S376" s="94">
        <f>+'CO2'!S376+'abs CO2'!S376+'CH4'!S376*PCG!$C$5+N2O!S376*PCG!$C$6+HFC!S376+PFC!S376+'SF6'!S376</f>
        <v>-0.92528906814405099</v>
      </c>
      <c r="T376" s="94">
        <f>+'CO2'!T376+'abs CO2'!T376+'CH4'!T376*PCG!$C$5+N2O!T376*PCG!$C$6+HFC!T376+PFC!T376+'SF6'!T376</f>
        <v>-1.002808205155308</v>
      </c>
      <c r="U376" s="94">
        <f>+'CO2'!U376+'abs CO2'!U376+'CH4'!U376*PCG!$C$5+N2O!U376*PCG!$C$6+HFC!U376+PFC!U376+'SF6'!U376</f>
        <v>-1.0867952349169974</v>
      </c>
      <c r="V376" s="94">
        <f>+'CO2'!V376+'abs CO2'!V376+'CH4'!V376*PCG!$C$5+N2O!V376*PCG!$C$6+HFC!V376+PFC!V376+'SF6'!V376</f>
        <v>-1.0173440729341399</v>
      </c>
      <c r="W376" s="94">
        <f>+'CO2'!W376+'abs CO2'!W376+'CH4'!W376*PCG!$C$5+N2O!W376*PCG!$C$6+HFC!W376+PFC!W376+'SF6'!W376</f>
        <v>-0.99929119762492591</v>
      </c>
      <c r="X376" s="94">
        <f>+'CO2'!X376+'abs CO2'!X376+'CH4'!X376*PCG!$C$5+N2O!X376*PCG!$C$6+HFC!X376+PFC!X376+'SF6'!X376</f>
        <v>-0.92261436705705824</v>
      </c>
      <c r="Y376" s="94">
        <f>+'CO2'!Y376+'abs CO2'!Y376+'CH4'!Y376*PCG!$C$5+N2O!Y376*PCG!$C$6+HFC!Y376+PFC!Y376+'SF6'!Y376</f>
        <v>-0.73341170548967138</v>
      </c>
      <c r="Z376" s="94">
        <f>+'CO2'!Z376+'abs CO2'!Z376+'CH4'!Z376*PCG!$C$5+N2O!Z376*PCG!$C$6+HFC!Z376+PFC!Z376+'SF6'!Z376</f>
        <v>-0.74689013534742221</v>
      </c>
      <c r="AA376" s="94">
        <f>+'CO2'!AA376+'abs CO2'!AA376+'CH4'!AA376*PCG!$C$5+N2O!AA376*PCG!$C$6+HFC!AA376+PFC!AA376+'SF6'!AA376</f>
        <v>-1.0685980616199715</v>
      </c>
      <c r="AB376" s="94">
        <f>+'CO2'!AB376+'abs CO2'!AB376+'CH4'!AB376*PCG!$C$5+N2O!AB376*PCG!$C$6+HFC!AB376+PFC!AB376+'SF6'!AB376</f>
        <v>-1.7041880480442988</v>
      </c>
      <c r="AC376" s="94">
        <f>+'CO2'!AC376+'abs CO2'!AC376+'CH4'!AC376*PCG!$C$5+N2O!AC376*PCG!$C$6+HFC!AC376+PFC!AC376+'SF6'!AC376</f>
        <v>-2.0546056096171053</v>
      </c>
      <c r="AD376" s="94">
        <f>+'CO2'!AD376+'abs CO2'!AD376+'CH4'!AD376*PCG!$C$5+N2O!AD376*PCG!$C$6+HFC!AD376+PFC!AD376+'SF6'!AD376</f>
        <v>-1.8896206816713761</v>
      </c>
      <c r="AE376" s="94">
        <f>+'CO2'!AE376+'abs CO2'!AE376+'CH4'!AE376*PCG!$C$5+N2O!AE376*PCG!$C$6+HFC!AE376+PFC!AE376+'SF6'!AE376</f>
        <v>-1.8405716580851719</v>
      </c>
    </row>
    <row r="377" spans="1:31" x14ac:dyDescent="0.2">
      <c r="A377" s="9" t="s">
        <v>656</v>
      </c>
      <c r="B377" s="4" t="s">
        <v>657</v>
      </c>
      <c r="C377" s="33">
        <f t="shared" ref="C377:AE377" si="92">+C378+C379</f>
        <v>0</v>
      </c>
      <c r="D377" s="33">
        <f t="shared" si="92"/>
        <v>0</v>
      </c>
      <c r="E377" s="33">
        <f t="shared" si="92"/>
        <v>0</v>
      </c>
      <c r="F377" s="33">
        <f t="shared" si="92"/>
        <v>0</v>
      </c>
      <c r="G377" s="33">
        <f t="shared" si="92"/>
        <v>0</v>
      </c>
      <c r="H377" s="33">
        <f t="shared" si="92"/>
        <v>0</v>
      </c>
      <c r="I377" s="33">
        <f t="shared" si="92"/>
        <v>0</v>
      </c>
      <c r="J377" s="33">
        <f t="shared" si="92"/>
        <v>0</v>
      </c>
      <c r="K377" s="33">
        <f t="shared" si="92"/>
        <v>0</v>
      </c>
      <c r="L377" s="33">
        <f t="shared" si="92"/>
        <v>0</v>
      </c>
      <c r="M377" s="33">
        <f t="shared" si="92"/>
        <v>0</v>
      </c>
      <c r="N377" s="33">
        <f t="shared" si="92"/>
        <v>0</v>
      </c>
      <c r="O377" s="33">
        <f t="shared" si="92"/>
        <v>0</v>
      </c>
      <c r="P377" s="33">
        <f t="shared" si="92"/>
        <v>0</v>
      </c>
      <c r="Q377" s="33">
        <f t="shared" si="92"/>
        <v>0</v>
      </c>
      <c r="R377" s="33">
        <f t="shared" si="92"/>
        <v>0</v>
      </c>
      <c r="S377" s="33">
        <f t="shared" si="92"/>
        <v>0</v>
      </c>
      <c r="T377" s="33">
        <f t="shared" si="92"/>
        <v>0</v>
      </c>
      <c r="U377" s="33">
        <f t="shared" si="92"/>
        <v>0</v>
      </c>
      <c r="V377" s="33">
        <f t="shared" si="92"/>
        <v>0</v>
      </c>
      <c r="W377" s="33">
        <f t="shared" si="92"/>
        <v>0</v>
      </c>
      <c r="X377" s="33">
        <f t="shared" si="92"/>
        <v>0</v>
      </c>
      <c r="Y377" s="33">
        <f t="shared" si="92"/>
        <v>0</v>
      </c>
      <c r="Z377" s="33">
        <f t="shared" si="92"/>
        <v>0</v>
      </c>
      <c r="AA377" s="33">
        <f t="shared" si="92"/>
        <v>0</v>
      </c>
      <c r="AB377" s="33">
        <f t="shared" si="92"/>
        <v>0</v>
      </c>
      <c r="AC377" s="33">
        <f t="shared" si="92"/>
        <v>0</v>
      </c>
      <c r="AD377" s="33">
        <f t="shared" si="92"/>
        <v>0</v>
      </c>
      <c r="AE377" s="33">
        <f t="shared" si="92"/>
        <v>0</v>
      </c>
    </row>
    <row r="378" spans="1:31" x14ac:dyDescent="0.2">
      <c r="A378" s="9" t="s">
        <v>658</v>
      </c>
      <c r="B378" s="4" t="s">
        <v>659</v>
      </c>
      <c r="C378" s="94">
        <f>+'CO2'!C378+'abs CO2'!C378+'CH4'!C378*PCG!$C$5+N2O!C378*PCG!$C$6+HFC!C378+PFC!C378+'SF6'!C378</f>
        <v>0</v>
      </c>
      <c r="D378" s="94">
        <f>+'CO2'!D378+'abs CO2'!D378+'CH4'!D378*PCG!$C$5+N2O!D378*PCG!$C$6+HFC!D378+PFC!D378+'SF6'!D378</f>
        <v>0</v>
      </c>
      <c r="E378" s="94">
        <f>+'CO2'!E378+'abs CO2'!E378+'CH4'!E378*PCG!$C$5+N2O!E378*PCG!$C$6+HFC!E378+PFC!E378+'SF6'!E378</f>
        <v>0</v>
      </c>
      <c r="F378" s="94">
        <f>+'CO2'!F378+'abs CO2'!F378+'CH4'!F378*PCG!$C$5+N2O!F378*PCG!$C$6+HFC!F378+PFC!F378+'SF6'!F378</f>
        <v>0</v>
      </c>
      <c r="G378" s="94">
        <f>+'CO2'!G378+'abs CO2'!G378+'CH4'!G378*PCG!$C$5+N2O!G378*PCG!$C$6+HFC!G378+PFC!G378+'SF6'!G378</f>
        <v>0</v>
      </c>
      <c r="H378" s="94">
        <f>+'CO2'!H378+'abs CO2'!H378+'CH4'!H378*PCG!$C$5+N2O!H378*PCG!$C$6+HFC!H378+PFC!H378+'SF6'!H378</f>
        <v>0</v>
      </c>
      <c r="I378" s="94">
        <f>+'CO2'!I378+'abs CO2'!I378+'CH4'!I378*PCG!$C$5+N2O!I378*PCG!$C$6+HFC!I378+PFC!I378+'SF6'!I378</f>
        <v>0</v>
      </c>
      <c r="J378" s="94">
        <f>+'CO2'!J378+'abs CO2'!J378+'CH4'!J378*PCG!$C$5+N2O!J378*PCG!$C$6+HFC!J378+PFC!J378+'SF6'!J378</f>
        <v>0</v>
      </c>
      <c r="K378" s="94">
        <f>+'CO2'!K378+'abs CO2'!K378+'CH4'!K378*PCG!$C$5+N2O!K378*PCG!$C$6+HFC!K378+PFC!K378+'SF6'!K378</f>
        <v>0</v>
      </c>
      <c r="L378" s="94">
        <f>+'CO2'!L378+'abs CO2'!L378+'CH4'!L378*PCG!$C$5+N2O!L378*PCG!$C$6+HFC!L378+PFC!L378+'SF6'!L378</f>
        <v>0</v>
      </c>
      <c r="M378" s="94">
        <f>+'CO2'!M378+'abs CO2'!M378+'CH4'!M378*PCG!$C$5+N2O!M378*PCG!$C$6+HFC!M378+PFC!M378+'SF6'!M378</f>
        <v>0</v>
      </c>
      <c r="N378" s="94">
        <f>+'CO2'!N378+'abs CO2'!N378+'CH4'!N378*PCG!$C$5+N2O!N378*PCG!$C$6+HFC!N378+PFC!N378+'SF6'!N378</f>
        <v>0</v>
      </c>
      <c r="O378" s="94">
        <f>+'CO2'!O378+'abs CO2'!O378+'CH4'!O378*PCG!$C$5+N2O!O378*PCG!$C$6+HFC!O378+PFC!O378+'SF6'!O378</f>
        <v>0</v>
      </c>
      <c r="P378" s="94">
        <f>+'CO2'!P378+'abs CO2'!P378+'CH4'!P378*PCG!$C$5+N2O!P378*PCG!$C$6+HFC!P378+PFC!P378+'SF6'!P378</f>
        <v>0</v>
      </c>
      <c r="Q378" s="94">
        <f>+'CO2'!Q378+'abs CO2'!Q378+'CH4'!Q378*PCG!$C$5+N2O!Q378*PCG!$C$6+HFC!Q378+PFC!Q378+'SF6'!Q378</f>
        <v>0</v>
      </c>
      <c r="R378" s="94">
        <f>+'CO2'!R378+'abs CO2'!R378+'CH4'!R378*PCG!$C$5+N2O!R378*PCG!$C$6+HFC!R378+PFC!R378+'SF6'!R378</f>
        <v>0</v>
      </c>
      <c r="S378" s="94">
        <f>+'CO2'!S378+'abs CO2'!S378+'CH4'!S378*PCG!$C$5+N2O!S378*PCG!$C$6+HFC!S378+PFC!S378+'SF6'!S378</f>
        <v>0</v>
      </c>
      <c r="T378" s="94">
        <f>+'CO2'!T378+'abs CO2'!T378+'CH4'!T378*PCG!$C$5+N2O!T378*PCG!$C$6+HFC!T378+PFC!T378+'SF6'!T378</f>
        <v>0</v>
      </c>
      <c r="U378" s="94">
        <f>+'CO2'!U378+'abs CO2'!U378+'CH4'!U378*PCG!$C$5+N2O!U378*PCG!$C$6+HFC!U378+PFC!U378+'SF6'!U378</f>
        <v>0</v>
      </c>
      <c r="V378" s="94">
        <f>+'CO2'!V378+'abs CO2'!V378+'CH4'!V378*PCG!$C$5+N2O!V378*PCG!$C$6+HFC!V378+PFC!V378+'SF6'!V378</f>
        <v>0</v>
      </c>
      <c r="W378" s="94">
        <f>+'CO2'!W378+'abs CO2'!W378+'CH4'!W378*PCG!$C$5+N2O!W378*PCG!$C$6+HFC!W378+PFC!W378+'SF6'!W378</f>
        <v>0</v>
      </c>
      <c r="X378" s="94">
        <f>+'CO2'!X378+'abs CO2'!X378+'CH4'!X378*PCG!$C$5+N2O!X378*PCG!$C$6+HFC!X378+PFC!X378+'SF6'!X378</f>
        <v>0</v>
      </c>
      <c r="Y378" s="94">
        <f>+'CO2'!Y378+'abs CO2'!Y378+'CH4'!Y378*PCG!$C$5+N2O!Y378*PCG!$C$6+HFC!Y378+PFC!Y378+'SF6'!Y378</f>
        <v>0</v>
      </c>
      <c r="Z378" s="94">
        <f>+'CO2'!Z378+'abs CO2'!Z378+'CH4'!Z378*PCG!$C$5+N2O!Z378*PCG!$C$6+HFC!Z378+PFC!Z378+'SF6'!Z378</f>
        <v>0</v>
      </c>
      <c r="AA378" s="94">
        <f>+'CO2'!AA378+'abs CO2'!AA378+'CH4'!AA378*PCG!$C$5+N2O!AA378*PCG!$C$6+HFC!AA378+PFC!AA378+'SF6'!AA378</f>
        <v>0</v>
      </c>
      <c r="AB378" s="94">
        <f>+'CO2'!AB378+'abs CO2'!AB378+'CH4'!AB378*PCG!$C$5+N2O!AB378*PCG!$C$6+HFC!AB378+PFC!AB378+'SF6'!AB378</f>
        <v>0</v>
      </c>
      <c r="AC378" s="94">
        <f>+'CO2'!AC378+'abs CO2'!AC378+'CH4'!AC378*PCG!$C$5+N2O!AC378*PCG!$C$6+HFC!AC378+PFC!AC378+'SF6'!AC378</f>
        <v>0</v>
      </c>
      <c r="AD378" s="94">
        <f>+'CO2'!AD378+'abs CO2'!AD378+'CH4'!AD378*PCG!$C$5+N2O!AD378*PCG!$C$6+HFC!AD378+PFC!AD378+'SF6'!AD378</f>
        <v>0</v>
      </c>
      <c r="AE378" s="94">
        <f>+'CO2'!AE378+'abs CO2'!AE378+'CH4'!AE378*PCG!$C$5+N2O!AE378*PCG!$C$6+HFC!AE378+PFC!AE378+'SF6'!AE378</f>
        <v>0</v>
      </c>
    </row>
    <row r="379" spans="1:31" x14ac:dyDescent="0.2">
      <c r="A379" s="9" t="s">
        <v>660</v>
      </c>
      <c r="B379" s="4" t="s">
        <v>661</v>
      </c>
      <c r="C379" s="94">
        <f>+'CO2'!C379+'abs CO2'!C379+'CH4'!C379*PCG!$C$5+N2O!C379*PCG!$C$6+HFC!C379+PFC!C379+'SF6'!C379</f>
        <v>0</v>
      </c>
      <c r="D379" s="94">
        <f>+'CO2'!D379+'abs CO2'!D379+'CH4'!D379*PCG!$C$5+N2O!D379*PCG!$C$6+HFC!D379+PFC!D379+'SF6'!D379</f>
        <v>0</v>
      </c>
      <c r="E379" s="94">
        <f>+'CO2'!E379+'abs CO2'!E379+'CH4'!E379*PCG!$C$5+N2O!E379*PCG!$C$6+HFC!E379+PFC!E379+'SF6'!E379</f>
        <v>0</v>
      </c>
      <c r="F379" s="94">
        <f>+'CO2'!F379+'abs CO2'!F379+'CH4'!F379*PCG!$C$5+N2O!F379*PCG!$C$6+HFC!F379+PFC!F379+'SF6'!F379</f>
        <v>0</v>
      </c>
      <c r="G379" s="94">
        <f>+'CO2'!G379+'abs CO2'!G379+'CH4'!G379*PCG!$C$5+N2O!G379*PCG!$C$6+HFC!G379+PFC!G379+'SF6'!G379</f>
        <v>0</v>
      </c>
      <c r="H379" s="94">
        <f>+'CO2'!H379+'abs CO2'!H379+'CH4'!H379*PCG!$C$5+N2O!H379*PCG!$C$6+HFC!H379+PFC!H379+'SF6'!H379</f>
        <v>0</v>
      </c>
      <c r="I379" s="94">
        <f>+'CO2'!I379+'abs CO2'!I379+'CH4'!I379*PCG!$C$5+N2O!I379*PCG!$C$6+HFC!I379+PFC!I379+'SF6'!I379</f>
        <v>0</v>
      </c>
      <c r="J379" s="94">
        <f>+'CO2'!J379+'abs CO2'!J379+'CH4'!J379*PCG!$C$5+N2O!J379*PCG!$C$6+HFC!J379+PFC!J379+'SF6'!J379</f>
        <v>0</v>
      </c>
      <c r="K379" s="94">
        <f>+'CO2'!K379+'abs CO2'!K379+'CH4'!K379*PCG!$C$5+N2O!K379*PCG!$C$6+HFC!K379+PFC!K379+'SF6'!K379</f>
        <v>0</v>
      </c>
      <c r="L379" s="94">
        <f>+'CO2'!L379+'abs CO2'!L379+'CH4'!L379*PCG!$C$5+N2O!L379*PCG!$C$6+HFC!L379+PFC!L379+'SF6'!L379</f>
        <v>0</v>
      </c>
      <c r="M379" s="94">
        <f>+'CO2'!M379+'abs CO2'!M379+'CH4'!M379*PCG!$C$5+N2O!M379*PCG!$C$6+HFC!M379+PFC!M379+'SF6'!M379</f>
        <v>0</v>
      </c>
      <c r="N379" s="94">
        <f>+'CO2'!N379+'abs CO2'!N379+'CH4'!N379*PCG!$C$5+N2O!N379*PCG!$C$6+HFC!N379+PFC!N379+'SF6'!N379</f>
        <v>0</v>
      </c>
      <c r="O379" s="94">
        <f>+'CO2'!O379+'abs CO2'!O379+'CH4'!O379*PCG!$C$5+N2O!O379*PCG!$C$6+HFC!O379+PFC!O379+'SF6'!O379</f>
        <v>0</v>
      </c>
      <c r="P379" s="94">
        <f>+'CO2'!P379+'abs CO2'!P379+'CH4'!P379*PCG!$C$5+N2O!P379*PCG!$C$6+HFC!P379+PFC!P379+'SF6'!P379</f>
        <v>0</v>
      </c>
      <c r="Q379" s="94">
        <f>+'CO2'!Q379+'abs CO2'!Q379+'CH4'!Q379*PCG!$C$5+N2O!Q379*PCG!$C$6+HFC!Q379+PFC!Q379+'SF6'!Q379</f>
        <v>0</v>
      </c>
      <c r="R379" s="94">
        <f>+'CO2'!R379+'abs CO2'!R379+'CH4'!R379*PCG!$C$5+N2O!R379*PCG!$C$6+HFC!R379+PFC!R379+'SF6'!R379</f>
        <v>0</v>
      </c>
      <c r="S379" s="94">
        <f>+'CO2'!S379+'abs CO2'!S379+'CH4'!S379*PCG!$C$5+N2O!S379*PCG!$C$6+HFC!S379+PFC!S379+'SF6'!S379</f>
        <v>0</v>
      </c>
      <c r="T379" s="94">
        <f>+'CO2'!T379+'abs CO2'!T379+'CH4'!T379*PCG!$C$5+N2O!T379*PCG!$C$6+HFC!T379+PFC!T379+'SF6'!T379</f>
        <v>0</v>
      </c>
      <c r="U379" s="94">
        <f>+'CO2'!U379+'abs CO2'!U379+'CH4'!U379*PCG!$C$5+N2O!U379*PCG!$C$6+HFC!U379+PFC!U379+'SF6'!U379</f>
        <v>0</v>
      </c>
      <c r="V379" s="94">
        <f>+'CO2'!V379+'abs CO2'!V379+'CH4'!V379*PCG!$C$5+N2O!V379*PCG!$C$6+HFC!V379+PFC!V379+'SF6'!V379</f>
        <v>0</v>
      </c>
      <c r="W379" s="94">
        <f>+'CO2'!W379+'abs CO2'!W379+'CH4'!W379*PCG!$C$5+N2O!W379*PCG!$C$6+HFC!W379+PFC!W379+'SF6'!W379</f>
        <v>0</v>
      </c>
      <c r="X379" s="94">
        <f>+'CO2'!X379+'abs CO2'!X379+'CH4'!X379*PCG!$C$5+N2O!X379*PCG!$C$6+HFC!X379+PFC!X379+'SF6'!X379</f>
        <v>0</v>
      </c>
      <c r="Y379" s="94">
        <f>+'CO2'!Y379+'abs CO2'!Y379+'CH4'!Y379*PCG!$C$5+N2O!Y379*PCG!$C$6+HFC!Y379+PFC!Y379+'SF6'!Y379</f>
        <v>0</v>
      </c>
      <c r="Z379" s="94">
        <f>+'CO2'!Z379+'abs CO2'!Z379+'CH4'!Z379*PCG!$C$5+N2O!Z379*PCG!$C$6+HFC!Z379+PFC!Z379+'SF6'!Z379</f>
        <v>0</v>
      </c>
      <c r="AA379" s="94">
        <f>+'CO2'!AA379+'abs CO2'!AA379+'CH4'!AA379*PCG!$C$5+N2O!AA379*PCG!$C$6+HFC!AA379+PFC!AA379+'SF6'!AA379</f>
        <v>0</v>
      </c>
      <c r="AB379" s="94">
        <f>+'CO2'!AB379+'abs CO2'!AB379+'CH4'!AB379*PCG!$C$5+N2O!AB379*PCG!$C$6+HFC!AB379+PFC!AB379+'SF6'!AB379</f>
        <v>0</v>
      </c>
      <c r="AC379" s="94">
        <f>+'CO2'!AC379+'abs CO2'!AC379+'CH4'!AC379*PCG!$C$5+N2O!AC379*PCG!$C$6+HFC!AC379+PFC!AC379+'SF6'!AC379</f>
        <v>0</v>
      </c>
      <c r="AD379" s="94">
        <f>+'CO2'!AD379+'abs CO2'!AD379+'CH4'!AD379*PCG!$C$5+N2O!AD379*PCG!$C$6+HFC!AD379+PFC!AD379+'SF6'!AD379</f>
        <v>0</v>
      </c>
      <c r="AE379" s="94">
        <f>+'CO2'!AE379+'abs CO2'!AE379+'CH4'!AE379*PCG!$C$5+N2O!AE379*PCG!$C$6+HFC!AE379+PFC!AE379+'SF6'!AE379</f>
        <v>0</v>
      </c>
    </row>
    <row r="380" spans="1:31" x14ac:dyDescent="0.2">
      <c r="A380" s="9" t="s">
        <v>662</v>
      </c>
      <c r="B380" s="4" t="s">
        <v>663</v>
      </c>
      <c r="C380" s="33">
        <f t="shared" ref="C380:AE380" si="93">+C381+C382</f>
        <v>0</v>
      </c>
      <c r="D380" s="33">
        <f t="shared" si="93"/>
        <v>0</v>
      </c>
      <c r="E380" s="33">
        <f t="shared" si="93"/>
        <v>0</v>
      </c>
      <c r="F380" s="33">
        <f t="shared" si="93"/>
        <v>0</v>
      </c>
      <c r="G380" s="33">
        <f t="shared" si="93"/>
        <v>0</v>
      </c>
      <c r="H380" s="33">
        <f t="shared" si="93"/>
        <v>0</v>
      </c>
      <c r="I380" s="33">
        <f t="shared" si="93"/>
        <v>0</v>
      </c>
      <c r="J380" s="33">
        <f t="shared" si="93"/>
        <v>0</v>
      </c>
      <c r="K380" s="33">
        <f t="shared" si="93"/>
        <v>0</v>
      </c>
      <c r="L380" s="33">
        <f t="shared" si="93"/>
        <v>0</v>
      </c>
      <c r="M380" s="33">
        <f t="shared" si="93"/>
        <v>0</v>
      </c>
      <c r="N380" s="33">
        <f t="shared" si="93"/>
        <v>0</v>
      </c>
      <c r="O380" s="33">
        <f t="shared" si="93"/>
        <v>0</v>
      </c>
      <c r="P380" s="33">
        <f t="shared" si="93"/>
        <v>0</v>
      </c>
      <c r="Q380" s="33">
        <f t="shared" si="93"/>
        <v>0</v>
      </c>
      <c r="R380" s="33">
        <f t="shared" si="93"/>
        <v>0</v>
      </c>
      <c r="S380" s="33">
        <f t="shared" si="93"/>
        <v>0</v>
      </c>
      <c r="T380" s="33">
        <f t="shared" si="93"/>
        <v>0</v>
      </c>
      <c r="U380" s="33">
        <f t="shared" si="93"/>
        <v>0</v>
      </c>
      <c r="V380" s="33">
        <f t="shared" si="93"/>
        <v>0</v>
      </c>
      <c r="W380" s="33">
        <f t="shared" si="93"/>
        <v>0</v>
      </c>
      <c r="X380" s="33">
        <f t="shared" si="93"/>
        <v>0</v>
      </c>
      <c r="Y380" s="33">
        <f t="shared" si="93"/>
        <v>0</v>
      </c>
      <c r="Z380" s="33">
        <f t="shared" si="93"/>
        <v>0</v>
      </c>
      <c r="AA380" s="33">
        <f t="shared" si="93"/>
        <v>0</v>
      </c>
      <c r="AB380" s="33">
        <f t="shared" si="93"/>
        <v>0</v>
      </c>
      <c r="AC380" s="33">
        <f t="shared" si="93"/>
        <v>0</v>
      </c>
      <c r="AD380" s="33">
        <f t="shared" si="93"/>
        <v>0</v>
      </c>
      <c r="AE380" s="33">
        <f t="shared" si="93"/>
        <v>0</v>
      </c>
    </row>
    <row r="381" spans="1:31" x14ac:dyDescent="0.2">
      <c r="A381" s="9" t="s">
        <v>664</v>
      </c>
      <c r="B381" s="4" t="s">
        <v>665</v>
      </c>
      <c r="C381" s="94">
        <f>+'CO2'!C381+'abs CO2'!C381+'CH4'!C381*PCG!$C$5+N2O!C381*PCG!$C$6+HFC!C381+PFC!C381+'SF6'!C381</f>
        <v>0</v>
      </c>
      <c r="D381" s="94">
        <f>+'CO2'!D381+'abs CO2'!D381+'CH4'!D381*PCG!$C$5+N2O!D381*PCG!$C$6+HFC!D381+PFC!D381+'SF6'!D381</f>
        <v>0</v>
      </c>
      <c r="E381" s="94">
        <f>+'CO2'!E381+'abs CO2'!E381+'CH4'!E381*PCG!$C$5+N2O!E381*PCG!$C$6+HFC!E381+PFC!E381+'SF6'!E381</f>
        <v>0</v>
      </c>
      <c r="F381" s="94">
        <f>+'CO2'!F381+'abs CO2'!F381+'CH4'!F381*PCG!$C$5+N2O!F381*PCG!$C$6+HFC!F381+PFC!F381+'SF6'!F381</f>
        <v>0</v>
      </c>
      <c r="G381" s="94">
        <f>+'CO2'!G381+'abs CO2'!G381+'CH4'!G381*PCG!$C$5+N2O!G381*PCG!$C$6+HFC!G381+PFC!G381+'SF6'!G381</f>
        <v>0</v>
      </c>
      <c r="H381" s="94">
        <f>+'CO2'!H381+'abs CO2'!H381+'CH4'!H381*PCG!$C$5+N2O!H381*PCG!$C$6+HFC!H381+PFC!H381+'SF6'!H381</f>
        <v>0</v>
      </c>
      <c r="I381" s="94">
        <f>+'CO2'!I381+'abs CO2'!I381+'CH4'!I381*PCG!$C$5+N2O!I381*PCG!$C$6+HFC!I381+PFC!I381+'SF6'!I381</f>
        <v>0</v>
      </c>
      <c r="J381" s="94">
        <f>+'CO2'!J381+'abs CO2'!J381+'CH4'!J381*PCG!$C$5+N2O!J381*PCG!$C$6+HFC!J381+PFC!J381+'SF6'!J381</f>
        <v>0</v>
      </c>
      <c r="K381" s="94">
        <f>+'CO2'!K381+'abs CO2'!K381+'CH4'!K381*PCG!$C$5+N2O!K381*PCG!$C$6+HFC!K381+PFC!K381+'SF6'!K381</f>
        <v>0</v>
      </c>
      <c r="L381" s="94">
        <f>+'CO2'!L381+'abs CO2'!L381+'CH4'!L381*PCG!$C$5+N2O!L381*PCG!$C$6+HFC!L381+PFC!L381+'SF6'!L381</f>
        <v>0</v>
      </c>
      <c r="M381" s="94">
        <f>+'CO2'!M381+'abs CO2'!M381+'CH4'!M381*PCG!$C$5+N2O!M381*PCG!$C$6+HFC!M381+PFC!M381+'SF6'!M381</f>
        <v>0</v>
      </c>
      <c r="N381" s="94">
        <f>+'CO2'!N381+'abs CO2'!N381+'CH4'!N381*PCG!$C$5+N2O!N381*PCG!$C$6+HFC!N381+PFC!N381+'SF6'!N381</f>
        <v>0</v>
      </c>
      <c r="O381" s="94">
        <f>+'CO2'!O381+'abs CO2'!O381+'CH4'!O381*PCG!$C$5+N2O!O381*PCG!$C$6+HFC!O381+PFC!O381+'SF6'!O381</f>
        <v>0</v>
      </c>
      <c r="P381" s="94">
        <f>+'CO2'!P381+'abs CO2'!P381+'CH4'!P381*PCG!$C$5+N2O!P381*PCG!$C$6+HFC!P381+PFC!P381+'SF6'!P381</f>
        <v>0</v>
      </c>
      <c r="Q381" s="94">
        <f>+'CO2'!Q381+'abs CO2'!Q381+'CH4'!Q381*PCG!$C$5+N2O!Q381*PCG!$C$6+HFC!Q381+PFC!Q381+'SF6'!Q381</f>
        <v>0</v>
      </c>
      <c r="R381" s="94">
        <f>+'CO2'!R381+'abs CO2'!R381+'CH4'!R381*PCG!$C$5+N2O!R381*PCG!$C$6+HFC!R381+PFC!R381+'SF6'!R381</f>
        <v>0</v>
      </c>
      <c r="S381" s="94">
        <f>+'CO2'!S381+'abs CO2'!S381+'CH4'!S381*PCG!$C$5+N2O!S381*PCG!$C$6+HFC!S381+PFC!S381+'SF6'!S381</f>
        <v>0</v>
      </c>
      <c r="T381" s="94">
        <f>+'CO2'!T381+'abs CO2'!T381+'CH4'!T381*PCG!$C$5+N2O!T381*PCG!$C$6+HFC!T381+PFC!T381+'SF6'!T381</f>
        <v>0</v>
      </c>
      <c r="U381" s="94">
        <f>+'CO2'!U381+'abs CO2'!U381+'CH4'!U381*PCG!$C$5+N2O!U381*PCG!$C$6+HFC!U381+PFC!U381+'SF6'!U381</f>
        <v>0</v>
      </c>
      <c r="V381" s="94">
        <f>+'CO2'!V381+'abs CO2'!V381+'CH4'!V381*PCG!$C$5+N2O!V381*PCG!$C$6+HFC!V381+PFC!V381+'SF6'!V381</f>
        <v>0</v>
      </c>
      <c r="W381" s="94">
        <f>+'CO2'!W381+'abs CO2'!W381+'CH4'!W381*PCG!$C$5+N2O!W381*PCG!$C$6+HFC!W381+PFC!W381+'SF6'!W381</f>
        <v>0</v>
      </c>
      <c r="X381" s="94">
        <f>+'CO2'!X381+'abs CO2'!X381+'CH4'!X381*PCG!$C$5+N2O!X381*PCG!$C$6+HFC!X381+PFC!X381+'SF6'!X381</f>
        <v>0</v>
      </c>
      <c r="Y381" s="94">
        <f>+'CO2'!Y381+'abs CO2'!Y381+'CH4'!Y381*PCG!$C$5+N2O!Y381*PCG!$C$6+HFC!Y381+PFC!Y381+'SF6'!Y381</f>
        <v>0</v>
      </c>
      <c r="Z381" s="94">
        <f>+'CO2'!Z381+'abs CO2'!Z381+'CH4'!Z381*PCG!$C$5+N2O!Z381*PCG!$C$6+HFC!Z381+PFC!Z381+'SF6'!Z381</f>
        <v>0</v>
      </c>
      <c r="AA381" s="94">
        <f>+'CO2'!AA381+'abs CO2'!AA381+'CH4'!AA381*PCG!$C$5+N2O!AA381*PCG!$C$6+HFC!AA381+PFC!AA381+'SF6'!AA381</f>
        <v>0</v>
      </c>
      <c r="AB381" s="94">
        <f>+'CO2'!AB381+'abs CO2'!AB381+'CH4'!AB381*PCG!$C$5+N2O!AB381*PCG!$C$6+HFC!AB381+PFC!AB381+'SF6'!AB381</f>
        <v>0</v>
      </c>
      <c r="AC381" s="94">
        <f>+'CO2'!AC381+'abs CO2'!AC381+'CH4'!AC381*PCG!$C$5+N2O!AC381*PCG!$C$6+HFC!AC381+PFC!AC381+'SF6'!AC381</f>
        <v>0</v>
      </c>
      <c r="AD381" s="94">
        <f>+'CO2'!AD381+'abs CO2'!AD381+'CH4'!AD381*PCG!$C$5+N2O!AD381*PCG!$C$6+HFC!AD381+PFC!AD381+'SF6'!AD381</f>
        <v>0</v>
      </c>
      <c r="AE381" s="94">
        <f>+'CO2'!AE381+'abs CO2'!AE381+'CH4'!AE381*PCG!$C$5+N2O!AE381*PCG!$C$6+HFC!AE381+PFC!AE381+'SF6'!AE381</f>
        <v>0</v>
      </c>
    </row>
    <row r="382" spans="1:31" x14ac:dyDescent="0.2">
      <c r="A382" s="9" t="s">
        <v>666</v>
      </c>
      <c r="B382" s="4" t="s">
        <v>667</v>
      </c>
      <c r="C382" s="94">
        <f>+'CO2'!C382+'abs CO2'!C382+'CH4'!C382*PCG!$C$5+N2O!C382*PCG!$C$6+HFC!C382+PFC!C382+'SF6'!C382</f>
        <v>0</v>
      </c>
      <c r="D382" s="94">
        <f>+'CO2'!D382+'abs CO2'!D382+'CH4'!D382*PCG!$C$5+N2O!D382*PCG!$C$6+HFC!D382+PFC!D382+'SF6'!D382</f>
        <v>0</v>
      </c>
      <c r="E382" s="94">
        <f>+'CO2'!E382+'abs CO2'!E382+'CH4'!E382*PCG!$C$5+N2O!E382*PCG!$C$6+HFC!E382+PFC!E382+'SF6'!E382</f>
        <v>0</v>
      </c>
      <c r="F382" s="94">
        <f>+'CO2'!F382+'abs CO2'!F382+'CH4'!F382*PCG!$C$5+N2O!F382*PCG!$C$6+HFC!F382+PFC!F382+'SF6'!F382</f>
        <v>0</v>
      </c>
      <c r="G382" s="94">
        <f>+'CO2'!G382+'abs CO2'!G382+'CH4'!G382*PCG!$C$5+N2O!G382*PCG!$C$6+HFC!G382+PFC!G382+'SF6'!G382</f>
        <v>0</v>
      </c>
      <c r="H382" s="94">
        <f>+'CO2'!H382+'abs CO2'!H382+'CH4'!H382*PCG!$C$5+N2O!H382*PCG!$C$6+HFC!H382+PFC!H382+'SF6'!H382</f>
        <v>0</v>
      </c>
      <c r="I382" s="94">
        <f>+'CO2'!I382+'abs CO2'!I382+'CH4'!I382*PCG!$C$5+N2O!I382*PCG!$C$6+HFC!I382+PFC!I382+'SF6'!I382</f>
        <v>0</v>
      </c>
      <c r="J382" s="94">
        <f>+'CO2'!J382+'abs CO2'!J382+'CH4'!J382*PCG!$C$5+N2O!J382*PCG!$C$6+HFC!J382+PFC!J382+'SF6'!J382</f>
        <v>0</v>
      </c>
      <c r="K382" s="94">
        <f>+'CO2'!K382+'abs CO2'!K382+'CH4'!K382*PCG!$C$5+N2O!K382*PCG!$C$6+HFC!K382+PFC!K382+'SF6'!K382</f>
        <v>0</v>
      </c>
      <c r="L382" s="94">
        <f>+'CO2'!L382+'abs CO2'!L382+'CH4'!L382*PCG!$C$5+N2O!L382*PCG!$C$6+HFC!L382+PFC!L382+'SF6'!L382</f>
        <v>0</v>
      </c>
      <c r="M382" s="94">
        <f>+'CO2'!M382+'abs CO2'!M382+'CH4'!M382*PCG!$C$5+N2O!M382*PCG!$C$6+HFC!M382+PFC!M382+'SF6'!M382</f>
        <v>0</v>
      </c>
      <c r="N382" s="94">
        <f>+'CO2'!N382+'abs CO2'!N382+'CH4'!N382*PCG!$C$5+N2O!N382*PCG!$C$6+HFC!N382+PFC!N382+'SF6'!N382</f>
        <v>0</v>
      </c>
      <c r="O382" s="94">
        <f>+'CO2'!O382+'abs CO2'!O382+'CH4'!O382*PCG!$C$5+N2O!O382*PCG!$C$6+HFC!O382+PFC!O382+'SF6'!O382</f>
        <v>0</v>
      </c>
      <c r="P382" s="94">
        <f>+'CO2'!P382+'abs CO2'!P382+'CH4'!P382*PCG!$C$5+N2O!P382*PCG!$C$6+HFC!P382+PFC!P382+'SF6'!P382</f>
        <v>0</v>
      </c>
      <c r="Q382" s="94">
        <f>+'CO2'!Q382+'abs CO2'!Q382+'CH4'!Q382*PCG!$C$5+N2O!Q382*PCG!$C$6+HFC!Q382+PFC!Q382+'SF6'!Q382</f>
        <v>0</v>
      </c>
      <c r="R382" s="94">
        <f>+'CO2'!R382+'abs CO2'!R382+'CH4'!R382*PCG!$C$5+N2O!R382*PCG!$C$6+HFC!R382+PFC!R382+'SF6'!R382</f>
        <v>0</v>
      </c>
      <c r="S382" s="94">
        <f>+'CO2'!S382+'abs CO2'!S382+'CH4'!S382*PCG!$C$5+N2O!S382*PCG!$C$6+HFC!S382+PFC!S382+'SF6'!S382</f>
        <v>0</v>
      </c>
      <c r="T382" s="94">
        <f>+'CO2'!T382+'abs CO2'!T382+'CH4'!T382*PCG!$C$5+N2O!T382*PCG!$C$6+HFC!T382+PFC!T382+'SF6'!T382</f>
        <v>0</v>
      </c>
      <c r="U382" s="94">
        <f>+'CO2'!U382+'abs CO2'!U382+'CH4'!U382*PCG!$C$5+N2O!U382*PCG!$C$6+HFC!U382+PFC!U382+'SF6'!U382</f>
        <v>0</v>
      </c>
      <c r="V382" s="94">
        <f>+'CO2'!V382+'abs CO2'!V382+'CH4'!V382*PCG!$C$5+N2O!V382*PCG!$C$6+HFC!V382+PFC!V382+'SF6'!V382</f>
        <v>0</v>
      </c>
      <c r="W382" s="94">
        <f>+'CO2'!W382+'abs CO2'!W382+'CH4'!W382*PCG!$C$5+N2O!W382*PCG!$C$6+HFC!W382+PFC!W382+'SF6'!W382</f>
        <v>0</v>
      </c>
      <c r="X382" s="94">
        <f>+'CO2'!X382+'abs CO2'!X382+'CH4'!X382*PCG!$C$5+N2O!X382*PCG!$C$6+HFC!X382+PFC!X382+'SF6'!X382</f>
        <v>0</v>
      </c>
      <c r="Y382" s="94">
        <f>+'CO2'!Y382+'abs CO2'!Y382+'CH4'!Y382*PCG!$C$5+N2O!Y382*PCG!$C$6+HFC!Y382+PFC!Y382+'SF6'!Y382</f>
        <v>0</v>
      </c>
      <c r="Z382" s="94">
        <f>+'CO2'!Z382+'abs CO2'!Z382+'CH4'!Z382*PCG!$C$5+N2O!Z382*PCG!$C$6+HFC!Z382+PFC!Z382+'SF6'!Z382</f>
        <v>0</v>
      </c>
      <c r="AA382" s="94">
        <f>+'CO2'!AA382+'abs CO2'!AA382+'CH4'!AA382*PCG!$C$5+N2O!AA382*PCG!$C$6+HFC!AA382+PFC!AA382+'SF6'!AA382</f>
        <v>0</v>
      </c>
      <c r="AB382" s="94">
        <f>+'CO2'!AB382+'abs CO2'!AB382+'CH4'!AB382*PCG!$C$5+N2O!AB382*PCG!$C$6+HFC!AB382+PFC!AB382+'SF6'!AB382</f>
        <v>0</v>
      </c>
      <c r="AC382" s="94">
        <f>+'CO2'!AC382+'abs CO2'!AC382+'CH4'!AC382*PCG!$C$5+N2O!AC382*PCG!$C$6+HFC!AC382+PFC!AC382+'SF6'!AC382</f>
        <v>0</v>
      </c>
      <c r="AD382" s="94">
        <f>+'CO2'!AD382+'abs CO2'!AD382+'CH4'!AD382*PCG!$C$5+N2O!AD382*PCG!$C$6+HFC!AD382+PFC!AD382+'SF6'!AD382</f>
        <v>0</v>
      </c>
      <c r="AE382" s="94">
        <f>+'CO2'!AE382+'abs CO2'!AE382+'CH4'!AE382*PCG!$C$5+N2O!AE382*PCG!$C$6+HFC!AE382+PFC!AE382+'SF6'!AE382</f>
        <v>0</v>
      </c>
    </row>
    <row r="383" spans="1:31" x14ac:dyDescent="0.2">
      <c r="A383" s="9" t="s">
        <v>668</v>
      </c>
      <c r="B383" s="4" t="s">
        <v>639</v>
      </c>
      <c r="C383" s="33">
        <f t="shared" ref="C383:AE383" si="94">+C384+C385</f>
        <v>20.537867015263444</v>
      </c>
      <c r="D383" s="33">
        <f t="shared" si="94"/>
        <v>21.89817784046037</v>
      </c>
      <c r="E383" s="33">
        <f t="shared" si="94"/>
        <v>23.274616763433038</v>
      </c>
      <c r="F383" s="33">
        <f t="shared" si="94"/>
        <v>24.620139983166386</v>
      </c>
      <c r="G383" s="33">
        <f t="shared" si="94"/>
        <v>26.025895223701209</v>
      </c>
      <c r="H383" s="33">
        <f t="shared" si="94"/>
        <v>27.420918854824258</v>
      </c>
      <c r="I383" s="33">
        <f t="shared" si="94"/>
        <v>28.714834079403857</v>
      </c>
      <c r="J383" s="33">
        <f t="shared" si="94"/>
        <v>30.087732875326108</v>
      </c>
      <c r="K383" s="33">
        <f t="shared" si="94"/>
        <v>31.426145157300542</v>
      </c>
      <c r="L383" s="33">
        <f t="shared" si="94"/>
        <v>32.798984503635268</v>
      </c>
      <c r="M383" s="33">
        <f t="shared" si="94"/>
        <v>34.206312281646454</v>
      </c>
      <c r="N383" s="33">
        <f t="shared" si="94"/>
        <v>35.524607590295368</v>
      </c>
      <c r="O383" s="33">
        <f t="shared" si="94"/>
        <v>92.061743709009818</v>
      </c>
      <c r="P383" s="33">
        <f t="shared" si="94"/>
        <v>95.129893640213723</v>
      </c>
      <c r="Q383" s="33">
        <f t="shared" si="94"/>
        <v>98.259094961331186</v>
      </c>
      <c r="R383" s="33">
        <f t="shared" si="94"/>
        <v>101.55056500444864</v>
      </c>
      <c r="S383" s="33">
        <f t="shared" si="94"/>
        <v>104.55059151616609</v>
      </c>
      <c r="T383" s="33">
        <f t="shared" si="94"/>
        <v>107.61599868448356</v>
      </c>
      <c r="U383" s="33">
        <f t="shared" si="94"/>
        <v>220.84897176611889</v>
      </c>
      <c r="V383" s="33">
        <f t="shared" si="94"/>
        <v>227.47003113187822</v>
      </c>
      <c r="W383" s="33">
        <f t="shared" si="94"/>
        <v>232.79581349294097</v>
      </c>
      <c r="X383" s="33">
        <f t="shared" si="94"/>
        <v>237.98632553000377</v>
      </c>
      <c r="Y383" s="33">
        <f t="shared" si="94"/>
        <v>243.24572523206655</v>
      </c>
      <c r="Z383" s="33">
        <f t="shared" si="94"/>
        <v>248.50462393292932</v>
      </c>
      <c r="AA383" s="33">
        <f t="shared" si="94"/>
        <v>107.25763972298087</v>
      </c>
      <c r="AB383" s="33">
        <f t="shared" si="94"/>
        <v>107.90925829196019</v>
      </c>
      <c r="AC383" s="33">
        <f t="shared" si="94"/>
        <v>108.34707181549953</v>
      </c>
      <c r="AD383" s="33">
        <f t="shared" si="94"/>
        <v>114.09691199575886</v>
      </c>
      <c r="AE383" s="33">
        <f t="shared" si="94"/>
        <v>109.3631907324182</v>
      </c>
    </row>
    <row r="384" spans="1:31" x14ac:dyDescent="0.2">
      <c r="A384" s="9" t="s">
        <v>669</v>
      </c>
      <c r="B384" s="4" t="s">
        <v>670</v>
      </c>
      <c r="C384" s="94">
        <f>+'CO2'!C384+'abs CO2'!C384+'CH4'!C384*PCG!$C$5+N2O!C384*PCG!$C$6+HFC!C384+PFC!C384+'SF6'!C384</f>
        <v>3.9102486759495944E-2</v>
      </c>
      <c r="D384" s="94">
        <f>+'CO2'!D384+'abs CO2'!D384+'CH4'!D384*PCG!$C$5+N2O!D384*PCG!$C$6+HFC!D384+PFC!D384+'SF6'!D384</f>
        <v>3.4413640259889883E-2</v>
      </c>
      <c r="E384" s="94">
        <f>+'CO2'!E384+'abs CO2'!E384+'CH4'!E384*PCG!$C$5+N2O!E384*PCG!$C$6+HFC!E384+PFC!E384+'SF6'!E384</f>
        <v>4.5852891536024912E-2</v>
      </c>
      <c r="F384" s="94">
        <f>+'CO2'!F384+'abs CO2'!F384+'CH4'!F384*PCG!$C$5+N2O!F384*PCG!$C$6+HFC!F384+PFC!F384+'SF6'!F384</f>
        <v>2.6376439572835076E-2</v>
      </c>
      <c r="G384" s="94">
        <f>+'CO2'!G384+'abs CO2'!G384+'CH4'!G384*PCG!$C$5+N2O!G384*PCG!$C$6+HFC!G384+PFC!G384+'SF6'!G384</f>
        <v>6.7132008411128735E-2</v>
      </c>
      <c r="H384" s="94">
        <f>+'CO2'!H384+'abs CO2'!H384+'CH4'!H384*PCG!$C$5+N2O!H384*PCG!$C$6+HFC!H384+PFC!H384+'SF6'!H384</f>
        <v>9.7155967837645074E-2</v>
      </c>
      <c r="I384" s="94">
        <f>+'CO2'!I384+'abs CO2'!I384+'CH4'!I384*PCG!$C$5+N2O!I384*PCG!$C$6+HFC!I384+PFC!I384+'SF6'!I384</f>
        <v>2.6071520720713455E-2</v>
      </c>
      <c r="J384" s="94">
        <f>+'CO2'!J384+'abs CO2'!J384+'CH4'!J384*PCG!$C$5+N2O!J384*PCG!$C$6+HFC!J384+PFC!J384+'SF6'!J384</f>
        <v>3.3970644946430165E-2</v>
      </c>
      <c r="K384" s="94">
        <f>+'CO2'!K384+'abs CO2'!K384+'CH4'!K384*PCG!$C$5+N2O!K384*PCG!$C$6+HFC!K384+PFC!K384+'SF6'!K384</f>
        <v>7.3832552243285618E-3</v>
      </c>
      <c r="L384" s="94">
        <f>+'CO2'!L384+'abs CO2'!L384+'CH4'!L384*PCG!$C$5+N2O!L384*PCG!$C$6+HFC!L384+PFC!L384+'SF6'!L384</f>
        <v>1.5222929862524708E-2</v>
      </c>
      <c r="M384" s="94">
        <f>+'CO2'!M384+'abs CO2'!M384+'CH4'!M384*PCG!$C$5+N2O!M384*PCG!$C$6+HFC!M384+PFC!M384+'SF6'!M384</f>
        <v>5.755103617716887E-2</v>
      </c>
      <c r="N384" s="94">
        <f>+'CO2'!N384+'abs CO2'!N384+'CH4'!N384*PCG!$C$5+N2O!N384*PCG!$C$6+HFC!N384+PFC!N384+'SF6'!N384</f>
        <v>1.0846673129559049E-2</v>
      </c>
      <c r="O384" s="94">
        <f>+'CO2'!O384+'abs CO2'!O384+'CH4'!O384*PCG!$C$5+N2O!O384*PCG!$C$6+HFC!O384+PFC!O384+'SF6'!O384</f>
        <v>5.5456876513541142E-2</v>
      </c>
      <c r="P384" s="94">
        <f>+'CO2'!P384+'abs CO2'!P384+'CH4'!P384*PCG!$C$5+N2O!P384*PCG!$C$6+HFC!P384+PFC!P384+'SF6'!P384</f>
        <v>4.4533440000000006E-3</v>
      </c>
      <c r="Q384" s="94">
        <f>+'CO2'!Q384+'abs CO2'!Q384+'CH4'!Q384*PCG!$C$5+N2O!Q384*PCG!$C$6+HFC!Q384+PFC!Q384+'SF6'!Q384</f>
        <v>1.4501201400000004E-2</v>
      </c>
      <c r="R384" s="94">
        <f>+'CO2'!R384+'abs CO2'!R384+'CH4'!R384*PCG!$C$5+N2O!R384*PCG!$C$6+HFC!R384+PFC!R384+'SF6'!R384</f>
        <v>0.18681778080000006</v>
      </c>
      <c r="S384" s="94">
        <f>+'CO2'!S384+'abs CO2'!S384+'CH4'!S384*PCG!$C$5+N2O!S384*PCG!$C$6+HFC!S384+PFC!S384+'SF6'!S384</f>
        <v>6.7690828799999991E-2</v>
      </c>
      <c r="T384" s="94">
        <f>+'CO2'!T384+'abs CO2'!T384+'CH4'!T384*PCG!$C$5+N2O!T384*PCG!$C$6+HFC!T384+PFC!T384+'SF6'!T384</f>
        <v>1.39445334E-2</v>
      </c>
      <c r="U384" s="94">
        <f>+'CO2'!U384+'abs CO2'!U384+'CH4'!U384*PCG!$C$5+N2O!U384*PCG!$C$6+HFC!U384+PFC!U384+'SF6'!U384</f>
        <v>2.7833400000000001E-2</v>
      </c>
      <c r="V384" s="94">
        <f>+'CO2'!V384+'abs CO2'!V384+'CH4'!V384*PCG!$C$5+N2O!V384*PCG!$C$6+HFC!V384+PFC!V384+'SF6'!V384</f>
        <v>2.1431718000000002E-2</v>
      </c>
      <c r="W384" s="94">
        <f>+'CO2'!W384+'abs CO2'!W384+'CH4'!W384*PCG!$C$5+N2O!W384*PCG!$C$6+HFC!W384+PFC!W384+'SF6'!W384</f>
        <v>8.4752703000000013E-2</v>
      </c>
      <c r="X384" s="94">
        <f>+'CO2'!X384+'abs CO2'!X384+'CH4'!X384*PCG!$C$5+N2O!X384*PCG!$C$6+HFC!X384+PFC!X384+'SF6'!X384</f>
        <v>1.2803363999999999E-2</v>
      </c>
      <c r="Y384" s="94">
        <f>+'CO2'!Y384+'abs CO2'!Y384+'CH4'!Y384*PCG!$C$5+N2O!Y384*PCG!$C$6+HFC!Y384+PFC!Y384+'SF6'!Y384</f>
        <v>9.7416900000000008E-3</v>
      </c>
      <c r="Z384" s="94">
        <f>+'CO2'!Z384+'abs CO2'!Z384+'CH4'!Z384*PCG!$C$5+N2O!Z384*PCG!$C$6+HFC!Z384+PFC!Z384+'SF6'!Z384</f>
        <v>6.1790148000000012E-3</v>
      </c>
      <c r="AA384" s="94">
        <f>+'CO2'!AA384+'abs CO2'!AA384+'CH4'!AA384*PCG!$C$5+N2O!AA384*PCG!$C$6+HFC!AA384+PFC!AA384+'SF6'!AA384</f>
        <v>1.8537044400000001E-2</v>
      </c>
      <c r="AB384" s="94">
        <f>+'CO2'!AB384+'abs CO2'!AB384+'CH4'!AB384*PCG!$C$5+N2O!AB384*PCG!$C$6+HFC!AB384+PFC!AB384+'SF6'!AB384</f>
        <v>0.14094277092000002</v>
      </c>
      <c r="AC384" s="94">
        <f>+'CO2'!AC384+'abs CO2'!AC384+'CH4'!AC384*PCG!$C$5+N2O!AC384*PCG!$C$6+HFC!AC384+PFC!AC384+'SF6'!AC384</f>
        <v>4.9543452000000016E-2</v>
      </c>
      <c r="AD384" s="94">
        <f>+'CO2'!AD384+'abs CO2'!AD384+'CH4'!AD384*PCG!$C$5+N2O!AD384*PCG!$C$6+HFC!AD384+PFC!AD384+'SF6'!AD384</f>
        <v>5.2701707897999999</v>
      </c>
      <c r="AE384" s="94">
        <f>+'CO2'!AE384+'abs CO2'!AE384+'CH4'!AE384*PCG!$C$5+N2O!AE384*PCG!$C$6+HFC!AE384+PFC!AE384+'SF6'!AE384</f>
        <v>7.2366840000000002E-3</v>
      </c>
    </row>
    <row r="385" spans="1:31" x14ac:dyDescent="0.2">
      <c r="A385" s="9" t="s">
        <v>671</v>
      </c>
      <c r="B385" s="4" t="s">
        <v>672</v>
      </c>
      <c r="C385" s="33">
        <f t="shared" ref="C385:AE385" si="95">+C386+C387+C388+C389+C390</f>
        <v>20.498764528503948</v>
      </c>
      <c r="D385" s="33">
        <f t="shared" si="95"/>
        <v>21.863764200200482</v>
      </c>
      <c r="E385" s="33">
        <f t="shared" si="95"/>
        <v>23.228763871897012</v>
      </c>
      <c r="F385" s="33">
        <f t="shared" si="95"/>
        <v>24.59376354359355</v>
      </c>
      <c r="G385" s="33">
        <f t="shared" si="95"/>
        <v>25.95876321529008</v>
      </c>
      <c r="H385" s="33">
        <f t="shared" si="95"/>
        <v>27.323762886986614</v>
      </c>
      <c r="I385" s="33">
        <f t="shared" si="95"/>
        <v>28.688762558683145</v>
      </c>
      <c r="J385" s="33">
        <f t="shared" si="95"/>
        <v>30.053762230379679</v>
      </c>
      <c r="K385" s="33">
        <f t="shared" si="95"/>
        <v>31.418761902076213</v>
      </c>
      <c r="L385" s="33">
        <f t="shared" si="95"/>
        <v>32.783761573772743</v>
      </c>
      <c r="M385" s="33">
        <f t="shared" si="95"/>
        <v>34.148761245469288</v>
      </c>
      <c r="N385" s="33">
        <f t="shared" si="95"/>
        <v>35.513760917165811</v>
      </c>
      <c r="O385" s="33">
        <f t="shared" si="95"/>
        <v>92.006286832496272</v>
      </c>
      <c r="P385" s="33">
        <f t="shared" si="95"/>
        <v>95.125440296213725</v>
      </c>
      <c r="Q385" s="33">
        <f t="shared" si="95"/>
        <v>98.244593759931192</v>
      </c>
      <c r="R385" s="33">
        <f t="shared" si="95"/>
        <v>101.36374722364864</v>
      </c>
      <c r="S385" s="33">
        <f t="shared" si="95"/>
        <v>104.4829006873661</v>
      </c>
      <c r="T385" s="33">
        <f t="shared" si="95"/>
        <v>107.60205415108356</v>
      </c>
      <c r="U385" s="33">
        <f t="shared" si="95"/>
        <v>220.8211383661189</v>
      </c>
      <c r="V385" s="33">
        <f t="shared" si="95"/>
        <v>227.44859941387821</v>
      </c>
      <c r="W385" s="33">
        <f t="shared" si="95"/>
        <v>232.71106078994097</v>
      </c>
      <c r="X385" s="33">
        <f t="shared" si="95"/>
        <v>237.97352216600376</v>
      </c>
      <c r="Y385" s="33">
        <f t="shared" si="95"/>
        <v>243.23598354206655</v>
      </c>
      <c r="Z385" s="33">
        <f t="shared" si="95"/>
        <v>248.49844491812931</v>
      </c>
      <c r="AA385" s="33">
        <f t="shared" si="95"/>
        <v>107.23910267858086</v>
      </c>
      <c r="AB385" s="33">
        <f t="shared" si="95"/>
        <v>107.76831552104018</v>
      </c>
      <c r="AC385" s="33">
        <f t="shared" si="95"/>
        <v>108.29752836349954</v>
      </c>
      <c r="AD385" s="33">
        <f t="shared" si="95"/>
        <v>108.82674120595885</v>
      </c>
      <c r="AE385" s="33">
        <f t="shared" si="95"/>
        <v>109.3559540484182</v>
      </c>
    </row>
    <row r="386" spans="1:31" x14ac:dyDescent="0.2">
      <c r="A386" s="9" t="s">
        <v>673</v>
      </c>
      <c r="B386" s="4" t="s">
        <v>550</v>
      </c>
      <c r="C386" s="94">
        <f>+'CO2'!C386+'abs CO2'!C386+'CH4'!C386*PCG!$C$5+N2O!C386*PCG!$C$6+HFC!C386+PFC!C386+'SF6'!C386</f>
        <v>14.598610421736932</v>
      </c>
      <c r="D386" s="94">
        <f>+'CO2'!D386+'abs CO2'!D386+'CH4'!D386*PCG!$C$5+N2O!D386*PCG!$C$6+HFC!D386+PFC!D386+'SF6'!D386</f>
        <v>15.304116930553521</v>
      </c>
      <c r="E386" s="94">
        <f>+'CO2'!E386+'abs CO2'!E386+'CH4'!E386*PCG!$C$5+N2O!E386*PCG!$C$6+HFC!E386+PFC!E386+'SF6'!E386</f>
        <v>16.009623439370106</v>
      </c>
      <c r="F386" s="94">
        <f>+'CO2'!F386+'abs CO2'!F386+'CH4'!F386*PCG!$C$5+N2O!F386*PCG!$C$6+HFC!F386+PFC!F386+'SF6'!F386</f>
        <v>16.715129948186696</v>
      </c>
      <c r="G386" s="94">
        <f>+'CO2'!G386+'abs CO2'!G386+'CH4'!G386*PCG!$C$5+N2O!G386*PCG!$C$6+HFC!G386+PFC!G386+'SF6'!G386</f>
        <v>17.420636457003283</v>
      </c>
      <c r="H386" s="94">
        <f>+'CO2'!H386+'abs CO2'!H386+'CH4'!H386*PCG!$C$5+N2O!H386*PCG!$C$6+HFC!H386+PFC!H386+'SF6'!H386</f>
        <v>18.12614296581987</v>
      </c>
      <c r="I386" s="94">
        <f>+'CO2'!I386+'abs CO2'!I386+'CH4'!I386*PCG!$C$5+N2O!I386*PCG!$C$6+HFC!I386+PFC!I386+'SF6'!I386</f>
        <v>18.831649474636457</v>
      </c>
      <c r="J386" s="94">
        <f>+'CO2'!J386+'abs CO2'!J386+'CH4'!J386*PCG!$C$5+N2O!J386*PCG!$C$6+HFC!J386+PFC!J386+'SF6'!J386</f>
        <v>19.537155983453044</v>
      </c>
      <c r="K386" s="94">
        <f>+'CO2'!K386+'abs CO2'!K386+'CH4'!K386*PCG!$C$5+N2O!K386*PCG!$C$6+HFC!K386+PFC!K386+'SF6'!K386</f>
        <v>20.242662492269631</v>
      </c>
      <c r="L386" s="94">
        <f>+'CO2'!L386+'abs CO2'!L386+'CH4'!L386*PCG!$C$5+N2O!L386*PCG!$C$6+HFC!L386+PFC!L386+'SF6'!L386</f>
        <v>20.948169001086221</v>
      </c>
      <c r="M386" s="94">
        <f>+'CO2'!M386+'abs CO2'!M386+'CH4'!M386*PCG!$C$5+N2O!M386*PCG!$C$6+HFC!M386+PFC!M386+'SF6'!M386</f>
        <v>21.653675509902808</v>
      </c>
      <c r="N386" s="94">
        <f>+'CO2'!N386+'abs CO2'!N386+'CH4'!N386*PCG!$C$5+N2O!N386*PCG!$C$6+HFC!N386+PFC!N386+'SF6'!N386</f>
        <v>22.359182018719391</v>
      </c>
      <c r="O386" s="94">
        <f>+'CO2'!O386+'abs CO2'!O386+'CH4'!O386*PCG!$C$5+N2O!O386*PCG!$C$6+HFC!O386+PFC!O386+'SF6'!O386</f>
        <v>69.483782422432355</v>
      </c>
      <c r="P386" s="94">
        <f>+'CO2'!P386+'abs CO2'!P386+'CH4'!P386*PCG!$C$5+N2O!P386*PCG!$C$6+HFC!P386+PFC!P386+'SF6'!P386</f>
        <v>70.956038086235154</v>
      </c>
      <c r="Q386" s="94">
        <f>+'CO2'!Q386+'abs CO2'!Q386+'CH4'!Q386*PCG!$C$5+N2O!Q386*PCG!$C$6+HFC!Q386+PFC!Q386+'SF6'!Q386</f>
        <v>72.428293750037938</v>
      </c>
      <c r="R386" s="94">
        <f>+'CO2'!R386+'abs CO2'!R386+'CH4'!R386*PCG!$C$5+N2O!R386*PCG!$C$6+HFC!R386+PFC!R386+'SF6'!R386</f>
        <v>73.900549413840736</v>
      </c>
      <c r="S386" s="94">
        <f>+'CO2'!S386+'abs CO2'!S386+'CH4'!S386*PCG!$C$5+N2O!S386*PCG!$C$6+HFC!S386+PFC!S386+'SF6'!S386</f>
        <v>75.37280507764352</v>
      </c>
      <c r="T386" s="94">
        <f>+'CO2'!T386+'abs CO2'!T386+'CH4'!T386*PCG!$C$5+N2O!T386*PCG!$C$6+HFC!T386+PFC!T386+'SF6'!T386</f>
        <v>76.845060741446318</v>
      </c>
      <c r="U386" s="94">
        <f>+'CO2'!U386+'abs CO2'!U386+'CH4'!U386*PCG!$C$5+N2O!U386*PCG!$C$6+HFC!U386+PFC!U386+'SF6'!U386</f>
        <v>171.00038245909192</v>
      </c>
      <c r="V386" s="94">
        <f>+'CO2'!V386+'abs CO2'!V386+'CH4'!V386*PCG!$C$5+N2O!V386*PCG!$C$6+HFC!V386+PFC!V386+'SF6'!V386</f>
        <v>174.00613643286712</v>
      </c>
      <c r="W386" s="94">
        <f>+'CO2'!W386+'abs CO2'!W386+'CH4'!W386*PCG!$C$5+N2O!W386*PCG!$C$6+HFC!W386+PFC!W386+'SF6'!W386</f>
        <v>176.30638389782573</v>
      </c>
      <c r="X386" s="94">
        <f>+'CO2'!X386+'abs CO2'!X386+'CH4'!X386*PCG!$C$5+N2O!X386*PCG!$C$6+HFC!X386+PFC!X386+'SF6'!X386</f>
        <v>178.60663136278436</v>
      </c>
      <c r="Y386" s="94">
        <f>+'CO2'!Y386+'abs CO2'!Y386+'CH4'!Y386*PCG!$C$5+N2O!Y386*PCG!$C$6+HFC!Y386+PFC!Y386+'SF6'!Y386</f>
        <v>180.90687882774296</v>
      </c>
      <c r="Z386" s="94">
        <f>+'CO2'!Z386+'abs CO2'!Z386+'CH4'!Z386*PCG!$C$5+N2O!Z386*PCG!$C$6+HFC!Z386+PFC!Z386+'SF6'!Z386</f>
        <v>183.20712629270156</v>
      </c>
      <c r="AA386" s="94">
        <f>+'CO2'!AA386+'abs CO2'!AA386+'CH4'!AA386*PCG!$C$5+N2O!AA386*PCG!$C$6+HFC!AA386+PFC!AA386+'SF6'!AA386</f>
        <v>64.975345512455021</v>
      </c>
      <c r="AB386" s="94">
        <f>+'CO2'!AB386+'abs CO2'!AB386+'CH4'!AB386*PCG!$C$5+N2O!AB386*PCG!$C$6+HFC!AB386+PFC!AB386+'SF6'!AB386</f>
        <v>65.221861875770756</v>
      </c>
      <c r="AC386" s="94">
        <f>+'CO2'!AC386+'abs CO2'!AC386+'CH4'!AC386*PCG!$C$5+N2O!AC386*PCG!$C$6+HFC!AC386+PFC!AC386+'SF6'!AC386</f>
        <v>65.468378239086505</v>
      </c>
      <c r="AD386" s="94">
        <f>+'CO2'!AD386+'abs CO2'!AD386+'CH4'!AD386*PCG!$C$5+N2O!AD386*PCG!$C$6+HFC!AD386+PFC!AD386+'SF6'!AD386</f>
        <v>65.714894602402239</v>
      </c>
      <c r="AE386" s="94">
        <f>+'CO2'!AE386+'abs CO2'!AE386+'CH4'!AE386*PCG!$C$5+N2O!AE386*PCG!$C$6+HFC!AE386+PFC!AE386+'SF6'!AE386</f>
        <v>65.961410965717988</v>
      </c>
    </row>
    <row r="387" spans="1:31" x14ac:dyDescent="0.2">
      <c r="A387" s="9" t="s">
        <v>674</v>
      </c>
      <c r="B387" s="4" t="s">
        <v>645</v>
      </c>
      <c r="C387" s="94">
        <f>+'CO2'!C387+'abs CO2'!C387+'CH4'!C387*PCG!$C$5+N2O!C387*PCG!$C$6+HFC!C387+PFC!C387+'SF6'!C387</f>
        <v>5.8933300995961631</v>
      </c>
      <c r="D387" s="94">
        <f>+'CO2'!D387+'abs CO2'!D387+'CH4'!D387*PCG!$C$5+N2O!D387*PCG!$C$6+HFC!D387+PFC!D387+'SF6'!D387</f>
        <v>6.5459992553052571</v>
      </c>
      <c r="E387" s="94">
        <f>+'CO2'!E387+'abs CO2'!E387+'CH4'!E387*PCG!$C$5+N2O!E387*PCG!$C$6+HFC!E387+PFC!E387+'SF6'!E387</f>
        <v>7.1986684110143511</v>
      </c>
      <c r="F387" s="94">
        <f>+'CO2'!F387+'abs CO2'!F387+'CH4'!F387*PCG!$C$5+N2O!F387*PCG!$C$6+HFC!F387+PFC!F387+'SF6'!F387</f>
        <v>7.8513375667234442</v>
      </c>
      <c r="G387" s="94">
        <f>+'CO2'!G387+'abs CO2'!G387+'CH4'!G387*PCG!$C$5+N2O!G387*PCG!$C$6+HFC!G387+PFC!G387+'SF6'!G387</f>
        <v>8.5040067224325355</v>
      </c>
      <c r="H387" s="94">
        <f>+'CO2'!H387+'abs CO2'!H387+'CH4'!H387*PCG!$C$5+N2O!H387*PCG!$C$6+HFC!H387+PFC!H387+'SF6'!H387</f>
        <v>9.1566758781416304</v>
      </c>
      <c r="I387" s="94">
        <f>+'CO2'!I387+'abs CO2'!I387+'CH4'!I387*PCG!$C$5+N2O!I387*PCG!$C$6+HFC!I387+PFC!I387+'SF6'!I387</f>
        <v>9.8093450338507218</v>
      </c>
      <c r="J387" s="94">
        <f>+'CO2'!J387+'abs CO2'!J387+'CH4'!J387*PCG!$C$5+N2O!J387*PCG!$C$6+HFC!J387+PFC!J387+'SF6'!J387</f>
        <v>10.462014189559817</v>
      </c>
      <c r="K387" s="94">
        <f>+'CO2'!K387+'abs CO2'!K387+'CH4'!K387*PCG!$C$5+N2O!K387*PCG!$C$6+HFC!K387+PFC!K387+'SF6'!K387</f>
        <v>11.114683345268912</v>
      </c>
      <c r="L387" s="94">
        <f>+'CO2'!L387+'abs CO2'!L387+'CH4'!L387*PCG!$C$5+N2O!L387*PCG!$C$6+HFC!L387+PFC!L387+'SF6'!L387</f>
        <v>11.767352500978003</v>
      </c>
      <c r="M387" s="94">
        <f>+'CO2'!M387+'abs CO2'!M387+'CH4'!M387*PCG!$C$5+N2O!M387*PCG!$C$6+HFC!M387+PFC!M387+'SF6'!M387</f>
        <v>12.420021656687098</v>
      </c>
      <c r="N387" s="94">
        <f>+'CO2'!N387+'abs CO2'!N387+'CH4'!N387*PCG!$C$5+N2O!N387*PCG!$C$6+HFC!N387+PFC!N387+'SF6'!N387</f>
        <v>13.072690812396189</v>
      </c>
      <c r="O387" s="94">
        <f>+'CO2'!O387+'abs CO2'!O387+'CH4'!O387*PCG!$C$5+N2O!O387*PCG!$C$6+HFC!O387+PFC!O387+'SF6'!O387</f>
        <v>22.407960407324772</v>
      </c>
      <c r="P387" s="94">
        <f>+'CO2'!P387+'abs CO2'!P387+'CH4'!P387*PCG!$C$5+N2O!P387*PCG!$C$6+HFC!P387+PFC!P387+'SF6'!P387</f>
        <v>24.022202290550538</v>
      </c>
      <c r="Q387" s="94">
        <f>+'CO2'!Q387+'abs CO2'!Q387+'CH4'!Q387*PCG!$C$5+N2O!Q387*PCG!$C$6+HFC!Q387+PFC!Q387+'SF6'!Q387</f>
        <v>25.636444173776308</v>
      </c>
      <c r="R387" s="94">
        <f>+'CO2'!R387+'abs CO2'!R387+'CH4'!R387*PCG!$C$5+N2O!R387*PCG!$C$6+HFC!R387+PFC!R387+'SF6'!R387</f>
        <v>27.250686057002074</v>
      </c>
      <c r="S387" s="94">
        <f>+'CO2'!S387+'abs CO2'!S387+'CH4'!S387*PCG!$C$5+N2O!S387*PCG!$C$6+HFC!S387+PFC!S387+'SF6'!S387</f>
        <v>28.864927940227837</v>
      </c>
      <c r="T387" s="94">
        <f>+'CO2'!T387+'abs CO2'!T387+'CH4'!T387*PCG!$C$5+N2O!T387*PCG!$C$6+HFC!T387+PFC!T387+'SF6'!T387</f>
        <v>30.479169823453603</v>
      </c>
      <c r="U387" s="94">
        <f>+'CO2'!U387+'abs CO2'!U387+'CH4'!U387*PCG!$C$5+N2O!U387*PCG!$C$6+HFC!U387+PFC!U387+'SF6'!U387</f>
        <v>49.458612585118331</v>
      </c>
      <c r="V387" s="94">
        <f>+'CO2'!V387+'abs CO2'!V387+'CH4'!V387*PCG!$C$5+N2O!V387*PCG!$C$6+HFC!V387+PFC!V387+'SF6'!V387</f>
        <v>52.995999923377447</v>
      </c>
      <c r="W387" s="94">
        <f>+'CO2'!W387+'abs CO2'!W387+'CH4'!W387*PCG!$C$5+N2O!W387*PCG!$C$6+HFC!W387+PFC!W387+'SF6'!W387</f>
        <v>55.880718105927464</v>
      </c>
      <c r="X387" s="94">
        <f>+'CO2'!X387+'abs CO2'!X387+'CH4'!X387*PCG!$C$5+N2O!X387*PCG!$C$6+HFC!X387+PFC!X387+'SF6'!X387</f>
        <v>58.765436288477481</v>
      </c>
      <c r="Y387" s="94">
        <f>+'CO2'!Y387+'abs CO2'!Y387+'CH4'!Y387*PCG!$C$5+N2O!Y387*PCG!$C$6+HFC!Y387+PFC!Y387+'SF6'!Y387</f>
        <v>61.650154471027498</v>
      </c>
      <c r="Z387" s="94">
        <f>+'CO2'!Z387+'abs CO2'!Z387+'CH4'!Z387*PCG!$C$5+N2O!Z387*PCG!$C$6+HFC!Z387+PFC!Z387+'SF6'!Z387</f>
        <v>64.534872653577509</v>
      </c>
      <c r="AA387" s="94">
        <f>+'CO2'!AA387+'abs CO2'!AA387+'CH4'!AA387*PCG!$C$5+N2O!AA387*PCG!$C$6+HFC!AA387+PFC!AA387+'SF6'!AA387</f>
        <v>41.206285642584831</v>
      </c>
      <c r="AB387" s="94">
        <f>+'CO2'!AB387+'abs CO2'!AB387+'CH4'!AB387*PCG!$C$5+N2O!AB387*PCG!$C$6+HFC!AB387+PFC!AB387+'SF6'!AB387</f>
        <v>41.187956570037642</v>
      </c>
      <c r="AC387" s="94">
        <f>+'CO2'!AC387+'abs CO2'!AC387+'CH4'!AC387*PCG!$C$5+N2O!AC387*PCG!$C$6+HFC!AC387+PFC!AC387+'SF6'!AC387</f>
        <v>41.169627497490474</v>
      </c>
      <c r="AD387" s="94">
        <f>+'CO2'!AD387+'abs CO2'!AD387+'CH4'!AD387*PCG!$C$5+N2O!AD387*PCG!$C$6+HFC!AD387+PFC!AD387+'SF6'!AD387</f>
        <v>41.151298424943285</v>
      </c>
      <c r="AE387" s="94">
        <f>+'CO2'!AE387+'abs CO2'!AE387+'CH4'!AE387*PCG!$C$5+N2O!AE387*PCG!$C$6+HFC!AE387+PFC!AE387+'SF6'!AE387</f>
        <v>41.132969352396117</v>
      </c>
    </row>
    <row r="388" spans="1:31" x14ac:dyDescent="0.2">
      <c r="A388" s="9" t="s">
        <v>675</v>
      </c>
      <c r="B388" s="4" t="s">
        <v>651</v>
      </c>
      <c r="C388" s="94">
        <f>+'CO2'!C388+'abs CO2'!C388+'CH4'!C388*PCG!$C$5+N2O!C388*PCG!$C$6+HFC!C388+PFC!C388+'SF6'!C388</f>
        <v>6.8240071708524936E-3</v>
      </c>
      <c r="D388" s="94">
        <f>+'CO2'!D388+'abs CO2'!D388+'CH4'!D388*PCG!$C$5+N2O!D388*PCG!$C$6+HFC!D388+PFC!D388+'SF6'!D388</f>
        <v>1.3648014341704987E-2</v>
      </c>
      <c r="E388" s="94">
        <f>+'CO2'!E388+'abs CO2'!E388+'CH4'!E388*PCG!$C$5+N2O!E388*PCG!$C$6+HFC!E388+PFC!E388+'SF6'!E388</f>
        <v>2.0472021512557483E-2</v>
      </c>
      <c r="F388" s="94">
        <f>+'CO2'!F388+'abs CO2'!F388+'CH4'!F388*PCG!$C$5+N2O!F388*PCG!$C$6+HFC!F388+PFC!F388+'SF6'!F388</f>
        <v>2.7296028683409974E-2</v>
      </c>
      <c r="G388" s="94">
        <f>+'CO2'!G388+'abs CO2'!G388+'CH4'!G388*PCG!$C$5+N2O!G388*PCG!$C$6+HFC!G388+PFC!G388+'SF6'!G388</f>
        <v>3.4120035854262466E-2</v>
      </c>
      <c r="H388" s="94">
        <f>+'CO2'!H388+'abs CO2'!H388+'CH4'!H388*PCG!$C$5+N2O!H388*PCG!$C$6+HFC!H388+PFC!H388+'SF6'!H388</f>
        <v>4.0944043025114965E-2</v>
      </c>
      <c r="I388" s="94">
        <f>+'CO2'!I388+'abs CO2'!I388+'CH4'!I388*PCG!$C$5+N2O!I388*PCG!$C$6+HFC!I388+PFC!I388+'SF6'!I388</f>
        <v>4.7768050195967443E-2</v>
      </c>
      <c r="J388" s="94">
        <f>+'CO2'!J388+'abs CO2'!J388+'CH4'!J388*PCG!$C$5+N2O!J388*PCG!$C$6+HFC!J388+PFC!J388+'SF6'!J388</f>
        <v>5.4592057366819949E-2</v>
      </c>
      <c r="K388" s="94">
        <f>+'CO2'!K388+'abs CO2'!K388+'CH4'!K388*PCG!$C$5+N2O!K388*PCG!$C$6+HFC!K388+PFC!K388+'SF6'!K388</f>
        <v>6.1416064537672427E-2</v>
      </c>
      <c r="L388" s="94">
        <f>+'CO2'!L388+'abs CO2'!L388+'CH4'!L388*PCG!$C$5+N2O!L388*PCG!$C$6+HFC!L388+PFC!L388+'SF6'!L388</f>
        <v>6.8240071708524905E-2</v>
      </c>
      <c r="M388" s="94">
        <f>+'CO2'!M388+'abs CO2'!M388+'CH4'!M388*PCG!$C$5+N2O!M388*PCG!$C$6+HFC!M388+PFC!M388+'SF6'!M388</f>
        <v>7.5064078879377424E-2</v>
      </c>
      <c r="N388" s="94">
        <f>+'CO2'!N388+'abs CO2'!N388+'CH4'!N388*PCG!$C$5+N2O!N388*PCG!$C$6+HFC!N388+PFC!N388+'SF6'!N388</f>
        <v>8.1888086050229902E-2</v>
      </c>
      <c r="O388" s="94">
        <f>+'CO2'!O388+'abs CO2'!O388+'CH4'!O388*PCG!$C$5+N2O!O388*PCG!$C$6+HFC!O388+PFC!O388+'SF6'!O388</f>
        <v>0.11454400273913189</v>
      </c>
      <c r="P388" s="94">
        <f>+'CO2'!P388+'abs CO2'!P388+'CH4'!P388*PCG!$C$5+N2O!P388*PCG!$C$6+HFC!P388+PFC!P388+'SF6'!P388</f>
        <v>0.14719991942803384</v>
      </c>
      <c r="Q388" s="94">
        <f>+'CO2'!Q388+'abs CO2'!Q388+'CH4'!Q388*PCG!$C$5+N2O!Q388*PCG!$C$6+HFC!Q388+PFC!Q388+'SF6'!Q388</f>
        <v>0.17985583611693579</v>
      </c>
      <c r="R388" s="94">
        <f>+'CO2'!R388+'abs CO2'!R388+'CH4'!R388*PCG!$C$5+N2O!R388*PCG!$C$6+HFC!R388+PFC!R388+'SF6'!R388</f>
        <v>0.21251175280583784</v>
      </c>
      <c r="S388" s="94">
        <f>+'CO2'!S388+'abs CO2'!S388+'CH4'!S388*PCG!$C$5+N2O!S388*PCG!$C$6+HFC!S388+PFC!S388+'SF6'!S388</f>
        <v>0.24516766949473978</v>
      </c>
      <c r="T388" s="94">
        <f>+'CO2'!T388+'abs CO2'!T388+'CH4'!T388*PCG!$C$5+N2O!T388*PCG!$C$6+HFC!T388+PFC!T388+'SF6'!T388</f>
        <v>0.27782358618364172</v>
      </c>
      <c r="U388" s="94">
        <f>+'CO2'!U388+'abs CO2'!U388+'CH4'!U388*PCG!$C$5+N2O!U388*PCG!$C$6+HFC!U388+PFC!U388+'SF6'!U388</f>
        <v>0.36214332190864262</v>
      </c>
      <c r="V388" s="94">
        <f>+'CO2'!V388+'abs CO2'!V388+'CH4'!V388*PCG!$C$5+N2O!V388*PCG!$C$6+HFC!V388+PFC!V388+'SF6'!V388</f>
        <v>0.44646305763364358</v>
      </c>
      <c r="W388" s="94">
        <f>+'CO2'!W388+'abs CO2'!W388+'CH4'!W388*PCG!$C$5+N2O!W388*PCG!$C$6+HFC!W388+PFC!W388+'SF6'!W388</f>
        <v>0.52395878618779201</v>
      </c>
      <c r="X388" s="94">
        <f>+'CO2'!X388+'abs CO2'!X388+'CH4'!X388*PCG!$C$5+N2O!X388*PCG!$C$6+HFC!X388+PFC!X388+'SF6'!X388</f>
        <v>0.60145451474194045</v>
      </c>
      <c r="Y388" s="94">
        <f>+'CO2'!Y388+'abs CO2'!Y388+'CH4'!Y388*PCG!$C$5+N2O!Y388*PCG!$C$6+HFC!Y388+PFC!Y388+'SF6'!Y388</f>
        <v>0.678950243296089</v>
      </c>
      <c r="Z388" s="94">
        <f>+'CO2'!Z388+'abs CO2'!Z388+'CH4'!Z388*PCG!$C$5+N2O!Z388*PCG!$C$6+HFC!Z388+PFC!Z388+'SF6'!Z388</f>
        <v>0.75644597185023699</v>
      </c>
      <c r="AA388" s="94">
        <f>+'CO2'!AA388+'abs CO2'!AA388+'CH4'!AA388*PCG!$C$5+N2O!AA388*PCG!$C$6+HFC!AA388+PFC!AA388+'SF6'!AA388</f>
        <v>1.0574715235410082</v>
      </c>
      <c r="AB388" s="94">
        <f>+'CO2'!AB388+'abs CO2'!AB388+'CH4'!AB388*PCG!$C$5+N2O!AB388*PCG!$C$6+HFC!AB388+PFC!AB388+'SF6'!AB388</f>
        <v>1.3584970752317789</v>
      </c>
      <c r="AC388" s="94">
        <f>+'CO2'!AC388+'abs CO2'!AC388+'CH4'!AC388*PCG!$C$5+N2O!AC388*PCG!$C$6+HFC!AC388+PFC!AC388+'SF6'!AC388</f>
        <v>1.6595226269225491</v>
      </c>
      <c r="AD388" s="94">
        <f>+'CO2'!AD388+'abs CO2'!AD388+'CH4'!AD388*PCG!$C$5+N2O!AD388*PCG!$C$6+HFC!AD388+PFC!AD388+'SF6'!AD388</f>
        <v>1.9605481786133205</v>
      </c>
      <c r="AE388" s="94">
        <f>+'CO2'!AE388+'abs CO2'!AE388+'CH4'!AE388*PCG!$C$5+N2O!AE388*PCG!$C$6+HFC!AE388+PFC!AE388+'SF6'!AE388</f>
        <v>2.2615737303040899</v>
      </c>
    </row>
    <row r="389" spans="1:31" x14ac:dyDescent="0.2">
      <c r="A389" s="9" t="s">
        <v>676</v>
      </c>
      <c r="B389" s="4" t="s">
        <v>657</v>
      </c>
      <c r="C389" s="94">
        <f>+'CO2'!C389+'abs CO2'!C389+'CH4'!C389*PCG!$C$5+N2O!C389*PCG!$C$6+HFC!C389+PFC!C389+'SF6'!C389</f>
        <v>0</v>
      </c>
      <c r="D389" s="94">
        <f>+'CO2'!D389+'abs CO2'!D389+'CH4'!D389*PCG!$C$5+N2O!D389*PCG!$C$6+HFC!D389+PFC!D389+'SF6'!D389</f>
        <v>0</v>
      </c>
      <c r="E389" s="94">
        <f>+'CO2'!E389+'abs CO2'!E389+'CH4'!E389*PCG!$C$5+N2O!E389*PCG!$C$6+HFC!E389+PFC!E389+'SF6'!E389</f>
        <v>0</v>
      </c>
      <c r="F389" s="94">
        <f>+'CO2'!F389+'abs CO2'!F389+'CH4'!F389*PCG!$C$5+N2O!F389*PCG!$C$6+HFC!F389+PFC!F389+'SF6'!F389</f>
        <v>0</v>
      </c>
      <c r="G389" s="94">
        <f>+'CO2'!G389+'abs CO2'!G389+'CH4'!G389*PCG!$C$5+N2O!G389*PCG!$C$6+HFC!G389+PFC!G389+'SF6'!G389</f>
        <v>0</v>
      </c>
      <c r="H389" s="94">
        <f>+'CO2'!H389+'abs CO2'!H389+'CH4'!H389*PCG!$C$5+N2O!H389*PCG!$C$6+HFC!H389+PFC!H389+'SF6'!H389</f>
        <v>0</v>
      </c>
      <c r="I389" s="94">
        <f>+'CO2'!I389+'abs CO2'!I389+'CH4'!I389*PCG!$C$5+N2O!I389*PCG!$C$6+HFC!I389+PFC!I389+'SF6'!I389</f>
        <v>0</v>
      </c>
      <c r="J389" s="94">
        <f>+'CO2'!J389+'abs CO2'!J389+'CH4'!J389*PCG!$C$5+N2O!J389*PCG!$C$6+HFC!J389+PFC!J389+'SF6'!J389</f>
        <v>0</v>
      </c>
      <c r="K389" s="94">
        <f>+'CO2'!K389+'abs CO2'!K389+'CH4'!K389*PCG!$C$5+N2O!K389*PCG!$C$6+HFC!K389+PFC!K389+'SF6'!K389</f>
        <v>0</v>
      </c>
      <c r="L389" s="94">
        <f>+'CO2'!L389+'abs CO2'!L389+'CH4'!L389*PCG!$C$5+N2O!L389*PCG!$C$6+HFC!L389+PFC!L389+'SF6'!L389</f>
        <v>0</v>
      </c>
      <c r="M389" s="94">
        <f>+'CO2'!M389+'abs CO2'!M389+'CH4'!M389*PCG!$C$5+N2O!M389*PCG!$C$6+HFC!M389+PFC!M389+'SF6'!M389</f>
        <v>0</v>
      </c>
      <c r="N389" s="94">
        <f>+'CO2'!N389+'abs CO2'!N389+'CH4'!N389*PCG!$C$5+N2O!N389*PCG!$C$6+HFC!N389+PFC!N389+'SF6'!N389</f>
        <v>0</v>
      </c>
      <c r="O389" s="94">
        <f>+'CO2'!O389+'abs CO2'!O389+'CH4'!O389*PCG!$C$5+N2O!O389*PCG!$C$6+HFC!O389+PFC!O389+'SF6'!O389</f>
        <v>0</v>
      </c>
      <c r="P389" s="94">
        <f>+'CO2'!P389+'abs CO2'!P389+'CH4'!P389*PCG!$C$5+N2O!P389*PCG!$C$6+HFC!P389+PFC!P389+'SF6'!P389</f>
        <v>0</v>
      </c>
      <c r="Q389" s="94">
        <f>+'CO2'!Q389+'abs CO2'!Q389+'CH4'!Q389*PCG!$C$5+N2O!Q389*PCG!$C$6+HFC!Q389+PFC!Q389+'SF6'!Q389</f>
        <v>0</v>
      </c>
      <c r="R389" s="94">
        <f>+'CO2'!R389+'abs CO2'!R389+'CH4'!R389*PCG!$C$5+N2O!R389*PCG!$C$6+HFC!R389+PFC!R389+'SF6'!R389</f>
        <v>0</v>
      </c>
      <c r="S389" s="94">
        <f>+'CO2'!S389+'abs CO2'!S389+'CH4'!S389*PCG!$C$5+N2O!S389*PCG!$C$6+HFC!S389+PFC!S389+'SF6'!S389</f>
        <v>0</v>
      </c>
      <c r="T389" s="94">
        <f>+'CO2'!T389+'abs CO2'!T389+'CH4'!T389*PCG!$C$5+N2O!T389*PCG!$C$6+HFC!T389+PFC!T389+'SF6'!T389</f>
        <v>0</v>
      </c>
      <c r="U389" s="94">
        <f>+'CO2'!U389+'abs CO2'!U389+'CH4'!U389*PCG!$C$5+N2O!U389*PCG!$C$6+HFC!U389+PFC!U389+'SF6'!U389</f>
        <v>0</v>
      </c>
      <c r="V389" s="94">
        <f>+'CO2'!V389+'abs CO2'!V389+'CH4'!V389*PCG!$C$5+N2O!V389*PCG!$C$6+HFC!V389+PFC!V389+'SF6'!V389</f>
        <v>0</v>
      </c>
      <c r="W389" s="94">
        <f>+'CO2'!W389+'abs CO2'!W389+'CH4'!W389*PCG!$C$5+N2O!W389*PCG!$C$6+HFC!W389+PFC!W389+'SF6'!W389</f>
        <v>0</v>
      </c>
      <c r="X389" s="94">
        <f>+'CO2'!X389+'abs CO2'!X389+'CH4'!X389*PCG!$C$5+N2O!X389*PCG!$C$6+HFC!X389+PFC!X389+'SF6'!X389</f>
        <v>0</v>
      </c>
      <c r="Y389" s="94">
        <f>+'CO2'!Y389+'abs CO2'!Y389+'CH4'!Y389*PCG!$C$5+N2O!Y389*PCG!$C$6+HFC!Y389+PFC!Y389+'SF6'!Y389</f>
        <v>0</v>
      </c>
      <c r="Z389" s="94">
        <f>+'CO2'!Z389+'abs CO2'!Z389+'CH4'!Z389*PCG!$C$5+N2O!Z389*PCG!$C$6+HFC!Z389+PFC!Z389+'SF6'!Z389</f>
        <v>0</v>
      </c>
      <c r="AA389" s="94">
        <f>+'CO2'!AA389+'abs CO2'!AA389+'CH4'!AA389*PCG!$C$5+N2O!AA389*PCG!$C$6+HFC!AA389+PFC!AA389+'SF6'!AA389</f>
        <v>0</v>
      </c>
      <c r="AB389" s="94">
        <f>+'CO2'!AB389+'abs CO2'!AB389+'CH4'!AB389*PCG!$C$5+N2O!AB389*PCG!$C$6+HFC!AB389+PFC!AB389+'SF6'!AB389</f>
        <v>0</v>
      </c>
      <c r="AC389" s="94">
        <f>+'CO2'!AC389+'abs CO2'!AC389+'CH4'!AC389*PCG!$C$5+N2O!AC389*PCG!$C$6+HFC!AC389+PFC!AC389+'SF6'!AC389</f>
        <v>0</v>
      </c>
      <c r="AD389" s="94">
        <f>+'CO2'!AD389+'abs CO2'!AD389+'CH4'!AD389*PCG!$C$5+N2O!AD389*PCG!$C$6+HFC!AD389+PFC!AD389+'SF6'!AD389</f>
        <v>0</v>
      </c>
      <c r="AE389" s="94">
        <f>+'CO2'!AE389+'abs CO2'!AE389+'CH4'!AE389*PCG!$C$5+N2O!AE389*PCG!$C$6+HFC!AE389+PFC!AE389+'SF6'!AE389</f>
        <v>0</v>
      </c>
    </row>
    <row r="390" spans="1:31" x14ac:dyDescent="0.2">
      <c r="A390" s="9" t="s">
        <v>677</v>
      </c>
      <c r="B390" s="4" t="s">
        <v>663</v>
      </c>
      <c r="C390" s="94">
        <f>+'CO2'!C390+'abs CO2'!C390+'CH4'!C390*PCG!$C$5+N2O!C390*PCG!$C$6+HFC!C390+PFC!C390+'SF6'!C390</f>
        <v>0</v>
      </c>
      <c r="D390" s="94">
        <f>+'CO2'!D390+'abs CO2'!D390+'CH4'!D390*PCG!$C$5+N2O!D390*PCG!$C$6+HFC!D390+PFC!D390+'SF6'!D390</f>
        <v>0</v>
      </c>
      <c r="E390" s="94">
        <f>+'CO2'!E390+'abs CO2'!E390+'CH4'!E390*PCG!$C$5+N2O!E390*PCG!$C$6+HFC!E390+PFC!E390+'SF6'!E390</f>
        <v>0</v>
      </c>
      <c r="F390" s="94">
        <f>+'CO2'!F390+'abs CO2'!F390+'CH4'!F390*PCG!$C$5+N2O!F390*PCG!$C$6+HFC!F390+PFC!F390+'SF6'!F390</f>
        <v>0</v>
      </c>
      <c r="G390" s="94">
        <f>+'CO2'!G390+'abs CO2'!G390+'CH4'!G390*PCG!$C$5+N2O!G390*PCG!$C$6+HFC!G390+PFC!G390+'SF6'!G390</f>
        <v>0</v>
      </c>
      <c r="H390" s="94">
        <f>+'CO2'!H390+'abs CO2'!H390+'CH4'!H390*PCG!$C$5+N2O!H390*PCG!$C$6+HFC!H390+PFC!H390+'SF6'!H390</f>
        <v>0</v>
      </c>
      <c r="I390" s="94">
        <f>+'CO2'!I390+'abs CO2'!I390+'CH4'!I390*PCG!$C$5+N2O!I390*PCG!$C$6+HFC!I390+PFC!I390+'SF6'!I390</f>
        <v>0</v>
      </c>
      <c r="J390" s="94">
        <f>+'CO2'!J390+'abs CO2'!J390+'CH4'!J390*PCG!$C$5+N2O!J390*PCG!$C$6+HFC!J390+PFC!J390+'SF6'!J390</f>
        <v>0</v>
      </c>
      <c r="K390" s="94">
        <f>+'CO2'!K390+'abs CO2'!K390+'CH4'!K390*PCG!$C$5+N2O!K390*PCG!$C$6+HFC!K390+PFC!K390+'SF6'!K390</f>
        <v>0</v>
      </c>
      <c r="L390" s="94">
        <f>+'CO2'!L390+'abs CO2'!L390+'CH4'!L390*PCG!$C$5+N2O!L390*PCG!$C$6+HFC!L390+PFC!L390+'SF6'!L390</f>
        <v>0</v>
      </c>
      <c r="M390" s="94">
        <f>+'CO2'!M390+'abs CO2'!M390+'CH4'!M390*PCG!$C$5+N2O!M390*PCG!$C$6+HFC!M390+PFC!M390+'SF6'!M390</f>
        <v>0</v>
      </c>
      <c r="N390" s="94">
        <f>+'CO2'!N390+'abs CO2'!N390+'CH4'!N390*PCG!$C$5+N2O!N390*PCG!$C$6+HFC!N390+PFC!N390+'SF6'!N390</f>
        <v>0</v>
      </c>
      <c r="O390" s="94">
        <f>+'CO2'!O390+'abs CO2'!O390+'CH4'!O390*PCG!$C$5+N2O!O390*PCG!$C$6+HFC!O390+PFC!O390+'SF6'!O390</f>
        <v>0</v>
      </c>
      <c r="P390" s="94">
        <f>+'CO2'!P390+'abs CO2'!P390+'CH4'!P390*PCG!$C$5+N2O!P390*PCG!$C$6+HFC!P390+PFC!P390+'SF6'!P390</f>
        <v>0</v>
      </c>
      <c r="Q390" s="94">
        <f>+'CO2'!Q390+'abs CO2'!Q390+'CH4'!Q390*PCG!$C$5+N2O!Q390*PCG!$C$6+HFC!Q390+PFC!Q390+'SF6'!Q390</f>
        <v>0</v>
      </c>
      <c r="R390" s="94">
        <f>+'CO2'!R390+'abs CO2'!R390+'CH4'!R390*PCG!$C$5+N2O!R390*PCG!$C$6+HFC!R390+PFC!R390+'SF6'!R390</f>
        <v>0</v>
      </c>
      <c r="S390" s="94">
        <f>+'CO2'!S390+'abs CO2'!S390+'CH4'!S390*PCG!$C$5+N2O!S390*PCG!$C$6+HFC!S390+PFC!S390+'SF6'!S390</f>
        <v>0</v>
      </c>
      <c r="T390" s="94">
        <f>+'CO2'!T390+'abs CO2'!T390+'CH4'!T390*PCG!$C$5+N2O!T390*PCG!$C$6+HFC!T390+PFC!T390+'SF6'!T390</f>
        <v>0</v>
      </c>
      <c r="U390" s="94">
        <f>+'CO2'!U390+'abs CO2'!U390+'CH4'!U390*PCG!$C$5+N2O!U390*PCG!$C$6+HFC!U390+PFC!U390+'SF6'!U390</f>
        <v>0</v>
      </c>
      <c r="V390" s="94">
        <f>+'CO2'!V390+'abs CO2'!V390+'CH4'!V390*PCG!$C$5+N2O!V390*PCG!$C$6+HFC!V390+PFC!V390+'SF6'!V390</f>
        <v>0</v>
      </c>
      <c r="W390" s="94">
        <f>+'CO2'!W390+'abs CO2'!W390+'CH4'!W390*PCG!$C$5+N2O!W390*PCG!$C$6+HFC!W390+PFC!W390+'SF6'!W390</f>
        <v>0</v>
      </c>
      <c r="X390" s="94">
        <f>+'CO2'!X390+'abs CO2'!X390+'CH4'!X390*PCG!$C$5+N2O!X390*PCG!$C$6+HFC!X390+PFC!X390+'SF6'!X390</f>
        <v>0</v>
      </c>
      <c r="Y390" s="94">
        <f>+'CO2'!Y390+'abs CO2'!Y390+'CH4'!Y390*PCG!$C$5+N2O!Y390*PCG!$C$6+HFC!Y390+PFC!Y390+'SF6'!Y390</f>
        <v>0</v>
      </c>
      <c r="Z390" s="94">
        <f>+'CO2'!Z390+'abs CO2'!Z390+'CH4'!Z390*PCG!$C$5+N2O!Z390*PCG!$C$6+HFC!Z390+PFC!Z390+'SF6'!Z390</f>
        <v>0</v>
      </c>
      <c r="AA390" s="94">
        <f>+'CO2'!AA390+'abs CO2'!AA390+'CH4'!AA390*PCG!$C$5+N2O!AA390*PCG!$C$6+HFC!AA390+PFC!AA390+'SF6'!AA390</f>
        <v>0</v>
      </c>
      <c r="AB390" s="94">
        <f>+'CO2'!AB390+'abs CO2'!AB390+'CH4'!AB390*PCG!$C$5+N2O!AB390*PCG!$C$6+HFC!AB390+PFC!AB390+'SF6'!AB390</f>
        <v>0</v>
      </c>
      <c r="AC390" s="94">
        <f>+'CO2'!AC390+'abs CO2'!AC390+'CH4'!AC390*PCG!$C$5+N2O!AC390*PCG!$C$6+HFC!AC390+PFC!AC390+'SF6'!AC390</f>
        <v>0</v>
      </c>
      <c r="AD390" s="94">
        <f>+'CO2'!AD390+'abs CO2'!AD390+'CH4'!AD390*PCG!$C$5+N2O!AD390*PCG!$C$6+HFC!AD390+PFC!AD390+'SF6'!AD390</f>
        <v>0</v>
      </c>
      <c r="AE390" s="94">
        <f>+'CO2'!AE390+'abs CO2'!AE390+'CH4'!AE390*PCG!$C$5+N2O!AE390*PCG!$C$6+HFC!AE390+PFC!AE390+'SF6'!AE390</f>
        <v>0</v>
      </c>
    </row>
    <row r="391" spans="1:31" x14ac:dyDescent="0.2">
      <c r="A391" s="9" t="s">
        <v>678</v>
      </c>
      <c r="B391" s="4" t="s">
        <v>645</v>
      </c>
      <c r="C391" s="33">
        <f t="shared" ref="C391:AE391" si="96">+C392+C393</f>
        <v>51.741371007238186</v>
      </c>
      <c r="D391" s="33">
        <f t="shared" si="96"/>
        <v>51.771799212969384</v>
      </c>
      <c r="E391" s="33">
        <f t="shared" si="96"/>
        <v>51.245455499110186</v>
      </c>
      <c r="F391" s="33">
        <f t="shared" si="96"/>
        <v>51.082065823804591</v>
      </c>
      <c r="G391" s="33">
        <f t="shared" si="96"/>
        <v>51.876418819833383</v>
      </c>
      <c r="H391" s="33">
        <f t="shared" si="96"/>
        <v>50.579589144476586</v>
      </c>
      <c r="I391" s="33">
        <f t="shared" si="96"/>
        <v>49.746028493375789</v>
      </c>
      <c r="J391" s="33">
        <f t="shared" si="96"/>
        <v>49.552498968623787</v>
      </c>
      <c r="K391" s="33">
        <f t="shared" si="96"/>
        <v>49.005189209913382</v>
      </c>
      <c r="L391" s="33">
        <f t="shared" si="96"/>
        <v>51.70407748223019</v>
      </c>
      <c r="M391" s="33">
        <f t="shared" si="96"/>
        <v>48.750889878322987</v>
      </c>
      <c r="N391" s="33">
        <f t="shared" si="96"/>
        <v>47.990925702050987</v>
      </c>
      <c r="O391" s="33">
        <f t="shared" si="96"/>
        <v>80.329266992201127</v>
      </c>
      <c r="P391" s="33">
        <f t="shared" si="96"/>
        <v>80.850700356489114</v>
      </c>
      <c r="Q391" s="33">
        <f t="shared" si="96"/>
        <v>79.929425394402728</v>
      </c>
      <c r="R391" s="33">
        <f t="shared" si="96"/>
        <v>80.720578381577127</v>
      </c>
      <c r="S391" s="33">
        <f t="shared" si="96"/>
        <v>79.11569201417872</v>
      </c>
      <c r="T391" s="33">
        <f t="shared" si="96"/>
        <v>78.748520390613919</v>
      </c>
      <c r="U391" s="33">
        <f t="shared" si="96"/>
        <v>143.08019065755687</v>
      </c>
      <c r="V391" s="33">
        <f t="shared" si="96"/>
        <v>142.36665431219046</v>
      </c>
      <c r="W391" s="33">
        <f t="shared" si="96"/>
        <v>143.48956095592166</v>
      </c>
      <c r="X391" s="33">
        <f t="shared" si="96"/>
        <v>142.64786296620647</v>
      </c>
      <c r="Y391" s="33">
        <f t="shared" si="96"/>
        <v>142.77320568238565</v>
      </c>
      <c r="Z391" s="33">
        <f t="shared" si="96"/>
        <v>142.0990395583319</v>
      </c>
      <c r="AA391" s="33">
        <f t="shared" si="96"/>
        <v>270.97682611447976</v>
      </c>
      <c r="AB391" s="33">
        <f t="shared" si="96"/>
        <v>252.94076515062696</v>
      </c>
      <c r="AC391" s="33">
        <f t="shared" si="96"/>
        <v>233.80970780832939</v>
      </c>
      <c r="AD391" s="33">
        <f t="shared" si="96"/>
        <v>220.49711222972076</v>
      </c>
      <c r="AE391" s="33">
        <f t="shared" si="96"/>
        <v>197.07456394544039</v>
      </c>
    </row>
    <row r="392" spans="1:31" x14ac:dyDescent="0.2">
      <c r="A392" s="9" t="s">
        <v>679</v>
      </c>
      <c r="B392" s="4" t="s">
        <v>680</v>
      </c>
      <c r="C392" s="94">
        <f>+'CO2'!C392+'abs CO2'!C392+'CH4'!C392*PCG!$C$5+N2O!C392*PCG!$C$6+HFC!C392+PFC!C392+'SF6'!C392</f>
        <v>0.33070339404800003</v>
      </c>
      <c r="D392" s="94">
        <f>+'CO2'!D392+'abs CO2'!D392+'CH4'!D392*PCG!$C$5+N2O!D392*PCG!$C$6+HFC!D392+PFC!D392+'SF6'!D392</f>
        <v>0.67854352977920007</v>
      </c>
      <c r="E392" s="94">
        <f>+'CO2'!E392+'abs CO2'!E392+'CH4'!E392*PCG!$C$5+N2O!E392*PCG!$C$6+HFC!E392+PFC!E392+'SF6'!E392</f>
        <v>0.46961174591999993</v>
      </c>
      <c r="F392" s="94">
        <f>+'CO2'!F392+'abs CO2'!F392+'CH4'!F392*PCG!$C$5+N2O!F392*PCG!$C$6+HFC!F392+PFC!F392+'SF6'!F392</f>
        <v>0.62363400061439989</v>
      </c>
      <c r="G392" s="94">
        <f>+'CO2'!G392+'abs CO2'!G392+'CH4'!G392*PCG!$C$5+N2O!G392*PCG!$C$6+HFC!G392+PFC!G392+'SF6'!G392</f>
        <v>1.7353989266432002</v>
      </c>
      <c r="H392" s="94">
        <f>+'CO2'!H392+'abs CO2'!H392+'CH4'!H392*PCG!$C$5+N2O!H392*PCG!$C$6+HFC!H392+PFC!H392+'SF6'!H392</f>
        <v>0.75598118128640013</v>
      </c>
      <c r="I392" s="94">
        <f>+'CO2'!I392+'abs CO2'!I392+'CH4'!I392*PCG!$C$5+N2O!I392*PCG!$C$6+HFC!I392+PFC!I392+'SF6'!I392</f>
        <v>0.2398324601856</v>
      </c>
      <c r="J392" s="94">
        <f>+'CO2'!J392+'abs CO2'!J392+'CH4'!J392*PCG!$C$5+N2O!J392*PCG!$C$6+HFC!J392+PFC!J392+'SF6'!J392</f>
        <v>0.36371486543359999</v>
      </c>
      <c r="K392" s="94">
        <f>+'CO2'!K392+'abs CO2'!K392+'CH4'!K392*PCG!$C$5+N2O!K392*PCG!$C$6+HFC!K392+PFC!K392+'SF6'!K392</f>
        <v>0.13381703672319994</v>
      </c>
      <c r="L392" s="94">
        <f>+'CO2'!L392+'abs CO2'!L392+'CH4'!L392*PCG!$C$5+N2O!L392*PCG!$C$6+HFC!L392+PFC!L392+'SF6'!L392</f>
        <v>3.1501172390399992</v>
      </c>
      <c r="M392" s="94">
        <f>+'CO2'!M392+'abs CO2'!M392+'CH4'!M392*PCG!$C$5+N2O!M392*PCG!$C$6+HFC!M392+PFC!M392+'SF6'!M392</f>
        <v>0.51434156513279994</v>
      </c>
      <c r="N392" s="94">
        <f>+'CO2'!N392+'abs CO2'!N392+'CH4'!N392*PCG!$C$5+N2O!N392*PCG!$C$6+HFC!N392+PFC!N392+'SF6'!N392</f>
        <v>7.1789318860800005E-2</v>
      </c>
      <c r="O392" s="94">
        <f>+'CO2'!O392+'abs CO2'!O392+'CH4'!O392*PCG!$C$5+N2O!O392*PCG!$C$6+HFC!O392+PFC!O392+'SF6'!O392</f>
        <v>0.38153070274560008</v>
      </c>
      <c r="P392" s="94">
        <f>+'CO2'!P392+'abs CO2'!P392+'CH4'!P392*PCG!$C$5+N2O!P392*PCG!$C$6+HFC!P392+PFC!P392+'SF6'!P392</f>
        <v>1.2489590350335997</v>
      </c>
      <c r="Q392" s="94">
        <f>+'CO2'!Q392+'abs CO2'!Q392+'CH4'!Q392*PCG!$C$5+N2O!Q392*PCG!$C$6+HFC!Q392+PFC!Q392+'SF6'!Q392</f>
        <v>0.67367904094719999</v>
      </c>
      <c r="R392" s="94">
        <f>+'CO2'!R392+'abs CO2'!R392+'CH4'!R392*PCG!$C$5+N2O!R392*PCG!$C$6+HFC!R392+PFC!R392+'SF6'!R392</f>
        <v>1.8108269961216004</v>
      </c>
      <c r="S392" s="94">
        <f>+'CO2'!S392+'abs CO2'!S392+'CH4'!S392*PCG!$C$5+N2O!S392*PCG!$C$6+HFC!S392+PFC!S392+'SF6'!S392</f>
        <v>0.55193559672319981</v>
      </c>
      <c r="T392" s="94">
        <f>+'CO2'!T392+'abs CO2'!T392+'CH4'!T392*PCG!$C$5+N2O!T392*PCG!$C$6+HFC!T392+PFC!T392+'SF6'!T392</f>
        <v>0.53075894115839994</v>
      </c>
      <c r="U392" s="94">
        <f>+'CO2'!U392+'abs CO2'!U392+'CH4'!U392*PCG!$C$5+N2O!U392*PCG!$C$6+HFC!U392+PFC!U392+'SF6'!U392</f>
        <v>0.52001575820799995</v>
      </c>
      <c r="V392" s="94">
        <f>+'CO2'!V392+'abs CO2'!V392+'CH4'!V392*PCG!$C$5+N2O!V392*PCG!$C$6+HFC!V392+PFC!V392+'SF6'!V392</f>
        <v>0.20965433884160001</v>
      </c>
      <c r="W392" s="94">
        <f>+'CO2'!W392+'abs CO2'!W392+'CH4'!W392*PCG!$C$5+N2O!W392*PCG!$C$6+HFC!W392+PFC!W392+'SF6'!W392</f>
        <v>1.4183239785727999</v>
      </c>
      <c r="X392" s="94">
        <f>+'CO2'!X392+'abs CO2'!X392+'CH4'!X392*PCG!$C$5+N2O!X392*PCG!$C$6+HFC!X392+PFC!X392+'SF6'!X392</f>
        <v>0.66238898485760012</v>
      </c>
      <c r="Y392" s="94">
        <f>+'CO2'!Y392+'abs CO2'!Y392+'CH4'!Y392*PCG!$C$5+N2O!Y392*PCG!$C$6+HFC!Y392+PFC!Y392+'SF6'!Y392</f>
        <v>0.87349469703680005</v>
      </c>
      <c r="Z392" s="94">
        <f>+'CO2'!Z392+'abs CO2'!Z392+'CH4'!Z392*PCG!$C$5+N2O!Z392*PCG!$C$6+HFC!Z392+PFC!Z392+'SF6'!Z392</f>
        <v>0.28509156898304</v>
      </c>
      <c r="AA392" s="94">
        <f>+'CO2'!AA392+'abs CO2'!AA392+'CH4'!AA392*PCG!$C$5+N2O!AA392*PCG!$C$6+HFC!AA392+PFC!AA392+'SF6'!AA392</f>
        <v>0.54977119795199991</v>
      </c>
      <c r="AB392" s="94">
        <f>+'CO2'!AB392+'abs CO2'!AB392+'CH4'!AB392*PCG!$C$5+N2O!AB392*PCG!$C$6+HFC!AB392+PFC!AB392+'SF6'!AB392</f>
        <v>1.0325758740991999</v>
      </c>
      <c r="AC392" s="94">
        <f>+'CO2'!AC392+'abs CO2'!AC392+'CH4'!AC392*PCG!$C$5+N2O!AC392*PCG!$C$6+HFC!AC392+PFC!AC392+'SF6'!AC392</f>
        <v>0.42038417180159993</v>
      </c>
      <c r="AD392" s="94">
        <f>+'CO2'!AD392+'abs CO2'!AD392+'CH4'!AD392*PCG!$C$5+N2O!AD392*PCG!$C$6+HFC!AD392+PFC!AD392+'SF6'!AD392</f>
        <v>5.6266542331929594</v>
      </c>
      <c r="AE392" s="94">
        <f>+'CO2'!AE392+'abs CO2'!AE392+'CH4'!AE392*PCG!$C$5+N2O!AE392*PCG!$C$6+HFC!AE392+PFC!AE392+'SF6'!AE392</f>
        <v>0.72297158891264024</v>
      </c>
    </row>
    <row r="393" spans="1:31" x14ac:dyDescent="0.2">
      <c r="A393" s="9" t="s">
        <v>681</v>
      </c>
      <c r="B393" s="4" t="s">
        <v>682</v>
      </c>
      <c r="C393" s="33">
        <f t="shared" ref="C393:AE393" si="97">+C394+C395+C396+C397+C398</f>
        <v>51.410667613190185</v>
      </c>
      <c r="D393" s="33">
        <f t="shared" si="97"/>
        <v>51.093255683190186</v>
      </c>
      <c r="E393" s="33">
        <f t="shared" si="97"/>
        <v>50.775843753190188</v>
      </c>
      <c r="F393" s="33">
        <f t="shared" si="97"/>
        <v>50.458431823190189</v>
      </c>
      <c r="G393" s="33">
        <f t="shared" si="97"/>
        <v>50.141019893190183</v>
      </c>
      <c r="H393" s="33">
        <f t="shared" si="97"/>
        <v>49.823607963190184</v>
      </c>
      <c r="I393" s="33">
        <f t="shared" si="97"/>
        <v>49.506196033190186</v>
      </c>
      <c r="J393" s="33">
        <f t="shared" si="97"/>
        <v>49.188784103190187</v>
      </c>
      <c r="K393" s="33">
        <f t="shared" si="97"/>
        <v>48.871372173190181</v>
      </c>
      <c r="L393" s="33">
        <f t="shared" si="97"/>
        <v>48.55396024319019</v>
      </c>
      <c r="M393" s="33">
        <f t="shared" si="97"/>
        <v>48.236548313190184</v>
      </c>
      <c r="N393" s="33">
        <f t="shared" si="97"/>
        <v>47.919136383190185</v>
      </c>
      <c r="O393" s="33">
        <f t="shared" si="97"/>
        <v>79.94773628945552</v>
      </c>
      <c r="P393" s="33">
        <f t="shared" si="97"/>
        <v>79.601741321455521</v>
      </c>
      <c r="Q393" s="33">
        <f t="shared" si="97"/>
        <v>79.255746353455521</v>
      </c>
      <c r="R393" s="33">
        <f t="shared" si="97"/>
        <v>78.909751385455522</v>
      </c>
      <c r="S393" s="33">
        <f t="shared" si="97"/>
        <v>78.563756417455522</v>
      </c>
      <c r="T393" s="33">
        <f t="shared" si="97"/>
        <v>78.217761449455523</v>
      </c>
      <c r="U393" s="33">
        <f t="shared" si="97"/>
        <v>142.56017489934888</v>
      </c>
      <c r="V393" s="33">
        <f t="shared" si="97"/>
        <v>142.15699997334886</v>
      </c>
      <c r="W393" s="33">
        <f t="shared" si="97"/>
        <v>142.07123697734886</v>
      </c>
      <c r="X393" s="33">
        <f t="shared" si="97"/>
        <v>141.98547398134886</v>
      </c>
      <c r="Y393" s="33">
        <f t="shared" si="97"/>
        <v>141.89971098534886</v>
      </c>
      <c r="Z393" s="33">
        <f t="shared" si="97"/>
        <v>141.81394798934886</v>
      </c>
      <c r="AA393" s="33">
        <f t="shared" si="97"/>
        <v>270.42705491652777</v>
      </c>
      <c r="AB393" s="33">
        <f t="shared" si="97"/>
        <v>251.90818927652776</v>
      </c>
      <c r="AC393" s="33">
        <f t="shared" si="97"/>
        <v>233.38932363652779</v>
      </c>
      <c r="AD393" s="33">
        <f t="shared" si="97"/>
        <v>214.87045799652779</v>
      </c>
      <c r="AE393" s="33">
        <f t="shared" si="97"/>
        <v>196.35159235652776</v>
      </c>
    </row>
    <row r="394" spans="1:31" x14ac:dyDescent="0.2">
      <c r="A394" s="9" t="s">
        <v>683</v>
      </c>
      <c r="B394" s="4" t="s">
        <v>550</v>
      </c>
      <c r="C394" s="94">
        <f>+'CO2'!C394+'abs CO2'!C394+'CH4'!C394*PCG!$C$5+N2O!C394*PCG!$C$6+HFC!C394+PFC!C394+'SF6'!C394</f>
        <v>47.53616287652352</v>
      </c>
      <c r="D394" s="94">
        <f>+'CO2'!D394+'abs CO2'!D394+'CH4'!D394*PCG!$C$5+N2O!D394*PCG!$C$6+HFC!D394+PFC!D394+'SF6'!D394</f>
        <v>47.53616287652352</v>
      </c>
      <c r="E394" s="94">
        <f>+'CO2'!E394+'abs CO2'!E394+'CH4'!E394*PCG!$C$5+N2O!E394*PCG!$C$6+HFC!E394+PFC!E394+'SF6'!E394</f>
        <v>47.53616287652352</v>
      </c>
      <c r="F394" s="94">
        <f>+'CO2'!F394+'abs CO2'!F394+'CH4'!F394*PCG!$C$5+N2O!F394*PCG!$C$6+HFC!F394+PFC!F394+'SF6'!F394</f>
        <v>47.53616287652352</v>
      </c>
      <c r="G394" s="94">
        <f>+'CO2'!G394+'abs CO2'!G394+'CH4'!G394*PCG!$C$5+N2O!G394*PCG!$C$6+HFC!G394+PFC!G394+'SF6'!G394</f>
        <v>47.53616287652352</v>
      </c>
      <c r="H394" s="94">
        <f>+'CO2'!H394+'abs CO2'!H394+'CH4'!H394*PCG!$C$5+N2O!H394*PCG!$C$6+HFC!H394+PFC!H394+'SF6'!H394</f>
        <v>47.53616287652352</v>
      </c>
      <c r="I394" s="94">
        <f>+'CO2'!I394+'abs CO2'!I394+'CH4'!I394*PCG!$C$5+N2O!I394*PCG!$C$6+HFC!I394+PFC!I394+'SF6'!I394</f>
        <v>47.53616287652352</v>
      </c>
      <c r="J394" s="94">
        <f>+'CO2'!J394+'abs CO2'!J394+'CH4'!J394*PCG!$C$5+N2O!J394*PCG!$C$6+HFC!J394+PFC!J394+'SF6'!J394</f>
        <v>47.53616287652352</v>
      </c>
      <c r="K394" s="94">
        <f>+'CO2'!K394+'abs CO2'!K394+'CH4'!K394*PCG!$C$5+N2O!K394*PCG!$C$6+HFC!K394+PFC!K394+'SF6'!K394</f>
        <v>47.53616287652352</v>
      </c>
      <c r="L394" s="94">
        <f>+'CO2'!L394+'abs CO2'!L394+'CH4'!L394*PCG!$C$5+N2O!L394*PCG!$C$6+HFC!L394+PFC!L394+'SF6'!L394</f>
        <v>47.53616287652352</v>
      </c>
      <c r="M394" s="94">
        <f>+'CO2'!M394+'abs CO2'!M394+'CH4'!M394*PCG!$C$5+N2O!M394*PCG!$C$6+HFC!M394+PFC!M394+'SF6'!M394</f>
        <v>47.53616287652352</v>
      </c>
      <c r="N394" s="94">
        <f>+'CO2'!N394+'abs CO2'!N394+'CH4'!N394*PCG!$C$5+N2O!N394*PCG!$C$6+HFC!N394+PFC!N394+'SF6'!N394</f>
        <v>47.53616287652352</v>
      </c>
      <c r="O394" s="94">
        <f>+'CO2'!O394+'abs CO2'!O394+'CH4'!O394*PCG!$C$5+N2O!O394*PCG!$C$6+HFC!O394+PFC!O394+'SF6'!O394</f>
        <v>79.533274417455516</v>
      </c>
      <c r="P394" s="94">
        <f>+'CO2'!P394+'abs CO2'!P394+'CH4'!P394*PCG!$C$5+N2O!P394*PCG!$C$6+HFC!P394+PFC!P394+'SF6'!P394</f>
        <v>79.533274417455516</v>
      </c>
      <c r="Q394" s="94">
        <f>+'CO2'!Q394+'abs CO2'!Q394+'CH4'!Q394*PCG!$C$5+N2O!Q394*PCG!$C$6+HFC!Q394+PFC!Q394+'SF6'!Q394</f>
        <v>79.533274417455516</v>
      </c>
      <c r="R394" s="94">
        <f>+'CO2'!R394+'abs CO2'!R394+'CH4'!R394*PCG!$C$5+N2O!R394*PCG!$C$6+HFC!R394+PFC!R394+'SF6'!R394</f>
        <v>79.533274417455516</v>
      </c>
      <c r="S394" s="94">
        <f>+'CO2'!S394+'abs CO2'!S394+'CH4'!S394*PCG!$C$5+N2O!S394*PCG!$C$6+HFC!S394+PFC!S394+'SF6'!S394</f>
        <v>79.533274417455516</v>
      </c>
      <c r="T394" s="94">
        <f>+'CO2'!T394+'abs CO2'!T394+'CH4'!T394*PCG!$C$5+N2O!T394*PCG!$C$6+HFC!T394+PFC!T394+'SF6'!T394</f>
        <v>79.533274417455516</v>
      </c>
      <c r="U394" s="94">
        <f>+'CO2'!U394+'abs CO2'!U394+'CH4'!U394*PCG!$C$5+N2O!U394*PCG!$C$6+HFC!U394+PFC!U394+'SF6'!U394</f>
        <v>143.52371279334886</v>
      </c>
      <c r="V394" s="94">
        <f>+'CO2'!V394+'abs CO2'!V394+'CH4'!V394*PCG!$C$5+N2O!V394*PCG!$C$6+HFC!V394+PFC!V394+'SF6'!V394</f>
        <v>143.52371279334886</v>
      </c>
      <c r="W394" s="94">
        <f>+'CO2'!W394+'abs CO2'!W394+'CH4'!W394*PCG!$C$5+N2O!W394*PCG!$C$6+HFC!W394+PFC!W394+'SF6'!W394</f>
        <v>143.52371279334886</v>
      </c>
      <c r="X394" s="94">
        <f>+'CO2'!X394+'abs CO2'!X394+'CH4'!X394*PCG!$C$5+N2O!X394*PCG!$C$6+HFC!X394+PFC!X394+'SF6'!X394</f>
        <v>143.52371279334886</v>
      </c>
      <c r="Y394" s="94">
        <f>+'CO2'!Y394+'abs CO2'!Y394+'CH4'!Y394*PCG!$C$5+N2O!Y394*PCG!$C$6+HFC!Y394+PFC!Y394+'SF6'!Y394</f>
        <v>143.52371279334886</v>
      </c>
      <c r="Z394" s="94">
        <f>+'CO2'!Z394+'abs CO2'!Z394+'CH4'!Z394*PCG!$C$5+N2O!Z394*PCG!$C$6+HFC!Z394+PFC!Z394+'SF6'!Z394</f>
        <v>143.52371279334886</v>
      </c>
      <c r="AA394" s="94">
        <f>+'CO2'!AA394+'abs CO2'!AA394+'CH4'!AA394*PCG!$C$5+N2O!AA394*PCG!$C$6+HFC!AA394+PFC!AA394+'SF6'!AA394</f>
        <v>47.217985360527756</v>
      </c>
      <c r="AB394" s="94">
        <f>+'CO2'!AB394+'abs CO2'!AB394+'CH4'!AB394*PCG!$C$5+N2O!AB394*PCG!$C$6+HFC!AB394+PFC!AB394+'SF6'!AB394</f>
        <v>47.217985360527756</v>
      </c>
      <c r="AC394" s="94">
        <f>+'CO2'!AC394+'abs CO2'!AC394+'CH4'!AC394*PCG!$C$5+N2O!AC394*PCG!$C$6+HFC!AC394+PFC!AC394+'SF6'!AC394</f>
        <v>47.217985360527756</v>
      </c>
      <c r="AD394" s="94">
        <f>+'CO2'!AD394+'abs CO2'!AD394+'CH4'!AD394*PCG!$C$5+N2O!AD394*PCG!$C$6+HFC!AD394+PFC!AD394+'SF6'!AD394</f>
        <v>47.217985360527756</v>
      </c>
      <c r="AE394" s="94">
        <f>+'CO2'!AE394+'abs CO2'!AE394+'CH4'!AE394*PCG!$C$5+N2O!AE394*PCG!$C$6+HFC!AE394+PFC!AE394+'SF6'!AE394</f>
        <v>47.217985360527756</v>
      </c>
    </row>
    <row r="395" spans="1:31" x14ac:dyDescent="0.2">
      <c r="A395" s="9" t="s">
        <v>684</v>
      </c>
      <c r="B395" s="4" t="s">
        <v>639</v>
      </c>
      <c r="C395" s="94">
        <f>+'CO2'!C395+'abs CO2'!C395+'CH4'!C395*PCG!$C$5+N2O!C395*PCG!$C$6+HFC!C395+PFC!C395+'SF6'!C395</f>
        <v>3.8745047366666658</v>
      </c>
      <c r="D395" s="94">
        <f>+'CO2'!D395+'abs CO2'!D395+'CH4'!D395*PCG!$C$5+N2O!D395*PCG!$C$6+HFC!D395+PFC!D395+'SF6'!D395</f>
        <v>3.5570928066666658</v>
      </c>
      <c r="E395" s="94">
        <f>+'CO2'!E395+'abs CO2'!E395+'CH4'!E395*PCG!$C$5+N2O!E395*PCG!$C$6+HFC!E395+PFC!E395+'SF6'!E395</f>
        <v>3.2396808766666658</v>
      </c>
      <c r="F395" s="94">
        <f>+'CO2'!F395+'abs CO2'!F395+'CH4'!F395*PCG!$C$5+N2O!F395*PCG!$C$6+HFC!F395+PFC!F395+'SF6'!F395</f>
        <v>2.9222689466666663</v>
      </c>
      <c r="G395" s="94">
        <f>+'CO2'!G395+'abs CO2'!G395+'CH4'!G395*PCG!$C$5+N2O!G395*PCG!$C$6+HFC!G395+PFC!G395+'SF6'!G395</f>
        <v>2.6048570166666662</v>
      </c>
      <c r="H395" s="94">
        <f>+'CO2'!H395+'abs CO2'!H395+'CH4'!H395*PCG!$C$5+N2O!H395*PCG!$C$6+HFC!H395+PFC!H395+'SF6'!H395</f>
        <v>2.2874450866666658</v>
      </c>
      <c r="I395" s="94">
        <f>+'CO2'!I395+'abs CO2'!I395+'CH4'!I395*PCG!$C$5+N2O!I395*PCG!$C$6+HFC!I395+PFC!I395+'SF6'!I395</f>
        <v>1.9700331566666658</v>
      </c>
      <c r="J395" s="94">
        <f>+'CO2'!J395+'abs CO2'!J395+'CH4'!J395*PCG!$C$5+N2O!J395*PCG!$C$6+HFC!J395+PFC!J395+'SF6'!J395</f>
        <v>1.6526212266666667</v>
      </c>
      <c r="K395" s="94">
        <f>+'CO2'!K395+'abs CO2'!K395+'CH4'!K395*PCG!$C$5+N2O!K395*PCG!$C$6+HFC!K395+PFC!K395+'SF6'!K395</f>
        <v>1.3352092966666653</v>
      </c>
      <c r="L395" s="94">
        <f>+'CO2'!L395+'abs CO2'!L395+'CH4'!L395*PCG!$C$5+N2O!L395*PCG!$C$6+HFC!L395+PFC!L395+'SF6'!L395</f>
        <v>1.0177973666666666</v>
      </c>
      <c r="M395" s="94">
        <f>+'CO2'!M395+'abs CO2'!M395+'CH4'!M395*PCG!$C$5+N2O!M395*PCG!$C$6+HFC!M395+PFC!M395+'SF6'!M395</f>
        <v>0.70038543666666486</v>
      </c>
      <c r="N395" s="94">
        <f>+'CO2'!N395+'abs CO2'!N395+'CH4'!N395*PCG!$C$5+N2O!N395*PCG!$C$6+HFC!N395+PFC!N395+'SF6'!N395</f>
        <v>0.38297350666666619</v>
      </c>
      <c r="O395" s="94">
        <f>+'CO2'!O395+'abs CO2'!O395+'CH4'!O395*PCG!$C$5+N2O!O395*PCG!$C$6+HFC!O395+PFC!O395+'SF6'!O395</f>
        <v>0.4144618720000004</v>
      </c>
      <c r="P395" s="94">
        <f>+'CO2'!P395+'abs CO2'!P395+'CH4'!P395*PCG!$C$5+N2O!P395*PCG!$C$6+HFC!P395+PFC!P395+'SF6'!P395</f>
        <v>6.8466903999999218E-2</v>
      </c>
      <c r="Q395" s="94">
        <f>+'CO2'!Q395+'abs CO2'!Q395+'CH4'!Q395*PCG!$C$5+N2O!Q395*PCG!$C$6+HFC!Q395+PFC!Q395+'SF6'!Q395</f>
        <v>-0.2775280639999993</v>
      </c>
      <c r="R395" s="94">
        <f>+'CO2'!R395+'abs CO2'!R395+'CH4'!R395*PCG!$C$5+N2O!R395*PCG!$C$6+HFC!R395+PFC!R395+'SF6'!R395</f>
        <v>-0.6235230319999987</v>
      </c>
      <c r="S395" s="94">
        <f>+'CO2'!S395+'abs CO2'!S395+'CH4'!S395*PCG!$C$5+N2O!S395*PCG!$C$6+HFC!S395+PFC!S395+'SF6'!S395</f>
        <v>-0.96951799999999988</v>
      </c>
      <c r="T395" s="94">
        <f>+'CO2'!T395+'abs CO2'!T395+'CH4'!T395*PCG!$C$5+N2O!T395*PCG!$C$6+HFC!T395+PFC!T395+'SF6'!T395</f>
        <v>-1.3155129679999975</v>
      </c>
      <c r="U395" s="94">
        <f>+'CO2'!U395+'abs CO2'!U395+'CH4'!U395*PCG!$C$5+N2O!U395*PCG!$C$6+HFC!U395+PFC!U395+'SF6'!U395</f>
        <v>-0.96353789399999723</v>
      </c>
      <c r="V395" s="94">
        <f>+'CO2'!V395+'abs CO2'!V395+'CH4'!V395*PCG!$C$5+N2O!V395*PCG!$C$6+HFC!V395+PFC!V395+'SF6'!V395</f>
        <v>-1.3667128199999992</v>
      </c>
      <c r="W395" s="94">
        <f>+'CO2'!W395+'abs CO2'!W395+'CH4'!W395*PCG!$C$5+N2O!W395*PCG!$C$6+HFC!W395+PFC!W395+'SF6'!W395</f>
        <v>-1.4524758160000006</v>
      </c>
      <c r="X395" s="94">
        <f>+'CO2'!X395+'abs CO2'!X395+'CH4'!X395*PCG!$C$5+N2O!X395*PCG!$C$6+HFC!X395+PFC!X395+'SF6'!X395</f>
        <v>-1.5382388119999959</v>
      </c>
      <c r="Y395" s="94">
        <f>+'CO2'!Y395+'abs CO2'!Y395+'CH4'!Y395*PCG!$C$5+N2O!Y395*PCG!$C$6+HFC!Y395+PFC!Y395+'SF6'!Y395</f>
        <v>-1.6240018079999974</v>
      </c>
      <c r="Z395" s="94">
        <f>+'CO2'!Z395+'abs CO2'!Z395+'CH4'!Z395*PCG!$C$5+N2O!Z395*PCG!$C$6+HFC!Z395+PFC!Z395+'SF6'!Z395</f>
        <v>-1.709764803999998</v>
      </c>
      <c r="AA395" s="94">
        <f>+'CO2'!AA395+'abs CO2'!AA395+'CH4'!AA395*PCG!$C$5+N2O!AA395*PCG!$C$6+HFC!AA395+PFC!AA395+'SF6'!AA395</f>
        <v>223.209069556</v>
      </c>
      <c r="AB395" s="94">
        <f>+'CO2'!AB395+'abs CO2'!AB395+'CH4'!AB395*PCG!$C$5+N2O!AB395*PCG!$C$6+HFC!AB395+PFC!AB395+'SF6'!AB395</f>
        <v>204.690203916</v>
      </c>
      <c r="AC395" s="94">
        <f>+'CO2'!AC395+'abs CO2'!AC395+'CH4'!AC395*PCG!$C$5+N2O!AC395*PCG!$C$6+HFC!AC395+PFC!AC395+'SF6'!AC395</f>
        <v>186.17133827600003</v>
      </c>
      <c r="AD395" s="94">
        <f>+'CO2'!AD395+'abs CO2'!AD395+'CH4'!AD395*PCG!$C$5+N2O!AD395*PCG!$C$6+HFC!AD395+PFC!AD395+'SF6'!AD395</f>
        <v>167.65247263600003</v>
      </c>
      <c r="AE395" s="94">
        <f>+'CO2'!AE395+'abs CO2'!AE395+'CH4'!AE395*PCG!$C$5+N2O!AE395*PCG!$C$6+HFC!AE395+PFC!AE395+'SF6'!AE395</f>
        <v>149.133606996</v>
      </c>
    </row>
    <row r="396" spans="1:31" x14ac:dyDescent="0.2">
      <c r="A396" s="9" t="s">
        <v>685</v>
      </c>
      <c r="B396" s="4" t="s">
        <v>651</v>
      </c>
      <c r="C396" s="94">
        <f>+'CO2'!C396+'abs CO2'!C396+'CH4'!C396*PCG!$C$5+N2O!C396*PCG!$C$6+HFC!C396+PFC!C396+'SF6'!C396</f>
        <v>0</v>
      </c>
      <c r="D396" s="94">
        <f>+'CO2'!D396+'abs CO2'!D396+'CH4'!D396*PCG!$C$5+N2O!D396*PCG!$C$6+HFC!D396+PFC!D396+'SF6'!D396</f>
        <v>0</v>
      </c>
      <c r="E396" s="94">
        <f>+'CO2'!E396+'abs CO2'!E396+'CH4'!E396*PCG!$C$5+N2O!E396*PCG!$C$6+HFC!E396+PFC!E396+'SF6'!E396</f>
        <v>0</v>
      </c>
      <c r="F396" s="94">
        <f>+'CO2'!F396+'abs CO2'!F396+'CH4'!F396*PCG!$C$5+N2O!F396*PCG!$C$6+HFC!F396+PFC!F396+'SF6'!F396</f>
        <v>0</v>
      </c>
      <c r="G396" s="94">
        <f>+'CO2'!G396+'abs CO2'!G396+'CH4'!G396*PCG!$C$5+N2O!G396*PCG!$C$6+HFC!G396+PFC!G396+'SF6'!G396</f>
        <v>0</v>
      </c>
      <c r="H396" s="94">
        <f>+'CO2'!H396+'abs CO2'!H396+'CH4'!H396*PCG!$C$5+N2O!H396*PCG!$C$6+HFC!H396+PFC!H396+'SF6'!H396</f>
        <v>0</v>
      </c>
      <c r="I396" s="94">
        <f>+'CO2'!I396+'abs CO2'!I396+'CH4'!I396*PCG!$C$5+N2O!I396*PCG!$C$6+HFC!I396+PFC!I396+'SF6'!I396</f>
        <v>0</v>
      </c>
      <c r="J396" s="94">
        <f>+'CO2'!J396+'abs CO2'!J396+'CH4'!J396*PCG!$C$5+N2O!J396*PCG!$C$6+HFC!J396+PFC!J396+'SF6'!J396</f>
        <v>0</v>
      </c>
      <c r="K396" s="94">
        <f>+'CO2'!K396+'abs CO2'!K396+'CH4'!K396*PCG!$C$5+N2O!K396*PCG!$C$6+HFC!K396+PFC!K396+'SF6'!K396</f>
        <v>0</v>
      </c>
      <c r="L396" s="94">
        <f>+'CO2'!L396+'abs CO2'!L396+'CH4'!L396*PCG!$C$5+N2O!L396*PCG!$C$6+HFC!L396+PFC!L396+'SF6'!L396</f>
        <v>0</v>
      </c>
      <c r="M396" s="94">
        <f>+'CO2'!M396+'abs CO2'!M396+'CH4'!M396*PCG!$C$5+N2O!M396*PCG!$C$6+HFC!M396+PFC!M396+'SF6'!M396</f>
        <v>0</v>
      </c>
      <c r="N396" s="94">
        <f>+'CO2'!N396+'abs CO2'!N396+'CH4'!N396*PCG!$C$5+N2O!N396*PCG!$C$6+HFC!N396+PFC!N396+'SF6'!N396</f>
        <v>0</v>
      </c>
      <c r="O396" s="94">
        <f>+'CO2'!O396+'abs CO2'!O396+'CH4'!O396*PCG!$C$5+N2O!O396*PCG!$C$6+HFC!O396+PFC!O396+'SF6'!O396</f>
        <v>0</v>
      </c>
      <c r="P396" s="94">
        <f>+'CO2'!P396+'abs CO2'!P396+'CH4'!P396*PCG!$C$5+N2O!P396*PCG!$C$6+HFC!P396+PFC!P396+'SF6'!P396</f>
        <v>0</v>
      </c>
      <c r="Q396" s="94">
        <f>+'CO2'!Q396+'abs CO2'!Q396+'CH4'!Q396*PCG!$C$5+N2O!Q396*PCG!$C$6+HFC!Q396+PFC!Q396+'SF6'!Q396</f>
        <v>0</v>
      </c>
      <c r="R396" s="94">
        <f>+'CO2'!R396+'abs CO2'!R396+'CH4'!R396*PCG!$C$5+N2O!R396*PCG!$C$6+HFC!R396+PFC!R396+'SF6'!R396</f>
        <v>0</v>
      </c>
      <c r="S396" s="94">
        <f>+'CO2'!S396+'abs CO2'!S396+'CH4'!S396*PCG!$C$5+N2O!S396*PCG!$C$6+HFC!S396+PFC!S396+'SF6'!S396</f>
        <v>0</v>
      </c>
      <c r="T396" s="94">
        <f>+'CO2'!T396+'abs CO2'!T396+'CH4'!T396*PCG!$C$5+N2O!T396*PCG!$C$6+HFC!T396+PFC!T396+'SF6'!T396</f>
        <v>0</v>
      </c>
      <c r="U396" s="94">
        <f>+'CO2'!U396+'abs CO2'!U396+'CH4'!U396*PCG!$C$5+N2O!U396*PCG!$C$6+HFC!U396+PFC!U396+'SF6'!U396</f>
        <v>0</v>
      </c>
      <c r="V396" s="94">
        <f>+'CO2'!V396+'abs CO2'!V396+'CH4'!V396*PCG!$C$5+N2O!V396*PCG!$C$6+HFC!V396+PFC!V396+'SF6'!V396</f>
        <v>0</v>
      </c>
      <c r="W396" s="94">
        <f>+'CO2'!W396+'abs CO2'!W396+'CH4'!W396*PCG!$C$5+N2O!W396*PCG!$C$6+HFC!W396+PFC!W396+'SF6'!W396</f>
        <v>0</v>
      </c>
      <c r="X396" s="94">
        <f>+'CO2'!X396+'abs CO2'!X396+'CH4'!X396*PCG!$C$5+N2O!X396*PCG!$C$6+HFC!X396+PFC!X396+'SF6'!X396</f>
        <v>0</v>
      </c>
      <c r="Y396" s="94">
        <f>+'CO2'!Y396+'abs CO2'!Y396+'CH4'!Y396*PCG!$C$5+N2O!Y396*PCG!$C$6+HFC!Y396+PFC!Y396+'SF6'!Y396</f>
        <v>0</v>
      </c>
      <c r="Z396" s="94">
        <f>+'CO2'!Z396+'abs CO2'!Z396+'CH4'!Z396*PCG!$C$5+N2O!Z396*PCG!$C$6+HFC!Z396+PFC!Z396+'SF6'!Z396</f>
        <v>0</v>
      </c>
      <c r="AA396" s="94">
        <f>+'CO2'!AA396+'abs CO2'!AA396+'CH4'!AA396*PCG!$C$5+N2O!AA396*PCG!$C$6+HFC!AA396+PFC!AA396+'SF6'!AA396</f>
        <v>0</v>
      </c>
      <c r="AB396" s="94">
        <f>+'CO2'!AB396+'abs CO2'!AB396+'CH4'!AB396*PCG!$C$5+N2O!AB396*PCG!$C$6+HFC!AB396+PFC!AB396+'SF6'!AB396</f>
        <v>0</v>
      </c>
      <c r="AC396" s="94">
        <f>+'CO2'!AC396+'abs CO2'!AC396+'CH4'!AC396*PCG!$C$5+N2O!AC396*PCG!$C$6+HFC!AC396+PFC!AC396+'SF6'!AC396</f>
        <v>0</v>
      </c>
      <c r="AD396" s="94">
        <f>+'CO2'!AD396+'abs CO2'!AD396+'CH4'!AD396*PCG!$C$5+N2O!AD396*PCG!$C$6+HFC!AD396+PFC!AD396+'SF6'!AD396</f>
        <v>0</v>
      </c>
      <c r="AE396" s="94">
        <f>+'CO2'!AE396+'abs CO2'!AE396+'CH4'!AE396*PCG!$C$5+N2O!AE396*PCG!$C$6+HFC!AE396+PFC!AE396+'SF6'!AE396</f>
        <v>0</v>
      </c>
    </row>
    <row r="397" spans="1:31" x14ac:dyDescent="0.2">
      <c r="A397" s="9" t="s">
        <v>686</v>
      </c>
      <c r="B397" s="4" t="s">
        <v>657</v>
      </c>
      <c r="C397" s="94">
        <f>+'CO2'!C397+'abs CO2'!C397+'CH4'!C397*PCG!$C$5+N2O!C397*PCG!$C$6+HFC!C397+PFC!C397+'SF6'!C397</f>
        <v>0</v>
      </c>
      <c r="D397" s="94">
        <f>+'CO2'!D397+'abs CO2'!D397+'CH4'!D397*PCG!$C$5+N2O!D397*PCG!$C$6+HFC!D397+PFC!D397+'SF6'!D397</f>
        <v>0</v>
      </c>
      <c r="E397" s="94">
        <f>+'CO2'!E397+'abs CO2'!E397+'CH4'!E397*PCG!$C$5+N2O!E397*PCG!$C$6+HFC!E397+PFC!E397+'SF6'!E397</f>
        <v>0</v>
      </c>
      <c r="F397" s="94">
        <f>+'CO2'!F397+'abs CO2'!F397+'CH4'!F397*PCG!$C$5+N2O!F397*PCG!$C$6+HFC!F397+PFC!F397+'SF6'!F397</f>
        <v>0</v>
      </c>
      <c r="G397" s="94">
        <f>+'CO2'!G397+'abs CO2'!G397+'CH4'!G397*PCG!$C$5+N2O!G397*PCG!$C$6+HFC!G397+PFC!G397+'SF6'!G397</f>
        <v>0</v>
      </c>
      <c r="H397" s="94">
        <f>+'CO2'!H397+'abs CO2'!H397+'CH4'!H397*PCG!$C$5+N2O!H397*PCG!$C$6+HFC!H397+PFC!H397+'SF6'!H397</f>
        <v>0</v>
      </c>
      <c r="I397" s="94">
        <f>+'CO2'!I397+'abs CO2'!I397+'CH4'!I397*PCG!$C$5+N2O!I397*PCG!$C$6+HFC!I397+PFC!I397+'SF6'!I397</f>
        <v>0</v>
      </c>
      <c r="J397" s="94">
        <f>+'CO2'!J397+'abs CO2'!J397+'CH4'!J397*PCG!$C$5+N2O!J397*PCG!$C$6+HFC!J397+PFC!J397+'SF6'!J397</f>
        <v>0</v>
      </c>
      <c r="K397" s="94">
        <f>+'CO2'!K397+'abs CO2'!K397+'CH4'!K397*PCG!$C$5+N2O!K397*PCG!$C$6+HFC!K397+PFC!K397+'SF6'!K397</f>
        <v>0</v>
      </c>
      <c r="L397" s="94">
        <f>+'CO2'!L397+'abs CO2'!L397+'CH4'!L397*PCG!$C$5+N2O!L397*PCG!$C$6+HFC!L397+PFC!L397+'SF6'!L397</f>
        <v>0</v>
      </c>
      <c r="M397" s="94">
        <f>+'CO2'!M397+'abs CO2'!M397+'CH4'!M397*PCG!$C$5+N2O!M397*PCG!$C$6+HFC!M397+PFC!M397+'SF6'!M397</f>
        <v>0</v>
      </c>
      <c r="N397" s="94">
        <f>+'CO2'!N397+'abs CO2'!N397+'CH4'!N397*PCG!$C$5+N2O!N397*PCG!$C$6+HFC!N397+PFC!N397+'SF6'!N397</f>
        <v>0</v>
      </c>
      <c r="O397" s="94">
        <f>+'CO2'!O397+'abs CO2'!O397+'CH4'!O397*PCG!$C$5+N2O!O397*PCG!$C$6+HFC!O397+PFC!O397+'SF6'!O397</f>
        <v>0</v>
      </c>
      <c r="P397" s="94">
        <f>+'CO2'!P397+'abs CO2'!P397+'CH4'!P397*PCG!$C$5+N2O!P397*PCG!$C$6+HFC!P397+PFC!P397+'SF6'!P397</f>
        <v>0</v>
      </c>
      <c r="Q397" s="94">
        <f>+'CO2'!Q397+'abs CO2'!Q397+'CH4'!Q397*PCG!$C$5+N2O!Q397*PCG!$C$6+HFC!Q397+PFC!Q397+'SF6'!Q397</f>
        <v>0</v>
      </c>
      <c r="R397" s="94">
        <f>+'CO2'!R397+'abs CO2'!R397+'CH4'!R397*PCG!$C$5+N2O!R397*PCG!$C$6+HFC!R397+PFC!R397+'SF6'!R397</f>
        <v>0</v>
      </c>
      <c r="S397" s="94">
        <f>+'CO2'!S397+'abs CO2'!S397+'CH4'!S397*PCG!$C$5+N2O!S397*PCG!$C$6+HFC!S397+PFC!S397+'SF6'!S397</f>
        <v>0</v>
      </c>
      <c r="T397" s="94">
        <f>+'CO2'!T397+'abs CO2'!T397+'CH4'!T397*PCG!$C$5+N2O!T397*PCG!$C$6+HFC!T397+PFC!T397+'SF6'!T397</f>
        <v>0</v>
      </c>
      <c r="U397" s="94">
        <f>+'CO2'!U397+'abs CO2'!U397+'CH4'!U397*PCG!$C$5+N2O!U397*PCG!$C$6+HFC!U397+PFC!U397+'SF6'!U397</f>
        <v>0</v>
      </c>
      <c r="V397" s="94">
        <f>+'CO2'!V397+'abs CO2'!V397+'CH4'!V397*PCG!$C$5+N2O!V397*PCG!$C$6+HFC!V397+PFC!V397+'SF6'!V397</f>
        <v>0</v>
      </c>
      <c r="W397" s="94">
        <f>+'CO2'!W397+'abs CO2'!W397+'CH4'!W397*PCG!$C$5+N2O!W397*PCG!$C$6+HFC!W397+PFC!W397+'SF6'!W397</f>
        <v>0</v>
      </c>
      <c r="X397" s="94">
        <f>+'CO2'!X397+'abs CO2'!X397+'CH4'!X397*PCG!$C$5+N2O!X397*PCG!$C$6+HFC!X397+PFC!X397+'SF6'!X397</f>
        <v>0</v>
      </c>
      <c r="Y397" s="94">
        <f>+'CO2'!Y397+'abs CO2'!Y397+'CH4'!Y397*PCG!$C$5+N2O!Y397*PCG!$C$6+HFC!Y397+PFC!Y397+'SF6'!Y397</f>
        <v>0</v>
      </c>
      <c r="Z397" s="94">
        <f>+'CO2'!Z397+'abs CO2'!Z397+'CH4'!Z397*PCG!$C$5+N2O!Z397*PCG!$C$6+HFC!Z397+PFC!Z397+'SF6'!Z397</f>
        <v>0</v>
      </c>
      <c r="AA397" s="94">
        <f>+'CO2'!AA397+'abs CO2'!AA397+'CH4'!AA397*PCG!$C$5+N2O!AA397*PCG!$C$6+HFC!AA397+PFC!AA397+'SF6'!AA397</f>
        <v>0</v>
      </c>
      <c r="AB397" s="94">
        <f>+'CO2'!AB397+'abs CO2'!AB397+'CH4'!AB397*PCG!$C$5+N2O!AB397*PCG!$C$6+HFC!AB397+PFC!AB397+'SF6'!AB397</f>
        <v>0</v>
      </c>
      <c r="AC397" s="94">
        <f>+'CO2'!AC397+'abs CO2'!AC397+'CH4'!AC397*PCG!$C$5+N2O!AC397*PCG!$C$6+HFC!AC397+PFC!AC397+'SF6'!AC397</f>
        <v>0</v>
      </c>
      <c r="AD397" s="94">
        <f>+'CO2'!AD397+'abs CO2'!AD397+'CH4'!AD397*PCG!$C$5+N2O!AD397*PCG!$C$6+HFC!AD397+PFC!AD397+'SF6'!AD397</f>
        <v>0</v>
      </c>
      <c r="AE397" s="94">
        <f>+'CO2'!AE397+'abs CO2'!AE397+'CH4'!AE397*PCG!$C$5+N2O!AE397*PCG!$C$6+HFC!AE397+PFC!AE397+'SF6'!AE397</f>
        <v>0</v>
      </c>
    </row>
    <row r="398" spans="1:31" x14ac:dyDescent="0.2">
      <c r="A398" s="9" t="s">
        <v>687</v>
      </c>
      <c r="B398" s="4" t="s">
        <v>663</v>
      </c>
      <c r="C398" s="94">
        <f>+'CO2'!C398+'abs CO2'!C398+'CH4'!C398*PCG!$C$5+N2O!C398*PCG!$C$6+HFC!C398+PFC!C398+'SF6'!C398</f>
        <v>0</v>
      </c>
      <c r="D398" s="94">
        <f>+'CO2'!D398+'abs CO2'!D398+'CH4'!D398*PCG!$C$5+N2O!D398*PCG!$C$6+HFC!D398+PFC!D398+'SF6'!D398</f>
        <v>0</v>
      </c>
      <c r="E398" s="94">
        <f>+'CO2'!E398+'abs CO2'!E398+'CH4'!E398*PCG!$C$5+N2O!E398*PCG!$C$6+HFC!E398+PFC!E398+'SF6'!E398</f>
        <v>0</v>
      </c>
      <c r="F398" s="94">
        <f>+'CO2'!F398+'abs CO2'!F398+'CH4'!F398*PCG!$C$5+N2O!F398*PCG!$C$6+HFC!F398+PFC!F398+'SF6'!F398</f>
        <v>0</v>
      </c>
      <c r="G398" s="94">
        <f>+'CO2'!G398+'abs CO2'!G398+'CH4'!G398*PCG!$C$5+N2O!G398*PCG!$C$6+HFC!G398+PFC!G398+'SF6'!G398</f>
        <v>0</v>
      </c>
      <c r="H398" s="94">
        <f>+'CO2'!H398+'abs CO2'!H398+'CH4'!H398*PCG!$C$5+N2O!H398*PCG!$C$6+HFC!H398+PFC!H398+'SF6'!H398</f>
        <v>0</v>
      </c>
      <c r="I398" s="94">
        <f>+'CO2'!I398+'abs CO2'!I398+'CH4'!I398*PCG!$C$5+N2O!I398*PCG!$C$6+HFC!I398+PFC!I398+'SF6'!I398</f>
        <v>0</v>
      </c>
      <c r="J398" s="94">
        <f>+'CO2'!J398+'abs CO2'!J398+'CH4'!J398*PCG!$C$5+N2O!J398*PCG!$C$6+HFC!J398+PFC!J398+'SF6'!J398</f>
        <v>0</v>
      </c>
      <c r="K398" s="94">
        <f>+'CO2'!K398+'abs CO2'!K398+'CH4'!K398*PCG!$C$5+N2O!K398*PCG!$C$6+HFC!K398+PFC!K398+'SF6'!K398</f>
        <v>0</v>
      </c>
      <c r="L398" s="94">
        <f>+'CO2'!L398+'abs CO2'!L398+'CH4'!L398*PCG!$C$5+N2O!L398*PCG!$C$6+HFC!L398+PFC!L398+'SF6'!L398</f>
        <v>0</v>
      </c>
      <c r="M398" s="94">
        <f>+'CO2'!M398+'abs CO2'!M398+'CH4'!M398*PCG!$C$5+N2O!M398*PCG!$C$6+HFC!M398+PFC!M398+'SF6'!M398</f>
        <v>0</v>
      </c>
      <c r="N398" s="94">
        <f>+'CO2'!N398+'abs CO2'!N398+'CH4'!N398*PCG!$C$5+N2O!N398*PCG!$C$6+HFC!N398+PFC!N398+'SF6'!N398</f>
        <v>0</v>
      </c>
      <c r="O398" s="94">
        <f>+'CO2'!O398+'abs CO2'!O398+'CH4'!O398*PCG!$C$5+N2O!O398*PCG!$C$6+HFC!O398+PFC!O398+'SF6'!O398</f>
        <v>0</v>
      </c>
      <c r="P398" s="94">
        <f>+'CO2'!P398+'abs CO2'!P398+'CH4'!P398*PCG!$C$5+N2O!P398*PCG!$C$6+HFC!P398+PFC!P398+'SF6'!P398</f>
        <v>0</v>
      </c>
      <c r="Q398" s="94">
        <f>+'CO2'!Q398+'abs CO2'!Q398+'CH4'!Q398*PCG!$C$5+N2O!Q398*PCG!$C$6+HFC!Q398+PFC!Q398+'SF6'!Q398</f>
        <v>0</v>
      </c>
      <c r="R398" s="94">
        <f>+'CO2'!R398+'abs CO2'!R398+'CH4'!R398*PCG!$C$5+N2O!R398*PCG!$C$6+HFC!R398+PFC!R398+'SF6'!R398</f>
        <v>0</v>
      </c>
      <c r="S398" s="94">
        <f>+'CO2'!S398+'abs CO2'!S398+'CH4'!S398*PCG!$C$5+N2O!S398*PCG!$C$6+HFC!S398+PFC!S398+'SF6'!S398</f>
        <v>0</v>
      </c>
      <c r="T398" s="94">
        <f>+'CO2'!T398+'abs CO2'!T398+'CH4'!T398*PCG!$C$5+N2O!T398*PCG!$C$6+HFC!T398+PFC!T398+'SF6'!T398</f>
        <v>0</v>
      </c>
      <c r="U398" s="94">
        <f>+'CO2'!U398+'abs CO2'!U398+'CH4'!U398*PCG!$C$5+N2O!U398*PCG!$C$6+HFC!U398+PFC!U398+'SF6'!U398</f>
        <v>0</v>
      </c>
      <c r="V398" s="94">
        <f>+'CO2'!V398+'abs CO2'!V398+'CH4'!V398*PCG!$C$5+N2O!V398*PCG!$C$6+HFC!V398+PFC!V398+'SF6'!V398</f>
        <v>0</v>
      </c>
      <c r="W398" s="94">
        <f>+'CO2'!W398+'abs CO2'!W398+'CH4'!W398*PCG!$C$5+N2O!W398*PCG!$C$6+HFC!W398+PFC!W398+'SF6'!W398</f>
        <v>0</v>
      </c>
      <c r="X398" s="94">
        <f>+'CO2'!X398+'abs CO2'!X398+'CH4'!X398*PCG!$C$5+N2O!X398*PCG!$C$6+HFC!X398+PFC!X398+'SF6'!X398</f>
        <v>0</v>
      </c>
      <c r="Y398" s="94">
        <f>+'CO2'!Y398+'abs CO2'!Y398+'CH4'!Y398*PCG!$C$5+N2O!Y398*PCG!$C$6+HFC!Y398+PFC!Y398+'SF6'!Y398</f>
        <v>0</v>
      </c>
      <c r="Z398" s="94">
        <f>+'CO2'!Z398+'abs CO2'!Z398+'CH4'!Z398*PCG!$C$5+N2O!Z398*PCG!$C$6+HFC!Z398+PFC!Z398+'SF6'!Z398</f>
        <v>0</v>
      </c>
      <c r="AA398" s="94">
        <f>+'CO2'!AA398+'abs CO2'!AA398+'CH4'!AA398*PCG!$C$5+N2O!AA398*PCG!$C$6+HFC!AA398+PFC!AA398+'SF6'!AA398</f>
        <v>0</v>
      </c>
      <c r="AB398" s="94">
        <f>+'CO2'!AB398+'abs CO2'!AB398+'CH4'!AB398*PCG!$C$5+N2O!AB398*PCG!$C$6+HFC!AB398+PFC!AB398+'SF6'!AB398</f>
        <v>0</v>
      </c>
      <c r="AC398" s="94">
        <f>+'CO2'!AC398+'abs CO2'!AC398+'CH4'!AC398*PCG!$C$5+N2O!AC398*PCG!$C$6+HFC!AC398+PFC!AC398+'SF6'!AC398</f>
        <v>0</v>
      </c>
      <c r="AD398" s="94">
        <f>+'CO2'!AD398+'abs CO2'!AD398+'CH4'!AD398*PCG!$C$5+N2O!AD398*PCG!$C$6+HFC!AD398+PFC!AD398+'SF6'!AD398</f>
        <v>0</v>
      </c>
      <c r="AE398" s="94">
        <f>+'CO2'!AE398+'abs CO2'!AE398+'CH4'!AE398*PCG!$C$5+N2O!AE398*PCG!$C$6+HFC!AE398+PFC!AE398+'SF6'!AE398</f>
        <v>0</v>
      </c>
    </row>
    <row r="399" spans="1:31" x14ac:dyDescent="0.2">
      <c r="A399" s="9" t="s">
        <v>688</v>
      </c>
      <c r="B399" s="4" t="s">
        <v>651</v>
      </c>
      <c r="C399" s="33">
        <f t="shared" ref="C399:AE399" si="98">+C400+C401</f>
        <v>0.68046835420827101</v>
      </c>
      <c r="D399" s="33">
        <f t="shared" si="98"/>
        <v>0.68046835420827101</v>
      </c>
      <c r="E399" s="33">
        <f t="shared" si="98"/>
        <v>0.68046835420827101</v>
      </c>
      <c r="F399" s="33">
        <f t="shared" si="98"/>
        <v>0.68046835420827101</v>
      </c>
      <c r="G399" s="33">
        <f t="shared" si="98"/>
        <v>0.68046835420827101</v>
      </c>
      <c r="H399" s="33">
        <f t="shared" si="98"/>
        <v>0.68046835420827101</v>
      </c>
      <c r="I399" s="33">
        <f t="shared" si="98"/>
        <v>0.68046835420827101</v>
      </c>
      <c r="J399" s="33">
        <f t="shared" si="98"/>
        <v>0.68046835420827101</v>
      </c>
      <c r="K399" s="33">
        <f t="shared" si="98"/>
        <v>0.68046835420827101</v>
      </c>
      <c r="L399" s="33">
        <f t="shared" si="98"/>
        <v>0.68046835420827101</v>
      </c>
      <c r="M399" s="33">
        <f t="shared" si="98"/>
        <v>0.68046835420827101</v>
      </c>
      <c r="N399" s="33">
        <f t="shared" si="98"/>
        <v>0.68046835420827101</v>
      </c>
      <c r="O399" s="33">
        <f t="shared" si="98"/>
        <v>1.940135984054278</v>
      </c>
      <c r="P399" s="33">
        <f t="shared" si="98"/>
        <v>1.940135984054278</v>
      </c>
      <c r="Q399" s="33">
        <f t="shared" si="98"/>
        <v>1.940135984054278</v>
      </c>
      <c r="R399" s="33">
        <f t="shared" si="98"/>
        <v>1.940135984054278</v>
      </c>
      <c r="S399" s="33">
        <f t="shared" si="98"/>
        <v>1.940135984054278</v>
      </c>
      <c r="T399" s="33">
        <f t="shared" si="98"/>
        <v>1.940135984054278</v>
      </c>
      <c r="U399" s="33">
        <f t="shared" si="98"/>
        <v>4.4594712437462913</v>
      </c>
      <c r="V399" s="33">
        <f t="shared" si="98"/>
        <v>4.4594712437462913</v>
      </c>
      <c r="W399" s="33">
        <f t="shared" si="98"/>
        <v>4.4594712437462913</v>
      </c>
      <c r="X399" s="33">
        <f t="shared" si="98"/>
        <v>4.4594712437462913</v>
      </c>
      <c r="Y399" s="33">
        <f t="shared" si="98"/>
        <v>4.4594712437462913</v>
      </c>
      <c r="Z399" s="33">
        <f t="shared" si="98"/>
        <v>4.4594712437462913</v>
      </c>
      <c r="AA399" s="33">
        <f t="shared" si="98"/>
        <v>0.88893080031356952</v>
      </c>
      <c r="AB399" s="33">
        <f t="shared" si="98"/>
        <v>0.88893080031356952</v>
      </c>
      <c r="AC399" s="33">
        <f t="shared" si="98"/>
        <v>0.88893080031356952</v>
      </c>
      <c r="AD399" s="33">
        <f t="shared" si="98"/>
        <v>0.88893080031356952</v>
      </c>
      <c r="AE399" s="33">
        <f t="shared" si="98"/>
        <v>0.88893080031356952</v>
      </c>
    </row>
    <row r="400" spans="1:31" x14ac:dyDescent="0.2">
      <c r="A400" s="9" t="s">
        <v>689</v>
      </c>
      <c r="B400" s="4" t="s">
        <v>690</v>
      </c>
      <c r="C400" s="94">
        <f>+'CO2'!C400+'abs CO2'!C400+'CH4'!C400*PCG!$C$5+N2O!C400*PCG!$C$6+HFC!C400+PFC!C400+'SF6'!C400</f>
        <v>0</v>
      </c>
      <c r="D400" s="94">
        <f>+'CO2'!D400+'abs CO2'!D400+'CH4'!D400*PCG!$C$5+N2O!D400*PCG!$C$6+HFC!D400+PFC!D400+'SF6'!D400</f>
        <v>0</v>
      </c>
      <c r="E400" s="94">
        <f>+'CO2'!E400+'abs CO2'!E400+'CH4'!E400*PCG!$C$5+N2O!E400*PCG!$C$6+HFC!E400+PFC!E400+'SF6'!E400</f>
        <v>0</v>
      </c>
      <c r="F400" s="94">
        <f>+'CO2'!F400+'abs CO2'!F400+'CH4'!F400*PCG!$C$5+N2O!F400*PCG!$C$6+HFC!F400+PFC!F400+'SF6'!F400</f>
        <v>0</v>
      </c>
      <c r="G400" s="94">
        <f>+'CO2'!G400+'abs CO2'!G400+'CH4'!G400*PCG!$C$5+N2O!G400*PCG!$C$6+HFC!G400+PFC!G400+'SF6'!G400</f>
        <v>0</v>
      </c>
      <c r="H400" s="94">
        <f>+'CO2'!H400+'abs CO2'!H400+'CH4'!H400*PCG!$C$5+N2O!H400*PCG!$C$6+HFC!H400+PFC!H400+'SF6'!H400</f>
        <v>0</v>
      </c>
      <c r="I400" s="94">
        <f>+'CO2'!I400+'abs CO2'!I400+'CH4'!I400*PCG!$C$5+N2O!I400*PCG!$C$6+HFC!I400+PFC!I400+'SF6'!I400</f>
        <v>0</v>
      </c>
      <c r="J400" s="94">
        <f>+'CO2'!J400+'abs CO2'!J400+'CH4'!J400*PCG!$C$5+N2O!J400*PCG!$C$6+HFC!J400+PFC!J400+'SF6'!J400</f>
        <v>0</v>
      </c>
      <c r="K400" s="94">
        <f>+'CO2'!K400+'abs CO2'!K400+'CH4'!K400*PCG!$C$5+N2O!K400*PCG!$C$6+HFC!K400+PFC!K400+'SF6'!K400</f>
        <v>0</v>
      </c>
      <c r="L400" s="94">
        <f>+'CO2'!L400+'abs CO2'!L400+'CH4'!L400*PCG!$C$5+N2O!L400*PCG!$C$6+HFC!L400+PFC!L400+'SF6'!L400</f>
        <v>0</v>
      </c>
      <c r="M400" s="94">
        <f>+'CO2'!M400+'abs CO2'!M400+'CH4'!M400*PCG!$C$5+N2O!M400*PCG!$C$6+HFC!M400+PFC!M400+'SF6'!M400</f>
        <v>0</v>
      </c>
      <c r="N400" s="94">
        <f>+'CO2'!N400+'abs CO2'!N400+'CH4'!N400*PCG!$C$5+N2O!N400*PCG!$C$6+HFC!N400+PFC!N400+'SF6'!N400</f>
        <v>0</v>
      </c>
      <c r="O400" s="94">
        <f>+'CO2'!O400+'abs CO2'!O400+'CH4'!O400*PCG!$C$5+N2O!O400*PCG!$C$6+HFC!O400+PFC!O400+'SF6'!O400</f>
        <v>0</v>
      </c>
      <c r="P400" s="94">
        <f>+'CO2'!P400+'abs CO2'!P400+'CH4'!P400*PCG!$C$5+N2O!P400*PCG!$C$6+HFC!P400+PFC!P400+'SF6'!P400</f>
        <v>0</v>
      </c>
      <c r="Q400" s="94">
        <f>+'CO2'!Q400+'abs CO2'!Q400+'CH4'!Q400*PCG!$C$5+N2O!Q400*PCG!$C$6+HFC!Q400+PFC!Q400+'SF6'!Q400</f>
        <v>0</v>
      </c>
      <c r="R400" s="94">
        <f>+'CO2'!R400+'abs CO2'!R400+'CH4'!R400*PCG!$C$5+N2O!R400*PCG!$C$6+HFC!R400+PFC!R400+'SF6'!R400</f>
        <v>0</v>
      </c>
      <c r="S400" s="94">
        <f>+'CO2'!S400+'abs CO2'!S400+'CH4'!S400*PCG!$C$5+N2O!S400*PCG!$C$6+HFC!S400+PFC!S400+'SF6'!S400</f>
        <v>0</v>
      </c>
      <c r="T400" s="94">
        <f>+'CO2'!T400+'abs CO2'!T400+'CH4'!T400*PCG!$C$5+N2O!T400*PCG!$C$6+HFC!T400+PFC!T400+'SF6'!T400</f>
        <v>0</v>
      </c>
      <c r="U400" s="94">
        <f>+'CO2'!U400+'abs CO2'!U400+'CH4'!U400*PCG!$C$5+N2O!U400*PCG!$C$6+HFC!U400+PFC!U400+'SF6'!U400</f>
        <v>0</v>
      </c>
      <c r="V400" s="94">
        <f>+'CO2'!V400+'abs CO2'!V400+'CH4'!V400*PCG!$C$5+N2O!V400*PCG!$C$6+HFC!V400+PFC!V400+'SF6'!V400</f>
        <v>0</v>
      </c>
      <c r="W400" s="94">
        <f>+'CO2'!W400+'abs CO2'!W400+'CH4'!W400*PCG!$C$5+N2O!W400*PCG!$C$6+HFC!W400+PFC!W400+'SF6'!W400</f>
        <v>0</v>
      </c>
      <c r="X400" s="94">
        <f>+'CO2'!X400+'abs CO2'!X400+'CH4'!X400*PCG!$C$5+N2O!X400*PCG!$C$6+HFC!X400+PFC!X400+'SF6'!X400</f>
        <v>0</v>
      </c>
      <c r="Y400" s="94">
        <f>+'CO2'!Y400+'abs CO2'!Y400+'CH4'!Y400*PCG!$C$5+N2O!Y400*PCG!$C$6+HFC!Y400+PFC!Y400+'SF6'!Y400</f>
        <v>0</v>
      </c>
      <c r="Z400" s="94">
        <f>+'CO2'!Z400+'abs CO2'!Z400+'CH4'!Z400*PCG!$C$5+N2O!Z400*PCG!$C$6+HFC!Z400+PFC!Z400+'SF6'!Z400</f>
        <v>0</v>
      </c>
      <c r="AA400" s="94">
        <f>+'CO2'!AA400+'abs CO2'!AA400+'CH4'!AA400*PCG!$C$5+N2O!AA400*PCG!$C$6+HFC!AA400+PFC!AA400+'SF6'!AA400</f>
        <v>0</v>
      </c>
      <c r="AB400" s="94">
        <f>+'CO2'!AB400+'abs CO2'!AB400+'CH4'!AB400*PCG!$C$5+N2O!AB400*PCG!$C$6+HFC!AB400+PFC!AB400+'SF6'!AB400</f>
        <v>0</v>
      </c>
      <c r="AC400" s="94">
        <f>+'CO2'!AC400+'abs CO2'!AC400+'CH4'!AC400*PCG!$C$5+N2O!AC400*PCG!$C$6+HFC!AC400+PFC!AC400+'SF6'!AC400</f>
        <v>0</v>
      </c>
      <c r="AD400" s="94">
        <f>+'CO2'!AD400+'abs CO2'!AD400+'CH4'!AD400*PCG!$C$5+N2O!AD400*PCG!$C$6+HFC!AD400+PFC!AD400+'SF6'!AD400</f>
        <v>0</v>
      </c>
      <c r="AE400" s="94">
        <f>+'CO2'!AE400+'abs CO2'!AE400+'CH4'!AE400*PCG!$C$5+N2O!AE400*PCG!$C$6+HFC!AE400+PFC!AE400+'SF6'!AE400</f>
        <v>0</v>
      </c>
    </row>
    <row r="401" spans="1:31" x14ac:dyDescent="0.2">
      <c r="A401" s="9" t="s">
        <v>691</v>
      </c>
      <c r="B401" s="4" t="s">
        <v>692</v>
      </c>
      <c r="C401" s="33">
        <f t="shared" ref="C401:AE401" si="99">+C402+C403+C404+C405+C406</f>
        <v>0.68046835420827101</v>
      </c>
      <c r="D401" s="33">
        <f t="shared" si="99"/>
        <v>0.68046835420827101</v>
      </c>
      <c r="E401" s="33">
        <f t="shared" si="99"/>
        <v>0.68046835420827101</v>
      </c>
      <c r="F401" s="33">
        <f t="shared" si="99"/>
        <v>0.68046835420827101</v>
      </c>
      <c r="G401" s="33">
        <f t="shared" si="99"/>
        <v>0.68046835420827101</v>
      </c>
      <c r="H401" s="33">
        <f t="shared" si="99"/>
        <v>0.68046835420827101</v>
      </c>
      <c r="I401" s="33">
        <f t="shared" si="99"/>
        <v>0.68046835420827101</v>
      </c>
      <c r="J401" s="33">
        <f t="shared" si="99"/>
        <v>0.68046835420827101</v>
      </c>
      <c r="K401" s="33">
        <f t="shared" si="99"/>
        <v>0.68046835420827101</v>
      </c>
      <c r="L401" s="33">
        <f t="shared" si="99"/>
        <v>0.68046835420827101</v>
      </c>
      <c r="M401" s="33">
        <f t="shared" si="99"/>
        <v>0.68046835420827101</v>
      </c>
      <c r="N401" s="33">
        <f t="shared" si="99"/>
        <v>0.68046835420827101</v>
      </c>
      <c r="O401" s="33">
        <f t="shared" si="99"/>
        <v>1.940135984054278</v>
      </c>
      <c r="P401" s="33">
        <f t="shared" si="99"/>
        <v>1.940135984054278</v>
      </c>
      <c r="Q401" s="33">
        <f t="shared" si="99"/>
        <v>1.940135984054278</v>
      </c>
      <c r="R401" s="33">
        <f t="shared" si="99"/>
        <v>1.940135984054278</v>
      </c>
      <c r="S401" s="33">
        <f t="shared" si="99"/>
        <v>1.940135984054278</v>
      </c>
      <c r="T401" s="33">
        <f t="shared" si="99"/>
        <v>1.940135984054278</v>
      </c>
      <c r="U401" s="33">
        <f t="shared" si="99"/>
        <v>4.4594712437462913</v>
      </c>
      <c r="V401" s="33">
        <f t="shared" si="99"/>
        <v>4.4594712437462913</v>
      </c>
      <c r="W401" s="33">
        <f t="shared" si="99"/>
        <v>4.4594712437462913</v>
      </c>
      <c r="X401" s="33">
        <f t="shared" si="99"/>
        <v>4.4594712437462913</v>
      </c>
      <c r="Y401" s="33">
        <f t="shared" si="99"/>
        <v>4.4594712437462913</v>
      </c>
      <c r="Z401" s="33">
        <f t="shared" si="99"/>
        <v>4.4594712437462913</v>
      </c>
      <c r="AA401" s="33">
        <f t="shared" si="99"/>
        <v>0.88893080031356952</v>
      </c>
      <c r="AB401" s="33">
        <f t="shared" si="99"/>
        <v>0.88893080031356952</v>
      </c>
      <c r="AC401" s="33">
        <f t="shared" si="99"/>
        <v>0.88893080031356952</v>
      </c>
      <c r="AD401" s="33">
        <f t="shared" si="99"/>
        <v>0.88893080031356952</v>
      </c>
      <c r="AE401" s="33">
        <f t="shared" si="99"/>
        <v>0.88893080031356952</v>
      </c>
    </row>
    <row r="402" spans="1:31" x14ac:dyDescent="0.2">
      <c r="A402" s="9" t="s">
        <v>693</v>
      </c>
      <c r="B402" s="4" t="s">
        <v>550</v>
      </c>
      <c r="C402" s="94">
        <f>+'CO2'!C402+'abs CO2'!C402+'CH4'!C402*PCG!$C$5+N2O!C402*PCG!$C$6+HFC!C402+PFC!C402+'SF6'!C402</f>
        <v>0</v>
      </c>
      <c r="D402" s="94">
        <f>+'CO2'!D402+'abs CO2'!D402+'CH4'!D402*PCG!$C$5+N2O!D402*PCG!$C$6+HFC!D402+PFC!D402+'SF6'!D402</f>
        <v>0</v>
      </c>
      <c r="E402" s="94">
        <f>+'CO2'!E402+'abs CO2'!E402+'CH4'!E402*PCG!$C$5+N2O!E402*PCG!$C$6+HFC!E402+PFC!E402+'SF6'!E402</f>
        <v>0</v>
      </c>
      <c r="F402" s="94">
        <f>+'CO2'!F402+'abs CO2'!F402+'CH4'!F402*PCG!$C$5+N2O!F402*PCG!$C$6+HFC!F402+PFC!F402+'SF6'!F402</f>
        <v>0</v>
      </c>
      <c r="G402" s="94">
        <f>+'CO2'!G402+'abs CO2'!G402+'CH4'!G402*PCG!$C$5+N2O!G402*PCG!$C$6+HFC!G402+PFC!G402+'SF6'!G402</f>
        <v>0</v>
      </c>
      <c r="H402" s="94">
        <f>+'CO2'!H402+'abs CO2'!H402+'CH4'!H402*PCG!$C$5+N2O!H402*PCG!$C$6+HFC!H402+PFC!H402+'SF6'!H402</f>
        <v>0</v>
      </c>
      <c r="I402" s="94">
        <f>+'CO2'!I402+'abs CO2'!I402+'CH4'!I402*PCG!$C$5+N2O!I402*PCG!$C$6+HFC!I402+PFC!I402+'SF6'!I402</f>
        <v>0</v>
      </c>
      <c r="J402" s="94">
        <f>+'CO2'!J402+'abs CO2'!J402+'CH4'!J402*PCG!$C$5+N2O!J402*PCG!$C$6+HFC!J402+PFC!J402+'SF6'!J402</f>
        <v>0</v>
      </c>
      <c r="K402" s="94">
        <f>+'CO2'!K402+'abs CO2'!K402+'CH4'!K402*PCG!$C$5+N2O!K402*PCG!$C$6+HFC!K402+PFC!K402+'SF6'!K402</f>
        <v>0</v>
      </c>
      <c r="L402" s="94">
        <f>+'CO2'!L402+'abs CO2'!L402+'CH4'!L402*PCG!$C$5+N2O!L402*PCG!$C$6+HFC!L402+PFC!L402+'SF6'!L402</f>
        <v>0</v>
      </c>
      <c r="M402" s="94">
        <f>+'CO2'!M402+'abs CO2'!M402+'CH4'!M402*PCG!$C$5+N2O!M402*PCG!$C$6+HFC!M402+PFC!M402+'SF6'!M402</f>
        <v>0</v>
      </c>
      <c r="N402" s="94">
        <f>+'CO2'!N402+'abs CO2'!N402+'CH4'!N402*PCG!$C$5+N2O!N402*PCG!$C$6+HFC!N402+PFC!N402+'SF6'!N402</f>
        <v>0</v>
      </c>
      <c r="O402" s="94">
        <f>+'CO2'!O402+'abs CO2'!O402+'CH4'!O402*PCG!$C$5+N2O!O402*PCG!$C$6+HFC!O402+PFC!O402+'SF6'!O402</f>
        <v>0</v>
      </c>
      <c r="P402" s="94">
        <f>+'CO2'!P402+'abs CO2'!P402+'CH4'!P402*PCG!$C$5+N2O!P402*PCG!$C$6+HFC!P402+PFC!P402+'SF6'!P402</f>
        <v>0</v>
      </c>
      <c r="Q402" s="94">
        <f>+'CO2'!Q402+'abs CO2'!Q402+'CH4'!Q402*PCG!$C$5+N2O!Q402*PCG!$C$6+HFC!Q402+PFC!Q402+'SF6'!Q402</f>
        <v>0</v>
      </c>
      <c r="R402" s="94">
        <f>+'CO2'!R402+'abs CO2'!R402+'CH4'!R402*PCG!$C$5+N2O!R402*PCG!$C$6+HFC!R402+PFC!R402+'SF6'!R402</f>
        <v>0</v>
      </c>
      <c r="S402" s="94">
        <f>+'CO2'!S402+'abs CO2'!S402+'CH4'!S402*PCG!$C$5+N2O!S402*PCG!$C$6+HFC!S402+PFC!S402+'SF6'!S402</f>
        <v>0</v>
      </c>
      <c r="T402" s="94">
        <f>+'CO2'!T402+'abs CO2'!T402+'CH4'!T402*PCG!$C$5+N2O!T402*PCG!$C$6+HFC!T402+PFC!T402+'SF6'!T402</f>
        <v>0</v>
      </c>
      <c r="U402" s="94">
        <f>+'CO2'!U402+'abs CO2'!U402+'CH4'!U402*PCG!$C$5+N2O!U402*PCG!$C$6+HFC!U402+PFC!U402+'SF6'!U402</f>
        <v>0</v>
      </c>
      <c r="V402" s="94">
        <f>+'CO2'!V402+'abs CO2'!V402+'CH4'!V402*PCG!$C$5+N2O!V402*PCG!$C$6+HFC!V402+PFC!V402+'SF6'!V402</f>
        <v>0</v>
      </c>
      <c r="W402" s="94">
        <f>+'CO2'!W402+'abs CO2'!W402+'CH4'!W402*PCG!$C$5+N2O!W402*PCG!$C$6+HFC!W402+PFC!W402+'SF6'!W402</f>
        <v>0</v>
      </c>
      <c r="X402" s="94">
        <f>+'CO2'!X402+'abs CO2'!X402+'CH4'!X402*PCG!$C$5+N2O!X402*PCG!$C$6+HFC!X402+PFC!X402+'SF6'!X402</f>
        <v>0</v>
      </c>
      <c r="Y402" s="94">
        <f>+'CO2'!Y402+'abs CO2'!Y402+'CH4'!Y402*PCG!$C$5+N2O!Y402*PCG!$C$6+HFC!Y402+PFC!Y402+'SF6'!Y402</f>
        <v>0</v>
      </c>
      <c r="Z402" s="94">
        <f>+'CO2'!Z402+'abs CO2'!Z402+'CH4'!Z402*PCG!$C$5+N2O!Z402*PCG!$C$6+HFC!Z402+PFC!Z402+'SF6'!Z402</f>
        <v>0</v>
      </c>
      <c r="AA402" s="94">
        <f>+'CO2'!AA402+'abs CO2'!AA402+'CH4'!AA402*PCG!$C$5+N2O!AA402*PCG!$C$6+HFC!AA402+PFC!AA402+'SF6'!AA402</f>
        <v>9.0240439599871519E-2</v>
      </c>
      <c r="AB402" s="94">
        <f>+'CO2'!AB402+'abs CO2'!AB402+'CH4'!AB402*PCG!$C$5+N2O!AB402*PCG!$C$6+HFC!AB402+PFC!AB402+'SF6'!AB402</f>
        <v>9.0240439599871519E-2</v>
      </c>
      <c r="AC402" s="94">
        <f>+'CO2'!AC402+'abs CO2'!AC402+'CH4'!AC402*PCG!$C$5+N2O!AC402*PCG!$C$6+HFC!AC402+PFC!AC402+'SF6'!AC402</f>
        <v>9.0240439599871519E-2</v>
      </c>
      <c r="AD402" s="94">
        <f>+'CO2'!AD402+'abs CO2'!AD402+'CH4'!AD402*PCG!$C$5+N2O!AD402*PCG!$C$6+HFC!AD402+PFC!AD402+'SF6'!AD402</f>
        <v>9.0240439599871519E-2</v>
      </c>
      <c r="AE402" s="94">
        <f>+'CO2'!AE402+'abs CO2'!AE402+'CH4'!AE402*PCG!$C$5+N2O!AE402*PCG!$C$6+HFC!AE402+PFC!AE402+'SF6'!AE402</f>
        <v>9.0240439599871519E-2</v>
      </c>
    </row>
    <row r="403" spans="1:31" x14ac:dyDescent="0.2">
      <c r="A403" s="9" t="s">
        <v>694</v>
      </c>
      <c r="B403" s="4" t="s">
        <v>639</v>
      </c>
      <c r="C403" s="94">
        <f>+'CO2'!C403+'abs CO2'!C403+'CH4'!C403*PCG!$C$5+N2O!C403*PCG!$C$6+HFC!C403+PFC!C403+'SF6'!C403</f>
        <v>0.68046835420827101</v>
      </c>
      <c r="D403" s="94">
        <f>+'CO2'!D403+'abs CO2'!D403+'CH4'!D403*PCG!$C$5+N2O!D403*PCG!$C$6+HFC!D403+PFC!D403+'SF6'!D403</f>
        <v>0.68046835420827101</v>
      </c>
      <c r="E403" s="94">
        <f>+'CO2'!E403+'abs CO2'!E403+'CH4'!E403*PCG!$C$5+N2O!E403*PCG!$C$6+HFC!E403+PFC!E403+'SF6'!E403</f>
        <v>0.68046835420827101</v>
      </c>
      <c r="F403" s="94">
        <f>+'CO2'!F403+'abs CO2'!F403+'CH4'!F403*PCG!$C$5+N2O!F403*PCG!$C$6+HFC!F403+PFC!F403+'SF6'!F403</f>
        <v>0.68046835420827101</v>
      </c>
      <c r="G403" s="94">
        <f>+'CO2'!G403+'abs CO2'!G403+'CH4'!G403*PCG!$C$5+N2O!G403*PCG!$C$6+HFC!G403+PFC!G403+'SF6'!G403</f>
        <v>0.68046835420827101</v>
      </c>
      <c r="H403" s="94">
        <f>+'CO2'!H403+'abs CO2'!H403+'CH4'!H403*PCG!$C$5+N2O!H403*PCG!$C$6+HFC!H403+PFC!H403+'SF6'!H403</f>
        <v>0.68046835420827101</v>
      </c>
      <c r="I403" s="94">
        <f>+'CO2'!I403+'abs CO2'!I403+'CH4'!I403*PCG!$C$5+N2O!I403*PCG!$C$6+HFC!I403+PFC!I403+'SF6'!I403</f>
        <v>0.68046835420827101</v>
      </c>
      <c r="J403" s="94">
        <f>+'CO2'!J403+'abs CO2'!J403+'CH4'!J403*PCG!$C$5+N2O!J403*PCG!$C$6+HFC!J403+PFC!J403+'SF6'!J403</f>
        <v>0.68046835420827101</v>
      </c>
      <c r="K403" s="94">
        <f>+'CO2'!K403+'abs CO2'!K403+'CH4'!K403*PCG!$C$5+N2O!K403*PCG!$C$6+HFC!K403+PFC!K403+'SF6'!K403</f>
        <v>0.68046835420827101</v>
      </c>
      <c r="L403" s="94">
        <f>+'CO2'!L403+'abs CO2'!L403+'CH4'!L403*PCG!$C$5+N2O!L403*PCG!$C$6+HFC!L403+PFC!L403+'SF6'!L403</f>
        <v>0.68046835420827101</v>
      </c>
      <c r="M403" s="94">
        <f>+'CO2'!M403+'abs CO2'!M403+'CH4'!M403*PCG!$C$5+N2O!M403*PCG!$C$6+HFC!M403+PFC!M403+'SF6'!M403</f>
        <v>0.68046835420827101</v>
      </c>
      <c r="N403" s="94">
        <f>+'CO2'!N403+'abs CO2'!N403+'CH4'!N403*PCG!$C$5+N2O!N403*PCG!$C$6+HFC!N403+PFC!N403+'SF6'!N403</f>
        <v>0.68046835420827101</v>
      </c>
      <c r="O403" s="94">
        <f>+'CO2'!O403+'abs CO2'!O403+'CH4'!O403*PCG!$C$5+N2O!O403*PCG!$C$6+HFC!O403+PFC!O403+'SF6'!O403</f>
        <v>1.940135984054278</v>
      </c>
      <c r="P403" s="94">
        <f>+'CO2'!P403+'abs CO2'!P403+'CH4'!P403*PCG!$C$5+N2O!P403*PCG!$C$6+HFC!P403+PFC!P403+'SF6'!P403</f>
        <v>1.940135984054278</v>
      </c>
      <c r="Q403" s="94">
        <f>+'CO2'!Q403+'abs CO2'!Q403+'CH4'!Q403*PCG!$C$5+N2O!Q403*PCG!$C$6+HFC!Q403+PFC!Q403+'SF6'!Q403</f>
        <v>1.940135984054278</v>
      </c>
      <c r="R403" s="94">
        <f>+'CO2'!R403+'abs CO2'!R403+'CH4'!R403*PCG!$C$5+N2O!R403*PCG!$C$6+HFC!R403+PFC!R403+'SF6'!R403</f>
        <v>1.940135984054278</v>
      </c>
      <c r="S403" s="94">
        <f>+'CO2'!S403+'abs CO2'!S403+'CH4'!S403*PCG!$C$5+N2O!S403*PCG!$C$6+HFC!S403+PFC!S403+'SF6'!S403</f>
        <v>1.940135984054278</v>
      </c>
      <c r="T403" s="94">
        <f>+'CO2'!T403+'abs CO2'!T403+'CH4'!T403*PCG!$C$5+N2O!T403*PCG!$C$6+HFC!T403+PFC!T403+'SF6'!T403</f>
        <v>1.940135984054278</v>
      </c>
      <c r="U403" s="94">
        <f>+'CO2'!U403+'abs CO2'!U403+'CH4'!U403*PCG!$C$5+N2O!U403*PCG!$C$6+HFC!U403+PFC!U403+'SF6'!U403</f>
        <v>4.4594712437462913</v>
      </c>
      <c r="V403" s="94">
        <f>+'CO2'!V403+'abs CO2'!V403+'CH4'!V403*PCG!$C$5+N2O!V403*PCG!$C$6+HFC!V403+PFC!V403+'SF6'!V403</f>
        <v>4.4594712437462913</v>
      </c>
      <c r="W403" s="94">
        <f>+'CO2'!W403+'abs CO2'!W403+'CH4'!W403*PCG!$C$5+N2O!W403*PCG!$C$6+HFC!W403+PFC!W403+'SF6'!W403</f>
        <v>4.4594712437462913</v>
      </c>
      <c r="X403" s="94">
        <f>+'CO2'!X403+'abs CO2'!X403+'CH4'!X403*PCG!$C$5+N2O!X403*PCG!$C$6+HFC!X403+PFC!X403+'SF6'!X403</f>
        <v>4.4594712437462913</v>
      </c>
      <c r="Y403" s="94">
        <f>+'CO2'!Y403+'abs CO2'!Y403+'CH4'!Y403*PCG!$C$5+N2O!Y403*PCG!$C$6+HFC!Y403+PFC!Y403+'SF6'!Y403</f>
        <v>4.4594712437462913</v>
      </c>
      <c r="Z403" s="94">
        <f>+'CO2'!Z403+'abs CO2'!Z403+'CH4'!Z403*PCG!$C$5+N2O!Z403*PCG!$C$6+HFC!Z403+PFC!Z403+'SF6'!Z403</f>
        <v>4.4594712437462913</v>
      </c>
      <c r="AA403" s="94">
        <f>+'CO2'!AA403+'abs CO2'!AA403+'CH4'!AA403*PCG!$C$5+N2O!AA403*PCG!$C$6+HFC!AA403+PFC!AA403+'SF6'!AA403</f>
        <v>0</v>
      </c>
      <c r="AB403" s="94">
        <f>+'CO2'!AB403+'abs CO2'!AB403+'CH4'!AB403*PCG!$C$5+N2O!AB403*PCG!$C$6+HFC!AB403+PFC!AB403+'SF6'!AB403</f>
        <v>0</v>
      </c>
      <c r="AC403" s="94">
        <f>+'CO2'!AC403+'abs CO2'!AC403+'CH4'!AC403*PCG!$C$5+N2O!AC403*PCG!$C$6+HFC!AC403+PFC!AC403+'SF6'!AC403</f>
        <v>0</v>
      </c>
      <c r="AD403" s="94">
        <f>+'CO2'!AD403+'abs CO2'!AD403+'CH4'!AD403*PCG!$C$5+N2O!AD403*PCG!$C$6+HFC!AD403+PFC!AD403+'SF6'!AD403</f>
        <v>0</v>
      </c>
      <c r="AE403" s="94">
        <f>+'CO2'!AE403+'abs CO2'!AE403+'CH4'!AE403*PCG!$C$5+N2O!AE403*PCG!$C$6+HFC!AE403+PFC!AE403+'SF6'!AE403</f>
        <v>0</v>
      </c>
    </row>
    <row r="404" spans="1:31" x14ac:dyDescent="0.2">
      <c r="A404" s="9" t="s">
        <v>695</v>
      </c>
      <c r="B404" s="4" t="s">
        <v>645</v>
      </c>
      <c r="C404" s="94">
        <f>+'CO2'!C404+'abs CO2'!C404+'CH4'!C404*PCG!$C$5+N2O!C404*PCG!$C$6+HFC!C404+PFC!C404+'SF6'!C404</f>
        <v>0</v>
      </c>
      <c r="D404" s="94">
        <f>+'CO2'!D404+'abs CO2'!D404+'CH4'!D404*PCG!$C$5+N2O!D404*PCG!$C$6+HFC!D404+PFC!D404+'SF6'!D404</f>
        <v>0</v>
      </c>
      <c r="E404" s="94">
        <f>+'CO2'!E404+'abs CO2'!E404+'CH4'!E404*PCG!$C$5+N2O!E404*PCG!$C$6+HFC!E404+PFC!E404+'SF6'!E404</f>
        <v>0</v>
      </c>
      <c r="F404" s="94">
        <f>+'CO2'!F404+'abs CO2'!F404+'CH4'!F404*PCG!$C$5+N2O!F404*PCG!$C$6+HFC!F404+PFC!F404+'SF6'!F404</f>
        <v>0</v>
      </c>
      <c r="G404" s="94">
        <f>+'CO2'!G404+'abs CO2'!G404+'CH4'!G404*PCG!$C$5+N2O!G404*PCG!$C$6+HFC!G404+PFC!G404+'SF6'!G404</f>
        <v>0</v>
      </c>
      <c r="H404" s="94">
        <f>+'CO2'!H404+'abs CO2'!H404+'CH4'!H404*PCG!$C$5+N2O!H404*PCG!$C$6+HFC!H404+PFC!H404+'SF6'!H404</f>
        <v>0</v>
      </c>
      <c r="I404" s="94">
        <f>+'CO2'!I404+'abs CO2'!I404+'CH4'!I404*PCG!$C$5+N2O!I404*PCG!$C$6+HFC!I404+PFC!I404+'SF6'!I404</f>
        <v>0</v>
      </c>
      <c r="J404" s="94">
        <f>+'CO2'!J404+'abs CO2'!J404+'CH4'!J404*PCG!$C$5+N2O!J404*PCG!$C$6+HFC!J404+PFC!J404+'SF6'!J404</f>
        <v>0</v>
      </c>
      <c r="K404" s="94">
        <f>+'CO2'!K404+'abs CO2'!K404+'CH4'!K404*PCG!$C$5+N2O!K404*PCG!$C$6+HFC!K404+PFC!K404+'SF6'!K404</f>
        <v>0</v>
      </c>
      <c r="L404" s="94">
        <f>+'CO2'!L404+'abs CO2'!L404+'CH4'!L404*PCG!$C$5+N2O!L404*PCG!$C$6+HFC!L404+PFC!L404+'SF6'!L404</f>
        <v>0</v>
      </c>
      <c r="M404" s="94">
        <f>+'CO2'!M404+'abs CO2'!M404+'CH4'!M404*PCG!$C$5+N2O!M404*PCG!$C$6+HFC!M404+PFC!M404+'SF6'!M404</f>
        <v>0</v>
      </c>
      <c r="N404" s="94">
        <f>+'CO2'!N404+'abs CO2'!N404+'CH4'!N404*PCG!$C$5+N2O!N404*PCG!$C$6+HFC!N404+PFC!N404+'SF6'!N404</f>
        <v>0</v>
      </c>
      <c r="O404" s="94">
        <f>+'CO2'!O404+'abs CO2'!O404+'CH4'!O404*PCG!$C$5+N2O!O404*PCG!$C$6+HFC!O404+PFC!O404+'SF6'!O404</f>
        <v>0</v>
      </c>
      <c r="P404" s="94">
        <f>+'CO2'!P404+'abs CO2'!P404+'CH4'!P404*PCG!$C$5+N2O!P404*PCG!$C$6+HFC!P404+PFC!P404+'SF6'!P404</f>
        <v>0</v>
      </c>
      <c r="Q404" s="94">
        <f>+'CO2'!Q404+'abs CO2'!Q404+'CH4'!Q404*PCG!$C$5+N2O!Q404*PCG!$C$6+HFC!Q404+PFC!Q404+'SF6'!Q404</f>
        <v>0</v>
      </c>
      <c r="R404" s="94">
        <f>+'CO2'!R404+'abs CO2'!R404+'CH4'!R404*PCG!$C$5+N2O!R404*PCG!$C$6+HFC!R404+PFC!R404+'SF6'!R404</f>
        <v>0</v>
      </c>
      <c r="S404" s="94">
        <f>+'CO2'!S404+'abs CO2'!S404+'CH4'!S404*PCG!$C$5+N2O!S404*PCG!$C$6+HFC!S404+PFC!S404+'SF6'!S404</f>
        <v>0</v>
      </c>
      <c r="T404" s="94">
        <f>+'CO2'!T404+'abs CO2'!T404+'CH4'!T404*PCG!$C$5+N2O!T404*PCG!$C$6+HFC!T404+PFC!T404+'SF6'!T404</f>
        <v>0</v>
      </c>
      <c r="U404" s="94">
        <f>+'CO2'!U404+'abs CO2'!U404+'CH4'!U404*PCG!$C$5+N2O!U404*PCG!$C$6+HFC!U404+PFC!U404+'SF6'!U404</f>
        <v>0</v>
      </c>
      <c r="V404" s="94">
        <f>+'CO2'!V404+'abs CO2'!V404+'CH4'!V404*PCG!$C$5+N2O!V404*PCG!$C$6+HFC!V404+PFC!V404+'SF6'!V404</f>
        <v>0</v>
      </c>
      <c r="W404" s="94">
        <f>+'CO2'!W404+'abs CO2'!W404+'CH4'!W404*PCG!$C$5+N2O!W404*PCG!$C$6+HFC!W404+PFC!W404+'SF6'!W404</f>
        <v>0</v>
      </c>
      <c r="X404" s="94">
        <f>+'CO2'!X404+'abs CO2'!X404+'CH4'!X404*PCG!$C$5+N2O!X404*PCG!$C$6+HFC!X404+PFC!X404+'SF6'!X404</f>
        <v>0</v>
      </c>
      <c r="Y404" s="94">
        <f>+'CO2'!Y404+'abs CO2'!Y404+'CH4'!Y404*PCG!$C$5+N2O!Y404*PCG!$C$6+HFC!Y404+PFC!Y404+'SF6'!Y404</f>
        <v>0</v>
      </c>
      <c r="Z404" s="94">
        <f>+'CO2'!Z404+'abs CO2'!Z404+'CH4'!Z404*PCG!$C$5+N2O!Z404*PCG!$C$6+HFC!Z404+PFC!Z404+'SF6'!Z404</f>
        <v>0</v>
      </c>
      <c r="AA404" s="94">
        <f>+'CO2'!AA404+'abs CO2'!AA404+'CH4'!AA404*PCG!$C$5+N2O!AA404*PCG!$C$6+HFC!AA404+PFC!AA404+'SF6'!AA404</f>
        <v>0.79869036071369803</v>
      </c>
      <c r="AB404" s="94">
        <f>+'CO2'!AB404+'abs CO2'!AB404+'CH4'!AB404*PCG!$C$5+N2O!AB404*PCG!$C$6+HFC!AB404+PFC!AB404+'SF6'!AB404</f>
        <v>0.79869036071369803</v>
      </c>
      <c r="AC404" s="94">
        <f>+'CO2'!AC404+'abs CO2'!AC404+'CH4'!AC404*PCG!$C$5+N2O!AC404*PCG!$C$6+HFC!AC404+PFC!AC404+'SF6'!AC404</f>
        <v>0.79869036071369803</v>
      </c>
      <c r="AD404" s="94">
        <f>+'CO2'!AD404+'abs CO2'!AD404+'CH4'!AD404*PCG!$C$5+N2O!AD404*PCG!$C$6+HFC!AD404+PFC!AD404+'SF6'!AD404</f>
        <v>0.79869036071369803</v>
      </c>
      <c r="AE404" s="94">
        <f>+'CO2'!AE404+'abs CO2'!AE404+'CH4'!AE404*PCG!$C$5+N2O!AE404*PCG!$C$6+HFC!AE404+PFC!AE404+'SF6'!AE404</f>
        <v>0.79869036071369803</v>
      </c>
    </row>
    <row r="405" spans="1:31" x14ac:dyDescent="0.2">
      <c r="A405" s="9" t="s">
        <v>696</v>
      </c>
      <c r="B405" s="4" t="s">
        <v>657</v>
      </c>
      <c r="C405" s="94">
        <f>+'CO2'!C405+'abs CO2'!C405+'CH4'!C405*PCG!$C$5+N2O!C405*PCG!$C$6+HFC!C405+PFC!C405+'SF6'!C405</f>
        <v>0</v>
      </c>
      <c r="D405" s="94">
        <f>+'CO2'!D405+'abs CO2'!D405+'CH4'!D405*PCG!$C$5+N2O!D405*PCG!$C$6+HFC!D405+PFC!D405+'SF6'!D405</f>
        <v>0</v>
      </c>
      <c r="E405" s="94">
        <f>+'CO2'!E405+'abs CO2'!E405+'CH4'!E405*PCG!$C$5+N2O!E405*PCG!$C$6+HFC!E405+PFC!E405+'SF6'!E405</f>
        <v>0</v>
      </c>
      <c r="F405" s="94">
        <f>+'CO2'!F405+'abs CO2'!F405+'CH4'!F405*PCG!$C$5+N2O!F405*PCG!$C$6+HFC!F405+PFC!F405+'SF6'!F405</f>
        <v>0</v>
      </c>
      <c r="G405" s="94">
        <f>+'CO2'!G405+'abs CO2'!G405+'CH4'!G405*PCG!$C$5+N2O!G405*PCG!$C$6+HFC!G405+PFC!G405+'SF6'!G405</f>
        <v>0</v>
      </c>
      <c r="H405" s="94">
        <f>+'CO2'!H405+'abs CO2'!H405+'CH4'!H405*PCG!$C$5+N2O!H405*PCG!$C$6+HFC!H405+PFC!H405+'SF6'!H405</f>
        <v>0</v>
      </c>
      <c r="I405" s="94">
        <f>+'CO2'!I405+'abs CO2'!I405+'CH4'!I405*PCG!$C$5+N2O!I405*PCG!$C$6+HFC!I405+PFC!I405+'SF6'!I405</f>
        <v>0</v>
      </c>
      <c r="J405" s="94">
        <f>+'CO2'!J405+'abs CO2'!J405+'CH4'!J405*PCG!$C$5+N2O!J405*PCG!$C$6+HFC!J405+PFC!J405+'SF6'!J405</f>
        <v>0</v>
      </c>
      <c r="K405" s="94">
        <f>+'CO2'!K405+'abs CO2'!K405+'CH4'!K405*PCG!$C$5+N2O!K405*PCG!$C$6+HFC!K405+PFC!K405+'SF6'!K405</f>
        <v>0</v>
      </c>
      <c r="L405" s="94">
        <f>+'CO2'!L405+'abs CO2'!L405+'CH4'!L405*PCG!$C$5+N2O!L405*PCG!$C$6+HFC!L405+PFC!L405+'SF6'!L405</f>
        <v>0</v>
      </c>
      <c r="M405" s="94">
        <f>+'CO2'!M405+'abs CO2'!M405+'CH4'!M405*PCG!$C$5+N2O!M405*PCG!$C$6+HFC!M405+PFC!M405+'SF6'!M405</f>
        <v>0</v>
      </c>
      <c r="N405" s="94">
        <f>+'CO2'!N405+'abs CO2'!N405+'CH4'!N405*PCG!$C$5+N2O!N405*PCG!$C$6+HFC!N405+PFC!N405+'SF6'!N405</f>
        <v>0</v>
      </c>
      <c r="O405" s="94">
        <f>+'CO2'!O405+'abs CO2'!O405+'CH4'!O405*PCG!$C$5+N2O!O405*PCG!$C$6+HFC!O405+PFC!O405+'SF6'!O405</f>
        <v>0</v>
      </c>
      <c r="P405" s="94">
        <f>+'CO2'!P405+'abs CO2'!P405+'CH4'!P405*PCG!$C$5+N2O!P405*PCG!$C$6+HFC!P405+PFC!P405+'SF6'!P405</f>
        <v>0</v>
      </c>
      <c r="Q405" s="94">
        <f>+'CO2'!Q405+'abs CO2'!Q405+'CH4'!Q405*PCG!$C$5+N2O!Q405*PCG!$C$6+HFC!Q405+PFC!Q405+'SF6'!Q405</f>
        <v>0</v>
      </c>
      <c r="R405" s="94">
        <f>+'CO2'!R405+'abs CO2'!R405+'CH4'!R405*PCG!$C$5+N2O!R405*PCG!$C$6+HFC!R405+PFC!R405+'SF6'!R405</f>
        <v>0</v>
      </c>
      <c r="S405" s="94">
        <f>+'CO2'!S405+'abs CO2'!S405+'CH4'!S405*PCG!$C$5+N2O!S405*PCG!$C$6+HFC!S405+PFC!S405+'SF6'!S405</f>
        <v>0</v>
      </c>
      <c r="T405" s="94">
        <f>+'CO2'!T405+'abs CO2'!T405+'CH4'!T405*PCG!$C$5+N2O!T405*PCG!$C$6+HFC!T405+PFC!T405+'SF6'!T405</f>
        <v>0</v>
      </c>
      <c r="U405" s="94">
        <f>+'CO2'!U405+'abs CO2'!U405+'CH4'!U405*PCG!$C$5+N2O!U405*PCG!$C$6+HFC!U405+PFC!U405+'SF6'!U405</f>
        <v>0</v>
      </c>
      <c r="V405" s="94">
        <f>+'CO2'!V405+'abs CO2'!V405+'CH4'!V405*PCG!$C$5+N2O!V405*PCG!$C$6+HFC!V405+PFC!V405+'SF6'!V405</f>
        <v>0</v>
      </c>
      <c r="W405" s="94">
        <f>+'CO2'!W405+'abs CO2'!W405+'CH4'!W405*PCG!$C$5+N2O!W405*PCG!$C$6+HFC!W405+PFC!W405+'SF6'!W405</f>
        <v>0</v>
      </c>
      <c r="X405" s="94">
        <f>+'CO2'!X405+'abs CO2'!X405+'CH4'!X405*PCG!$C$5+N2O!X405*PCG!$C$6+HFC!X405+PFC!X405+'SF6'!X405</f>
        <v>0</v>
      </c>
      <c r="Y405" s="94">
        <f>+'CO2'!Y405+'abs CO2'!Y405+'CH4'!Y405*PCG!$C$5+N2O!Y405*PCG!$C$6+HFC!Y405+PFC!Y405+'SF6'!Y405</f>
        <v>0</v>
      </c>
      <c r="Z405" s="94">
        <f>+'CO2'!Z405+'abs CO2'!Z405+'CH4'!Z405*PCG!$C$5+N2O!Z405*PCG!$C$6+HFC!Z405+PFC!Z405+'SF6'!Z405</f>
        <v>0</v>
      </c>
      <c r="AA405" s="94">
        <f>+'CO2'!AA405+'abs CO2'!AA405+'CH4'!AA405*PCG!$C$5+N2O!AA405*PCG!$C$6+HFC!AA405+PFC!AA405+'SF6'!AA405</f>
        <v>0</v>
      </c>
      <c r="AB405" s="94">
        <f>+'CO2'!AB405+'abs CO2'!AB405+'CH4'!AB405*PCG!$C$5+N2O!AB405*PCG!$C$6+HFC!AB405+PFC!AB405+'SF6'!AB405</f>
        <v>0</v>
      </c>
      <c r="AC405" s="94">
        <f>+'CO2'!AC405+'abs CO2'!AC405+'CH4'!AC405*PCG!$C$5+N2O!AC405*PCG!$C$6+HFC!AC405+PFC!AC405+'SF6'!AC405</f>
        <v>0</v>
      </c>
      <c r="AD405" s="94">
        <f>+'CO2'!AD405+'abs CO2'!AD405+'CH4'!AD405*PCG!$C$5+N2O!AD405*PCG!$C$6+HFC!AD405+PFC!AD405+'SF6'!AD405</f>
        <v>0</v>
      </c>
      <c r="AE405" s="94">
        <f>+'CO2'!AE405+'abs CO2'!AE405+'CH4'!AE405*PCG!$C$5+N2O!AE405*PCG!$C$6+HFC!AE405+PFC!AE405+'SF6'!AE405</f>
        <v>0</v>
      </c>
    </row>
    <row r="406" spans="1:31" x14ac:dyDescent="0.2">
      <c r="A406" s="9" t="s">
        <v>697</v>
      </c>
      <c r="B406" s="4" t="s">
        <v>663</v>
      </c>
      <c r="C406" s="94">
        <f>+'CO2'!C406+'abs CO2'!C406+'CH4'!C406*PCG!$C$5+N2O!C406*PCG!$C$6+HFC!C406+PFC!C406+'SF6'!C406</f>
        <v>0</v>
      </c>
      <c r="D406" s="94">
        <f>+'CO2'!D406+'abs CO2'!D406+'CH4'!D406*PCG!$C$5+N2O!D406*PCG!$C$6+HFC!D406+PFC!D406+'SF6'!D406</f>
        <v>0</v>
      </c>
      <c r="E406" s="94">
        <f>+'CO2'!E406+'abs CO2'!E406+'CH4'!E406*PCG!$C$5+N2O!E406*PCG!$C$6+HFC!E406+PFC!E406+'SF6'!E406</f>
        <v>0</v>
      </c>
      <c r="F406" s="94">
        <f>+'CO2'!F406+'abs CO2'!F406+'CH4'!F406*PCG!$C$5+N2O!F406*PCG!$C$6+HFC!F406+PFC!F406+'SF6'!F406</f>
        <v>0</v>
      </c>
      <c r="G406" s="94">
        <f>+'CO2'!G406+'abs CO2'!G406+'CH4'!G406*PCG!$C$5+N2O!G406*PCG!$C$6+HFC!G406+PFC!G406+'SF6'!G406</f>
        <v>0</v>
      </c>
      <c r="H406" s="94">
        <f>+'CO2'!H406+'abs CO2'!H406+'CH4'!H406*PCG!$C$5+N2O!H406*PCG!$C$6+HFC!H406+PFC!H406+'SF6'!H406</f>
        <v>0</v>
      </c>
      <c r="I406" s="94">
        <f>+'CO2'!I406+'abs CO2'!I406+'CH4'!I406*PCG!$C$5+N2O!I406*PCG!$C$6+HFC!I406+PFC!I406+'SF6'!I406</f>
        <v>0</v>
      </c>
      <c r="J406" s="94">
        <f>+'CO2'!J406+'abs CO2'!J406+'CH4'!J406*PCG!$C$5+N2O!J406*PCG!$C$6+HFC!J406+PFC!J406+'SF6'!J406</f>
        <v>0</v>
      </c>
      <c r="K406" s="94">
        <f>+'CO2'!K406+'abs CO2'!K406+'CH4'!K406*PCG!$C$5+N2O!K406*PCG!$C$6+HFC!K406+PFC!K406+'SF6'!K406</f>
        <v>0</v>
      </c>
      <c r="L406" s="94">
        <f>+'CO2'!L406+'abs CO2'!L406+'CH4'!L406*PCG!$C$5+N2O!L406*PCG!$C$6+HFC!L406+PFC!L406+'SF6'!L406</f>
        <v>0</v>
      </c>
      <c r="M406" s="94">
        <f>+'CO2'!M406+'abs CO2'!M406+'CH4'!M406*PCG!$C$5+N2O!M406*PCG!$C$6+HFC!M406+PFC!M406+'SF6'!M406</f>
        <v>0</v>
      </c>
      <c r="N406" s="94">
        <f>+'CO2'!N406+'abs CO2'!N406+'CH4'!N406*PCG!$C$5+N2O!N406*PCG!$C$6+HFC!N406+PFC!N406+'SF6'!N406</f>
        <v>0</v>
      </c>
      <c r="O406" s="94">
        <f>+'CO2'!O406+'abs CO2'!O406+'CH4'!O406*PCG!$C$5+N2O!O406*PCG!$C$6+HFC!O406+PFC!O406+'SF6'!O406</f>
        <v>0</v>
      </c>
      <c r="P406" s="94">
        <f>+'CO2'!P406+'abs CO2'!P406+'CH4'!P406*PCG!$C$5+N2O!P406*PCG!$C$6+HFC!P406+PFC!P406+'SF6'!P406</f>
        <v>0</v>
      </c>
      <c r="Q406" s="94">
        <f>+'CO2'!Q406+'abs CO2'!Q406+'CH4'!Q406*PCG!$C$5+N2O!Q406*PCG!$C$6+HFC!Q406+PFC!Q406+'SF6'!Q406</f>
        <v>0</v>
      </c>
      <c r="R406" s="94">
        <f>+'CO2'!R406+'abs CO2'!R406+'CH4'!R406*PCG!$C$5+N2O!R406*PCG!$C$6+HFC!R406+PFC!R406+'SF6'!R406</f>
        <v>0</v>
      </c>
      <c r="S406" s="94">
        <f>+'CO2'!S406+'abs CO2'!S406+'CH4'!S406*PCG!$C$5+N2O!S406*PCG!$C$6+HFC!S406+PFC!S406+'SF6'!S406</f>
        <v>0</v>
      </c>
      <c r="T406" s="94">
        <f>+'CO2'!T406+'abs CO2'!T406+'CH4'!T406*PCG!$C$5+N2O!T406*PCG!$C$6+HFC!T406+PFC!T406+'SF6'!T406</f>
        <v>0</v>
      </c>
      <c r="U406" s="94">
        <f>+'CO2'!U406+'abs CO2'!U406+'CH4'!U406*PCG!$C$5+N2O!U406*PCG!$C$6+HFC!U406+PFC!U406+'SF6'!U406</f>
        <v>0</v>
      </c>
      <c r="V406" s="94">
        <f>+'CO2'!V406+'abs CO2'!V406+'CH4'!V406*PCG!$C$5+N2O!V406*PCG!$C$6+HFC!V406+PFC!V406+'SF6'!V406</f>
        <v>0</v>
      </c>
      <c r="W406" s="94">
        <f>+'CO2'!W406+'abs CO2'!W406+'CH4'!W406*PCG!$C$5+N2O!W406*PCG!$C$6+HFC!W406+PFC!W406+'SF6'!W406</f>
        <v>0</v>
      </c>
      <c r="X406" s="94">
        <f>+'CO2'!X406+'abs CO2'!X406+'CH4'!X406*PCG!$C$5+N2O!X406*PCG!$C$6+HFC!X406+PFC!X406+'SF6'!X406</f>
        <v>0</v>
      </c>
      <c r="Y406" s="94">
        <f>+'CO2'!Y406+'abs CO2'!Y406+'CH4'!Y406*PCG!$C$5+N2O!Y406*PCG!$C$6+HFC!Y406+PFC!Y406+'SF6'!Y406</f>
        <v>0</v>
      </c>
      <c r="Z406" s="94">
        <f>+'CO2'!Z406+'abs CO2'!Z406+'CH4'!Z406*PCG!$C$5+N2O!Z406*PCG!$C$6+HFC!Z406+PFC!Z406+'SF6'!Z406</f>
        <v>0</v>
      </c>
      <c r="AA406" s="94">
        <f>+'CO2'!AA406+'abs CO2'!AA406+'CH4'!AA406*PCG!$C$5+N2O!AA406*PCG!$C$6+HFC!AA406+PFC!AA406+'SF6'!AA406</f>
        <v>0</v>
      </c>
      <c r="AB406" s="94">
        <f>+'CO2'!AB406+'abs CO2'!AB406+'CH4'!AB406*PCG!$C$5+N2O!AB406*PCG!$C$6+HFC!AB406+PFC!AB406+'SF6'!AB406</f>
        <v>0</v>
      </c>
      <c r="AC406" s="94">
        <f>+'CO2'!AC406+'abs CO2'!AC406+'CH4'!AC406*PCG!$C$5+N2O!AC406*PCG!$C$6+HFC!AC406+PFC!AC406+'SF6'!AC406</f>
        <v>0</v>
      </c>
      <c r="AD406" s="94">
        <f>+'CO2'!AD406+'abs CO2'!AD406+'CH4'!AD406*PCG!$C$5+N2O!AD406*PCG!$C$6+HFC!AD406+PFC!AD406+'SF6'!AD406</f>
        <v>0</v>
      </c>
      <c r="AE406" s="94">
        <f>+'CO2'!AE406+'abs CO2'!AE406+'CH4'!AE406*PCG!$C$5+N2O!AE406*PCG!$C$6+HFC!AE406+PFC!AE406+'SF6'!AE406</f>
        <v>0</v>
      </c>
    </row>
    <row r="407" spans="1:31" x14ac:dyDescent="0.2">
      <c r="A407" s="9" t="s">
        <v>698</v>
      </c>
      <c r="B407" s="4" t="s">
        <v>657</v>
      </c>
      <c r="C407" s="33">
        <f t="shared" ref="C407:AE407" si="100">+C408+C409</f>
        <v>18.827235950244184</v>
      </c>
      <c r="D407" s="33">
        <f t="shared" si="100"/>
        <v>17.101562622463074</v>
      </c>
      <c r="E407" s="33">
        <f t="shared" si="100"/>
        <v>17.564771005288268</v>
      </c>
      <c r="F407" s="33">
        <f t="shared" si="100"/>
        <v>18.027979388113454</v>
      </c>
      <c r="G407" s="33">
        <f t="shared" si="100"/>
        <v>18.491187770938645</v>
      </c>
      <c r="H407" s="33">
        <f t="shared" si="100"/>
        <v>18.954396153763838</v>
      </c>
      <c r="I407" s="33">
        <f t="shared" si="100"/>
        <v>19.417604536589028</v>
      </c>
      <c r="J407" s="33">
        <f t="shared" si="100"/>
        <v>19.880812919414215</v>
      </c>
      <c r="K407" s="33">
        <f t="shared" si="100"/>
        <v>20.344021302239412</v>
      </c>
      <c r="L407" s="33">
        <f t="shared" si="100"/>
        <v>20.807229685064602</v>
      </c>
      <c r="M407" s="33">
        <f t="shared" si="100"/>
        <v>21.270438067889788</v>
      </c>
      <c r="N407" s="33">
        <f t="shared" si="100"/>
        <v>21.733646450714982</v>
      </c>
      <c r="O407" s="33">
        <f t="shared" si="100"/>
        <v>25.395973214522673</v>
      </c>
      <c r="P407" s="33">
        <f t="shared" si="100"/>
        <v>25.894085067638446</v>
      </c>
      <c r="Q407" s="33">
        <f t="shared" si="100"/>
        <v>26.39219692075422</v>
      </c>
      <c r="R407" s="33">
        <f t="shared" si="100"/>
        <v>26.890308773869993</v>
      </c>
      <c r="S407" s="33">
        <f t="shared" si="100"/>
        <v>27.388420626985781</v>
      </c>
      <c r="T407" s="33">
        <f t="shared" si="100"/>
        <v>27.886532480101554</v>
      </c>
      <c r="U407" s="33">
        <f t="shared" si="100"/>
        <v>34.781010898142334</v>
      </c>
      <c r="V407" s="33">
        <f t="shared" si="100"/>
        <v>35.348935108040394</v>
      </c>
      <c r="W407" s="33">
        <f t="shared" si="100"/>
        <v>35.453650935113266</v>
      </c>
      <c r="X407" s="33">
        <f t="shared" si="100"/>
        <v>35.558366762186132</v>
      </c>
      <c r="Y407" s="33">
        <f t="shared" si="100"/>
        <v>35.66308258925902</v>
      </c>
      <c r="Z407" s="33">
        <f t="shared" si="100"/>
        <v>35.767798416331885</v>
      </c>
      <c r="AA407" s="33">
        <f t="shared" si="100"/>
        <v>15.923388359337581</v>
      </c>
      <c r="AB407" s="33">
        <f t="shared" si="100"/>
        <v>16.165888264684082</v>
      </c>
      <c r="AC407" s="33">
        <f t="shared" si="100"/>
        <v>16.408388170030584</v>
      </c>
      <c r="AD407" s="33">
        <f t="shared" si="100"/>
        <v>16.650888075377097</v>
      </c>
      <c r="AE407" s="33">
        <f t="shared" si="100"/>
        <v>16.893387980723613</v>
      </c>
    </row>
    <row r="408" spans="1:31" x14ac:dyDescent="0.2">
      <c r="A408" s="9" t="s">
        <v>699</v>
      </c>
      <c r="B408" s="4" t="s">
        <v>700</v>
      </c>
      <c r="C408" s="94">
        <f>+'CO2'!C408+'abs CO2'!C408+'CH4'!C408*PCG!$C$5+N2O!C408*PCG!$C$6+HFC!C408+PFC!C408+'SF6'!C408</f>
        <v>0</v>
      </c>
      <c r="D408" s="94">
        <f>+'CO2'!D408+'abs CO2'!D408+'CH4'!D408*PCG!$C$5+N2O!D408*PCG!$C$6+HFC!D408+PFC!D408+'SF6'!D408</f>
        <v>0</v>
      </c>
      <c r="E408" s="94">
        <f>+'CO2'!E408+'abs CO2'!E408+'CH4'!E408*PCG!$C$5+N2O!E408*PCG!$C$6+HFC!E408+PFC!E408+'SF6'!E408</f>
        <v>0</v>
      </c>
      <c r="F408" s="94">
        <f>+'CO2'!F408+'abs CO2'!F408+'CH4'!F408*PCG!$C$5+N2O!F408*PCG!$C$6+HFC!F408+PFC!F408+'SF6'!F408</f>
        <v>0</v>
      </c>
      <c r="G408" s="94">
        <f>+'CO2'!G408+'abs CO2'!G408+'CH4'!G408*PCG!$C$5+N2O!G408*PCG!$C$6+HFC!G408+PFC!G408+'SF6'!G408</f>
        <v>0</v>
      </c>
      <c r="H408" s="94">
        <f>+'CO2'!H408+'abs CO2'!H408+'CH4'!H408*PCG!$C$5+N2O!H408*PCG!$C$6+HFC!H408+PFC!H408+'SF6'!H408</f>
        <v>0</v>
      </c>
      <c r="I408" s="94">
        <f>+'CO2'!I408+'abs CO2'!I408+'CH4'!I408*PCG!$C$5+N2O!I408*PCG!$C$6+HFC!I408+PFC!I408+'SF6'!I408</f>
        <v>0</v>
      </c>
      <c r="J408" s="94">
        <f>+'CO2'!J408+'abs CO2'!J408+'CH4'!J408*PCG!$C$5+N2O!J408*PCG!$C$6+HFC!J408+PFC!J408+'SF6'!J408</f>
        <v>0</v>
      </c>
      <c r="K408" s="94">
        <f>+'CO2'!K408+'abs CO2'!K408+'CH4'!K408*PCG!$C$5+N2O!K408*PCG!$C$6+HFC!K408+PFC!K408+'SF6'!K408</f>
        <v>0</v>
      </c>
      <c r="L408" s="94">
        <f>+'CO2'!L408+'abs CO2'!L408+'CH4'!L408*PCG!$C$5+N2O!L408*PCG!$C$6+HFC!L408+PFC!L408+'SF6'!L408</f>
        <v>0</v>
      </c>
      <c r="M408" s="94">
        <f>+'CO2'!M408+'abs CO2'!M408+'CH4'!M408*PCG!$C$5+N2O!M408*PCG!$C$6+HFC!M408+PFC!M408+'SF6'!M408</f>
        <v>0</v>
      </c>
      <c r="N408" s="94">
        <f>+'CO2'!N408+'abs CO2'!N408+'CH4'!N408*PCG!$C$5+N2O!N408*PCG!$C$6+HFC!N408+PFC!N408+'SF6'!N408</f>
        <v>0</v>
      </c>
      <c r="O408" s="94">
        <f>+'CO2'!O408+'abs CO2'!O408+'CH4'!O408*PCG!$C$5+N2O!O408*PCG!$C$6+HFC!O408+PFC!O408+'SF6'!O408</f>
        <v>0</v>
      </c>
      <c r="P408" s="94">
        <f>+'CO2'!P408+'abs CO2'!P408+'CH4'!P408*PCG!$C$5+N2O!P408*PCG!$C$6+HFC!P408+PFC!P408+'SF6'!P408</f>
        <v>0</v>
      </c>
      <c r="Q408" s="94">
        <f>+'CO2'!Q408+'abs CO2'!Q408+'CH4'!Q408*PCG!$C$5+N2O!Q408*PCG!$C$6+HFC!Q408+PFC!Q408+'SF6'!Q408</f>
        <v>0</v>
      </c>
      <c r="R408" s="94">
        <f>+'CO2'!R408+'abs CO2'!R408+'CH4'!R408*PCG!$C$5+N2O!R408*PCG!$C$6+HFC!R408+PFC!R408+'SF6'!R408</f>
        <v>0</v>
      </c>
      <c r="S408" s="94">
        <f>+'CO2'!S408+'abs CO2'!S408+'CH4'!S408*PCG!$C$5+N2O!S408*PCG!$C$6+HFC!S408+PFC!S408+'SF6'!S408</f>
        <v>0</v>
      </c>
      <c r="T408" s="94">
        <f>+'CO2'!T408+'abs CO2'!T408+'CH4'!T408*PCG!$C$5+N2O!T408*PCG!$C$6+HFC!T408+PFC!T408+'SF6'!T408</f>
        <v>0</v>
      </c>
      <c r="U408" s="94">
        <f>+'CO2'!U408+'abs CO2'!U408+'CH4'!U408*PCG!$C$5+N2O!U408*PCG!$C$6+HFC!U408+PFC!U408+'SF6'!U408</f>
        <v>0</v>
      </c>
      <c r="V408" s="94">
        <f>+'CO2'!V408+'abs CO2'!V408+'CH4'!V408*PCG!$C$5+N2O!V408*PCG!$C$6+HFC!V408+PFC!V408+'SF6'!V408</f>
        <v>0</v>
      </c>
      <c r="W408" s="94">
        <f>+'CO2'!W408+'abs CO2'!W408+'CH4'!W408*PCG!$C$5+N2O!W408*PCG!$C$6+HFC!W408+PFC!W408+'SF6'!W408</f>
        <v>0</v>
      </c>
      <c r="X408" s="94">
        <f>+'CO2'!X408+'abs CO2'!X408+'CH4'!X408*PCG!$C$5+N2O!X408*PCG!$C$6+HFC!X408+PFC!X408+'SF6'!X408</f>
        <v>0</v>
      </c>
      <c r="Y408" s="94">
        <f>+'CO2'!Y408+'abs CO2'!Y408+'CH4'!Y408*PCG!$C$5+N2O!Y408*PCG!$C$6+HFC!Y408+PFC!Y408+'SF6'!Y408</f>
        <v>0</v>
      </c>
      <c r="Z408" s="94">
        <f>+'CO2'!Z408+'abs CO2'!Z408+'CH4'!Z408*PCG!$C$5+N2O!Z408*PCG!$C$6+HFC!Z408+PFC!Z408+'SF6'!Z408</f>
        <v>0</v>
      </c>
      <c r="AA408" s="94">
        <f>+'CO2'!AA408+'abs CO2'!AA408+'CH4'!AA408*PCG!$C$5+N2O!AA408*PCG!$C$6+HFC!AA408+PFC!AA408+'SF6'!AA408</f>
        <v>0</v>
      </c>
      <c r="AB408" s="94">
        <f>+'CO2'!AB408+'abs CO2'!AB408+'CH4'!AB408*PCG!$C$5+N2O!AB408*PCG!$C$6+HFC!AB408+PFC!AB408+'SF6'!AB408</f>
        <v>0</v>
      </c>
      <c r="AC408" s="94">
        <f>+'CO2'!AC408+'abs CO2'!AC408+'CH4'!AC408*PCG!$C$5+N2O!AC408*PCG!$C$6+HFC!AC408+PFC!AC408+'SF6'!AC408</f>
        <v>0</v>
      </c>
      <c r="AD408" s="94">
        <f>+'CO2'!AD408+'abs CO2'!AD408+'CH4'!AD408*PCG!$C$5+N2O!AD408*PCG!$C$6+HFC!AD408+PFC!AD408+'SF6'!AD408</f>
        <v>0</v>
      </c>
      <c r="AE408" s="94">
        <f>+'CO2'!AE408+'abs CO2'!AE408+'CH4'!AE408*PCG!$C$5+N2O!AE408*PCG!$C$6+HFC!AE408+PFC!AE408+'SF6'!AE408</f>
        <v>0</v>
      </c>
    </row>
    <row r="409" spans="1:31" x14ac:dyDescent="0.2">
      <c r="A409" s="9" t="s">
        <v>701</v>
      </c>
      <c r="B409" s="4" t="s">
        <v>702</v>
      </c>
      <c r="C409" s="33">
        <f t="shared" ref="C409:AE409" si="101">+C410+C411+C412+C413+C414</f>
        <v>18.827235950244184</v>
      </c>
      <c r="D409" s="33">
        <f t="shared" si="101"/>
        <v>17.101562622463074</v>
      </c>
      <c r="E409" s="33">
        <f t="shared" si="101"/>
        <v>17.564771005288268</v>
      </c>
      <c r="F409" s="33">
        <f t="shared" si="101"/>
        <v>18.027979388113454</v>
      </c>
      <c r="G409" s="33">
        <f t="shared" si="101"/>
        <v>18.491187770938645</v>
      </c>
      <c r="H409" s="33">
        <f t="shared" si="101"/>
        <v>18.954396153763838</v>
      </c>
      <c r="I409" s="33">
        <f t="shared" si="101"/>
        <v>19.417604536589028</v>
      </c>
      <c r="J409" s="33">
        <f t="shared" si="101"/>
        <v>19.880812919414215</v>
      </c>
      <c r="K409" s="33">
        <f t="shared" si="101"/>
        <v>20.344021302239412</v>
      </c>
      <c r="L409" s="33">
        <f t="shared" si="101"/>
        <v>20.807229685064602</v>
      </c>
      <c r="M409" s="33">
        <f t="shared" si="101"/>
        <v>21.270438067889788</v>
      </c>
      <c r="N409" s="33">
        <f t="shared" si="101"/>
        <v>21.733646450714982</v>
      </c>
      <c r="O409" s="33">
        <f t="shared" si="101"/>
        <v>25.395973214522673</v>
      </c>
      <c r="P409" s="33">
        <f t="shared" si="101"/>
        <v>25.894085067638446</v>
      </c>
      <c r="Q409" s="33">
        <f t="shared" si="101"/>
        <v>26.39219692075422</v>
      </c>
      <c r="R409" s="33">
        <f t="shared" si="101"/>
        <v>26.890308773869993</v>
      </c>
      <c r="S409" s="33">
        <f t="shared" si="101"/>
        <v>27.388420626985781</v>
      </c>
      <c r="T409" s="33">
        <f t="shared" si="101"/>
        <v>27.886532480101554</v>
      </c>
      <c r="U409" s="33">
        <f t="shared" si="101"/>
        <v>34.781010898142334</v>
      </c>
      <c r="V409" s="33">
        <f t="shared" si="101"/>
        <v>35.348935108040394</v>
      </c>
      <c r="W409" s="33">
        <f t="shared" si="101"/>
        <v>35.453650935113266</v>
      </c>
      <c r="X409" s="33">
        <f t="shared" si="101"/>
        <v>35.558366762186132</v>
      </c>
      <c r="Y409" s="33">
        <f t="shared" si="101"/>
        <v>35.66308258925902</v>
      </c>
      <c r="Z409" s="33">
        <f t="shared" si="101"/>
        <v>35.767798416331885</v>
      </c>
      <c r="AA409" s="33">
        <f t="shared" si="101"/>
        <v>15.923388359337581</v>
      </c>
      <c r="AB409" s="33">
        <f t="shared" si="101"/>
        <v>16.165888264684082</v>
      </c>
      <c r="AC409" s="33">
        <f t="shared" si="101"/>
        <v>16.408388170030584</v>
      </c>
      <c r="AD409" s="33">
        <f t="shared" si="101"/>
        <v>16.650888075377097</v>
      </c>
      <c r="AE409" s="33">
        <f t="shared" si="101"/>
        <v>16.893387980723613</v>
      </c>
    </row>
    <row r="410" spans="1:31" x14ac:dyDescent="0.2">
      <c r="A410" s="9" t="s">
        <v>703</v>
      </c>
      <c r="B410" s="4" t="s">
        <v>550</v>
      </c>
      <c r="C410" s="94">
        <f>+'CO2'!C410+'abs CO2'!C410+'CH4'!C410*PCG!$C$5+N2O!C410*PCG!$C$6+HFC!C410+PFC!C410+'SF6'!C410</f>
        <v>5.3661128079508522</v>
      </c>
      <c r="D410" s="94">
        <f>+'CO2'!D410+'abs CO2'!D410+'CH4'!D410*PCG!$C$5+N2O!D410*PCG!$C$6+HFC!D410+PFC!D410+'SF6'!D410</f>
        <v>3.213397164243772</v>
      </c>
      <c r="E410" s="94">
        <f>+'CO2'!E410+'abs CO2'!E410+'CH4'!E410*PCG!$C$5+N2O!E410*PCG!$C$6+HFC!E410+PFC!E410+'SF6'!E410</f>
        <v>3.2495632311429876</v>
      </c>
      <c r="F410" s="94">
        <f>+'CO2'!F410+'abs CO2'!F410+'CH4'!F410*PCG!$C$5+N2O!F410*PCG!$C$6+HFC!F410+PFC!F410+'SF6'!F410</f>
        <v>3.2857292980422033</v>
      </c>
      <c r="G410" s="94">
        <f>+'CO2'!G410+'abs CO2'!G410+'CH4'!G410*PCG!$C$5+N2O!G410*PCG!$C$6+HFC!G410+PFC!G410+'SF6'!G410</f>
        <v>3.3218953649414189</v>
      </c>
      <c r="H410" s="94">
        <f>+'CO2'!H410+'abs CO2'!H410+'CH4'!H410*PCG!$C$5+N2O!H410*PCG!$C$6+HFC!H410+PFC!H410+'SF6'!H410</f>
        <v>3.3580614318406345</v>
      </c>
      <c r="I410" s="94">
        <f>+'CO2'!I410+'abs CO2'!I410+'CH4'!I410*PCG!$C$5+N2O!I410*PCG!$C$6+HFC!I410+PFC!I410+'SF6'!I410</f>
        <v>3.3942274987398502</v>
      </c>
      <c r="J410" s="94">
        <f>+'CO2'!J410+'abs CO2'!J410+'CH4'!J410*PCG!$C$5+N2O!J410*PCG!$C$6+HFC!J410+PFC!J410+'SF6'!J410</f>
        <v>3.4303935656390663</v>
      </c>
      <c r="K410" s="94">
        <f>+'CO2'!K410+'abs CO2'!K410+'CH4'!K410*PCG!$C$5+N2O!K410*PCG!$C$6+HFC!K410+PFC!K410+'SF6'!K410</f>
        <v>3.4665596325382819</v>
      </c>
      <c r="L410" s="94">
        <f>+'CO2'!L410+'abs CO2'!L410+'CH4'!L410*PCG!$C$5+N2O!L410*PCG!$C$6+HFC!L410+PFC!L410+'SF6'!L410</f>
        <v>3.5027256994374971</v>
      </c>
      <c r="M410" s="94">
        <f>+'CO2'!M410+'abs CO2'!M410+'CH4'!M410*PCG!$C$5+N2O!M410*PCG!$C$6+HFC!M410+PFC!M410+'SF6'!M410</f>
        <v>3.5388917663367132</v>
      </c>
      <c r="N410" s="94">
        <f>+'CO2'!N410+'abs CO2'!N410+'CH4'!N410*PCG!$C$5+N2O!N410*PCG!$C$6+HFC!N410+PFC!N410+'SF6'!N410</f>
        <v>3.5750578332359289</v>
      </c>
      <c r="O410" s="94">
        <f>+'CO2'!O410+'abs CO2'!O410+'CH4'!O410*PCG!$C$5+N2O!O410*PCG!$C$6+HFC!O410+PFC!O410+'SF6'!O410</f>
        <v>7.1775301831624372</v>
      </c>
      <c r="P410" s="94">
        <f>+'CO2'!P410+'abs CO2'!P410+'CH4'!P410*PCG!$C$5+N2O!P410*PCG!$C$6+HFC!P410+PFC!P410+'SF6'!P410</f>
        <v>7.2485606660002491</v>
      </c>
      <c r="Q410" s="94">
        <f>+'CO2'!Q410+'abs CO2'!Q410+'CH4'!Q410*PCG!$C$5+N2O!Q410*PCG!$C$6+HFC!Q410+PFC!Q410+'SF6'!Q410</f>
        <v>7.3195911488380601</v>
      </c>
      <c r="R410" s="94">
        <f>+'CO2'!R410+'abs CO2'!R410+'CH4'!R410*PCG!$C$5+N2O!R410*PCG!$C$6+HFC!R410+PFC!R410+'SF6'!R410</f>
        <v>7.3906216316758711</v>
      </c>
      <c r="S410" s="94">
        <f>+'CO2'!S410+'abs CO2'!S410+'CH4'!S410*PCG!$C$5+N2O!S410*PCG!$C$6+HFC!S410+PFC!S410+'SF6'!S410</f>
        <v>7.4616521145136829</v>
      </c>
      <c r="T410" s="94">
        <f>+'CO2'!T410+'abs CO2'!T410+'CH4'!T410*PCG!$C$5+N2O!T410*PCG!$C$6+HFC!T410+PFC!T410+'SF6'!T410</f>
        <v>7.5326825973514939</v>
      </c>
      <c r="U410" s="94">
        <f>+'CO2'!U410+'abs CO2'!U410+'CH4'!U410*PCG!$C$5+N2O!U410*PCG!$C$6+HFC!U410+PFC!U410+'SF6'!U410</f>
        <v>14.734256410331039</v>
      </c>
      <c r="V410" s="94">
        <f>+'CO2'!V410+'abs CO2'!V410+'CH4'!V410*PCG!$C$5+N2O!V410*PCG!$C$6+HFC!V410+PFC!V410+'SF6'!V410</f>
        <v>14.87500543570764</v>
      </c>
      <c r="W410" s="94">
        <f>+'CO2'!W410+'abs CO2'!W410+'CH4'!W410*PCG!$C$5+N2O!W410*PCG!$C$6+HFC!W410+PFC!W410+'SF6'!W410</f>
        <v>14.979588394185026</v>
      </c>
      <c r="X410" s="94">
        <f>+'CO2'!X410+'abs CO2'!X410+'CH4'!X410*PCG!$C$5+N2O!X410*PCG!$C$6+HFC!X410+PFC!X410+'SF6'!X410</f>
        <v>15.084171352662411</v>
      </c>
      <c r="Y410" s="94">
        <f>+'CO2'!Y410+'abs CO2'!Y410+'CH4'!Y410*PCG!$C$5+N2O!Y410*PCG!$C$6+HFC!Y410+PFC!Y410+'SF6'!Y410</f>
        <v>15.1887543111398</v>
      </c>
      <c r="Z410" s="94">
        <f>+'CO2'!Z410+'abs CO2'!Z410+'CH4'!Z410*PCG!$C$5+N2O!Z410*PCG!$C$6+HFC!Z410+PFC!Z410+'SF6'!Z410</f>
        <v>15.293337269617185</v>
      </c>
      <c r="AA410" s="94">
        <f>+'CO2'!AA410+'abs CO2'!AA410+'CH4'!AA410*PCG!$C$5+N2O!AA410*PCG!$C$6+HFC!AA410+PFC!AA410+'SF6'!AA410</f>
        <v>1.6219061571041078</v>
      </c>
      <c r="AB410" s="94">
        <f>+'CO2'!AB410+'abs CO2'!AB410+'CH4'!AB410*PCG!$C$5+N2O!AB410*PCG!$C$6+HFC!AB410+PFC!AB410+'SF6'!AB410</f>
        <v>1.6058220497529156</v>
      </c>
      <c r="AC410" s="94">
        <f>+'CO2'!AC410+'abs CO2'!AC410+'CH4'!AC410*PCG!$C$5+N2O!AC410*PCG!$C$6+HFC!AC410+PFC!AC410+'SF6'!AC410</f>
        <v>1.5897379424017244</v>
      </c>
      <c r="AD410" s="94">
        <f>+'CO2'!AD410+'abs CO2'!AD410+'CH4'!AD410*PCG!$C$5+N2O!AD410*PCG!$C$6+HFC!AD410+PFC!AD410+'SF6'!AD410</f>
        <v>1.5736538350505322</v>
      </c>
      <c r="AE410" s="94">
        <f>+'CO2'!AE410+'abs CO2'!AE410+'CH4'!AE410*PCG!$C$5+N2O!AE410*PCG!$C$6+HFC!AE410+PFC!AE410+'SF6'!AE410</f>
        <v>1.5575697276993403</v>
      </c>
    </row>
    <row r="411" spans="1:31" x14ac:dyDescent="0.2">
      <c r="A411" s="9" t="s">
        <v>704</v>
      </c>
      <c r="B411" s="4" t="s">
        <v>639</v>
      </c>
      <c r="C411" s="94">
        <f>+'CO2'!C411+'abs CO2'!C411+'CH4'!C411*PCG!$C$5+N2O!C411*PCG!$C$6+HFC!C411+PFC!C411+'SF6'!C411</f>
        <v>12.730589850273974</v>
      </c>
      <c r="D411" s="94">
        <f>+'CO2'!D411+'abs CO2'!D411+'CH4'!D411*PCG!$C$5+N2O!D411*PCG!$C$6+HFC!D411+PFC!D411+'SF6'!D411</f>
        <v>13.095896367214612</v>
      </c>
      <c r="E411" s="94">
        <f>+'CO2'!E411+'abs CO2'!E411+'CH4'!E411*PCG!$C$5+N2O!E411*PCG!$C$6+HFC!E411+PFC!E411+'SF6'!E411</f>
        <v>13.461202884155254</v>
      </c>
      <c r="F411" s="94">
        <f>+'CO2'!F411+'abs CO2'!F411+'CH4'!F411*PCG!$C$5+N2O!F411*PCG!$C$6+HFC!F411+PFC!F411+'SF6'!F411</f>
        <v>13.82650940109589</v>
      </c>
      <c r="G411" s="94">
        <f>+'CO2'!G411+'abs CO2'!G411+'CH4'!G411*PCG!$C$5+N2O!G411*PCG!$C$6+HFC!G411+PFC!G411+'SF6'!G411</f>
        <v>14.191815918036532</v>
      </c>
      <c r="H411" s="94">
        <f>+'CO2'!H411+'abs CO2'!H411+'CH4'!H411*PCG!$C$5+N2O!H411*PCG!$C$6+HFC!H411+PFC!H411+'SF6'!H411</f>
        <v>14.557122434977174</v>
      </c>
      <c r="I411" s="94">
        <f>+'CO2'!I411+'abs CO2'!I411+'CH4'!I411*PCG!$C$5+N2O!I411*PCG!$C$6+HFC!I411+PFC!I411+'SF6'!I411</f>
        <v>14.922428951917814</v>
      </c>
      <c r="J411" s="94">
        <f>+'CO2'!J411+'abs CO2'!J411+'CH4'!J411*PCG!$C$5+N2O!J411*PCG!$C$6+HFC!J411+PFC!J411+'SF6'!J411</f>
        <v>15.287735468858449</v>
      </c>
      <c r="K411" s="94">
        <f>+'CO2'!K411+'abs CO2'!K411+'CH4'!K411*PCG!$C$5+N2O!K411*PCG!$C$6+HFC!K411+PFC!K411+'SF6'!K411</f>
        <v>15.653041985799094</v>
      </c>
      <c r="L411" s="94">
        <f>+'CO2'!L411+'abs CO2'!L411+'CH4'!L411*PCG!$C$5+N2O!L411*PCG!$C$6+HFC!L411+PFC!L411+'SF6'!L411</f>
        <v>16.018348502739734</v>
      </c>
      <c r="M411" s="94">
        <f>+'CO2'!M411+'abs CO2'!M411+'CH4'!M411*PCG!$C$5+N2O!M411*PCG!$C$6+HFC!M411+PFC!M411+'SF6'!M411</f>
        <v>16.383655019680369</v>
      </c>
      <c r="N411" s="94">
        <f>+'CO2'!N411+'abs CO2'!N411+'CH4'!N411*PCG!$C$5+N2O!N411*PCG!$C$6+HFC!N411+PFC!N411+'SF6'!N411</f>
        <v>16.748961536621014</v>
      </c>
      <c r="O411" s="94">
        <f>+'CO2'!O411+'abs CO2'!O411+'CH4'!O411*PCG!$C$5+N2O!O411*PCG!$C$6+HFC!O411+PFC!O411+'SF6'!O411</f>
        <v>16.558778173665491</v>
      </c>
      <c r="P411" s="94">
        <f>+'CO2'!P411+'abs CO2'!P411+'CH4'!P411*PCG!$C$5+N2O!P411*PCG!$C$6+HFC!P411+PFC!P411+'SF6'!P411</f>
        <v>16.90814481070997</v>
      </c>
      <c r="Q411" s="94">
        <f>+'CO2'!Q411+'abs CO2'!Q411+'CH4'!Q411*PCG!$C$5+N2O!Q411*PCG!$C$6+HFC!Q411+PFC!Q411+'SF6'!Q411</f>
        <v>17.257511447754446</v>
      </c>
      <c r="R411" s="94">
        <f>+'CO2'!R411+'abs CO2'!R411+'CH4'!R411*PCG!$C$5+N2O!R411*PCG!$C$6+HFC!R411+PFC!R411+'SF6'!R411</f>
        <v>17.606878084798925</v>
      </c>
      <c r="S411" s="94">
        <f>+'CO2'!S411+'abs CO2'!S411+'CH4'!S411*PCG!$C$5+N2O!S411*PCG!$C$6+HFC!S411+PFC!S411+'SF6'!S411</f>
        <v>17.956244721843415</v>
      </c>
      <c r="T411" s="94">
        <f>+'CO2'!T411+'abs CO2'!T411+'CH4'!T411*PCG!$C$5+N2O!T411*PCG!$C$6+HFC!T411+PFC!T411+'SF6'!T411</f>
        <v>18.305611358887894</v>
      </c>
      <c r="U411" s="94">
        <f>+'CO2'!U411+'abs CO2'!U411+'CH4'!U411*PCG!$C$5+N2O!U411*PCG!$C$6+HFC!U411+PFC!U411+'SF6'!U411</f>
        <v>17.544186985674511</v>
      </c>
      <c r="V411" s="94">
        <f>+'CO2'!V411+'abs CO2'!V411+'CH4'!V411*PCG!$C$5+N2O!V411*PCG!$C$6+HFC!V411+PFC!V411+'SF6'!V411</f>
        <v>17.861679279127781</v>
      </c>
      <c r="W411" s="94">
        <f>+'CO2'!W411+'abs CO2'!W411+'CH4'!W411*PCG!$C$5+N2O!W411*PCG!$C$6+HFC!W411+PFC!W411+'SF6'!W411</f>
        <v>17.813865055640427</v>
      </c>
      <c r="X411" s="94">
        <f>+'CO2'!X411+'abs CO2'!X411+'CH4'!X411*PCG!$C$5+N2O!X411*PCG!$C$6+HFC!X411+PFC!X411+'SF6'!X411</f>
        <v>17.766050832153056</v>
      </c>
      <c r="Y411" s="94">
        <f>+'CO2'!Y411+'abs CO2'!Y411+'CH4'!Y411*PCG!$C$5+N2O!Y411*PCG!$C$6+HFC!Y411+PFC!Y411+'SF6'!Y411</f>
        <v>17.718236608665702</v>
      </c>
      <c r="Z411" s="94">
        <f>+'CO2'!Z411+'abs CO2'!Z411+'CH4'!Z411*PCG!$C$5+N2O!Z411*PCG!$C$6+HFC!Z411+PFC!Z411+'SF6'!Z411</f>
        <v>17.670422385178338</v>
      </c>
      <c r="AA411" s="94">
        <f>+'CO2'!AA411+'abs CO2'!AA411+'CH4'!AA411*PCG!$C$5+N2O!AA411*PCG!$C$6+HFC!AA411+PFC!AA411+'SF6'!AA411</f>
        <v>12.165292872041757</v>
      </c>
      <c r="AB411" s="94">
        <f>+'CO2'!AB411+'abs CO2'!AB411+'CH4'!AB411*PCG!$C$5+N2O!AB411*PCG!$C$6+HFC!AB411+PFC!AB411+'SF6'!AB411</f>
        <v>11.960880025571832</v>
      </c>
      <c r="AC411" s="94">
        <f>+'CO2'!AC411+'abs CO2'!AC411+'CH4'!AC411*PCG!$C$5+N2O!AC411*PCG!$C$6+HFC!AC411+PFC!AC411+'SF6'!AC411</f>
        <v>11.756467179101907</v>
      </c>
      <c r="AD411" s="94">
        <f>+'CO2'!AD411+'abs CO2'!AD411+'CH4'!AD411*PCG!$C$5+N2O!AD411*PCG!$C$6+HFC!AD411+PFC!AD411+'SF6'!AD411</f>
        <v>11.552054332631995</v>
      </c>
      <c r="AE411" s="94">
        <f>+'CO2'!AE411+'abs CO2'!AE411+'CH4'!AE411*PCG!$C$5+N2O!AE411*PCG!$C$6+HFC!AE411+PFC!AE411+'SF6'!AE411</f>
        <v>11.347641486162082</v>
      </c>
    </row>
    <row r="412" spans="1:31" x14ac:dyDescent="0.2">
      <c r="A412" s="9" t="s">
        <v>705</v>
      </c>
      <c r="B412" s="4" t="s">
        <v>645</v>
      </c>
      <c r="C412" s="94">
        <f>+'CO2'!C412+'abs CO2'!C412+'CH4'!C412*PCG!$C$5+N2O!C412*PCG!$C$6+HFC!C412+PFC!C412+'SF6'!C412</f>
        <v>0.73053329201935513</v>
      </c>
      <c r="D412" s="94">
        <f>+'CO2'!D412+'abs CO2'!D412+'CH4'!D412*PCG!$C$5+N2O!D412*PCG!$C$6+HFC!D412+PFC!D412+'SF6'!D412</f>
        <v>0.79226909100469012</v>
      </c>
      <c r="E412" s="94">
        <f>+'CO2'!E412+'abs CO2'!E412+'CH4'!E412*PCG!$C$5+N2O!E412*PCG!$C$6+HFC!E412+PFC!E412+'SF6'!E412</f>
        <v>0.854004889990025</v>
      </c>
      <c r="F412" s="94">
        <f>+'CO2'!F412+'abs CO2'!F412+'CH4'!F412*PCG!$C$5+N2O!F412*PCG!$C$6+HFC!F412+PFC!F412+'SF6'!F412</f>
        <v>0.9157406889753601</v>
      </c>
      <c r="G412" s="94">
        <f>+'CO2'!G412+'abs CO2'!G412+'CH4'!G412*PCG!$C$5+N2O!G412*PCG!$C$6+HFC!G412+PFC!G412+'SF6'!G412</f>
        <v>0.97747648796069497</v>
      </c>
      <c r="H412" s="94">
        <f>+'CO2'!H412+'abs CO2'!H412+'CH4'!H412*PCG!$C$5+N2O!H412*PCG!$C$6+HFC!H412+PFC!H412+'SF6'!H412</f>
        <v>1.0392122869460299</v>
      </c>
      <c r="I412" s="94">
        <f>+'CO2'!I412+'abs CO2'!I412+'CH4'!I412*PCG!$C$5+N2O!I412*PCG!$C$6+HFC!I412+PFC!I412+'SF6'!I412</f>
        <v>1.100948085931365</v>
      </c>
      <c r="J412" s="94">
        <f>+'CO2'!J412+'abs CO2'!J412+'CH4'!J412*PCG!$C$5+N2O!J412*PCG!$C$6+HFC!J412+PFC!J412+'SF6'!J412</f>
        <v>1.1626838849166996</v>
      </c>
      <c r="K412" s="94">
        <f>+'CO2'!K412+'abs CO2'!K412+'CH4'!K412*PCG!$C$5+N2O!K412*PCG!$C$6+HFC!K412+PFC!K412+'SF6'!K412</f>
        <v>1.2244196839020347</v>
      </c>
      <c r="L412" s="94">
        <f>+'CO2'!L412+'abs CO2'!L412+'CH4'!L412*PCG!$C$5+N2O!L412*PCG!$C$6+HFC!L412+PFC!L412+'SF6'!L412</f>
        <v>1.28615548288737</v>
      </c>
      <c r="M412" s="94">
        <f>+'CO2'!M412+'abs CO2'!M412+'CH4'!M412*PCG!$C$5+N2O!M412*PCG!$C$6+HFC!M412+PFC!M412+'SF6'!M412</f>
        <v>1.3478912818727045</v>
      </c>
      <c r="N412" s="94">
        <f>+'CO2'!N412+'abs CO2'!N412+'CH4'!N412*PCG!$C$5+N2O!N412*PCG!$C$6+HFC!N412+PFC!N412+'SF6'!N412</f>
        <v>1.4096270808580393</v>
      </c>
      <c r="O412" s="94">
        <f>+'CO2'!O412+'abs CO2'!O412+'CH4'!O412*PCG!$C$5+N2O!O412*PCG!$C$6+HFC!O412+PFC!O412+'SF6'!O412</f>
        <v>1.6595928323259435</v>
      </c>
      <c r="P412" s="94">
        <f>+'CO2'!P412+'abs CO2'!P412+'CH4'!P412*PCG!$C$5+N2O!P412*PCG!$C$6+HFC!P412+PFC!P412+'SF6'!P412</f>
        <v>1.7372355401906279</v>
      </c>
      <c r="Q412" s="94">
        <f>+'CO2'!Q412+'abs CO2'!Q412+'CH4'!Q412*PCG!$C$5+N2O!Q412*PCG!$C$6+HFC!Q412+PFC!Q412+'SF6'!Q412</f>
        <v>1.8148782480553127</v>
      </c>
      <c r="R412" s="94">
        <f>+'CO2'!R412+'abs CO2'!R412+'CH4'!R412*PCG!$C$5+N2O!R412*PCG!$C$6+HFC!R412+PFC!R412+'SF6'!R412</f>
        <v>1.8925209559199971</v>
      </c>
      <c r="S412" s="94">
        <f>+'CO2'!S412+'abs CO2'!S412+'CH4'!S412*PCG!$C$5+N2O!S412*PCG!$C$6+HFC!S412+PFC!S412+'SF6'!S412</f>
        <v>1.9701636637846813</v>
      </c>
      <c r="T412" s="94">
        <f>+'CO2'!T412+'abs CO2'!T412+'CH4'!T412*PCG!$C$5+N2O!T412*PCG!$C$6+HFC!T412+PFC!T412+'SF6'!T412</f>
        <v>2.0478063716493655</v>
      </c>
      <c r="U412" s="94">
        <f>+'CO2'!U412+'abs CO2'!U412+'CH4'!U412*PCG!$C$5+N2O!U412*PCG!$C$6+HFC!U412+PFC!U412+'SF6'!U412</f>
        <v>2.5019089844791873</v>
      </c>
      <c r="V412" s="94">
        <f>+'CO2'!V412+'abs CO2'!V412+'CH4'!V412*PCG!$C$5+N2O!V412*PCG!$C$6+HFC!V412+PFC!V412+'SF6'!V412</f>
        <v>2.6113655101025715</v>
      </c>
      <c r="W412" s="94">
        <f>+'CO2'!W412+'abs CO2'!W412+'CH4'!W412*PCG!$C$5+N2O!W412*PCG!$C$6+HFC!W412+PFC!W412+'SF6'!W412</f>
        <v>2.6590862367406203</v>
      </c>
      <c r="X412" s="94">
        <f>+'CO2'!X412+'abs CO2'!X412+'CH4'!X412*PCG!$C$5+N2O!X412*PCG!$C$6+HFC!X412+PFC!X412+'SF6'!X412</f>
        <v>2.7068069633786678</v>
      </c>
      <c r="Y412" s="94">
        <f>+'CO2'!Y412+'abs CO2'!Y412+'CH4'!Y412*PCG!$C$5+N2O!Y412*PCG!$C$6+HFC!Y412+PFC!Y412+'SF6'!Y412</f>
        <v>2.754527690016717</v>
      </c>
      <c r="Z412" s="94">
        <f>+'CO2'!Z412+'abs CO2'!Z412+'CH4'!Z412*PCG!$C$5+N2O!Z412*PCG!$C$6+HFC!Z412+PFC!Z412+'SF6'!Z412</f>
        <v>2.8022484166547645</v>
      </c>
      <c r="AA412" s="94">
        <f>+'CO2'!AA412+'abs CO2'!AA412+'CH4'!AA412*PCG!$C$5+N2O!AA412*PCG!$C$6+HFC!AA412+PFC!AA412+'SF6'!AA412</f>
        <v>1.6147359494181159</v>
      </c>
      <c r="AB412" s="94">
        <f>+'CO2'!AB412+'abs CO2'!AB412+'CH4'!AB412*PCG!$C$5+N2O!AB412*PCG!$C$6+HFC!AB412+PFC!AB412+'SF6'!AB412</f>
        <v>1.5580697726937347</v>
      </c>
      <c r="AC412" s="94">
        <f>+'CO2'!AC412+'abs CO2'!AC412+'CH4'!AC412*PCG!$C$5+N2O!AC412*PCG!$C$6+HFC!AC412+PFC!AC412+'SF6'!AC412</f>
        <v>1.5014035959693535</v>
      </c>
      <c r="AD412" s="94">
        <f>+'CO2'!AD412+'abs CO2'!AD412+'CH4'!AD412*PCG!$C$5+N2O!AD412*PCG!$C$6+HFC!AD412+PFC!AD412+'SF6'!AD412</f>
        <v>1.4447374192449722</v>
      </c>
      <c r="AE412" s="94">
        <f>+'CO2'!AE412+'abs CO2'!AE412+'CH4'!AE412*PCG!$C$5+N2O!AE412*PCG!$C$6+HFC!AE412+PFC!AE412+'SF6'!AE412</f>
        <v>1.388071242520591</v>
      </c>
    </row>
    <row r="413" spans="1:31" x14ac:dyDescent="0.2">
      <c r="A413" s="9" t="s">
        <v>706</v>
      </c>
      <c r="B413" s="4" t="s">
        <v>651</v>
      </c>
      <c r="C413" s="94">
        <f>+'CO2'!C413+'abs CO2'!C413+'CH4'!C413*PCG!$C$5+N2O!C413*PCG!$C$6+HFC!C413+PFC!C413+'SF6'!C413</f>
        <v>0</v>
      </c>
      <c r="D413" s="94">
        <f>+'CO2'!D413+'abs CO2'!D413+'CH4'!D413*PCG!$C$5+N2O!D413*PCG!$C$6+HFC!D413+PFC!D413+'SF6'!D413</f>
        <v>0</v>
      </c>
      <c r="E413" s="94">
        <f>+'CO2'!E413+'abs CO2'!E413+'CH4'!E413*PCG!$C$5+N2O!E413*PCG!$C$6+HFC!E413+PFC!E413+'SF6'!E413</f>
        <v>0</v>
      </c>
      <c r="F413" s="94">
        <f>+'CO2'!F413+'abs CO2'!F413+'CH4'!F413*PCG!$C$5+N2O!F413*PCG!$C$6+HFC!F413+PFC!F413+'SF6'!F413</f>
        <v>0</v>
      </c>
      <c r="G413" s="94">
        <f>+'CO2'!G413+'abs CO2'!G413+'CH4'!G413*PCG!$C$5+N2O!G413*PCG!$C$6+HFC!G413+PFC!G413+'SF6'!G413</f>
        <v>0</v>
      </c>
      <c r="H413" s="94">
        <f>+'CO2'!H413+'abs CO2'!H413+'CH4'!H413*PCG!$C$5+N2O!H413*PCG!$C$6+HFC!H413+PFC!H413+'SF6'!H413</f>
        <v>0</v>
      </c>
      <c r="I413" s="94">
        <f>+'CO2'!I413+'abs CO2'!I413+'CH4'!I413*PCG!$C$5+N2O!I413*PCG!$C$6+HFC!I413+PFC!I413+'SF6'!I413</f>
        <v>0</v>
      </c>
      <c r="J413" s="94">
        <f>+'CO2'!J413+'abs CO2'!J413+'CH4'!J413*PCG!$C$5+N2O!J413*PCG!$C$6+HFC!J413+PFC!J413+'SF6'!J413</f>
        <v>0</v>
      </c>
      <c r="K413" s="94">
        <f>+'CO2'!K413+'abs CO2'!K413+'CH4'!K413*PCG!$C$5+N2O!K413*PCG!$C$6+HFC!K413+PFC!K413+'SF6'!K413</f>
        <v>0</v>
      </c>
      <c r="L413" s="94">
        <f>+'CO2'!L413+'abs CO2'!L413+'CH4'!L413*PCG!$C$5+N2O!L413*PCG!$C$6+HFC!L413+PFC!L413+'SF6'!L413</f>
        <v>0</v>
      </c>
      <c r="M413" s="94">
        <f>+'CO2'!M413+'abs CO2'!M413+'CH4'!M413*PCG!$C$5+N2O!M413*PCG!$C$6+HFC!M413+PFC!M413+'SF6'!M413</f>
        <v>0</v>
      </c>
      <c r="N413" s="94">
        <f>+'CO2'!N413+'abs CO2'!N413+'CH4'!N413*PCG!$C$5+N2O!N413*PCG!$C$6+HFC!N413+PFC!N413+'SF6'!N413</f>
        <v>0</v>
      </c>
      <c r="O413" s="94">
        <f>+'CO2'!O413+'abs CO2'!O413+'CH4'!O413*PCG!$C$5+N2O!O413*PCG!$C$6+HFC!O413+PFC!O413+'SF6'!O413</f>
        <v>7.2025368799999995E-5</v>
      </c>
      <c r="P413" s="94">
        <f>+'CO2'!P413+'abs CO2'!P413+'CH4'!P413*PCG!$C$5+N2O!P413*PCG!$C$6+HFC!P413+PFC!P413+'SF6'!P413</f>
        <v>1.4405073759999999E-4</v>
      </c>
      <c r="Q413" s="94">
        <f>+'CO2'!Q413+'abs CO2'!Q413+'CH4'!Q413*PCG!$C$5+N2O!Q413*PCG!$C$6+HFC!Q413+PFC!Q413+'SF6'!Q413</f>
        <v>2.1607610639999994E-4</v>
      </c>
      <c r="R413" s="94">
        <f>+'CO2'!R413+'abs CO2'!R413+'CH4'!R413*PCG!$C$5+N2O!R413*PCG!$C$6+HFC!R413+PFC!R413+'SF6'!R413</f>
        <v>2.8810147519999998E-4</v>
      </c>
      <c r="S413" s="94">
        <f>+'CO2'!S413+'abs CO2'!S413+'CH4'!S413*PCG!$C$5+N2O!S413*PCG!$C$6+HFC!S413+PFC!S413+'SF6'!S413</f>
        <v>3.6012684399999972E-4</v>
      </c>
      <c r="T413" s="94">
        <f>+'CO2'!T413+'abs CO2'!T413+'CH4'!T413*PCG!$C$5+N2O!T413*PCG!$C$6+HFC!T413+PFC!T413+'SF6'!T413</f>
        <v>4.3215221279999989E-4</v>
      </c>
      <c r="U413" s="94">
        <f>+'CO2'!U413+'abs CO2'!U413+'CH4'!U413*PCG!$C$5+N2O!U413*PCG!$C$6+HFC!U413+PFC!U413+'SF6'!U413</f>
        <v>6.5851765759999958E-4</v>
      </c>
      <c r="V413" s="94">
        <f>+'CO2'!V413+'abs CO2'!V413+'CH4'!V413*PCG!$C$5+N2O!V413*PCG!$C$6+HFC!V413+PFC!V413+'SF6'!V413</f>
        <v>8.8488310239999955E-4</v>
      </c>
      <c r="W413" s="94">
        <f>+'CO2'!W413+'abs CO2'!W413+'CH4'!W413*PCG!$C$5+N2O!W413*PCG!$C$6+HFC!W413+PFC!W413+'SF6'!W413</f>
        <v>1.1112485471999989E-3</v>
      </c>
      <c r="X413" s="94">
        <f>+'CO2'!X413+'abs CO2'!X413+'CH4'!X413*PCG!$C$5+N2O!X413*PCG!$C$6+HFC!X413+PFC!X413+'SF6'!X413</f>
        <v>1.3376139919999996E-3</v>
      </c>
      <c r="Y413" s="94">
        <f>+'CO2'!Y413+'abs CO2'!Y413+'CH4'!Y413*PCG!$C$5+N2O!Y413*PCG!$C$6+HFC!Y413+PFC!Y413+'SF6'!Y413</f>
        <v>1.5639794367999988E-3</v>
      </c>
      <c r="Z413" s="94">
        <f>+'CO2'!Z413+'abs CO2'!Z413+'CH4'!Z413*PCG!$C$5+N2O!Z413*PCG!$C$6+HFC!Z413+PFC!Z413+'SF6'!Z413</f>
        <v>1.7903448815999993E-3</v>
      </c>
      <c r="AA413" s="94">
        <f>+'CO2'!AA413+'abs CO2'!AA413+'CH4'!AA413*PCG!$C$5+N2O!AA413*PCG!$C$6+HFC!AA413+PFC!AA413+'SF6'!AA413</f>
        <v>0.52145338077359982</v>
      </c>
      <c r="AB413" s="94">
        <f>+'CO2'!AB413+'abs CO2'!AB413+'CH4'!AB413*PCG!$C$5+N2O!AB413*PCG!$C$6+HFC!AB413+PFC!AB413+'SF6'!AB413</f>
        <v>1.0411164166655995</v>
      </c>
      <c r="AC413" s="94">
        <f>+'CO2'!AC413+'abs CO2'!AC413+'CH4'!AC413*PCG!$C$5+N2O!AC413*PCG!$C$6+HFC!AC413+PFC!AC413+'SF6'!AC413</f>
        <v>1.5607794525575982</v>
      </c>
      <c r="AD413" s="94">
        <f>+'CO2'!AD413+'abs CO2'!AD413+'CH4'!AD413*PCG!$C$5+N2O!AD413*PCG!$C$6+HFC!AD413+PFC!AD413+'SF6'!AD413</f>
        <v>2.0804424884495982</v>
      </c>
      <c r="AE413" s="94">
        <f>+'CO2'!AE413+'abs CO2'!AE413+'CH4'!AE413*PCG!$C$5+N2O!AE413*PCG!$C$6+HFC!AE413+PFC!AE413+'SF6'!AE413</f>
        <v>2.6001055243416009</v>
      </c>
    </row>
    <row r="414" spans="1:31" x14ac:dyDescent="0.2">
      <c r="A414" s="9" t="s">
        <v>707</v>
      </c>
      <c r="B414" s="4" t="s">
        <v>663</v>
      </c>
      <c r="C414" s="94">
        <f>+'CO2'!C414+'abs CO2'!C414+'CH4'!C414*PCG!$C$5+N2O!C414*PCG!$C$6+HFC!C414+PFC!C414+'SF6'!C414</f>
        <v>0</v>
      </c>
      <c r="D414" s="94">
        <f>+'CO2'!D414+'abs CO2'!D414+'CH4'!D414*PCG!$C$5+N2O!D414*PCG!$C$6+HFC!D414+PFC!D414+'SF6'!D414</f>
        <v>0</v>
      </c>
      <c r="E414" s="94">
        <f>+'CO2'!E414+'abs CO2'!E414+'CH4'!E414*PCG!$C$5+N2O!E414*PCG!$C$6+HFC!E414+PFC!E414+'SF6'!E414</f>
        <v>0</v>
      </c>
      <c r="F414" s="94">
        <f>+'CO2'!F414+'abs CO2'!F414+'CH4'!F414*PCG!$C$5+N2O!F414*PCG!$C$6+HFC!F414+PFC!F414+'SF6'!F414</f>
        <v>0</v>
      </c>
      <c r="G414" s="94">
        <f>+'CO2'!G414+'abs CO2'!G414+'CH4'!G414*PCG!$C$5+N2O!G414*PCG!$C$6+HFC!G414+PFC!G414+'SF6'!G414</f>
        <v>0</v>
      </c>
      <c r="H414" s="94">
        <f>+'CO2'!H414+'abs CO2'!H414+'CH4'!H414*PCG!$C$5+N2O!H414*PCG!$C$6+HFC!H414+PFC!H414+'SF6'!H414</f>
        <v>0</v>
      </c>
      <c r="I414" s="94">
        <f>+'CO2'!I414+'abs CO2'!I414+'CH4'!I414*PCG!$C$5+N2O!I414*PCG!$C$6+HFC!I414+PFC!I414+'SF6'!I414</f>
        <v>0</v>
      </c>
      <c r="J414" s="94">
        <f>+'CO2'!J414+'abs CO2'!J414+'CH4'!J414*PCG!$C$5+N2O!J414*PCG!$C$6+HFC!J414+PFC!J414+'SF6'!J414</f>
        <v>0</v>
      </c>
      <c r="K414" s="94">
        <f>+'CO2'!K414+'abs CO2'!K414+'CH4'!K414*PCG!$C$5+N2O!K414*PCG!$C$6+HFC!K414+PFC!K414+'SF6'!K414</f>
        <v>0</v>
      </c>
      <c r="L414" s="94">
        <f>+'CO2'!L414+'abs CO2'!L414+'CH4'!L414*PCG!$C$5+N2O!L414*PCG!$C$6+HFC!L414+PFC!L414+'SF6'!L414</f>
        <v>0</v>
      </c>
      <c r="M414" s="94">
        <f>+'CO2'!M414+'abs CO2'!M414+'CH4'!M414*PCG!$C$5+N2O!M414*PCG!$C$6+HFC!M414+PFC!M414+'SF6'!M414</f>
        <v>0</v>
      </c>
      <c r="N414" s="94">
        <f>+'CO2'!N414+'abs CO2'!N414+'CH4'!N414*PCG!$C$5+N2O!N414*PCG!$C$6+HFC!N414+PFC!N414+'SF6'!N414</f>
        <v>0</v>
      </c>
      <c r="O414" s="94">
        <f>+'CO2'!O414+'abs CO2'!O414+'CH4'!O414*PCG!$C$5+N2O!O414*PCG!$C$6+HFC!O414+PFC!O414+'SF6'!O414</f>
        <v>0</v>
      </c>
      <c r="P414" s="94">
        <f>+'CO2'!P414+'abs CO2'!P414+'CH4'!P414*PCG!$C$5+N2O!P414*PCG!$C$6+HFC!P414+PFC!P414+'SF6'!P414</f>
        <v>0</v>
      </c>
      <c r="Q414" s="94">
        <f>+'CO2'!Q414+'abs CO2'!Q414+'CH4'!Q414*PCG!$C$5+N2O!Q414*PCG!$C$6+HFC!Q414+PFC!Q414+'SF6'!Q414</f>
        <v>0</v>
      </c>
      <c r="R414" s="94">
        <f>+'CO2'!R414+'abs CO2'!R414+'CH4'!R414*PCG!$C$5+N2O!R414*PCG!$C$6+HFC!R414+PFC!R414+'SF6'!R414</f>
        <v>0</v>
      </c>
      <c r="S414" s="94">
        <f>+'CO2'!S414+'abs CO2'!S414+'CH4'!S414*PCG!$C$5+N2O!S414*PCG!$C$6+HFC!S414+PFC!S414+'SF6'!S414</f>
        <v>0</v>
      </c>
      <c r="T414" s="94">
        <f>+'CO2'!T414+'abs CO2'!T414+'CH4'!T414*PCG!$C$5+N2O!T414*PCG!$C$6+HFC!T414+PFC!T414+'SF6'!T414</f>
        <v>0</v>
      </c>
      <c r="U414" s="94">
        <f>+'CO2'!U414+'abs CO2'!U414+'CH4'!U414*PCG!$C$5+N2O!U414*PCG!$C$6+HFC!U414+PFC!U414+'SF6'!U414</f>
        <v>0</v>
      </c>
      <c r="V414" s="94">
        <f>+'CO2'!V414+'abs CO2'!V414+'CH4'!V414*PCG!$C$5+N2O!V414*PCG!$C$6+HFC!V414+PFC!V414+'SF6'!V414</f>
        <v>0</v>
      </c>
      <c r="W414" s="94">
        <f>+'CO2'!W414+'abs CO2'!W414+'CH4'!W414*PCG!$C$5+N2O!W414*PCG!$C$6+HFC!W414+PFC!W414+'SF6'!W414</f>
        <v>0</v>
      </c>
      <c r="X414" s="94">
        <f>+'CO2'!X414+'abs CO2'!X414+'CH4'!X414*PCG!$C$5+N2O!X414*PCG!$C$6+HFC!X414+PFC!X414+'SF6'!X414</f>
        <v>0</v>
      </c>
      <c r="Y414" s="94">
        <f>+'CO2'!Y414+'abs CO2'!Y414+'CH4'!Y414*PCG!$C$5+N2O!Y414*PCG!$C$6+HFC!Y414+PFC!Y414+'SF6'!Y414</f>
        <v>0</v>
      </c>
      <c r="Z414" s="94">
        <f>+'CO2'!Z414+'abs CO2'!Z414+'CH4'!Z414*PCG!$C$5+N2O!Z414*PCG!$C$6+HFC!Z414+PFC!Z414+'SF6'!Z414</f>
        <v>0</v>
      </c>
      <c r="AA414" s="94">
        <f>+'CO2'!AA414+'abs CO2'!AA414+'CH4'!AA414*PCG!$C$5+N2O!AA414*PCG!$C$6+HFC!AA414+PFC!AA414+'SF6'!AA414</f>
        <v>0</v>
      </c>
      <c r="AB414" s="94">
        <f>+'CO2'!AB414+'abs CO2'!AB414+'CH4'!AB414*PCG!$C$5+N2O!AB414*PCG!$C$6+HFC!AB414+PFC!AB414+'SF6'!AB414</f>
        <v>0</v>
      </c>
      <c r="AC414" s="94">
        <f>+'CO2'!AC414+'abs CO2'!AC414+'CH4'!AC414*PCG!$C$5+N2O!AC414*PCG!$C$6+HFC!AC414+PFC!AC414+'SF6'!AC414</f>
        <v>0</v>
      </c>
      <c r="AD414" s="94">
        <f>+'CO2'!AD414+'abs CO2'!AD414+'CH4'!AD414*PCG!$C$5+N2O!AD414*PCG!$C$6+HFC!AD414+PFC!AD414+'SF6'!AD414</f>
        <v>0</v>
      </c>
      <c r="AE414" s="94">
        <f>+'CO2'!AE414+'abs CO2'!AE414+'CH4'!AE414*PCG!$C$5+N2O!AE414*PCG!$C$6+HFC!AE414+PFC!AE414+'SF6'!AE414</f>
        <v>0</v>
      </c>
    </row>
    <row r="415" spans="1:31" x14ac:dyDescent="0.2">
      <c r="A415" s="9" t="s">
        <v>708</v>
      </c>
      <c r="B415" s="4" t="s">
        <v>663</v>
      </c>
      <c r="C415" s="33">
        <f t="shared" ref="C415:AE415" si="102">+C416+C417</f>
        <v>1.3950755497415909E-2</v>
      </c>
      <c r="D415" s="33">
        <f t="shared" si="102"/>
        <v>2.7901510994831819E-2</v>
      </c>
      <c r="E415" s="33">
        <f t="shared" si="102"/>
        <v>4.1852266492247721E-2</v>
      </c>
      <c r="F415" s="33">
        <f t="shared" si="102"/>
        <v>5.5803021989663637E-2</v>
      </c>
      <c r="G415" s="33">
        <f t="shared" si="102"/>
        <v>6.9753777487079546E-2</v>
      </c>
      <c r="H415" s="33">
        <f t="shared" si="102"/>
        <v>8.3704532984495442E-2</v>
      </c>
      <c r="I415" s="33">
        <f t="shared" si="102"/>
        <v>9.7655288481911351E-2</v>
      </c>
      <c r="J415" s="33">
        <f t="shared" si="102"/>
        <v>0.11160604397932727</v>
      </c>
      <c r="K415" s="33">
        <f t="shared" si="102"/>
        <v>0.1255567994767432</v>
      </c>
      <c r="L415" s="33">
        <f t="shared" si="102"/>
        <v>0.13950755497415912</v>
      </c>
      <c r="M415" s="33">
        <f t="shared" si="102"/>
        <v>0.15345831047157504</v>
      </c>
      <c r="N415" s="33">
        <f t="shared" si="102"/>
        <v>0.16740906596899094</v>
      </c>
      <c r="O415" s="33">
        <f t="shared" si="102"/>
        <v>0.31693572811615733</v>
      </c>
      <c r="P415" s="33">
        <f t="shared" si="102"/>
        <v>0.3585714093147741</v>
      </c>
      <c r="Q415" s="33">
        <f t="shared" si="102"/>
        <v>0.40020709051339076</v>
      </c>
      <c r="R415" s="33">
        <f t="shared" si="102"/>
        <v>0.44184277171200753</v>
      </c>
      <c r="S415" s="33">
        <f t="shared" si="102"/>
        <v>0.48347845291062419</v>
      </c>
      <c r="T415" s="33">
        <f t="shared" si="102"/>
        <v>0.52511413410924102</v>
      </c>
      <c r="U415" s="33">
        <f t="shared" si="102"/>
        <v>0.83790162860735884</v>
      </c>
      <c r="V415" s="33">
        <f t="shared" si="102"/>
        <v>0.93490716120837714</v>
      </c>
      <c r="W415" s="33">
        <f t="shared" si="102"/>
        <v>1.0179619383119796</v>
      </c>
      <c r="X415" s="33">
        <f t="shared" si="102"/>
        <v>1.1010167154155821</v>
      </c>
      <c r="Y415" s="33">
        <f t="shared" si="102"/>
        <v>1.1840714925191844</v>
      </c>
      <c r="Z415" s="33">
        <f t="shared" si="102"/>
        <v>1.2671262696227867</v>
      </c>
      <c r="AA415" s="33">
        <f t="shared" si="102"/>
        <v>2.7275232521909771</v>
      </c>
      <c r="AB415" s="33">
        <f t="shared" si="102"/>
        <v>2.7566041131884855</v>
      </c>
      <c r="AC415" s="33">
        <f t="shared" si="102"/>
        <v>2.7856849741859948</v>
      </c>
      <c r="AD415" s="33">
        <f t="shared" si="102"/>
        <v>2.8147658351835037</v>
      </c>
      <c r="AE415" s="33">
        <f t="shared" si="102"/>
        <v>2.8438466961810129</v>
      </c>
    </row>
    <row r="416" spans="1:31" x14ac:dyDescent="0.2">
      <c r="A416" s="9" t="s">
        <v>709</v>
      </c>
      <c r="B416" s="4" t="s">
        <v>710</v>
      </c>
      <c r="C416" s="94">
        <f>+'CO2'!C416+'abs CO2'!C416+'CH4'!C416*PCG!$C$5+N2O!C416*PCG!$C$6+HFC!C416+PFC!C416+'SF6'!C416</f>
        <v>0</v>
      </c>
      <c r="D416" s="94">
        <f>+'CO2'!D416+'abs CO2'!D416+'CH4'!D416*PCG!$C$5+N2O!D416*PCG!$C$6+HFC!D416+PFC!D416+'SF6'!D416</f>
        <v>0</v>
      </c>
      <c r="E416" s="94">
        <f>+'CO2'!E416+'abs CO2'!E416+'CH4'!E416*PCG!$C$5+N2O!E416*PCG!$C$6+HFC!E416+PFC!E416+'SF6'!E416</f>
        <v>0</v>
      </c>
      <c r="F416" s="94">
        <f>+'CO2'!F416+'abs CO2'!F416+'CH4'!F416*PCG!$C$5+N2O!F416*PCG!$C$6+HFC!F416+PFC!F416+'SF6'!F416</f>
        <v>0</v>
      </c>
      <c r="G416" s="94">
        <f>+'CO2'!G416+'abs CO2'!G416+'CH4'!G416*PCG!$C$5+N2O!G416*PCG!$C$6+HFC!G416+PFC!G416+'SF6'!G416</f>
        <v>0</v>
      </c>
      <c r="H416" s="94">
        <f>+'CO2'!H416+'abs CO2'!H416+'CH4'!H416*PCG!$C$5+N2O!H416*PCG!$C$6+HFC!H416+PFC!H416+'SF6'!H416</f>
        <v>0</v>
      </c>
      <c r="I416" s="94">
        <f>+'CO2'!I416+'abs CO2'!I416+'CH4'!I416*PCG!$C$5+N2O!I416*PCG!$C$6+HFC!I416+PFC!I416+'SF6'!I416</f>
        <v>0</v>
      </c>
      <c r="J416" s="94">
        <f>+'CO2'!J416+'abs CO2'!J416+'CH4'!J416*PCG!$C$5+N2O!J416*PCG!$C$6+HFC!J416+PFC!J416+'SF6'!J416</f>
        <v>0</v>
      </c>
      <c r="K416" s="94">
        <f>+'CO2'!K416+'abs CO2'!K416+'CH4'!K416*PCG!$C$5+N2O!K416*PCG!$C$6+HFC!K416+PFC!K416+'SF6'!K416</f>
        <v>0</v>
      </c>
      <c r="L416" s="94">
        <f>+'CO2'!L416+'abs CO2'!L416+'CH4'!L416*PCG!$C$5+N2O!L416*PCG!$C$6+HFC!L416+PFC!L416+'SF6'!L416</f>
        <v>0</v>
      </c>
      <c r="M416" s="94">
        <f>+'CO2'!M416+'abs CO2'!M416+'CH4'!M416*PCG!$C$5+N2O!M416*PCG!$C$6+HFC!M416+PFC!M416+'SF6'!M416</f>
        <v>0</v>
      </c>
      <c r="N416" s="94">
        <f>+'CO2'!N416+'abs CO2'!N416+'CH4'!N416*PCG!$C$5+N2O!N416*PCG!$C$6+HFC!N416+PFC!N416+'SF6'!N416</f>
        <v>0</v>
      </c>
      <c r="O416" s="94">
        <f>+'CO2'!O416+'abs CO2'!O416+'CH4'!O416*PCG!$C$5+N2O!O416*PCG!$C$6+HFC!O416+PFC!O416+'SF6'!O416</f>
        <v>0</v>
      </c>
      <c r="P416" s="94">
        <f>+'CO2'!P416+'abs CO2'!P416+'CH4'!P416*PCG!$C$5+N2O!P416*PCG!$C$6+HFC!P416+PFC!P416+'SF6'!P416</f>
        <v>0</v>
      </c>
      <c r="Q416" s="94">
        <f>+'CO2'!Q416+'abs CO2'!Q416+'CH4'!Q416*PCG!$C$5+N2O!Q416*PCG!$C$6+HFC!Q416+PFC!Q416+'SF6'!Q416</f>
        <v>0</v>
      </c>
      <c r="R416" s="94">
        <f>+'CO2'!R416+'abs CO2'!R416+'CH4'!R416*PCG!$C$5+N2O!R416*PCG!$C$6+HFC!R416+PFC!R416+'SF6'!R416</f>
        <v>0</v>
      </c>
      <c r="S416" s="94">
        <f>+'CO2'!S416+'abs CO2'!S416+'CH4'!S416*PCG!$C$5+N2O!S416*PCG!$C$6+HFC!S416+PFC!S416+'SF6'!S416</f>
        <v>0</v>
      </c>
      <c r="T416" s="94">
        <f>+'CO2'!T416+'abs CO2'!T416+'CH4'!T416*PCG!$C$5+N2O!T416*PCG!$C$6+HFC!T416+PFC!T416+'SF6'!T416</f>
        <v>0</v>
      </c>
      <c r="U416" s="94">
        <f>+'CO2'!U416+'abs CO2'!U416+'CH4'!U416*PCG!$C$5+N2O!U416*PCG!$C$6+HFC!U416+PFC!U416+'SF6'!U416</f>
        <v>0</v>
      </c>
      <c r="V416" s="94">
        <f>+'CO2'!V416+'abs CO2'!V416+'CH4'!V416*PCG!$C$5+N2O!V416*PCG!$C$6+HFC!V416+PFC!V416+'SF6'!V416</f>
        <v>0</v>
      </c>
      <c r="W416" s="94">
        <f>+'CO2'!W416+'abs CO2'!W416+'CH4'!W416*PCG!$C$5+N2O!W416*PCG!$C$6+HFC!W416+PFC!W416+'SF6'!W416</f>
        <v>0</v>
      </c>
      <c r="X416" s="94">
        <f>+'CO2'!X416+'abs CO2'!X416+'CH4'!X416*PCG!$C$5+N2O!X416*PCG!$C$6+HFC!X416+PFC!X416+'SF6'!X416</f>
        <v>0</v>
      </c>
      <c r="Y416" s="94">
        <f>+'CO2'!Y416+'abs CO2'!Y416+'CH4'!Y416*PCG!$C$5+N2O!Y416*PCG!$C$6+HFC!Y416+PFC!Y416+'SF6'!Y416</f>
        <v>0</v>
      </c>
      <c r="Z416" s="94">
        <f>+'CO2'!Z416+'abs CO2'!Z416+'CH4'!Z416*PCG!$C$5+N2O!Z416*PCG!$C$6+HFC!Z416+PFC!Z416+'SF6'!Z416</f>
        <v>0</v>
      </c>
      <c r="AA416" s="94">
        <f>+'CO2'!AA416+'abs CO2'!AA416+'CH4'!AA416*PCG!$C$5+N2O!AA416*PCG!$C$6+HFC!AA416+PFC!AA416+'SF6'!AA416</f>
        <v>0</v>
      </c>
      <c r="AB416" s="94">
        <f>+'CO2'!AB416+'abs CO2'!AB416+'CH4'!AB416*PCG!$C$5+N2O!AB416*PCG!$C$6+HFC!AB416+PFC!AB416+'SF6'!AB416</f>
        <v>0</v>
      </c>
      <c r="AC416" s="94">
        <f>+'CO2'!AC416+'abs CO2'!AC416+'CH4'!AC416*PCG!$C$5+N2O!AC416*PCG!$C$6+HFC!AC416+PFC!AC416+'SF6'!AC416</f>
        <v>0</v>
      </c>
      <c r="AD416" s="94">
        <f>+'CO2'!AD416+'abs CO2'!AD416+'CH4'!AD416*PCG!$C$5+N2O!AD416*PCG!$C$6+HFC!AD416+PFC!AD416+'SF6'!AD416</f>
        <v>0</v>
      </c>
      <c r="AE416" s="94">
        <f>+'CO2'!AE416+'abs CO2'!AE416+'CH4'!AE416*PCG!$C$5+N2O!AE416*PCG!$C$6+HFC!AE416+PFC!AE416+'SF6'!AE416</f>
        <v>0</v>
      </c>
    </row>
    <row r="417" spans="1:31" x14ac:dyDescent="0.2">
      <c r="A417" s="9" t="s">
        <v>711</v>
      </c>
      <c r="B417" s="4" t="s">
        <v>712</v>
      </c>
      <c r="C417" s="33">
        <f t="shared" ref="C417:AE417" si="103">+C418+C419+C420+C421+C422</f>
        <v>1.3950755497415909E-2</v>
      </c>
      <c r="D417" s="33">
        <f t="shared" si="103"/>
        <v>2.7901510994831819E-2</v>
      </c>
      <c r="E417" s="33">
        <f t="shared" si="103"/>
        <v>4.1852266492247721E-2</v>
      </c>
      <c r="F417" s="33">
        <f t="shared" si="103"/>
        <v>5.5803021989663637E-2</v>
      </c>
      <c r="G417" s="33">
        <f t="shared" si="103"/>
        <v>6.9753777487079546E-2</v>
      </c>
      <c r="H417" s="33">
        <f t="shared" si="103"/>
        <v>8.3704532984495442E-2</v>
      </c>
      <c r="I417" s="33">
        <f t="shared" si="103"/>
        <v>9.7655288481911351E-2</v>
      </c>
      <c r="J417" s="33">
        <f t="shared" si="103"/>
        <v>0.11160604397932727</v>
      </c>
      <c r="K417" s="33">
        <f t="shared" si="103"/>
        <v>0.1255567994767432</v>
      </c>
      <c r="L417" s="33">
        <f t="shared" si="103"/>
        <v>0.13950755497415912</v>
      </c>
      <c r="M417" s="33">
        <f t="shared" si="103"/>
        <v>0.15345831047157504</v>
      </c>
      <c r="N417" s="33">
        <f t="shared" si="103"/>
        <v>0.16740906596899094</v>
      </c>
      <c r="O417" s="33">
        <f t="shared" si="103"/>
        <v>0.31693572811615733</v>
      </c>
      <c r="P417" s="33">
        <f t="shared" si="103"/>
        <v>0.3585714093147741</v>
      </c>
      <c r="Q417" s="33">
        <f t="shared" si="103"/>
        <v>0.40020709051339076</v>
      </c>
      <c r="R417" s="33">
        <f t="shared" si="103"/>
        <v>0.44184277171200753</v>
      </c>
      <c r="S417" s="33">
        <f t="shared" si="103"/>
        <v>0.48347845291062419</v>
      </c>
      <c r="T417" s="33">
        <f t="shared" si="103"/>
        <v>0.52511413410924102</v>
      </c>
      <c r="U417" s="33">
        <f t="shared" si="103"/>
        <v>0.83790162860735884</v>
      </c>
      <c r="V417" s="33">
        <f t="shared" si="103"/>
        <v>0.93490716120837714</v>
      </c>
      <c r="W417" s="33">
        <f t="shared" si="103"/>
        <v>1.0179619383119796</v>
      </c>
      <c r="X417" s="33">
        <f t="shared" si="103"/>
        <v>1.1010167154155821</v>
      </c>
      <c r="Y417" s="33">
        <f t="shared" si="103"/>
        <v>1.1840714925191844</v>
      </c>
      <c r="Z417" s="33">
        <f t="shared" si="103"/>
        <v>1.2671262696227867</v>
      </c>
      <c r="AA417" s="33">
        <f t="shared" si="103"/>
        <v>2.7275232521909771</v>
      </c>
      <c r="AB417" s="33">
        <f t="shared" si="103"/>
        <v>2.7566041131884855</v>
      </c>
      <c r="AC417" s="33">
        <f t="shared" si="103"/>
        <v>2.7856849741859948</v>
      </c>
      <c r="AD417" s="33">
        <f t="shared" si="103"/>
        <v>2.8147658351835037</v>
      </c>
      <c r="AE417" s="33">
        <f t="shared" si="103"/>
        <v>2.8438466961810129</v>
      </c>
    </row>
    <row r="418" spans="1:31" x14ac:dyDescent="0.2">
      <c r="A418" s="9" t="s">
        <v>713</v>
      </c>
      <c r="B418" s="4" t="s">
        <v>550</v>
      </c>
      <c r="C418" s="94">
        <f>+'CO2'!C418+'abs CO2'!C418+'CH4'!C418*PCG!$C$5+N2O!C418*PCG!$C$6+HFC!C418+PFC!C418+'SF6'!C418</f>
        <v>0</v>
      </c>
      <c r="D418" s="94">
        <f>+'CO2'!D418+'abs CO2'!D418+'CH4'!D418*PCG!$C$5+N2O!D418*PCG!$C$6+HFC!D418+PFC!D418+'SF6'!D418</f>
        <v>0</v>
      </c>
      <c r="E418" s="94">
        <f>+'CO2'!E418+'abs CO2'!E418+'CH4'!E418*PCG!$C$5+N2O!E418*PCG!$C$6+HFC!E418+PFC!E418+'SF6'!E418</f>
        <v>0</v>
      </c>
      <c r="F418" s="94">
        <f>+'CO2'!F418+'abs CO2'!F418+'CH4'!F418*PCG!$C$5+N2O!F418*PCG!$C$6+HFC!F418+PFC!F418+'SF6'!F418</f>
        <v>0</v>
      </c>
      <c r="G418" s="94">
        <f>+'CO2'!G418+'abs CO2'!G418+'CH4'!G418*PCG!$C$5+N2O!G418*PCG!$C$6+HFC!G418+PFC!G418+'SF6'!G418</f>
        <v>0</v>
      </c>
      <c r="H418" s="94">
        <f>+'CO2'!H418+'abs CO2'!H418+'CH4'!H418*PCG!$C$5+N2O!H418*PCG!$C$6+HFC!H418+PFC!H418+'SF6'!H418</f>
        <v>0</v>
      </c>
      <c r="I418" s="94">
        <f>+'CO2'!I418+'abs CO2'!I418+'CH4'!I418*PCG!$C$5+N2O!I418*PCG!$C$6+HFC!I418+PFC!I418+'SF6'!I418</f>
        <v>0</v>
      </c>
      <c r="J418" s="94">
        <f>+'CO2'!J418+'abs CO2'!J418+'CH4'!J418*PCG!$C$5+N2O!J418*PCG!$C$6+HFC!J418+PFC!J418+'SF6'!J418</f>
        <v>0</v>
      </c>
      <c r="K418" s="94">
        <f>+'CO2'!K418+'abs CO2'!K418+'CH4'!K418*PCG!$C$5+N2O!K418*PCG!$C$6+HFC!K418+PFC!K418+'SF6'!K418</f>
        <v>0</v>
      </c>
      <c r="L418" s="94">
        <f>+'CO2'!L418+'abs CO2'!L418+'CH4'!L418*PCG!$C$5+N2O!L418*PCG!$C$6+HFC!L418+PFC!L418+'SF6'!L418</f>
        <v>0</v>
      </c>
      <c r="M418" s="94">
        <f>+'CO2'!M418+'abs CO2'!M418+'CH4'!M418*PCG!$C$5+N2O!M418*PCG!$C$6+HFC!M418+PFC!M418+'SF6'!M418</f>
        <v>0</v>
      </c>
      <c r="N418" s="94">
        <f>+'CO2'!N418+'abs CO2'!N418+'CH4'!N418*PCG!$C$5+N2O!N418*PCG!$C$6+HFC!N418+PFC!N418+'SF6'!N418</f>
        <v>0</v>
      </c>
      <c r="O418" s="94">
        <f>+'CO2'!O418+'abs CO2'!O418+'CH4'!O418*PCG!$C$5+N2O!O418*PCG!$C$6+HFC!O418+PFC!O418+'SF6'!O418</f>
        <v>0.13427227895785163</v>
      </c>
      <c r="P418" s="94">
        <f>+'CO2'!P418+'abs CO2'!P418+'CH4'!P418*PCG!$C$5+N2O!P418*PCG!$C$6+HFC!P418+PFC!P418+'SF6'!P418</f>
        <v>0.16065357696715354</v>
      </c>
      <c r="Q418" s="94">
        <f>+'CO2'!Q418+'abs CO2'!Q418+'CH4'!Q418*PCG!$C$5+N2O!Q418*PCG!$C$6+HFC!Q418+PFC!Q418+'SF6'!Q418</f>
        <v>0.18703487497645549</v>
      </c>
      <c r="R418" s="94">
        <f>+'CO2'!R418+'abs CO2'!R418+'CH4'!R418*PCG!$C$5+N2O!R418*PCG!$C$6+HFC!R418+PFC!R418+'SF6'!R418</f>
        <v>0.21341617298575741</v>
      </c>
      <c r="S418" s="94">
        <f>+'CO2'!S418+'abs CO2'!S418+'CH4'!S418*PCG!$C$5+N2O!S418*PCG!$C$6+HFC!S418+PFC!S418+'SF6'!S418</f>
        <v>0.23979747099505933</v>
      </c>
      <c r="T418" s="94">
        <f>+'CO2'!T418+'abs CO2'!T418+'CH4'!T418*PCG!$C$5+N2O!T418*PCG!$C$6+HFC!T418+PFC!T418+'SF6'!T418</f>
        <v>0.26617876900436127</v>
      </c>
      <c r="U418" s="94">
        <f>+'CO2'!U418+'abs CO2'!U418+'CH4'!U418*PCG!$C$5+N2O!U418*PCG!$C$6+HFC!U418+PFC!U418+'SF6'!U418</f>
        <v>0.56110462492936652</v>
      </c>
      <c r="V418" s="94">
        <f>+'CO2'!V418+'abs CO2'!V418+'CH4'!V418*PCG!$C$5+N2O!V418*PCG!$C$6+HFC!V418+PFC!V418+'SF6'!V418</f>
        <v>0.64024851895727231</v>
      </c>
      <c r="W418" s="94">
        <f>+'CO2'!W418+'abs CO2'!W418+'CH4'!W418*PCG!$C$5+N2O!W418*PCG!$C$6+HFC!W418+PFC!W418+'SF6'!W418</f>
        <v>0.71939241298517809</v>
      </c>
      <c r="X418" s="94">
        <f>+'CO2'!X418+'abs CO2'!X418+'CH4'!X418*PCG!$C$5+N2O!X418*PCG!$C$6+HFC!X418+PFC!X418+'SF6'!X418</f>
        <v>0.79853630701308398</v>
      </c>
      <c r="Y418" s="94">
        <f>+'CO2'!Y418+'abs CO2'!Y418+'CH4'!Y418*PCG!$C$5+N2O!Y418*PCG!$C$6+HFC!Y418+PFC!Y418+'SF6'!Y418</f>
        <v>0.87768020104098965</v>
      </c>
      <c r="Z418" s="94">
        <f>+'CO2'!Z418+'abs CO2'!Z418+'CH4'!Z418*PCG!$C$5+N2O!Z418*PCG!$C$6+HFC!Z418+PFC!Z418+'SF6'!Z418</f>
        <v>0.95682409506889543</v>
      </c>
      <c r="AA418" s="94">
        <f>+'CO2'!AA418+'abs CO2'!AA418+'CH4'!AA418*PCG!$C$5+N2O!AA418*PCG!$C$6+HFC!AA418+PFC!AA418+'SF6'!AA418</f>
        <v>2.4311718331345018</v>
      </c>
      <c r="AB418" s="94">
        <f>+'CO2'!AB418+'abs CO2'!AB418+'CH4'!AB418*PCG!$C$5+N2O!AB418*PCG!$C$6+HFC!AB418+PFC!AB418+'SF6'!AB418</f>
        <v>2.4742034496294263</v>
      </c>
      <c r="AC418" s="94">
        <f>+'CO2'!AC418+'abs CO2'!AC418+'CH4'!AC418*PCG!$C$5+N2O!AC418*PCG!$C$6+HFC!AC418+PFC!AC418+'SF6'!AC418</f>
        <v>2.5172350661243512</v>
      </c>
      <c r="AD418" s="94">
        <f>+'CO2'!AD418+'abs CO2'!AD418+'CH4'!AD418*PCG!$C$5+N2O!AD418*PCG!$C$6+HFC!AD418+PFC!AD418+'SF6'!AD418</f>
        <v>2.5602666826192761</v>
      </c>
      <c r="AE418" s="94">
        <f>+'CO2'!AE418+'abs CO2'!AE418+'CH4'!AE418*PCG!$C$5+N2O!AE418*PCG!$C$6+HFC!AE418+PFC!AE418+'SF6'!AE418</f>
        <v>2.6032982991142011</v>
      </c>
    </row>
    <row r="419" spans="1:31" x14ac:dyDescent="0.2">
      <c r="A419" s="9" t="s">
        <v>714</v>
      </c>
      <c r="B419" s="4" t="s">
        <v>639</v>
      </c>
      <c r="C419" s="94">
        <f>+'CO2'!C419+'abs CO2'!C419+'CH4'!C419*PCG!$C$5+N2O!C419*PCG!$C$6+HFC!C419+PFC!C419+'SF6'!C419</f>
        <v>0</v>
      </c>
      <c r="D419" s="94">
        <f>+'CO2'!D419+'abs CO2'!D419+'CH4'!D419*PCG!$C$5+N2O!D419*PCG!$C$6+HFC!D419+PFC!D419+'SF6'!D419</f>
        <v>0</v>
      </c>
      <c r="E419" s="94">
        <f>+'CO2'!E419+'abs CO2'!E419+'CH4'!E419*PCG!$C$5+N2O!E419*PCG!$C$6+HFC!E419+PFC!E419+'SF6'!E419</f>
        <v>0</v>
      </c>
      <c r="F419" s="94">
        <f>+'CO2'!F419+'abs CO2'!F419+'CH4'!F419*PCG!$C$5+N2O!F419*PCG!$C$6+HFC!F419+PFC!F419+'SF6'!F419</f>
        <v>0</v>
      </c>
      <c r="G419" s="94">
        <f>+'CO2'!G419+'abs CO2'!G419+'CH4'!G419*PCG!$C$5+N2O!G419*PCG!$C$6+HFC!G419+PFC!G419+'SF6'!G419</f>
        <v>0</v>
      </c>
      <c r="H419" s="94">
        <f>+'CO2'!H419+'abs CO2'!H419+'CH4'!H419*PCG!$C$5+N2O!H419*PCG!$C$6+HFC!H419+PFC!H419+'SF6'!H419</f>
        <v>0</v>
      </c>
      <c r="I419" s="94">
        <f>+'CO2'!I419+'abs CO2'!I419+'CH4'!I419*PCG!$C$5+N2O!I419*PCG!$C$6+HFC!I419+PFC!I419+'SF6'!I419</f>
        <v>0</v>
      </c>
      <c r="J419" s="94">
        <f>+'CO2'!J419+'abs CO2'!J419+'CH4'!J419*PCG!$C$5+N2O!J419*PCG!$C$6+HFC!J419+PFC!J419+'SF6'!J419</f>
        <v>0</v>
      </c>
      <c r="K419" s="94">
        <f>+'CO2'!K419+'abs CO2'!K419+'CH4'!K419*PCG!$C$5+N2O!K419*PCG!$C$6+HFC!K419+PFC!K419+'SF6'!K419</f>
        <v>0</v>
      </c>
      <c r="L419" s="94">
        <f>+'CO2'!L419+'abs CO2'!L419+'CH4'!L419*PCG!$C$5+N2O!L419*PCG!$C$6+HFC!L419+PFC!L419+'SF6'!L419</f>
        <v>0</v>
      </c>
      <c r="M419" s="94">
        <f>+'CO2'!M419+'abs CO2'!M419+'CH4'!M419*PCG!$C$5+N2O!M419*PCG!$C$6+HFC!M419+PFC!M419+'SF6'!M419</f>
        <v>0</v>
      </c>
      <c r="N419" s="94">
        <f>+'CO2'!N419+'abs CO2'!N419+'CH4'!N419*PCG!$C$5+N2O!N419*PCG!$C$6+HFC!N419+PFC!N419+'SF6'!N419</f>
        <v>0</v>
      </c>
      <c r="O419" s="94">
        <f>+'CO2'!O419+'abs CO2'!O419+'CH4'!O419*PCG!$C$5+N2O!O419*PCG!$C$6+HFC!O419+PFC!O419+'SF6'!O419</f>
        <v>0</v>
      </c>
      <c r="P419" s="94">
        <f>+'CO2'!P419+'abs CO2'!P419+'CH4'!P419*PCG!$C$5+N2O!P419*PCG!$C$6+HFC!P419+PFC!P419+'SF6'!P419</f>
        <v>0</v>
      </c>
      <c r="Q419" s="94">
        <f>+'CO2'!Q419+'abs CO2'!Q419+'CH4'!Q419*PCG!$C$5+N2O!Q419*PCG!$C$6+HFC!Q419+PFC!Q419+'SF6'!Q419</f>
        <v>0</v>
      </c>
      <c r="R419" s="94">
        <f>+'CO2'!R419+'abs CO2'!R419+'CH4'!R419*PCG!$C$5+N2O!R419*PCG!$C$6+HFC!R419+PFC!R419+'SF6'!R419</f>
        <v>0</v>
      </c>
      <c r="S419" s="94">
        <f>+'CO2'!S419+'abs CO2'!S419+'CH4'!S419*PCG!$C$5+N2O!S419*PCG!$C$6+HFC!S419+PFC!S419+'SF6'!S419</f>
        <v>0</v>
      </c>
      <c r="T419" s="94">
        <f>+'CO2'!T419+'abs CO2'!T419+'CH4'!T419*PCG!$C$5+N2O!T419*PCG!$C$6+HFC!T419+PFC!T419+'SF6'!T419</f>
        <v>0</v>
      </c>
      <c r="U419" s="94">
        <f>+'CO2'!U419+'abs CO2'!U419+'CH4'!U419*PCG!$C$5+N2O!U419*PCG!$C$6+HFC!U419+PFC!U419+'SF6'!U419</f>
        <v>0</v>
      </c>
      <c r="V419" s="94">
        <f>+'CO2'!V419+'abs CO2'!V419+'CH4'!V419*PCG!$C$5+N2O!V419*PCG!$C$6+HFC!V419+PFC!V419+'SF6'!V419</f>
        <v>0</v>
      </c>
      <c r="W419" s="94">
        <f>+'CO2'!W419+'abs CO2'!W419+'CH4'!W419*PCG!$C$5+N2O!W419*PCG!$C$6+HFC!W419+PFC!W419+'SF6'!W419</f>
        <v>0</v>
      </c>
      <c r="X419" s="94">
        <f>+'CO2'!X419+'abs CO2'!X419+'CH4'!X419*PCG!$C$5+N2O!X419*PCG!$C$6+HFC!X419+PFC!X419+'SF6'!X419</f>
        <v>0</v>
      </c>
      <c r="Y419" s="94">
        <f>+'CO2'!Y419+'abs CO2'!Y419+'CH4'!Y419*PCG!$C$5+N2O!Y419*PCG!$C$6+HFC!Y419+PFC!Y419+'SF6'!Y419</f>
        <v>0</v>
      </c>
      <c r="Z419" s="94">
        <f>+'CO2'!Z419+'abs CO2'!Z419+'CH4'!Z419*PCG!$C$5+N2O!Z419*PCG!$C$6+HFC!Z419+PFC!Z419+'SF6'!Z419</f>
        <v>0</v>
      </c>
      <c r="AA419" s="94">
        <f>+'CO2'!AA419+'abs CO2'!AA419+'CH4'!AA419*PCG!$C$5+N2O!AA419*PCG!$C$6+HFC!AA419+PFC!AA419+'SF6'!AA419</f>
        <v>0</v>
      </c>
      <c r="AB419" s="94">
        <f>+'CO2'!AB419+'abs CO2'!AB419+'CH4'!AB419*PCG!$C$5+N2O!AB419*PCG!$C$6+HFC!AB419+PFC!AB419+'SF6'!AB419</f>
        <v>0</v>
      </c>
      <c r="AC419" s="94">
        <f>+'CO2'!AC419+'abs CO2'!AC419+'CH4'!AC419*PCG!$C$5+N2O!AC419*PCG!$C$6+HFC!AC419+PFC!AC419+'SF6'!AC419</f>
        <v>0</v>
      </c>
      <c r="AD419" s="94">
        <f>+'CO2'!AD419+'abs CO2'!AD419+'CH4'!AD419*PCG!$C$5+N2O!AD419*PCG!$C$6+HFC!AD419+PFC!AD419+'SF6'!AD419</f>
        <v>0</v>
      </c>
      <c r="AE419" s="94">
        <f>+'CO2'!AE419+'abs CO2'!AE419+'CH4'!AE419*PCG!$C$5+N2O!AE419*PCG!$C$6+HFC!AE419+PFC!AE419+'SF6'!AE419</f>
        <v>0</v>
      </c>
    </row>
    <row r="420" spans="1:31" x14ac:dyDescent="0.2">
      <c r="A420" s="9" t="s">
        <v>715</v>
      </c>
      <c r="B420" s="4" t="s">
        <v>645</v>
      </c>
      <c r="C420" s="94">
        <f>+'CO2'!C420+'abs CO2'!C420+'CH4'!C420*PCG!$C$5+N2O!C420*PCG!$C$6+HFC!C420+PFC!C420+'SF6'!C420</f>
        <v>0</v>
      </c>
      <c r="D420" s="94">
        <f>+'CO2'!D420+'abs CO2'!D420+'CH4'!D420*PCG!$C$5+N2O!D420*PCG!$C$6+HFC!D420+PFC!D420+'SF6'!D420</f>
        <v>0</v>
      </c>
      <c r="E420" s="94">
        <f>+'CO2'!E420+'abs CO2'!E420+'CH4'!E420*PCG!$C$5+N2O!E420*PCG!$C$6+HFC!E420+PFC!E420+'SF6'!E420</f>
        <v>0</v>
      </c>
      <c r="F420" s="94">
        <f>+'CO2'!F420+'abs CO2'!F420+'CH4'!F420*PCG!$C$5+N2O!F420*PCG!$C$6+HFC!F420+PFC!F420+'SF6'!F420</f>
        <v>0</v>
      </c>
      <c r="G420" s="94">
        <f>+'CO2'!G420+'abs CO2'!G420+'CH4'!G420*PCG!$C$5+N2O!G420*PCG!$C$6+HFC!G420+PFC!G420+'SF6'!G420</f>
        <v>0</v>
      </c>
      <c r="H420" s="94">
        <f>+'CO2'!H420+'abs CO2'!H420+'CH4'!H420*PCG!$C$5+N2O!H420*PCG!$C$6+HFC!H420+PFC!H420+'SF6'!H420</f>
        <v>0</v>
      </c>
      <c r="I420" s="94">
        <f>+'CO2'!I420+'abs CO2'!I420+'CH4'!I420*PCG!$C$5+N2O!I420*PCG!$C$6+HFC!I420+PFC!I420+'SF6'!I420</f>
        <v>0</v>
      </c>
      <c r="J420" s="94">
        <f>+'CO2'!J420+'abs CO2'!J420+'CH4'!J420*PCG!$C$5+N2O!J420*PCG!$C$6+HFC!J420+PFC!J420+'SF6'!J420</f>
        <v>0</v>
      </c>
      <c r="K420" s="94">
        <f>+'CO2'!K420+'abs CO2'!K420+'CH4'!K420*PCG!$C$5+N2O!K420*PCG!$C$6+HFC!K420+PFC!K420+'SF6'!K420</f>
        <v>0</v>
      </c>
      <c r="L420" s="94">
        <f>+'CO2'!L420+'abs CO2'!L420+'CH4'!L420*PCG!$C$5+N2O!L420*PCG!$C$6+HFC!L420+PFC!L420+'SF6'!L420</f>
        <v>0</v>
      </c>
      <c r="M420" s="94">
        <f>+'CO2'!M420+'abs CO2'!M420+'CH4'!M420*PCG!$C$5+N2O!M420*PCG!$C$6+HFC!M420+PFC!M420+'SF6'!M420</f>
        <v>0</v>
      </c>
      <c r="N420" s="94">
        <f>+'CO2'!N420+'abs CO2'!N420+'CH4'!N420*PCG!$C$5+N2O!N420*PCG!$C$6+HFC!N420+PFC!N420+'SF6'!N420</f>
        <v>0</v>
      </c>
      <c r="O420" s="94">
        <f>+'CO2'!O420+'abs CO2'!O420+'CH4'!O420*PCG!$C$5+N2O!O420*PCG!$C$6+HFC!O420+PFC!O420+'SF6'!O420</f>
        <v>0</v>
      </c>
      <c r="P420" s="94">
        <f>+'CO2'!P420+'abs CO2'!P420+'CH4'!P420*PCG!$C$5+N2O!P420*PCG!$C$6+HFC!P420+PFC!P420+'SF6'!P420</f>
        <v>0</v>
      </c>
      <c r="Q420" s="94">
        <f>+'CO2'!Q420+'abs CO2'!Q420+'CH4'!Q420*PCG!$C$5+N2O!Q420*PCG!$C$6+HFC!Q420+PFC!Q420+'SF6'!Q420</f>
        <v>0</v>
      </c>
      <c r="R420" s="94">
        <f>+'CO2'!R420+'abs CO2'!R420+'CH4'!R420*PCG!$C$5+N2O!R420*PCG!$C$6+HFC!R420+PFC!R420+'SF6'!R420</f>
        <v>0</v>
      </c>
      <c r="S420" s="94">
        <f>+'CO2'!S420+'abs CO2'!S420+'CH4'!S420*PCG!$C$5+N2O!S420*PCG!$C$6+HFC!S420+PFC!S420+'SF6'!S420</f>
        <v>0</v>
      </c>
      <c r="T420" s="94">
        <f>+'CO2'!T420+'abs CO2'!T420+'CH4'!T420*PCG!$C$5+N2O!T420*PCG!$C$6+HFC!T420+PFC!T420+'SF6'!T420</f>
        <v>0</v>
      </c>
      <c r="U420" s="94">
        <f>+'CO2'!U420+'abs CO2'!U420+'CH4'!U420*PCG!$C$5+N2O!U420*PCG!$C$6+HFC!U420+PFC!U420+'SF6'!U420</f>
        <v>0</v>
      </c>
      <c r="V420" s="94">
        <f>+'CO2'!V420+'abs CO2'!V420+'CH4'!V420*PCG!$C$5+N2O!V420*PCG!$C$6+HFC!V420+PFC!V420+'SF6'!V420</f>
        <v>0</v>
      </c>
      <c r="W420" s="94">
        <f>+'CO2'!W420+'abs CO2'!W420+'CH4'!W420*PCG!$C$5+N2O!W420*PCG!$C$6+HFC!W420+PFC!W420+'SF6'!W420</f>
        <v>0</v>
      </c>
      <c r="X420" s="94">
        <f>+'CO2'!X420+'abs CO2'!X420+'CH4'!X420*PCG!$C$5+N2O!X420*PCG!$C$6+HFC!X420+PFC!X420+'SF6'!X420</f>
        <v>0</v>
      </c>
      <c r="Y420" s="94">
        <f>+'CO2'!Y420+'abs CO2'!Y420+'CH4'!Y420*PCG!$C$5+N2O!Y420*PCG!$C$6+HFC!Y420+PFC!Y420+'SF6'!Y420</f>
        <v>0</v>
      </c>
      <c r="Z420" s="94">
        <f>+'CO2'!Z420+'abs CO2'!Z420+'CH4'!Z420*PCG!$C$5+N2O!Z420*PCG!$C$6+HFC!Z420+PFC!Z420+'SF6'!Z420</f>
        <v>0</v>
      </c>
      <c r="AA420" s="94">
        <f>+'CO2'!AA420+'abs CO2'!AA420+'CH4'!AA420*PCG!$C$5+N2O!AA420*PCG!$C$6+HFC!AA420+PFC!AA420+'SF6'!AA420</f>
        <v>0</v>
      </c>
      <c r="AB420" s="94">
        <f>+'CO2'!AB420+'abs CO2'!AB420+'CH4'!AB420*PCG!$C$5+N2O!AB420*PCG!$C$6+HFC!AB420+PFC!AB420+'SF6'!AB420</f>
        <v>0</v>
      </c>
      <c r="AC420" s="94">
        <f>+'CO2'!AC420+'abs CO2'!AC420+'CH4'!AC420*PCG!$C$5+N2O!AC420*PCG!$C$6+HFC!AC420+PFC!AC420+'SF6'!AC420</f>
        <v>0</v>
      </c>
      <c r="AD420" s="94">
        <f>+'CO2'!AD420+'abs CO2'!AD420+'CH4'!AD420*PCG!$C$5+N2O!AD420*PCG!$C$6+HFC!AD420+PFC!AD420+'SF6'!AD420</f>
        <v>0</v>
      </c>
      <c r="AE420" s="94">
        <f>+'CO2'!AE420+'abs CO2'!AE420+'CH4'!AE420*PCG!$C$5+N2O!AE420*PCG!$C$6+HFC!AE420+PFC!AE420+'SF6'!AE420</f>
        <v>0</v>
      </c>
    </row>
    <row r="421" spans="1:31" x14ac:dyDescent="0.2">
      <c r="A421" s="9" t="s">
        <v>716</v>
      </c>
      <c r="B421" s="4" t="s">
        <v>651</v>
      </c>
      <c r="C421" s="94">
        <f>+'CO2'!C421+'abs CO2'!C421+'CH4'!C421*PCG!$C$5+N2O!C421*PCG!$C$6+HFC!C421+PFC!C421+'SF6'!C421</f>
        <v>1.3950755497415909E-2</v>
      </c>
      <c r="D421" s="94">
        <f>+'CO2'!D421+'abs CO2'!D421+'CH4'!D421*PCG!$C$5+N2O!D421*PCG!$C$6+HFC!D421+PFC!D421+'SF6'!D421</f>
        <v>2.7901510994831819E-2</v>
      </c>
      <c r="E421" s="94">
        <f>+'CO2'!E421+'abs CO2'!E421+'CH4'!E421*PCG!$C$5+N2O!E421*PCG!$C$6+HFC!E421+PFC!E421+'SF6'!E421</f>
        <v>4.1852266492247721E-2</v>
      </c>
      <c r="F421" s="94">
        <f>+'CO2'!F421+'abs CO2'!F421+'CH4'!F421*PCG!$C$5+N2O!F421*PCG!$C$6+HFC!F421+PFC!F421+'SF6'!F421</f>
        <v>5.5803021989663637E-2</v>
      </c>
      <c r="G421" s="94">
        <f>+'CO2'!G421+'abs CO2'!G421+'CH4'!G421*PCG!$C$5+N2O!G421*PCG!$C$6+HFC!G421+PFC!G421+'SF6'!G421</f>
        <v>6.9753777487079546E-2</v>
      </c>
      <c r="H421" s="94">
        <f>+'CO2'!H421+'abs CO2'!H421+'CH4'!H421*PCG!$C$5+N2O!H421*PCG!$C$6+HFC!H421+PFC!H421+'SF6'!H421</f>
        <v>8.3704532984495442E-2</v>
      </c>
      <c r="I421" s="94">
        <f>+'CO2'!I421+'abs CO2'!I421+'CH4'!I421*PCG!$C$5+N2O!I421*PCG!$C$6+HFC!I421+PFC!I421+'SF6'!I421</f>
        <v>9.7655288481911351E-2</v>
      </c>
      <c r="J421" s="94">
        <f>+'CO2'!J421+'abs CO2'!J421+'CH4'!J421*PCG!$C$5+N2O!J421*PCG!$C$6+HFC!J421+PFC!J421+'SF6'!J421</f>
        <v>0.11160604397932727</v>
      </c>
      <c r="K421" s="94">
        <f>+'CO2'!K421+'abs CO2'!K421+'CH4'!K421*PCG!$C$5+N2O!K421*PCG!$C$6+HFC!K421+PFC!K421+'SF6'!K421</f>
        <v>0.1255567994767432</v>
      </c>
      <c r="L421" s="94">
        <f>+'CO2'!L421+'abs CO2'!L421+'CH4'!L421*PCG!$C$5+N2O!L421*PCG!$C$6+HFC!L421+PFC!L421+'SF6'!L421</f>
        <v>0.13950755497415912</v>
      </c>
      <c r="M421" s="94">
        <f>+'CO2'!M421+'abs CO2'!M421+'CH4'!M421*PCG!$C$5+N2O!M421*PCG!$C$6+HFC!M421+PFC!M421+'SF6'!M421</f>
        <v>0.15345831047157504</v>
      </c>
      <c r="N421" s="94">
        <f>+'CO2'!N421+'abs CO2'!N421+'CH4'!N421*PCG!$C$5+N2O!N421*PCG!$C$6+HFC!N421+PFC!N421+'SF6'!N421</f>
        <v>0.16740906596899094</v>
      </c>
      <c r="O421" s="94">
        <f>+'CO2'!O421+'abs CO2'!O421+'CH4'!O421*PCG!$C$5+N2O!O421*PCG!$C$6+HFC!O421+PFC!O421+'SF6'!O421</f>
        <v>0.18266344915830574</v>
      </c>
      <c r="P421" s="94">
        <f>+'CO2'!P421+'abs CO2'!P421+'CH4'!P421*PCG!$C$5+N2O!P421*PCG!$C$6+HFC!P421+PFC!P421+'SF6'!P421</f>
        <v>0.19791783234762056</v>
      </c>
      <c r="Q421" s="94">
        <f>+'CO2'!Q421+'abs CO2'!Q421+'CH4'!Q421*PCG!$C$5+N2O!Q421*PCG!$C$6+HFC!Q421+PFC!Q421+'SF6'!Q421</f>
        <v>0.2131722155369353</v>
      </c>
      <c r="R421" s="94">
        <f>+'CO2'!R421+'abs CO2'!R421+'CH4'!R421*PCG!$C$5+N2O!R421*PCG!$C$6+HFC!R421+PFC!R421+'SF6'!R421</f>
        <v>0.22842659872625012</v>
      </c>
      <c r="S421" s="94">
        <f>+'CO2'!S421+'abs CO2'!S421+'CH4'!S421*PCG!$C$5+N2O!S421*PCG!$C$6+HFC!S421+PFC!S421+'SF6'!S421</f>
        <v>0.24368098191556489</v>
      </c>
      <c r="T421" s="94">
        <f>+'CO2'!T421+'abs CO2'!T421+'CH4'!T421*PCG!$C$5+N2O!T421*PCG!$C$6+HFC!T421+PFC!T421+'SF6'!T421</f>
        <v>0.25893536510487974</v>
      </c>
      <c r="U421" s="94">
        <f>+'CO2'!U421+'abs CO2'!U421+'CH4'!U421*PCG!$C$5+N2O!U421*PCG!$C$6+HFC!U421+PFC!U421+'SF6'!U421</f>
        <v>0.27679700367799226</v>
      </c>
      <c r="V421" s="94">
        <f>+'CO2'!V421+'abs CO2'!V421+'CH4'!V421*PCG!$C$5+N2O!V421*PCG!$C$6+HFC!V421+PFC!V421+'SF6'!V421</f>
        <v>0.29465864225110483</v>
      </c>
      <c r="W421" s="94">
        <f>+'CO2'!W421+'abs CO2'!W421+'CH4'!W421*PCG!$C$5+N2O!W421*PCG!$C$6+HFC!W421+PFC!W421+'SF6'!W421</f>
        <v>0.29856952532680148</v>
      </c>
      <c r="X421" s="94">
        <f>+'CO2'!X421+'abs CO2'!X421+'CH4'!X421*PCG!$C$5+N2O!X421*PCG!$C$6+HFC!X421+PFC!X421+'SF6'!X421</f>
        <v>0.30248040840249807</v>
      </c>
      <c r="Y421" s="94">
        <f>+'CO2'!Y421+'abs CO2'!Y421+'CH4'!Y421*PCG!$C$5+N2O!Y421*PCG!$C$6+HFC!Y421+PFC!Y421+'SF6'!Y421</f>
        <v>0.30639129147819472</v>
      </c>
      <c r="Z421" s="94">
        <f>+'CO2'!Z421+'abs CO2'!Z421+'CH4'!Z421*PCG!$C$5+N2O!Z421*PCG!$C$6+HFC!Z421+PFC!Z421+'SF6'!Z421</f>
        <v>0.31030217455389136</v>
      </c>
      <c r="AA421" s="94">
        <f>+'CO2'!AA421+'abs CO2'!AA421+'CH4'!AA421*PCG!$C$5+N2O!AA421*PCG!$C$6+HFC!AA421+PFC!AA421+'SF6'!AA421</f>
        <v>0.29635141905647538</v>
      </c>
      <c r="AB421" s="94">
        <f>+'CO2'!AB421+'abs CO2'!AB421+'CH4'!AB421*PCG!$C$5+N2O!AB421*PCG!$C$6+HFC!AB421+PFC!AB421+'SF6'!AB421</f>
        <v>0.28240066355905946</v>
      </c>
      <c r="AC421" s="94">
        <f>+'CO2'!AC421+'abs CO2'!AC421+'CH4'!AC421*PCG!$C$5+N2O!AC421*PCG!$C$6+HFC!AC421+PFC!AC421+'SF6'!AC421</f>
        <v>0.26844990806164348</v>
      </c>
      <c r="AD421" s="94">
        <f>+'CO2'!AD421+'abs CO2'!AD421+'CH4'!AD421*PCG!$C$5+N2O!AD421*PCG!$C$6+HFC!AD421+PFC!AD421+'SF6'!AD421</f>
        <v>0.25449915256422762</v>
      </c>
      <c r="AE421" s="94">
        <f>+'CO2'!AE421+'abs CO2'!AE421+'CH4'!AE421*PCG!$C$5+N2O!AE421*PCG!$C$6+HFC!AE421+PFC!AE421+'SF6'!AE421</f>
        <v>0.24054839706681166</v>
      </c>
    </row>
    <row r="422" spans="1:31" x14ac:dyDescent="0.2">
      <c r="A422" s="9" t="s">
        <v>717</v>
      </c>
      <c r="B422" s="4" t="s">
        <v>657</v>
      </c>
      <c r="C422" s="94">
        <f>+'CO2'!C422+'abs CO2'!C422+'CH4'!C422*PCG!$C$5+N2O!C422*PCG!$C$6+HFC!C422+PFC!C422+'SF6'!C422</f>
        <v>0</v>
      </c>
      <c r="D422" s="94">
        <f>+'CO2'!D422+'abs CO2'!D422+'CH4'!D422*PCG!$C$5+N2O!D422*PCG!$C$6+HFC!D422+PFC!D422+'SF6'!D422</f>
        <v>0</v>
      </c>
      <c r="E422" s="94">
        <f>+'CO2'!E422+'abs CO2'!E422+'CH4'!E422*PCG!$C$5+N2O!E422*PCG!$C$6+HFC!E422+PFC!E422+'SF6'!E422</f>
        <v>0</v>
      </c>
      <c r="F422" s="94">
        <f>+'CO2'!F422+'abs CO2'!F422+'CH4'!F422*PCG!$C$5+N2O!F422*PCG!$C$6+HFC!F422+PFC!F422+'SF6'!F422</f>
        <v>0</v>
      </c>
      <c r="G422" s="94">
        <f>+'CO2'!G422+'abs CO2'!G422+'CH4'!G422*PCG!$C$5+N2O!G422*PCG!$C$6+HFC!G422+PFC!G422+'SF6'!G422</f>
        <v>0</v>
      </c>
      <c r="H422" s="94">
        <f>+'CO2'!H422+'abs CO2'!H422+'CH4'!H422*PCG!$C$5+N2O!H422*PCG!$C$6+HFC!H422+PFC!H422+'SF6'!H422</f>
        <v>0</v>
      </c>
      <c r="I422" s="94">
        <f>+'CO2'!I422+'abs CO2'!I422+'CH4'!I422*PCG!$C$5+N2O!I422*PCG!$C$6+HFC!I422+PFC!I422+'SF6'!I422</f>
        <v>0</v>
      </c>
      <c r="J422" s="94">
        <f>+'CO2'!J422+'abs CO2'!J422+'CH4'!J422*PCG!$C$5+N2O!J422*PCG!$C$6+HFC!J422+PFC!J422+'SF6'!J422</f>
        <v>0</v>
      </c>
      <c r="K422" s="94">
        <f>+'CO2'!K422+'abs CO2'!K422+'CH4'!K422*PCG!$C$5+N2O!K422*PCG!$C$6+HFC!K422+PFC!K422+'SF6'!K422</f>
        <v>0</v>
      </c>
      <c r="L422" s="94">
        <f>+'CO2'!L422+'abs CO2'!L422+'CH4'!L422*PCG!$C$5+N2O!L422*PCG!$C$6+HFC!L422+PFC!L422+'SF6'!L422</f>
        <v>0</v>
      </c>
      <c r="M422" s="94">
        <f>+'CO2'!M422+'abs CO2'!M422+'CH4'!M422*PCG!$C$5+N2O!M422*PCG!$C$6+HFC!M422+PFC!M422+'SF6'!M422</f>
        <v>0</v>
      </c>
      <c r="N422" s="94">
        <f>+'CO2'!N422+'abs CO2'!N422+'CH4'!N422*PCG!$C$5+N2O!N422*PCG!$C$6+HFC!N422+PFC!N422+'SF6'!N422</f>
        <v>0</v>
      </c>
      <c r="O422" s="94">
        <f>+'CO2'!O422+'abs CO2'!O422+'CH4'!O422*PCG!$C$5+N2O!O422*PCG!$C$6+HFC!O422+PFC!O422+'SF6'!O422</f>
        <v>0</v>
      </c>
      <c r="P422" s="94">
        <f>+'CO2'!P422+'abs CO2'!P422+'CH4'!P422*PCG!$C$5+N2O!P422*PCG!$C$6+HFC!P422+PFC!P422+'SF6'!P422</f>
        <v>0</v>
      </c>
      <c r="Q422" s="94">
        <f>+'CO2'!Q422+'abs CO2'!Q422+'CH4'!Q422*PCG!$C$5+N2O!Q422*PCG!$C$6+HFC!Q422+PFC!Q422+'SF6'!Q422</f>
        <v>0</v>
      </c>
      <c r="R422" s="94">
        <f>+'CO2'!R422+'abs CO2'!R422+'CH4'!R422*PCG!$C$5+N2O!R422*PCG!$C$6+HFC!R422+PFC!R422+'SF6'!R422</f>
        <v>0</v>
      </c>
      <c r="S422" s="94">
        <f>+'CO2'!S422+'abs CO2'!S422+'CH4'!S422*PCG!$C$5+N2O!S422*PCG!$C$6+HFC!S422+PFC!S422+'SF6'!S422</f>
        <v>0</v>
      </c>
      <c r="T422" s="94">
        <f>+'CO2'!T422+'abs CO2'!T422+'CH4'!T422*PCG!$C$5+N2O!T422*PCG!$C$6+HFC!T422+PFC!T422+'SF6'!T422</f>
        <v>0</v>
      </c>
      <c r="U422" s="94">
        <f>+'CO2'!U422+'abs CO2'!U422+'CH4'!U422*PCG!$C$5+N2O!U422*PCG!$C$6+HFC!U422+PFC!U422+'SF6'!U422</f>
        <v>0</v>
      </c>
      <c r="V422" s="94">
        <f>+'CO2'!V422+'abs CO2'!V422+'CH4'!V422*PCG!$C$5+N2O!V422*PCG!$C$6+HFC!V422+PFC!V422+'SF6'!V422</f>
        <v>0</v>
      </c>
      <c r="W422" s="94">
        <f>+'CO2'!W422+'abs CO2'!W422+'CH4'!W422*PCG!$C$5+N2O!W422*PCG!$C$6+HFC!W422+PFC!W422+'SF6'!W422</f>
        <v>0</v>
      </c>
      <c r="X422" s="94">
        <f>+'CO2'!X422+'abs CO2'!X422+'CH4'!X422*PCG!$C$5+N2O!X422*PCG!$C$6+HFC!X422+PFC!X422+'SF6'!X422</f>
        <v>0</v>
      </c>
      <c r="Y422" s="94">
        <f>+'CO2'!Y422+'abs CO2'!Y422+'CH4'!Y422*PCG!$C$5+N2O!Y422*PCG!$C$6+HFC!Y422+PFC!Y422+'SF6'!Y422</f>
        <v>0</v>
      </c>
      <c r="Z422" s="94">
        <f>+'CO2'!Z422+'abs CO2'!Z422+'CH4'!Z422*PCG!$C$5+N2O!Z422*PCG!$C$6+HFC!Z422+PFC!Z422+'SF6'!Z422</f>
        <v>0</v>
      </c>
      <c r="AA422" s="94">
        <f>+'CO2'!AA422+'abs CO2'!AA422+'CH4'!AA422*PCG!$C$5+N2O!AA422*PCG!$C$6+HFC!AA422+PFC!AA422+'SF6'!AA422</f>
        <v>0</v>
      </c>
      <c r="AB422" s="94">
        <f>+'CO2'!AB422+'abs CO2'!AB422+'CH4'!AB422*PCG!$C$5+N2O!AB422*PCG!$C$6+HFC!AB422+PFC!AB422+'SF6'!AB422</f>
        <v>0</v>
      </c>
      <c r="AC422" s="94">
        <f>+'CO2'!AC422+'abs CO2'!AC422+'CH4'!AC422*PCG!$C$5+N2O!AC422*PCG!$C$6+HFC!AC422+PFC!AC422+'SF6'!AC422</f>
        <v>0</v>
      </c>
      <c r="AD422" s="94">
        <f>+'CO2'!AD422+'abs CO2'!AD422+'CH4'!AD422*PCG!$C$5+N2O!AD422*PCG!$C$6+HFC!AD422+PFC!AD422+'SF6'!AD422</f>
        <v>0</v>
      </c>
      <c r="AE422" s="94">
        <f>+'CO2'!AE422+'abs CO2'!AE422+'CH4'!AE422*PCG!$C$5+N2O!AE422*PCG!$C$6+HFC!AE422+PFC!AE422+'SF6'!AE422</f>
        <v>0</v>
      </c>
    </row>
    <row r="423" spans="1:31" x14ac:dyDescent="0.2">
      <c r="A423" s="9" t="s">
        <v>718</v>
      </c>
      <c r="B423" s="4" t="s">
        <v>719</v>
      </c>
      <c r="C423" s="94">
        <f>+'CO2'!C423+'abs CO2'!C423+'CH4'!C423*PCG!$C$5+N2O!C423*PCG!$C$6+HFC!C423+PFC!C423+'SF6'!C423</f>
        <v>-74.726124331056852</v>
      </c>
      <c r="D423" s="94">
        <f>+'CO2'!D423+'abs CO2'!D423+'CH4'!D423*PCG!$C$5+N2O!D423*PCG!$C$6+HFC!D423+PFC!D423+'SF6'!D423</f>
        <v>-61.163172154709407</v>
      </c>
      <c r="E423" s="94">
        <f>+'CO2'!E423+'abs CO2'!E423+'CH4'!E423*PCG!$C$5+N2O!E423*PCG!$C$6+HFC!E423+PFC!E423+'SF6'!E423</f>
        <v>-57.61862420671261</v>
      </c>
      <c r="F423" s="94">
        <f>+'CO2'!F423+'abs CO2'!F423+'CH4'!F423*PCG!$C$5+N2O!F423*PCG!$C$6+HFC!F423+PFC!F423+'SF6'!F423</f>
        <v>-54.732579341733526</v>
      </c>
      <c r="G423" s="94">
        <f>+'CO2'!G423+'abs CO2'!G423+'CH4'!G423*PCG!$C$5+N2O!G423*PCG!$C$6+HFC!G423+PFC!G423+'SF6'!G423</f>
        <v>-65.319879794976345</v>
      </c>
      <c r="H423" s="94">
        <f>+'CO2'!H423+'abs CO2'!H423+'CH4'!H423*PCG!$C$5+N2O!H423*PCG!$C$6+HFC!H423+PFC!H423+'SF6'!H423</f>
        <v>-78.912400969956508</v>
      </c>
      <c r="I423" s="94">
        <f>+'CO2'!I423+'abs CO2'!I423+'CH4'!I423*PCG!$C$5+N2O!I423*PCG!$C$6+HFC!I423+PFC!I423+'SF6'!I423</f>
        <v>-105.69142184929528</v>
      </c>
      <c r="J423" s="94">
        <f>+'CO2'!J423+'abs CO2'!J423+'CH4'!J423*PCG!$C$5+N2O!J423*PCG!$C$6+HFC!J423+PFC!J423+'SF6'!J423</f>
        <v>-122.00146497165568</v>
      </c>
      <c r="K423" s="94">
        <f>+'CO2'!K423+'abs CO2'!K423+'CH4'!K423*PCG!$C$5+N2O!K423*PCG!$C$6+HFC!K423+PFC!K423+'SF6'!K423</f>
        <v>-103.94825322146998</v>
      </c>
      <c r="L423" s="94">
        <f>+'CO2'!L423+'abs CO2'!L423+'CH4'!L423*PCG!$C$5+N2O!L423*PCG!$C$6+HFC!L423+PFC!L423+'SF6'!L423</f>
        <v>-126.54495191170535</v>
      </c>
      <c r="M423" s="94">
        <f>+'CO2'!M423+'abs CO2'!M423+'CH4'!M423*PCG!$C$5+N2O!M423*PCG!$C$6+HFC!M423+PFC!M423+'SF6'!M423</f>
        <v>-152.31373881030893</v>
      </c>
      <c r="N423" s="94">
        <f>+'CO2'!N423+'abs CO2'!N423+'CH4'!N423*PCG!$C$5+N2O!N423*PCG!$C$6+HFC!N423+PFC!N423+'SF6'!N423</f>
        <v>-133.5851855852768</v>
      </c>
      <c r="O423" s="94">
        <f>+'CO2'!O423+'abs CO2'!O423+'CH4'!O423*PCG!$C$5+N2O!O423*PCG!$C$6+HFC!O423+PFC!O423+'SF6'!O423</f>
        <v>-123.8331966166906</v>
      </c>
      <c r="P423" s="94">
        <f>+'CO2'!P423+'abs CO2'!P423+'CH4'!P423*PCG!$C$5+N2O!P423*PCG!$C$6+HFC!P423+PFC!P423+'SF6'!P423</f>
        <v>-121.86487218093716</v>
      </c>
      <c r="Q423" s="94">
        <f>+'CO2'!Q423+'abs CO2'!Q423+'CH4'!Q423*PCG!$C$5+N2O!Q423*PCG!$C$6+HFC!Q423+PFC!Q423+'SF6'!Q423</f>
        <v>-176.84340620849702</v>
      </c>
      <c r="R423" s="94">
        <f>+'CO2'!R423+'abs CO2'!R423+'CH4'!R423*PCG!$C$5+N2O!R423*PCG!$C$6+HFC!R423+PFC!R423+'SF6'!R423</f>
        <v>-165.16091979567767</v>
      </c>
      <c r="S423" s="94">
        <f>+'CO2'!S423+'abs CO2'!S423+'CH4'!S423*PCG!$C$5+N2O!S423*PCG!$C$6+HFC!S423+PFC!S423+'SF6'!S423</f>
        <v>-187.40925372233178</v>
      </c>
      <c r="T423" s="94">
        <f>+'CO2'!T423+'abs CO2'!T423+'CH4'!T423*PCG!$C$5+N2O!T423*PCG!$C$6+HFC!T423+PFC!T423+'SF6'!T423</f>
        <v>-149.99938588279625</v>
      </c>
      <c r="U423" s="94">
        <f>+'CO2'!U423+'abs CO2'!U423+'CH4'!U423*PCG!$C$5+N2O!U423*PCG!$C$6+HFC!U423+PFC!U423+'SF6'!U423</f>
        <v>-157.10649325197716</v>
      </c>
      <c r="V423" s="94">
        <f>+'CO2'!V423+'abs CO2'!V423+'CH4'!V423*PCG!$C$5+N2O!V423*PCG!$C$6+HFC!V423+PFC!V423+'SF6'!V423</f>
        <v>-124.22168625984744</v>
      </c>
      <c r="W423" s="94">
        <f>+'CO2'!W423+'abs CO2'!W423+'CH4'!W423*PCG!$C$5+N2O!W423*PCG!$C$6+HFC!W423+PFC!W423+'SF6'!W423</f>
        <v>-154.74506637198789</v>
      </c>
      <c r="X423" s="94">
        <f>+'CO2'!X423+'abs CO2'!X423+'CH4'!X423*PCG!$C$5+N2O!X423*PCG!$C$6+HFC!X423+PFC!X423+'SF6'!X423</f>
        <v>-156.27822017975569</v>
      </c>
      <c r="Y423" s="94">
        <f>+'CO2'!Y423+'abs CO2'!Y423+'CH4'!Y423*PCG!$C$5+N2O!Y423*PCG!$C$6+HFC!Y423+PFC!Y423+'SF6'!Y423</f>
        <v>-121.13368586869296</v>
      </c>
      <c r="Z423" s="94">
        <f>+'CO2'!Z423+'abs CO2'!Z423+'CH4'!Z423*PCG!$C$5+N2O!Z423*PCG!$C$6+HFC!Z423+PFC!Z423+'SF6'!Z423</f>
        <v>-95.388281386761847</v>
      </c>
      <c r="AA423" s="94">
        <f>+'CO2'!AA423+'abs CO2'!AA423+'CH4'!AA423*PCG!$C$5+N2O!AA423*PCG!$C$6+HFC!AA423+PFC!AA423+'SF6'!AA423</f>
        <v>-154.536931461336</v>
      </c>
      <c r="AB423" s="94">
        <f>+'CO2'!AB423+'abs CO2'!AB423+'CH4'!AB423*PCG!$C$5+N2O!AB423*PCG!$C$6+HFC!AB423+PFC!AB423+'SF6'!AB423</f>
        <v>-177.10556594408445</v>
      </c>
      <c r="AC423" s="94">
        <f>+'CO2'!AC423+'abs CO2'!AC423+'CH4'!AC423*PCG!$C$5+N2O!AC423*PCG!$C$6+HFC!AC423+PFC!AC423+'SF6'!AC423</f>
        <v>-115.18154613862018</v>
      </c>
      <c r="AD423" s="94">
        <f>+'CO2'!AD423+'abs CO2'!AD423+'CH4'!AD423*PCG!$C$5+N2O!AD423*PCG!$C$6+HFC!AD423+PFC!AD423+'SF6'!AD423</f>
        <v>-101.58022655845055</v>
      </c>
      <c r="AE423" s="94">
        <f>+'CO2'!AE423+'abs CO2'!AE423+'CH4'!AE423*PCG!$C$5+N2O!AE423*PCG!$C$6+HFC!AE423+PFC!AE423+'SF6'!AE423</f>
        <v>-115.01549208566168</v>
      </c>
    </row>
    <row r="424" spans="1:31" x14ac:dyDescent="0.2">
      <c r="A424" s="9" t="s">
        <v>720</v>
      </c>
      <c r="B424" s="4" t="s">
        <v>210</v>
      </c>
      <c r="C424" s="94">
        <f>+'CO2'!C424+'abs CO2'!C424+'CH4'!C424*PCG!$C$5+N2O!C424*PCG!$C$6+HFC!C424+PFC!C424+'SF6'!C424</f>
        <v>0</v>
      </c>
      <c r="D424" s="94">
        <f>+'CO2'!D424+'abs CO2'!D424+'CH4'!D424*PCG!$C$5+N2O!D424*PCG!$C$6+HFC!D424+PFC!D424+'SF6'!D424</f>
        <v>0</v>
      </c>
      <c r="E424" s="94">
        <f>+'CO2'!E424+'abs CO2'!E424+'CH4'!E424*PCG!$C$5+N2O!E424*PCG!$C$6+HFC!E424+PFC!E424+'SF6'!E424</f>
        <v>0</v>
      </c>
      <c r="F424" s="94">
        <f>+'CO2'!F424+'abs CO2'!F424+'CH4'!F424*PCG!$C$5+N2O!F424*PCG!$C$6+HFC!F424+PFC!F424+'SF6'!F424</f>
        <v>0</v>
      </c>
      <c r="G424" s="94">
        <f>+'CO2'!G424+'abs CO2'!G424+'CH4'!G424*PCG!$C$5+N2O!G424*PCG!$C$6+HFC!G424+PFC!G424+'SF6'!G424</f>
        <v>0</v>
      </c>
      <c r="H424" s="94">
        <f>+'CO2'!H424+'abs CO2'!H424+'CH4'!H424*PCG!$C$5+N2O!H424*PCG!$C$6+HFC!H424+PFC!H424+'SF6'!H424</f>
        <v>0</v>
      </c>
      <c r="I424" s="94">
        <f>+'CO2'!I424+'abs CO2'!I424+'CH4'!I424*PCG!$C$5+N2O!I424*PCG!$C$6+HFC!I424+PFC!I424+'SF6'!I424</f>
        <v>0</v>
      </c>
      <c r="J424" s="94">
        <f>+'CO2'!J424+'abs CO2'!J424+'CH4'!J424*PCG!$C$5+N2O!J424*PCG!$C$6+HFC!J424+PFC!J424+'SF6'!J424</f>
        <v>0</v>
      </c>
      <c r="K424" s="94">
        <f>+'CO2'!K424+'abs CO2'!K424+'CH4'!K424*PCG!$C$5+N2O!K424*PCG!$C$6+HFC!K424+PFC!K424+'SF6'!K424</f>
        <v>0</v>
      </c>
      <c r="L424" s="94">
        <f>+'CO2'!L424+'abs CO2'!L424+'CH4'!L424*PCG!$C$5+N2O!L424*PCG!$C$6+HFC!L424+PFC!L424+'SF6'!L424</f>
        <v>0</v>
      </c>
      <c r="M424" s="94">
        <f>+'CO2'!M424+'abs CO2'!M424+'CH4'!M424*PCG!$C$5+N2O!M424*PCG!$C$6+HFC!M424+PFC!M424+'SF6'!M424</f>
        <v>0</v>
      </c>
      <c r="N424" s="94">
        <f>+'CO2'!N424+'abs CO2'!N424+'CH4'!N424*PCG!$C$5+N2O!N424*PCG!$C$6+HFC!N424+PFC!N424+'SF6'!N424</f>
        <v>0</v>
      </c>
      <c r="O424" s="94">
        <f>+'CO2'!O424+'abs CO2'!O424+'CH4'!O424*PCG!$C$5+N2O!O424*PCG!$C$6+HFC!O424+PFC!O424+'SF6'!O424</f>
        <v>0</v>
      </c>
      <c r="P424" s="94">
        <f>+'CO2'!P424+'abs CO2'!P424+'CH4'!P424*PCG!$C$5+N2O!P424*PCG!$C$6+HFC!P424+PFC!P424+'SF6'!P424</f>
        <v>0</v>
      </c>
      <c r="Q424" s="94">
        <f>+'CO2'!Q424+'abs CO2'!Q424+'CH4'!Q424*PCG!$C$5+N2O!Q424*PCG!$C$6+HFC!Q424+PFC!Q424+'SF6'!Q424</f>
        <v>0</v>
      </c>
      <c r="R424" s="94">
        <f>+'CO2'!R424+'abs CO2'!R424+'CH4'!R424*PCG!$C$5+N2O!R424*PCG!$C$6+HFC!R424+PFC!R424+'SF6'!R424</f>
        <v>0</v>
      </c>
      <c r="S424" s="94">
        <f>+'CO2'!S424+'abs CO2'!S424+'CH4'!S424*PCG!$C$5+N2O!S424*PCG!$C$6+HFC!S424+PFC!S424+'SF6'!S424</f>
        <v>0</v>
      </c>
      <c r="T424" s="94">
        <f>+'CO2'!T424+'abs CO2'!T424+'CH4'!T424*PCG!$C$5+N2O!T424*PCG!$C$6+HFC!T424+PFC!T424+'SF6'!T424</f>
        <v>0</v>
      </c>
      <c r="U424" s="94">
        <f>+'CO2'!U424+'abs CO2'!U424+'CH4'!U424*PCG!$C$5+N2O!U424*PCG!$C$6+HFC!U424+PFC!U424+'SF6'!U424</f>
        <v>0</v>
      </c>
      <c r="V424" s="94">
        <f>+'CO2'!V424+'abs CO2'!V424+'CH4'!V424*PCG!$C$5+N2O!V424*PCG!$C$6+HFC!V424+PFC!V424+'SF6'!V424</f>
        <v>0</v>
      </c>
      <c r="W424" s="94">
        <f>+'CO2'!W424+'abs CO2'!W424+'CH4'!W424*PCG!$C$5+N2O!W424*PCG!$C$6+HFC!W424+PFC!W424+'SF6'!W424</f>
        <v>0</v>
      </c>
      <c r="X424" s="94">
        <f>+'CO2'!X424+'abs CO2'!X424+'CH4'!X424*PCG!$C$5+N2O!X424*PCG!$C$6+HFC!X424+PFC!X424+'SF6'!X424</f>
        <v>0</v>
      </c>
      <c r="Y424" s="94">
        <f>+'CO2'!Y424+'abs CO2'!Y424+'CH4'!Y424*PCG!$C$5+N2O!Y424*PCG!$C$6+HFC!Y424+PFC!Y424+'SF6'!Y424</f>
        <v>0</v>
      </c>
      <c r="Z424" s="94">
        <f>+'CO2'!Z424+'abs CO2'!Z424+'CH4'!Z424*PCG!$C$5+N2O!Z424*PCG!$C$6+HFC!Z424+PFC!Z424+'SF6'!Z424</f>
        <v>0</v>
      </c>
      <c r="AA424" s="94">
        <f>+'CO2'!AA424+'abs CO2'!AA424+'CH4'!AA424*PCG!$C$5+N2O!AA424*PCG!$C$6+HFC!AA424+PFC!AA424+'SF6'!AA424</f>
        <v>0</v>
      </c>
      <c r="AB424" s="94">
        <f>+'CO2'!AB424+'abs CO2'!AB424+'CH4'!AB424*PCG!$C$5+N2O!AB424*PCG!$C$6+HFC!AB424+PFC!AB424+'SF6'!AB424</f>
        <v>0</v>
      </c>
      <c r="AC424" s="94">
        <f>+'CO2'!AC424+'abs CO2'!AC424+'CH4'!AC424*PCG!$C$5+N2O!AC424*PCG!$C$6+HFC!AC424+PFC!AC424+'SF6'!AC424</f>
        <v>0</v>
      </c>
      <c r="AD424" s="94">
        <f>+'CO2'!AD424+'abs CO2'!AD424+'CH4'!AD424*PCG!$C$5+N2O!AD424*PCG!$C$6+HFC!AD424+PFC!AD424+'SF6'!AD424</f>
        <v>0</v>
      </c>
      <c r="AE424" s="94">
        <f>+'CO2'!AE424+'abs CO2'!AE424+'CH4'!AE424*PCG!$C$5+N2O!AE424*PCG!$C$6+HFC!AE424+PFC!AE424+'SF6'!AE424</f>
        <v>0</v>
      </c>
    </row>
    <row r="425" spans="1:31" x14ac:dyDescent="0.2">
      <c r="A425" s="81" t="s">
        <v>721</v>
      </c>
      <c r="B425" s="7" t="s">
        <v>722</v>
      </c>
      <c r="C425" s="32">
        <f>+C426+C430+C431+C434</f>
        <v>84.410608171233136</v>
      </c>
      <c r="D425" s="32">
        <f t="shared" ref="D425:AE425" si="104">+D426+D430+D431+D434</f>
        <v>85.084859252353112</v>
      </c>
      <c r="E425" s="32">
        <f t="shared" si="104"/>
        <v>104.5074442946979</v>
      </c>
      <c r="F425" s="32">
        <f t="shared" si="104"/>
        <v>119.84907883985221</v>
      </c>
      <c r="G425" s="32">
        <f t="shared" si="104"/>
        <v>136.11647525151608</v>
      </c>
      <c r="H425" s="32">
        <f t="shared" si="104"/>
        <v>151.28925251266725</v>
      </c>
      <c r="I425" s="32">
        <f t="shared" si="104"/>
        <v>151.93116713471034</v>
      </c>
      <c r="J425" s="32">
        <f t="shared" si="104"/>
        <v>157.67149349484106</v>
      </c>
      <c r="K425" s="32">
        <f t="shared" si="104"/>
        <v>163.20311396783569</v>
      </c>
      <c r="L425" s="32">
        <f t="shared" si="104"/>
        <v>172.51128667659913</v>
      </c>
      <c r="M425" s="32">
        <f t="shared" si="104"/>
        <v>185.58001506916676</v>
      </c>
      <c r="N425" s="32">
        <f t="shared" si="104"/>
        <v>207.70821712371253</v>
      </c>
      <c r="O425" s="32">
        <f t="shared" si="104"/>
        <v>192.95788670877226</v>
      </c>
      <c r="P425" s="32">
        <f t="shared" si="104"/>
        <v>207.20279875936407</v>
      </c>
      <c r="Q425" s="32">
        <f t="shared" si="104"/>
        <v>225.83975394376682</v>
      </c>
      <c r="R425" s="32">
        <f t="shared" si="104"/>
        <v>230.6885403295432</v>
      </c>
      <c r="S425" s="32">
        <f t="shared" si="104"/>
        <v>277.6456164393511</v>
      </c>
      <c r="T425" s="32">
        <f t="shared" si="104"/>
        <v>233.69175667636262</v>
      </c>
      <c r="U425" s="32">
        <f t="shared" si="104"/>
        <v>221.05812097203187</v>
      </c>
      <c r="V425" s="32">
        <f t="shared" si="104"/>
        <v>185.89121964236489</v>
      </c>
      <c r="W425" s="32">
        <f t="shared" si="104"/>
        <v>215.60335015530472</v>
      </c>
      <c r="X425" s="32">
        <f t="shared" si="104"/>
        <v>211.20944170048475</v>
      </c>
      <c r="Y425" s="32">
        <f t="shared" si="104"/>
        <v>207.44272612597663</v>
      </c>
      <c r="Z425" s="32">
        <f t="shared" si="104"/>
        <v>314.27934675971107</v>
      </c>
      <c r="AA425" s="32">
        <f t="shared" si="104"/>
        <v>353.07281901356021</v>
      </c>
      <c r="AB425" s="32">
        <f t="shared" si="104"/>
        <v>382.10887543373326</v>
      </c>
      <c r="AC425" s="32">
        <f t="shared" si="104"/>
        <v>380.98198927606518</v>
      </c>
      <c r="AD425" s="32">
        <f t="shared" si="104"/>
        <v>395.73665928396804</v>
      </c>
      <c r="AE425" s="32">
        <f t="shared" si="104"/>
        <v>419.23902368836303</v>
      </c>
    </row>
    <row r="426" spans="1:31" x14ac:dyDescent="0.2">
      <c r="A426" s="80" t="s">
        <v>723</v>
      </c>
      <c r="B426" s="4" t="s">
        <v>724</v>
      </c>
      <c r="C426" s="33">
        <f>+C427+C428+C429</f>
        <v>33.718461880424378</v>
      </c>
      <c r="D426" s="33">
        <f t="shared" ref="D426:AE426" si="105">+D427+D428+D429</f>
        <v>34.717036746861979</v>
      </c>
      <c r="E426" s="33">
        <f t="shared" si="105"/>
        <v>41.017332942611716</v>
      </c>
      <c r="F426" s="33">
        <f t="shared" si="105"/>
        <v>47.598098453422061</v>
      </c>
      <c r="G426" s="33">
        <f t="shared" si="105"/>
        <v>54.047813307268996</v>
      </c>
      <c r="H426" s="33">
        <f t="shared" si="105"/>
        <v>60.463188848566702</v>
      </c>
      <c r="I426" s="33">
        <f t="shared" si="105"/>
        <v>67.14547900624892</v>
      </c>
      <c r="J426" s="33">
        <f t="shared" si="105"/>
        <v>76.390755709521059</v>
      </c>
      <c r="K426" s="33">
        <f t="shared" si="105"/>
        <v>86.145377263112891</v>
      </c>
      <c r="L426" s="33">
        <f t="shared" si="105"/>
        <v>95.767138739594145</v>
      </c>
      <c r="M426" s="33">
        <f t="shared" si="105"/>
        <v>104.83139718397979</v>
      </c>
      <c r="N426" s="33">
        <f t="shared" si="105"/>
        <v>113.78118570587432</v>
      </c>
      <c r="O426" s="33">
        <f t="shared" si="105"/>
        <v>122.40923396590949</v>
      </c>
      <c r="P426" s="33">
        <f t="shared" si="105"/>
        <v>132.38805226240032</v>
      </c>
      <c r="Q426" s="33">
        <f t="shared" si="105"/>
        <v>142.44779181400443</v>
      </c>
      <c r="R426" s="33">
        <f t="shared" si="105"/>
        <v>152.7454317723635</v>
      </c>
      <c r="S426" s="33">
        <f t="shared" si="105"/>
        <v>163.37227082119296</v>
      </c>
      <c r="T426" s="33">
        <f t="shared" si="105"/>
        <v>114.46942533305545</v>
      </c>
      <c r="U426" s="33">
        <f t="shared" si="105"/>
        <v>117.86183189451091</v>
      </c>
      <c r="V426" s="33">
        <f t="shared" si="105"/>
        <v>120.62151902646542</v>
      </c>
      <c r="W426" s="33">
        <f t="shared" si="105"/>
        <v>123.56471685381793</v>
      </c>
      <c r="X426" s="33">
        <f t="shared" si="105"/>
        <v>127.83612240221267</v>
      </c>
      <c r="Y426" s="33">
        <f t="shared" si="105"/>
        <v>133.14573464227351</v>
      </c>
      <c r="Z426" s="33">
        <f t="shared" si="105"/>
        <v>239.15812218978112</v>
      </c>
      <c r="AA426" s="33">
        <f t="shared" si="105"/>
        <v>252.7956708584162</v>
      </c>
      <c r="AB426" s="33">
        <f t="shared" si="105"/>
        <v>262.16962666966765</v>
      </c>
      <c r="AC426" s="33">
        <f t="shared" si="105"/>
        <v>273.18765923930823</v>
      </c>
      <c r="AD426" s="33">
        <f t="shared" si="105"/>
        <v>281.9978891731227</v>
      </c>
      <c r="AE426" s="33">
        <f t="shared" si="105"/>
        <v>293.30694987360647</v>
      </c>
    </row>
    <row r="427" spans="1:31" x14ac:dyDescent="0.2">
      <c r="A427" s="80" t="s">
        <v>725</v>
      </c>
      <c r="B427" s="4" t="s">
        <v>817</v>
      </c>
      <c r="C427" s="94">
        <f>+'CO2'!C427+'abs CO2'!C427+'CH4'!C427*PCG!$C$5+N2O!C427*PCG!$C$6+HFC!C427+PFC!C427+'SF6'!C427</f>
        <v>0</v>
      </c>
      <c r="D427" s="94">
        <f>+'CO2'!D427+'abs CO2'!D427+'CH4'!D427*PCG!$C$5+N2O!D427*PCG!$C$6+HFC!D427+PFC!D427+'SF6'!D427</f>
        <v>0</v>
      </c>
      <c r="E427" s="94">
        <f>+'CO2'!E427+'abs CO2'!E427+'CH4'!E427*PCG!$C$5+N2O!E427*PCG!$C$6+HFC!E427+PFC!E427+'SF6'!E427</f>
        <v>3.4190921087323169</v>
      </c>
      <c r="F427" s="94">
        <f>+'CO2'!F427+'abs CO2'!F427+'CH4'!F427*PCG!$C$5+N2O!F427*PCG!$C$6+HFC!F427+PFC!F427+'SF6'!F427</f>
        <v>7.1915816902887872</v>
      </c>
      <c r="G427" s="94">
        <f>+'CO2'!G427+'abs CO2'!G427+'CH4'!G427*PCG!$C$5+N2O!G427*PCG!$C$6+HFC!G427+PFC!G427+'SF6'!G427</f>
        <v>11.102894324592951</v>
      </c>
      <c r="H427" s="94">
        <f>+'CO2'!H427+'abs CO2'!H427+'CH4'!H427*PCG!$C$5+N2O!H427*PCG!$C$6+HFC!H427+PFC!H427+'SF6'!H427</f>
        <v>15.073153046845675</v>
      </c>
      <c r="I427" s="94">
        <f>+'CO2'!I427+'abs CO2'!I427+'CH4'!I427*PCG!$C$5+N2O!I427*PCG!$C$6+HFC!I427+PFC!I427+'SF6'!I427</f>
        <v>19.409696390050126</v>
      </c>
      <c r="J427" s="94">
        <f>+'CO2'!J427+'abs CO2'!J427+'CH4'!J427*PCG!$C$5+N2O!J427*PCG!$C$6+HFC!J427+PFC!J427+'SF6'!J427</f>
        <v>26.675661544447532</v>
      </c>
      <c r="K427" s="94">
        <f>+'CO2'!K427+'abs CO2'!K427+'CH4'!K427*PCG!$C$5+N2O!K427*PCG!$C$6+HFC!K427+PFC!K427+'SF6'!K427</f>
        <v>34.683513551029527</v>
      </c>
      <c r="L427" s="94">
        <f>+'CO2'!L427+'abs CO2'!L427+'CH4'!L427*PCG!$C$5+N2O!L427*PCG!$C$6+HFC!L427+PFC!L427+'SF6'!L427</f>
        <v>43.174527813231926</v>
      </c>
      <c r="M427" s="94">
        <f>+'CO2'!M427+'abs CO2'!M427+'CH4'!M427*PCG!$C$5+N2O!M427*PCG!$C$6+HFC!M427+PFC!M427+'SF6'!M427</f>
        <v>53.040327730901517</v>
      </c>
      <c r="N427" s="94">
        <f>+'CO2'!N427+'abs CO2'!N427+'CH4'!N427*PCG!$C$5+N2O!N427*PCG!$C$6+HFC!N427+PFC!N427+'SF6'!N427</f>
        <v>62.791649814861458</v>
      </c>
      <c r="O427" s="94">
        <f>+'CO2'!O427+'abs CO2'!O427+'CH4'!O427*PCG!$C$5+N2O!O427*PCG!$C$6+HFC!O427+PFC!O427+'SF6'!O427</f>
        <v>72.276702257296151</v>
      </c>
      <c r="P427" s="94">
        <f>+'CO2'!P427+'abs CO2'!P427+'CH4'!P427*PCG!$C$5+N2O!P427*PCG!$C$6+HFC!P427+PFC!P427+'SF6'!P427</f>
        <v>82.277377361239985</v>
      </c>
      <c r="Q427" s="94">
        <f>+'CO2'!Q427+'abs CO2'!Q427+'CH4'!Q427*PCG!$C$5+N2O!Q427*PCG!$C$6+HFC!Q427+PFC!Q427+'SF6'!Q427</f>
        <v>92.861934110895305</v>
      </c>
      <c r="R427" s="94">
        <f>+'CO2'!R427+'abs CO2'!R427+'CH4'!R427*PCG!$C$5+N2O!R427*PCG!$C$6+HFC!R427+PFC!R427+'SF6'!R427</f>
        <v>104.28967015333114</v>
      </c>
      <c r="S427" s="94">
        <f>+'CO2'!S427+'abs CO2'!S427+'CH4'!S427*PCG!$C$5+N2O!S427*PCG!$C$6+HFC!S427+PFC!S427+'SF6'!S427</f>
        <v>115.74300306267698</v>
      </c>
      <c r="T427" s="94">
        <f>+'CO2'!T427+'abs CO2'!T427+'CH4'!T427*PCG!$C$5+N2O!T427*PCG!$C$6+HFC!T427+PFC!T427+'SF6'!T427</f>
        <v>81.948605220940877</v>
      </c>
      <c r="U427" s="94">
        <f>+'CO2'!U427+'abs CO2'!U427+'CH4'!U427*PCG!$C$5+N2O!U427*PCG!$C$6+HFC!U427+PFC!U427+'SF6'!U427</f>
        <v>85.807764410946803</v>
      </c>
      <c r="V427" s="94">
        <f>+'CO2'!V427+'abs CO2'!V427+'CH4'!V427*PCG!$C$5+N2O!V427*PCG!$C$6+HFC!V427+PFC!V427+'SF6'!V427</f>
        <v>87.881410730667653</v>
      </c>
      <c r="W427" s="94">
        <f>+'CO2'!W427+'abs CO2'!W427+'CH4'!W427*PCG!$C$5+N2O!W427*PCG!$C$6+HFC!W427+PFC!W427+'SF6'!W427</f>
        <v>92.435243292766415</v>
      </c>
      <c r="X427" s="94">
        <f>+'CO2'!X427+'abs CO2'!X427+'CH4'!X427*PCG!$C$5+N2O!X427*PCG!$C$6+HFC!X427+PFC!X427+'SF6'!X427</f>
        <v>97.54601417747088</v>
      </c>
      <c r="Y427" s="94">
        <f>+'CO2'!Y427+'abs CO2'!Y427+'CH4'!Y427*PCG!$C$5+N2O!Y427*PCG!$C$6+HFC!Y427+PFC!Y427+'SF6'!Y427</f>
        <v>102.3919446332543</v>
      </c>
      <c r="Z427" s="94">
        <f>+'CO2'!Z427+'abs CO2'!Z427+'CH4'!Z427*PCG!$C$5+N2O!Z427*PCG!$C$6+HFC!Z427+PFC!Z427+'SF6'!Z427</f>
        <v>188.27301896029786</v>
      </c>
      <c r="AA427" s="94">
        <f>+'CO2'!AA427+'abs CO2'!AA427+'CH4'!AA427*PCG!$C$5+N2O!AA427*PCG!$C$6+HFC!AA427+PFC!AA427+'SF6'!AA427</f>
        <v>199.89678821685428</v>
      </c>
      <c r="AB427" s="94">
        <f>+'CO2'!AB427+'abs CO2'!AB427+'CH4'!AB427*PCG!$C$5+N2O!AB427*PCG!$C$6+HFC!AB427+PFC!AB427+'SF6'!AB427</f>
        <v>211.30785078940124</v>
      </c>
      <c r="AC427" s="94">
        <f>+'CO2'!AC427+'abs CO2'!AC427+'CH4'!AC427*PCG!$C$5+N2O!AC427*PCG!$C$6+HFC!AC427+PFC!AC427+'SF6'!AC427</f>
        <v>219.04130107261759</v>
      </c>
      <c r="AD427" s="94">
        <f>+'CO2'!AD427+'abs CO2'!AD427+'CH4'!AD427*PCG!$C$5+N2O!AD427*PCG!$C$6+HFC!AD427+PFC!AD427+'SF6'!AD427</f>
        <v>228.06559960235489</v>
      </c>
      <c r="AE427" s="94">
        <f>+'CO2'!AE427+'abs CO2'!AE427+'CH4'!AE427*PCG!$C$5+N2O!AE427*PCG!$C$6+HFC!AE427+PFC!AE427+'SF6'!AE427</f>
        <v>244.71406630670626</v>
      </c>
    </row>
    <row r="428" spans="1:31" x14ac:dyDescent="0.2">
      <c r="A428" s="80" t="s">
        <v>726</v>
      </c>
      <c r="B428" s="4" t="s">
        <v>818</v>
      </c>
      <c r="C428" s="94">
        <f>+'CO2'!C428+'abs CO2'!C428+'CH4'!C428*PCG!$C$5+N2O!C428*PCG!$C$6+HFC!C428+PFC!C428+'SF6'!C428</f>
        <v>6.462230936956173</v>
      </c>
      <c r="D428" s="94">
        <f>+'CO2'!D428+'abs CO2'!D428+'CH4'!D428*PCG!$C$5+N2O!D428*PCG!$C$6+HFC!D428+PFC!D428+'SF6'!D428</f>
        <v>6.6513243370611832</v>
      </c>
      <c r="E428" s="94">
        <f>+'CO2'!E428+'abs CO2'!E428+'CH4'!E428*PCG!$C$5+N2O!E428*PCG!$C$6+HFC!E428+PFC!E428+'SF6'!E428</f>
        <v>7.5165433384649631</v>
      </c>
      <c r="F428" s="94">
        <f>+'CO2'!F428+'abs CO2'!F428+'CH4'!F428*PCG!$C$5+N2O!F428*PCG!$C$6+HFC!F428+PFC!F428+'SF6'!F428</f>
        <v>8.2435738872736675</v>
      </c>
      <c r="G428" s="94">
        <f>+'CO2'!G428+'abs CO2'!G428+'CH4'!G428*PCG!$C$5+N2O!G428*PCG!$C$6+HFC!G428+PFC!G428+'SF6'!G428</f>
        <v>8.8570337530999268</v>
      </c>
      <c r="H428" s="94">
        <f>+'CO2'!H428+'abs CO2'!H428+'CH4'!H428*PCG!$C$5+N2O!H428*PCG!$C$6+HFC!H428+PFC!H428+'SF6'!H428</f>
        <v>9.3579022051835192</v>
      </c>
      <c r="I428" s="94">
        <f>+'CO2'!I428+'abs CO2'!I428+'CH4'!I428*PCG!$C$5+N2O!I428*PCG!$C$6+HFC!I428+PFC!I428+'SF6'!I428</f>
        <v>9.8253477153515831</v>
      </c>
      <c r="J428" s="94">
        <f>+'CO2'!J428+'abs CO2'!J428+'CH4'!J428*PCG!$C$5+N2O!J428*PCG!$C$6+HFC!J428+PFC!J428+'SF6'!J428</f>
        <v>10.332033845427837</v>
      </c>
      <c r="K428" s="94">
        <f>+'CO2'!K428+'abs CO2'!K428+'CH4'!K428*PCG!$C$5+N2O!K428*PCG!$C$6+HFC!K428+PFC!K428+'SF6'!K428</f>
        <v>10.80893100636238</v>
      </c>
      <c r="L428" s="94">
        <f>+'CO2'!L428+'abs CO2'!L428+'CH4'!L428*PCG!$C$5+N2O!L428*PCG!$C$6+HFC!L428+PFC!L428+'SF6'!L428</f>
        <v>11.276617813494697</v>
      </c>
      <c r="M428" s="94">
        <f>+'CO2'!M428+'abs CO2'!M428+'CH4'!M428*PCG!$C$5+N2O!M428*PCG!$C$6+HFC!M428+PFC!M428+'SF6'!M428</f>
        <v>11.011591129862898</v>
      </c>
      <c r="N428" s="94">
        <f>+'CO2'!N428+'abs CO2'!N428+'CH4'!N428*PCG!$C$5+N2O!N428*PCG!$C$6+HFC!N428+PFC!N428+'SF6'!N428</f>
        <v>11.084281506066933</v>
      </c>
      <c r="O428" s="94">
        <f>+'CO2'!O428+'abs CO2'!O428+'CH4'!O428*PCG!$C$5+N2O!O428*PCG!$C$6+HFC!O428+PFC!O428+'SF6'!O428</f>
        <v>10.743284862435919</v>
      </c>
      <c r="P428" s="94">
        <f>+'CO2'!P428+'abs CO2'!P428+'CH4'!P428*PCG!$C$5+N2O!P428*PCG!$C$6+HFC!P428+PFC!P428+'SF6'!P428</f>
        <v>10.642032196446094</v>
      </c>
      <c r="Q428" s="94">
        <f>+'CO2'!Q428+'abs CO2'!Q428+'CH4'!Q428*PCG!$C$5+N2O!Q428*PCG!$C$6+HFC!Q428+PFC!Q428+'SF6'!Q428</f>
        <v>10.495603883070446</v>
      </c>
      <c r="R428" s="94">
        <f>+'CO2'!R428+'abs CO2'!R428+'CH4'!R428*PCG!$C$5+N2O!R428*PCG!$C$6+HFC!R428+PFC!R428+'SF6'!R428</f>
        <v>10.133452585151053</v>
      </c>
      <c r="S428" s="94">
        <f>+'CO2'!S428+'abs CO2'!S428+'CH4'!S428*PCG!$C$5+N2O!S428*PCG!$C$6+HFC!S428+PFC!S428+'SF6'!S428</f>
        <v>9.9028899905681769</v>
      </c>
      <c r="T428" s="94">
        <f>+'CO2'!T428+'abs CO2'!T428+'CH4'!T428*PCG!$C$5+N2O!T428*PCG!$C$6+HFC!T428+PFC!T428+'SF6'!T428</f>
        <v>7.0039886522232448</v>
      </c>
      <c r="U428" s="94">
        <f>+'CO2'!U428+'abs CO2'!U428+'CH4'!U428*PCG!$C$5+N2O!U428*PCG!$C$6+HFC!U428+PFC!U428+'SF6'!U428</f>
        <v>7.3465354428778955</v>
      </c>
      <c r="V428" s="94">
        <f>+'CO2'!V428+'abs CO2'!V428+'CH4'!V428*PCG!$C$5+N2O!V428*PCG!$C$6+HFC!V428+PFC!V428+'SF6'!V428</f>
        <v>7.0707909562745339</v>
      </c>
      <c r="W428" s="94">
        <f>+'CO2'!W428+'abs CO2'!W428+'CH4'!W428*PCG!$C$5+N2O!W428*PCG!$C$6+HFC!W428+PFC!W428+'SF6'!W428</f>
        <v>6.196963384162598</v>
      </c>
      <c r="X428" s="94">
        <f>+'CO2'!X428+'abs CO2'!X428+'CH4'!X428*PCG!$C$5+N2O!X428*PCG!$C$6+HFC!X428+PFC!X428+'SF6'!X428</f>
        <v>5.8513944446541215</v>
      </c>
      <c r="Y428" s="94">
        <f>+'CO2'!Y428+'abs CO2'!Y428+'CH4'!Y428*PCG!$C$5+N2O!Y428*PCG!$C$6+HFC!Y428+PFC!Y428+'SF6'!Y428</f>
        <v>5.7142112063958743</v>
      </c>
      <c r="Z428" s="94">
        <f>+'CO2'!Z428+'abs CO2'!Z428+'CH4'!Z428*PCG!$C$5+N2O!Z428*PCG!$C$6+HFC!Z428+PFC!Z428+'SF6'!Z428</f>
        <v>9.4445549468501717</v>
      </c>
      <c r="AA428" s="94">
        <f>+'CO2'!AA428+'abs CO2'!AA428+'CH4'!AA428*PCG!$C$5+N2O!AA428*PCG!$C$6+HFC!AA428+PFC!AA428+'SF6'!AA428</f>
        <v>9.4961332987791103</v>
      </c>
      <c r="AB428" s="94">
        <f>+'CO2'!AB428+'abs CO2'!AB428+'CH4'!AB428*PCG!$C$5+N2O!AB428*PCG!$C$6+HFC!AB428+PFC!AB428+'SF6'!AB428</f>
        <v>7.3517191702690639</v>
      </c>
      <c r="AC428" s="94">
        <f>+'CO2'!AC428+'abs CO2'!AC428+'CH4'!AC428*PCG!$C$5+N2O!AC428*PCG!$C$6+HFC!AC428+PFC!AC428+'SF6'!AC428</f>
        <v>7.3396270734782236</v>
      </c>
      <c r="AD428" s="94">
        <f>+'CO2'!AD428+'abs CO2'!AD428+'CH4'!AD428*PCG!$C$5+N2O!AD428*PCG!$C$6+HFC!AD428+PFC!AD428+'SF6'!AD428</f>
        <v>6.9016662599547915</v>
      </c>
      <c r="AE428" s="94">
        <f>+'CO2'!AE428+'abs CO2'!AE428+'CH4'!AE428*PCG!$C$5+N2O!AE428*PCG!$C$6+HFC!AE428+PFC!AE428+'SF6'!AE428</f>
        <v>8.0316364559577789</v>
      </c>
    </row>
    <row r="429" spans="1:31" x14ac:dyDescent="0.2">
      <c r="A429" s="80" t="s">
        <v>727</v>
      </c>
      <c r="B429" s="4" t="s">
        <v>819</v>
      </c>
      <c r="C429" s="94">
        <f>+'CO2'!C429+'abs CO2'!C429+'CH4'!C429*PCG!$C$5+N2O!C429*PCG!$C$6+HFC!C429+PFC!C429+'SF6'!C429</f>
        <v>27.256230943468207</v>
      </c>
      <c r="D429" s="94">
        <f>+'CO2'!D429+'abs CO2'!D429+'CH4'!D429*PCG!$C$5+N2O!D429*PCG!$C$6+HFC!D429+PFC!D429+'SF6'!D429</f>
        <v>28.065712409800796</v>
      </c>
      <c r="E429" s="94">
        <f>+'CO2'!E429+'abs CO2'!E429+'CH4'!E429*PCG!$C$5+N2O!E429*PCG!$C$6+HFC!E429+PFC!E429+'SF6'!E429</f>
        <v>30.081697495414435</v>
      </c>
      <c r="F429" s="94">
        <f>+'CO2'!F429+'abs CO2'!F429+'CH4'!F429*PCG!$C$5+N2O!F429*PCG!$C$6+HFC!F429+PFC!F429+'SF6'!F429</f>
        <v>32.162942875859606</v>
      </c>
      <c r="G429" s="94">
        <f>+'CO2'!G429+'abs CO2'!G429+'CH4'!G429*PCG!$C$5+N2O!G429*PCG!$C$6+HFC!G429+PFC!G429+'SF6'!G429</f>
        <v>34.087885229576116</v>
      </c>
      <c r="H429" s="94">
        <f>+'CO2'!H429+'abs CO2'!H429+'CH4'!H429*PCG!$C$5+N2O!H429*PCG!$C$6+HFC!H429+PFC!H429+'SF6'!H429</f>
        <v>36.032133596537506</v>
      </c>
      <c r="I429" s="94">
        <f>+'CO2'!I429+'abs CO2'!I429+'CH4'!I429*PCG!$C$5+N2O!I429*PCG!$C$6+HFC!I429+PFC!I429+'SF6'!I429</f>
        <v>37.910434900847214</v>
      </c>
      <c r="J429" s="94">
        <f>+'CO2'!J429+'abs CO2'!J429+'CH4'!J429*PCG!$C$5+N2O!J429*PCG!$C$6+HFC!J429+PFC!J429+'SF6'!J429</f>
        <v>39.383060319645693</v>
      </c>
      <c r="K429" s="94">
        <f>+'CO2'!K429+'abs CO2'!K429+'CH4'!K429*PCG!$C$5+N2O!K429*PCG!$C$6+HFC!K429+PFC!K429+'SF6'!K429</f>
        <v>40.652932705720978</v>
      </c>
      <c r="L429" s="94">
        <f>+'CO2'!L429+'abs CO2'!L429+'CH4'!L429*PCG!$C$5+N2O!L429*PCG!$C$6+HFC!L429+PFC!L429+'SF6'!L429</f>
        <v>41.315993112867524</v>
      </c>
      <c r="M429" s="94">
        <f>+'CO2'!M429+'abs CO2'!M429+'CH4'!M429*PCG!$C$5+N2O!M429*PCG!$C$6+HFC!M429+PFC!M429+'SF6'!M429</f>
        <v>40.779478323215379</v>
      </c>
      <c r="N429" s="94">
        <f>+'CO2'!N429+'abs CO2'!N429+'CH4'!N429*PCG!$C$5+N2O!N429*PCG!$C$6+HFC!N429+PFC!N429+'SF6'!N429</f>
        <v>39.905254384945934</v>
      </c>
      <c r="O429" s="94">
        <f>+'CO2'!O429+'abs CO2'!O429+'CH4'!O429*PCG!$C$5+N2O!O429*PCG!$C$6+HFC!O429+PFC!O429+'SF6'!O429</f>
        <v>39.389246846177436</v>
      </c>
      <c r="P429" s="94">
        <f>+'CO2'!P429+'abs CO2'!P429+'CH4'!P429*PCG!$C$5+N2O!P429*PCG!$C$6+HFC!P429+PFC!P429+'SF6'!P429</f>
        <v>39.468642704714242</v>
      </c>
      <c r="Q429" s="94">
        <f>+'CO2'!Q429+'abs CO2'!Q429+'CH4'!Q429*PCG!$C$5+N2O!Q429*PCG!$C$6+HFC!Q429+PFC!Q429+'SF6'!Q429</f>
        <v>39.090253820038676</v>
      </c>
      <c r="R429" s="94">
        <f>+'CO2'!R429+'abs CO2'!R429+'CH4'!R429*PCG!$C$5+N2O!R429*PCG!$C$6+HFC!R429+PFC!R429+'SF6'!R429</f>
        <v>38.322309033881304</v>
      </c>
      <c r="S429" s="94">
        <f>+'CO2'!S429+'abs CO2'!S429+'CH4'!S429*PCG!$C$5+N2O!S429*PCG!$C$6+HFC!S429+PFC!S429+'SF6'!S429</f>
        <v>37.726377767947803</v>
      </c>
      <c r="T429" s="94">
        <f>+'CO2'!T429+'abs CO2'!T429+'CH4'!T429*PCG!$C$5+N2O!T429*PCG!$C$6+HFC!T429+PFC!T429+'SF6'!T429</f>
        <v>25.516831459891343</v>
      </c>
      <c r="U429" s="94">
        <f>+'CO2'!U429+'abs CO2'!U429+'CH4'!U429*PCG!$C$5+N2O!U429*PCG!$C$6+HFC!U429+PFC!U429+'SF6'!U429</f>
        <v>24.707532040686225</v>
      </c>
      <c r="V429" s="94">
        <f>+'CO2'!V429+'abs CO2'!V429+'CH4'!V429*PCG!$C$5+N2O!V429*PCG!$C$6+HFC!V429+PFC!V429+'SF6'!V429</f>
        <v>25.669317339523229</v>
      </c>
      <c r="W429" s="94">
        <f>+'CO2'!W429+'abs CO2'!W429+'CH4'!W429*PCG!$C$5+N2O!W429*PCG!$C$6+HFC!W429+PFC!W429+'SF6'!W429</f>
        <v>24.932510176888908</v>
      </c>
      <c r="X429" s="94">
        <f>+'CO2'!X429+'abs CO2'!X429+'CH4'!X429*PCG!$C$5+N2O!X429*PCG!$C$6+HFC!X429+PFC!X429+'SF6'!X429</f>
        <v>24.438713780087664</v>
      </c>
      <c r="Y429" s="94">
        <f>+'CO2'!Y429+'abs CO2'!Y429+'CH4'!Y429*PCG!$C$5+N2O!Y429*PCG!$C$6+HFC!Y429+PFC!Y429+'SF6'!Y429</f>
        <v>25.039578802623353</v>
      </c>
      <c r="Z429" s="94">
        <f>+'CO2'!Z429+'abs CO2'!Z429+'CH4'!Z429*PCG!$C$5+N2O!Z429*PCG!$C$6+HFC!Z429+PFC!Z429+'SF6'!Z429</f>
        <v>41.44054828263311</v>
      </c>
      <c r="AA429" s="94">
        <f>+'CO2'!AA429+'abs CO2'!AA429+'CH4'!AA429*PCG!$C$5+N2O!AA429*PCG!$C$6+HFC!AA429+PFC!AA429+'SF6'!AA429</f>
        <v>43.402749342782798</v>
      </c>
      <c r="AB429" s="94">
        <f>+'CO2'!AB429+'abs CO2'!AB429+'CH4'!AB429*PCG!$C$5+N2O!AB429*PCG!$C$6+HFC!AB429+PFC!AB429+'SF6'!AB429</f>
        <v>43.510056709997336</v>
      </c>
      <c r="AC429" s="94">
        <f>+'CO2'!AC429+'abs CO2'!AC429+'CH4'!AC429*PCG!$C$5+N2O!AC429*PCG!$C$6+HFC!AC429+PFC!AC429+'SF6'!AC429</f>
        <v>46.80673109321242</v>
      </c>
      <c r="AD429" s="94">
        <f>+'CO2'!AD429+'abs CO2'!AD429+'CH4'!AD429*PCG!$C$5+N2O!AD429*PCG!$C$6+HFC!AD429+PFC!AD429+'SF6'!AD429</f>
        <v>47.030623310812992</v>
      </c>
      <c r="AE429" s="94">
        <f>+'CO2'!AE429+'abs CO2'!AE429+'CH4'!AE429*PCG!$C$5+N2O!AE429*PCG!$C$6+HFC!AE429+PFC!AE429+'SF6'!AE429</f>
        <v>40.561247110942453</v>
      </c>
    </row>
    <row r="430" spans="1:31" x14ac:dyDescent="0.2">
      <c r="A430" s="80" t="s">
        <v>728</v>
      </c>
      <c r="B430" s="4" t="s">
        <v>729</v>
      </c>
      <c r="C430" s="94">
        <f>+'CO2'!C430+'abs CO2'!C430+'CH4'!C430*PCG!$C$5+N2O!C430*PCG!$C$6+HFC!C430+PFC!C430+'SF6'!C430</f>
        <v>0</v>
      </c>
      <c r="D430" s="94">
        <f>+'CO2'!D430+'abs CO2'!D430+'CH4'!D430*PCG!$C$5+N2O!D430*PCG!$C$6+HFC!D430+PFC!D430+'SF6'!D430</f>
        <v>0</v>
      </c>
      <c r="E430" s="94">
        <f>+'CO2'!E430+'abs CO2'!E430+'CH4'!E430*PCG!$C$5+N2O!E430*PCG!$C$6+HFC!E430+PFC!E430+'SF6'!E430</f>
        <v>0</v>
      </c>
      <c r="F430" s="94">
        <f>+'CO2'!F430+'abs CO2'!F430+'CH4'!F430*PCG!$C$5+N2O!F430*PCG!$C$6+HFC!F430+PFC!F430+'SF6'!F430</f>
        <v>0</v>
      </c>
      <c r="G430" s="94">
        <f>+'CO2'!G430+'abs CO2'!G430+'CH4'!G430*PCG!$C$5+N2O!G430*PCG!$C$6+HFC!G430+PFC!G430+'SF6'!G430</f>
        <v>0</v>
      </c>
      <c r="H430" s="94">
        <f>+'CO2'!H430+'abs CO2'!H430+'CH4'!H430*PCG!$C$5+N2O!H430*PCG!$C$6+HFC!H430+PFC!H430+'SF6'!H430</f>
        <v>0</v>
      </c>
      <c r="I430" s="94">
        <f>+'CO2'!I430+'abs CO2'!I430+'CH4'!I430*PCG!$C$5+N2O!I430*PCG!$C$6+HFC!I430+PFC!I430+'SF6'!I430</f>
        <v>0</v>
      </c>
      <c r="J430" s="94">
        <f>+'CO2'!J430+'abs CO2'!J430+'CH4'!J430*PCG!$C$5+N2O!J430*PCG!$C$6+HFC!J430+PFC!J430+'SF6'!J430</f>
        <v>0</v>
      </c>
      <c r="K430" s="94">
        <f>+'CO2'!K430+'abs CO2'!K430+'CH4'!K430*PCG!$C$5+N2O!K430*PCG!$C$6+HFC!K430+PFC!K430+'SF6'!K430</f>
        <v>0</v>
      </c>
      <c r="L430" s="94">
        <f>+'CO2'!L430+'abs CO2'!L430+'CH4'!L430*PCG!$C$5+N2O!L430*PCG!$C$6+HFC!L430+PFC!L430+'SF6'!L430</f>
        <v>0</v>
      </c>
      <c r="M430" s="94">
        <f>+'CO2'!M430+'abs CO2'!M430+'CH4'!M430*PCG!$C$5+N2O!M430*PCG!$C$6+HFC!M430+PFC!M430+'SF6'!M430</f>
        <v>0</v>
      </c>
      <c r="N430" s="94">
        <f>+'CO2'!N430+'abs CO2'!N430+'CH4'!N430*PCG!$C$5+N2O!N430*PCG!$C$6+HFC!N430+PFC!N430+'SF6'!N430</f>
        <v>0</v>
      </c>
      <c r="O430" s="94">
        <f>+'CO2'!O430+'abs CO2'!O430+'CH4'!O430*PCG!$C$5+N2O!O430*PCG!$C$6+HFC!O430+PFC!O430+'SF6'!O430</f>
        <v>8.641375</v>
      </c>
      <c r="P430" s="94">
        <f>+'CO2'!P430+'abs CO2'!P430+'CH4'!P430*PCG!$C$5+N2O!P430*PCG!$C$6+HFC!P430+PFC!P430+'SF6'!P430</f>
        <v>8.641375</v>
      </c>
      <c r="Q430" s="94">
        <f>+'CO2'!Q430+'abs CO2'!Q430+'CH4'!Q430*PCG!$C$5+N2O!Q430*PCG!$C$6+HFC!Q430+PFC!Q430+'SF6'!Q430</f>
        <v>8.641375</v>
      </c>
      <c r="R430" s="94">
        <f>+'CO2'!R430+'abs CO2'!R430+'CH4'!R430*PCG!$C$5+N2O!R430*PCG!$C$6+HFC!R430+PFC!R430+'SF6'!R430</f>
        <v>9.7777749999999983</v>
      </c>
      <c r="S430" s="94">
        <f>+'CO2'!S430+'abs CO2'!S430+'CH4'!S430*PCG!$C$5+N2O!S430*PCG!$C$6+HFC!S430+PFC!S430+'SF6'!S430</f>
        <v>18.073495000000001</v>
      </c>
      <c r="T430" s="94">
        <f>+'CO2'!T430+'abs CO2'!T430+'CH4'!T430*PCG!$C$5+N2O!T430*PCG!$C$6+HFC!T430+PFC!T430+'SF6'!T430</f>
        <v>18.073495000000001</v>
      </c>
      <c r="U430" s="94">
        <f>+'CO2'!U430+'abs CO2'!U430+'CH4'!U430*PCG!$C$5+N2O!U430*PCG!$C$6+HFC!U430+PFC!U430+'SF6'!U430</f>
        <v>16.937094999999999</v>
      </c>
      <c r="V430" s="94">
        <f>+'CO2'!V430+'abs CO2'!V430+'CH4'!V430*PCG!$C$5+N2O!V430*PCG!$C$6+HFC!V430+PFC!V430+'SF6'!V430</f>
        <v>16.937094999999999</v>
      </c>
      <c r="W430" s="94">
        <f>+'CO2'!W430+'abs CO2'!W430+'CH4'!W430*PCG!$C$5+N2O!W430*PCG!$C$6+HFC!W430+PFC!W430+'SF6'!W430</f>
        <v>16.937094999999999</v>
      </c>
      <c r="X430" s="94">
        <f>+'CO2'!X430+'abs CO2'!X430+'CH4'!X430*PCG!$C$5+N2O!X430*PCG!$C$6+HFC!X430+PFC!X430+'SF6'!X430</f>
        <v>10.820565944000002</v>
      </c>
      <c r="Y430" s="94">
        <f>+'CO2'!Y430+'abs CO2'!Y430+'CH4'!Y430*PCG!$C$5+N2O!Y430*PCG!$C$6+HFC!Y430+PFC!Y430+'SF6'!Y430</f>
        <v>12.999756888</v>
      </c>
      <c r="Z430" s="94">
        <f>+'CO2'!Z430+'abs CO2'!Z430+'CH4'!Z430*PCG!$C$5+N2O!Z430*PCG!$C$6+HFC!Z430+PFC!Z430+'SF6'!Z430</f>
        <v>15.178947832000004</v>
      </c>
      <c r="AA430" s="94">
        <f>+'CO2'!AA430+'abs CO2'!AA430+'CH4'!AA430*PCG!$C$5+N2O!AA430*PCG!$C$6+HFC!AA430+PFC!AA430+'SF6'!AA430</f>
        <v>17.358138776000004</v>
      </c>
      <c r="AB430" s="94">
        <f>+'CO2'!AB430+'abs CO2'!AB430+'CH4'!AB430*PCG!$C$5+N2O!AB430*PCG!$C$6+HFC!AB430+PFC!AB430+'SF6'!AB430</f>
        <v>20.523105582000003</v>
      </c>
      <c r="AC430" s="94">
        <f>+'CO2'!AC430+'abs CO2'!AC430+'CH4'!AC430*PCG!$C$5+N2O!AC430*PCG!$C$6+HFC!AC430+PFC!AC430+'SF6'!AC430</f>
        <v>21.918943807999995</v>
      </c>
      <c r="AD430" s="94">
        <f>+'CO2'!AD430+'abs CO2'!AD430+'CH4'!AD430*PCG!$C$5+N2O!AD430*PCG!$C$6+HFC!AD430+PFC!AD430+'SF6'!AD430</f>
        <v>22.007787560000004</v>
      </c>
      <c r="AE430" s="94">
        <f>+'CO2'!AE430+'abs CO2'!AE430+'CH4'!AE430*PCG!$C$5+N2O!AE430*PCG!$C$6+HFC!AE430+PFC!AE430+'SF6'!AE430</f>
        <v>25.971560229999998</v>
      </c>
    </row>
    <row r="431" spans="1:31" x14ac:dyDescent="0.2">
      <c r="A431" s="80" t="s">
        <v>730</v>
      </c>
      <c r="B431" s="4" t="s">
        <v>731</v>
      </c>
      <c r="C431" s="33">
        <f>+C432+C433</f>
        <v>1.7947781577362159</v>
      </c>
      <c r="D431" s="33">
        <f t="shared" ref="D431:AE431" si="106">+D432+D433</f>
        <v>1.8331863958364716</v>
      </c>
      <c r="E431" s="33">
        <f t="shared" si="106"/>
        <v>1.8967079098873847</v>
      </c>
      <c r="F431" s="33">
        <f t="shared" si="106"/>
        <v>1.924425290199838</v>
      </c>
      <c r="G431" s="33">
        <f t="shared" si="106"/>
        <v>1.9397610575782658</v>
      </c>
      <c r="H431" s="33">
        <f t="shared" si="106"/>
        <v>1.9866090501676046</v>
      </c>
      <c r="I431" s="33">
        <f t="shared" si="106"/>
        <v>2.0320616459739815</v>
      </c>
      <c r="J431" s="33">
        <f t="shared" si="106"/>
        <v>2.0830739707692336</v>
      </c>
      <c r="K431" s="33">
        <f t="shared" si="106"/>
        <v>2.1071396074439814</v>
      </c>
      <c r="L431" s="33">
        <f t="shared" si="106"/>
        <v>2.0875849852327666</v>
      </c>
      <c r="M431" s="33">
        <f t="shared" si="106"/>
        <v>2.1191418533348108</v>
      </c>
      <c r="N431" s="33">
        <f t="shared" si="106"/>
        <v>2.132506055811465</v>
      </c>
      <c r="O431" s="33">
        <f t="shared" si="106"/>
        <v>2.1907786984363637</v>
      </c>
      <c r="P431" s="33">
        <f t="shared" si="106"/>
        <v>2.240948530740138</v>
      </c>
      <c r="Q431" s="33">
        <f t="shared" si="106"/>
        <v>2.29845326051732</v>
      </c>
      <c r="R431" s="33">
        <f t="shared" si="106"/>
        <v>2.3541761784128412</v>
      </c>
      <c r="S431" s="33">
        <f t="shared" si="106"/>
        <v>2.4051802926193604</v>
      </c>
      <c r="T431" s="33">
        <f t="shared" si="106"/>
        <v>2.4576763601585272</v>
      </c>
      <c r="U431" s="33">
        <f t="shared" si="106"/>
        <v>2.3257786462564254</v>
      </c>
      <c r="V431" s="33">
        <f t="shared" si="106"/>
        <v>2.4007805136748632</v>
      </c>
      <c r="W431" s="33">
        <f t="shared" si="106"/>
        <v>2.512731128649214</v>
      </c>
      <c r="X431" s="33">
        <f t="shared" si="106"/>
        <v>2.6915116475414553</v>
      </c>
      <c r="Y431" s="33">
        <f t="shared" si="106"/>
        <v>2.7235351752504373</v>
      </c>
      <c r="Z431" s="33">
        <f t="shared" si="106"/>
        <v>2.7711050126276988</v>
      </c>
      <c r="AA431" s="33">
        <f t="shared" si="106"/>
        <v>2.3455282318239958</v>
      </c>
      <c r="AB431" s="33">
        <f t="shared" si="106"/>
        <v>2.4927370906233217</v>
      </c>
      <c r="AC431" s="33">
        <f t="shared" si="106"/>
        <v>2.5421978433933163</v>
      </c>
      <c r="AD431" s="33">
        <f t="shared" si="106"/>
        <v>2.8810472669805631</v>
      </c>
      <c r="AE431" s="33">
        <f t="shared" si="106"/>
        <v>3.2063472046759505</v>
      </c>
    </row>
    <row r="432" spans="1:31" x14ac:dyDescent="0.2">
      <c r="A432" s="80" t="s">
        <v>732</v>
      </c>
      <c r="B432" s="4" t="s">
        <v>733</v>
      </c>
      <c r="C432" s="94">
        <f>+'CO2'!C432+'abs CO2'!C432+'CH4'!C432*PCG!$C$5+N2O!C432*PCG!$C$6+HFC!C432+PFC!C432+'SF6'!C432</f>
        <v>0</v>
      </c>
      <c r="D432" s="94">
        <f>+'CO2'!D432+'abs CO2'!D432+'CH4'!D432*PCG!$C$5+N2O!D432*PCG!$C$6+HFC!D432+PFC!D432+'SF6'!D432</f>
        <v>0</v>
      </c>
      <c r="E432" s="94">
        <f>+'CO2'!E432+'abs CO2'!E432+'CH4'!E432*PCG!$C$5+N2O!E432*PCG!$C$6+HFC!E432+PFC!E432+'SF6'!E432</f>
        <v>0</v>
      </c>
      <c r="F432" s="94">
        <f>+'CO2'!F432+'abs CO2'!F432+'CH4'!F432*PCG!$C$5+N2O!F432*PCG!$C$6+HFC!F432+PFC!F432+'SF6'!F432</f>
        <v>0</v>
      </c>
      <c r="G432" s="94">
        <f>+'CO2'!G432+'abs CO2'!G432+'CH4'!G432*PCG!$C$5+N2O!G432*PCG!$C$6+HFC!G432+PFC!G432+'SF6'!G432</f>
        <v>0</v>
      </c>
      <c r="H432" s="94">
        <f>+'CO2'!H432+'abs CO2'!H432+'CH4'!H432*PCG!$C$5+N2O!H432*PCG!$C$6+HFC!H432+PFC!H432+'SF6'!H432</f>
        <v>0</v>
      </c>
      <c r="I432" s="94">
        <f>+'CO2'!I432+'abs CO2'!I432+'CH4'!I432*PCG!$C$5+N2O!I432*PCG!$C$6+HFC!I432+PFC!I432+'SF6'!I432</f>
        <v>0</v>
      </c>
      <c r="J432" s="94">
        <f>+'CO2'!J432+'abs CO2'!J432+'CH4'!J432*PCG!$C$5+N2O!J432*PCG!$C$6+HFC!J432+PFC!J432+'SF6'!J432</f>
        <v>0</v>
      </c>
      <c r="K432" s="94">
        <f>+'CO2'!K432+'abs CO2'!K432+'CH4'!K432*PCG!$C$5+N2O!K432*PCG!$C$6+HFC!K432+PFC!K432+'SF6'!K432</f>
        <v>0</v>
      </c>
      <c r="L432" s="94">
        <f>+'CO2'!L432+'abs CO2'!L432+'CH4'!L432*PCG!$C$5+N2O!L432*PCG!$C$6+HFC!L432+PFC!L432+'SF6'!L432</f>
        <v>0</v>
      </c>
      <c r="M432" s="94">
        <f>+'CO2'!M432+'abs CO2'!M432+'CH4'!M432*PCG!$C$5+N2O!M432*PCG!$C$6+HFC!M432+PFC!M432+'SF6'!M432</f>
        <v>0</v>
      </c>
      <c r="N432" s="94">
        <f>+'CO2'!N432+'abs CO2'!N432+'CH4'!N432*PCG!$C$5+N2O!N432*PCG!$C$6+HFC!N432+PFC!N432+'SF6'!N432</f>
        <v>0</v>
      </c>
      <c r="O432" s="94">
        <f>+'CO2'!O432+'abs CO2'!O432+'CH4'!O432*PCG!$C$5+N2O!O432*PCG!$C$6+HFC!O432+PFC!O432+'SF6'!O432</f>
        <v>0</v>
      </c>
      <c r="P432" s="94">
        <f>+'CO2'!P432+'abs CO2'!P432+'CH4'!P432*PCG!$C$5+N2O!P432*PCG!$C$6+HFC!P432+PFC!P432+'SF6'!P432</f>
        <v>0</v>
      </c>
      <c r="Q432" s="94">
        <f>+'CO2'!Q432+'abs CO2'!Q432+'CH4'!Q432*PCG!$C$5+N2O!Q432*PCG!$C$6+HFC!Q432+PFC!Q432+'SF6'!Q432</f>
        <v>0</v>
      </c>
      <c r="R432" s="94">
        <f>+'CO2'!R432+'abs CO2'!R432+'CH4'!R432*PCG!$C$5+N2O!R432*PCG!$C$6+HFC!R432+PFC!R432+'SF6'!R432</f>
        <v>0</v>
      </c>
      <c r="S432" s="94">
        <f>+'CO2'!S432+'abs CO2'!S432+'CH4'!S432*PCG!$C$5+N2O!S432*PCG!$C$6+HFC!S432+PFC!S432+'SF6'!S432</f>
        <v>0</v>
      </c>
      <c r="T432" s="94">
        <f>+'CO2'!T432+'abs CO2'!T432+'CH4'!T432*PCG!$C$5+N2O!T432*PCG!$C$6+HFC!T432+PFC!T432+'SF6'!T432</f>
        <v>0</v>
      </c>
      <c r="U432" s="94">
        <f>+'CO2'!U432+'abs CO2'!U432+'CH4'!U432*PCG!$C$5+N2O!U432*PCG!$C$6+HFC!U432+PFC!U432+'SF6'!U432</f>
        <v>0</v>
      </c>
      <c r="V432" s="94">
        <f>+'CO2'!V432+'abs CO2'!V432+'CH4'!V432*PCG!$C$5+N2O!V432*PCG!$C$6+HFC!V432+PFC!V432+'SF6'!V432</f>
        <v>0</v>
      </c>
      <c r="W432" s="94">
        <f>+'CO2'!W432+'abs CO2'!W432+'CH4'!W432*PCG!$C$5+N2O!W432*PCG!$C$6+HFC!W432+PFC!W432+'SF6'!W432</f>
        <v>0</v>
      </c>
      <c r="X432" s="94">
        <f>+'CO2'!X432+'abs CO2'!X432+'CH4'!X432*PCG!$C$5+N2O!X432*PCG!$C$6+HFC!X432+PFC!X432+'SF6'!X432</f>
        <v>0</v>
      </c>
      <c r="Y432" s="94">
        <f>+'CO2'!Y432+'abs CO2'!Y432+'CH4'!Y432*PCG!$C$5+N2O!Y432*PCG!$C$6+HFC!Y432+PFC!Y432+'SF6'!Y432</f>
        <v>0</v>
      </c>
      <c r="Z432" s="94">
        <f>+'CO2'!Z432+'abs CO2'!Z432+'CH4'!Z432*PCG!$C$5+N2O!Z432*PCG!$C$6+HFC!Z432+PFC!Z432+'SF6'!Z432</f>
        <v>0</v>
      </c>
      <c r="AA432" s="94">
        <f>+'CO2'!AA432+'abs CO2'!AA432+'CH4'!AA432*PCG!$C$5+N2O!AA432*PCG!$C$6+HFC!AA432+PFC!AA432+'SF6'!AA432</f>
        <v>0</v>
      </c>
      <c r="AB432" s="94">
        <f>+'CO2'!AB432+'abs CO2'!AB432+'CH4'!AB432*PCG!$C$5+N2O!AB432*PCG!$C$6+HFC!AB432+PFC!AB432+'SF6'!AB432</f>
        <v>0</v>
      </c>
      <c r="AC432" s="94">
        <f>+'CO2'!AC432+'abs CO2'!AC432+'CH4'!AC432*PCG!$C$5+N2O!AC432*PCG!$C$6+HFC!AC432+PFC!AC432+'SF6'!AC432</f>
        <v>0</v>
      </c>
      <c r="AD432" s="94">
        <f>+'CO2'!AD432+'abs CO2'!AD432+'CH4'!AD432*PCG!$C$5+N2O!AD432*PCG!$C$6+HFC!AD432+PFC!AD432+'SF6'!AD432</f>
        <v>0</v>
      </c>
      <c r="AE432" s="94">
        <f>+'CO2'!AE432+'abs CO2'!AE432+'CH4'!AE432*PCG!$C$5+N2O!AE432*PCG!$C$6+HFC!AE432+PFC!AE432+'SF6'!AE432</f>
        <v>0</v>
      </c>
    </row>
    <row r="433" spans="1:31" x14ac:dyDescent="0.2">
      <c r="A433" s="80" t="s">
        <v>734</v>
      </c>
      <c r="B433" s="4" t="s">
        <v>735</v>
      </c>
      <c r="C433" s="94">
        <f>+'CO2'!C433+'abs CO2'!C433+'CH4'!C433*PCG!$C$5+N2O!C433*PCG!$C$6+HFC!C433+PFC!C433+'SF6'!C433</f>
        <v>1.7947781577362159</v>
      </c>
      <c r="D433" s="94">
        <f>+'CO2'!D433+'abs CO2'!D433+'CH4'!D433*PCG!$C$5+N2O!D433*PCG!$C$6+HFC!D433+PFC!D433+'SF6'!D433</f>
        <v>1.8331863958364716</v>
      </c>
      <c r="E433" s="94">
        <f>+'CO2'!E433+'abs CO2'!E433+'CH4'!E433*PCG!$C$5+N2O!E433*PCG!$C$6+HFC!E433+PFC!E433+'SF6'!E433</f>
        <v>1.8967079098873847</v>
      </c>
      <c r="F433" s="94">
        <f>+'CO2'!F433+'abs CO2'!F433+'CH4'!F433*PCG!$C$5+N2O!F433*PCG!$C$6+HFC!F433+PFC!F433+'SF6'!F433</f>
        <v>1.924425290199838</v>
      </c>
      <c r="G433" s="94">
        <f>+'CO2'!G433+'abs CO2'!G433+'CH4'!G433*PCG!$C$5+N2O!G433*PCG!$C$6+HFC!G433+PFC!G433+'SF6'!G433</f>
        <v>1.9397610575782658</v>
      </c>
      <c r="H433" s="94">
        <f>+'CO2'!H433+'abs CO2'!H433+'CH4'!H433*PCG!$C$5+N2O!H433*PCG!$C$6+HFC!H433+PFC!H433+'SF6'!H433</f>
        <v>1.9866090501676046</v>
      </c>
      <c r="I433" s="94">
        <f>+'CO2'!I433+'abs CO2'!I433+'CH4'!I433*PCG!$C$5+N2O!I433*PCG!$C$6+HFC!I433+PFC!I433+'SF6'!I433</f>
        <v>2.0320616459739815</v>
      </c>
      <c r="J433" s="94">
        <f>+'CO2'!J433+'abs CO2'!J433+'CH4'!J433*PCG!$C$5+N2O!J433*PCG!$C$6+HFC!J433+PFC!J433+'SF6'!J433</f>
        <v>2.0830739707692336</v>
      </c>
      <c r="K433" s="94">
        <f>+'CO2'!K433+'abs CO2'!K433+'CH4'!K433*PCG!$C$5+N2O!K433*PCG!$C$6+HFC!K433+PFC!K433+'SF6'!K433</f>
        <v>2.1071396074439814</v>
      </c>
      <c r="L433" s="94">
        <f>+'CO2'!L433+'abs CO2'!L433+'CH4'!L433*PCG!$C$5+N2O!L433*PCG!$C$6+HFC!L433+PFC!L433+'SF6'!L433</f>
        <v>2.0875849852327666</v>
      </c>
      <c r="M433" s="94">
        <f>+'CO2'!M433+'abs CO2'!M433+'CH4'!M433*PCG!$C$5+N2O!M433*PCG!$C$6+HFC!M433+PFC!M433+'SF6'!M433</f>
        <v>2.1191418533348108</v>
      </c>
      <c r="N433" s="94">
        <f>+'CO2'!N433+'abs CO2'!N433+'CH4'!N433*PCG!$C$5+N2O!N433*PCG!$C$6+HFC!N433+PFC!N433+'SF6'!N433</f>
        <v>2.132506055811465</v>
      </c>
      <c r="O433" s="94">
        <f>+'CO2'!O433+'abs CO2'!O433+'CH4'!O433*PCG!$C$5+N2O!O433*PCG!$C$6+HFC!O433+PFC!O433+'SF6'!O433</f>
        <v>2.1907786984363637</v>
      </c>
      <c r="P433" s="94">
        <f>+'CO2'!P433+'abs CO2'!P433+'CH4'!P433*PCG!$C$5+N2O!P433*PCG!$C$6+HFC!P433+PFC!P433+'SF6'!P433</f>
        <v>2.240948530740138</v>
      </c>
      <c r="Q433" s="94">
        <f>+'CO2'!Q433+'abs CO2'!Q433+'CH4'!Q433*PCG!$C$5+N2O!Q433*PCG!$C$6+HFC!Q433+PFC!Q433+'SF6'!Q433</f>
        <v>2.29845326051732</v>
      </c>
      <c r="R433" s="94">
        <f>+'CO2'!R433+'abs CO2'!R433+'CH4'!R433*PCG!$C$5+N2O!R433*PCG!$C$6+HFC!R433+PFC!R433+'SF6'!R433</f>
        <v>2.3541761784128412</v>
      </c>
      <c r="S433" s="94">
        <f>+'CO2'!S433+'abs CO2'!S433+'CH4'!S433*PCG!$C$5+N2O!S433*PCG!$C$6+HFC!S433+PFC!S433+'SF6'!S433</f>
        <v>2.4051802926193604</v>
      </c>
      <c r="T433" s="94">
        <f>+'CO2'!T433+'abs CO2'!T433+'CH4'!T433*PCG!$C$5+N2O!T433*PCG!$C$6+HFC!T433+PFC!T433+'SF6'!T433</f>
        <v>2.4576763601585272</v>
      </c>
      <c r="U433" s="94">
        <f>+'CO2'!U433+'abs CO2'!U433+'CH4'!U433*PCG!$C$5+N2O!U433*PCG!$C$6+HFC!U433+PFC!U433+'SF6'!U433</f>
        <v>2.3257786462564254</v>
      </c>
      <c r="V433" s="94">
        <f>+'CO2'!V433+'abs CO2'!V433+'CH4'!V433*PCG!$C$5+N2O!V433*PCG!$C$6+HFC!V433+PFC!V433+'SF6'!V433</f>
        <v>2.4007805136748632</v>
      </c>
      <c r="W433" s="94">
        <f>+'CO2'!W433+'abs CO2'!W433+'CH4'!W433*PCG!$C$5+N2O!W433*PCG!$C$6+HFC!W433+PFC!W433+'SF6'!W433</f>
        <v>2.512731128649214</v>
      </c>
      <c r="X433" s="94">
        <f>+'CO2'!X433+'abs CO2'!X433+'CH4'!X433*PCG!$C$5+N2O!X433*PCG!$C$6+HFC!X433+PFC!X433+'SF6'!X433</f>
        <v>2.6915116475414553</v>
      </c>
      <c r="Y433" s="94">
        <f>+'CO2'!Y433+'abs CO2'!Y433+'CH4'!Y433*PCG!$C$5+N2O!Y433*PCG!$C$6+HFC!Y433+PFC!Y433+'SF6'!Y433</f>
        <v>2.7235351752504373</v>
      </c>
      <c r="Z433" s="94">
        <f>+'CO2'!Z433+'abs CO2'!Z433+'CH4'!Z433*PCG!$C$5+N2O!Z433*PCG!$C$6+HFC!Z433+PFC!Z433+'SF6'!Z433</f>
        <v>2.7711050126276988</v>
      </c>
      <c r="AA433" s="94">
        <f>+'CO2'!AA433+'abs CO2'!AA433+'CH4'!AA433*PCG!$C$5+N2O!AA433*PCG!$C$6+HFC!AA433+PFC!AA433+'SF6'!AA433</f>
        <v>2.3455282318239958</v>
      </c>
      <c r="AB433" s="94">
        <f>+'CO2'!AB433+'abs CO2'!AB433+'CH4'!AB433*PCG!$C$5+N2O!AB433*PCG!$C$6+HFC!AB433+PFC!AB433+'SF6'!AB433</f>
        <v>2.4927370906233217</v>
      </c>
      <c r="AC433" s="94">
        <f>+'CO2'!AC433+'abs CO2'!AC433+'CH4'!AC433*PCG!$C$5+N2O!AC433*PCG!$C$6+HFC!AC433+PFC!AC433+'SF6'!AC433</f>
        <v>2.5421978433933163</v>
      </c>
      <c r="AD433" s="94">
        <f>+'CO2'!AD433+'abs CO2'!AD433+'CH4'!AD433*PCG!$C$5+N2O!AD433*PCG!$C$6+HFC!AD433+PFC!AD433+'SF6'!AD433</f>
        <v>2.8810472669805631</v>
      </c>
      <c r="AE433" s="94">
        <f>+'CO2'!AE433+'abs CO2'!AE433+'CH4'!AE433*PCG!$C$5+N2O!AE433*PCG!$C$6+HFC!AE433+PFC!AE433+'SF6'!AE433</f>
        <v>3.2063472046759505</v>
      </c>
    </row>
    <row r="434" spans="1:31" x14ac:dyDescent="0.2">
      <c r="A434" s="80" t="s">
        <v>736</v>
      </c>
      <c r="B434" s="4" t="s">
        <v>737</v>
      </c>
      <c r="C434" s="33">
        <f>+C435+C436</f>
        <v>48.89736813307254</v>
      </c>
      <c r="D434" s="33">
        <f t="shared" ref="D434:AE434" si="107">+D435+D436</f>
        <v>48.534636109654656</v>
      </c>
      <c r="E434" s="33">
        <f t="shared" si="107"/>
        <v>61.593403442198813</v>
      </c>
      <c r="F434" s="33">
        <f t="shared" si="107"/>
        <v>70.326555096230308</v>
      </c>
      <c r="G434" s="33">
        <f t="shared" si="107"/>
        <v>80.128900886668816</v>
      </c>
      <c r="H434" s="33">
        <f t="shared" si="107"/>
        <v>88.839454613932958</v>
      </c>
      <c r="I434" s="33">
        <f t="shared" si="107"/>
        <v>82.753626482487448</v>
      </c>
      <c r="J434" s="33">
        <f t="shared" si="107"/>
        <v>79.197663814550779</v>
      </c>
      <c r="K434" s="33">
        <f t="shared" si="107"/>
        <v>74.95059709727883</v>
      </c>
      <c r="L434" s="33">
        <f t="shared" si="107"/>
        <v>74.656562951772202</v>
      </c>
      <c r="M434" s="33">
        <f t="shared" si="107"/>
        <v>78.629476031852164</v>
      </c>
      <c r="N434" s="33">
        <f t="shared" si="107"/>
        <v>91.794525362026761</v>
      </c>
      <c r="O434" s="33">
        <f t="shared" si="107"/>
        <v>59.716499044426413</v>
      </c>
      <c r="P434" s="33">
        <f t="shared" si="107"/>
        <v>63.932422966223619</v>
      </c>
      <c r="Q434" s="33">
        <f t="shared" si="107"/>
        <v>72.452133869245088</v>
      </c>
      <c r="R434" s="33">
        <f t="shared" si="107"/>
        <v>65.811157378766865</v>
      </c>
      <c r="S434" s="33">
        <f t="shared" si="107"/>
        <v>93.794670325538789</v>
      </c>
      <c r="T434" s="33">
        <f t="shared" si="107"/>
        <v>98.691159983148623</v>
      </c>
      <c r="U434" s="33">
        <f t="shared" si="107"/>
        <v>83.93341543126455</v>
      </c>
      <c r="V434" s="33">
        <f t="shared" si="107"/>
        <v>45.931825102224579</v>
      </c>
      <c r="W434" s="33">
        <f t="shared" si="107"/>
        <v>72.588807172837591</v>
      </c>
      <c r="X434" s="33">
        <f t="shared" si="107"/>
        <v>69.861241706730624</v>
      </c>
      <c r="Y434" s="33">
        <f t="shared" si="107"/>
        <v>58.57369942045267</v>
      </c>
      <c r="Z434" s="33">
        <f t="shared" si="107"/>
        <v>57.171171725302266</v>
      </c>
      <c r="AA434" s="33">
        <f t="shared" si="107"/>
        <v>80.573481147319939</v>
      </c>
      <c r="AB434" s="33">
        <f t="shared" si="107"/>
        <v>96.92340609144226</v>
      </c>
      <c r="AC434" s="33">
        <f t="shared" si="107"/>
        <v>83.333188385363655</v>
      </c>
      <c r="AD434" s="33">
        <f t="shared" si="107"/>
        <v>88.849935283864809</v>
      </c>
      <c r="AE434" s="33">
        <f t="shared" si="107"/>
        <v>96.754166380080576</v>
      </c>
    </row>
    <row r="435" spans="1:31" x14ac:dyDescent="0.2">
      <c r="A435" s="80" t="s">
        <v>738</v>
      </c>
      <c r="B435" s="4" t="s">
        <v>739</v>
      </c>
      <c r="C435" s="94">
        <f>+'CO2'!C435+'abs CO2'!C435+'CH4'!C435*PCG!$C$5+N2O!C435*PCG!$C$6+HFC!C435+PFC!C435+'SF6'!C435</f>
        <v>42.974858388341133</v>
      </c>
      <c r="D435" s="94">
        <f>+'CO2'!D435+'abs CO2'!D435+'CH4'!D435*PCG!$C$5+N2O!D435*PCG!$C$6+HFC!D435+PFC!D435+'SF6'!D435</f>
        <v>41.35190766797416</v>
      </c>
      <c r="E435" s="94">
        <f>+'CO2'!E435+'abs CO2'!E435+'CH4'!E435*PCG!$C$5+N2O!E435*PCG!$C$6+HFC!E435+PFC!E435+'SF6'!E435</f>
        <v>51.920775162361899</v>
      </c>
      <c r="F435" s="94">
        <f>+'CO2'!F435+'abs CO2'!F435+'CH4'!F435*PCG!$C$5+N2O!F435*PCG!$C$6+HFC!F435+PFC!F435+'SF6'!F435</f>
        <v>60.623772722927157</v>
      </c>
      <c r="G435" s="94">
        <f>+'CO2'!G435+'abs CO2'!G435+'CH4'!G435*PCG!$C$5+N2O!G435*PCG!$C$6+HFC!G435+PFC!G435+'SF6'!G435</f>
        <v>69.237099718921257</v>
      </c>
      <c r="H435" s="94">
        <f>+'CO2'!H435+'abs CO2'!H435+'CH4'!H435*PCG!$C$5+N2O!H435*PCG!$C$6+HFC!H435+PFC!H435+'SF6'!H435</f>
        <v>74.316549693852238</v>
      </c>
      <c r="I435" s="94">
        <f>+'CO2'!I435+'abs CO2'!I435+'CH4'!I435*PCG!$C$5+N2O!I435*PCG!$C$6+HFC!I435+PFC!I435+'SF6'!I435</f>
        <v>67.625698317407739</v>
      </c>
      <c r="J435" s="94">
        <f>+'CO2'!J435+'abs CO2'!J435+'CH4'!J435*PCG!$C$5+N2O!J435*PCG!$C$6+HFC!J435+PFC!J435+'SF6'!J435</f>
        <v>63.294372614856705</v>
      </c>
      <c r="K435" s="94">
        <f>+'CO2'!K435+'abs CO2'!K435+'CH4'!K435*PCG!$C$5+N2O!K435*PCG!$C$6+HFC!K435+PFC!K435+'SF6'!K435</f>
        <v>57.933765798233232</v>
      </c>
      <c r="L435" s="94">
        <f>+'CO2'!L435+'abs CO2'!L435+'CH4'!L435*PCG!$C$5+N2O!L435*PCG!$C$6+HFC!L435+PFC!L435+'SF6'!L435</f>
        <v>59.590037268979472</v>
      </c>
      <c r="M435" s="94">
        <f>+'CO2'!M435+'abs CO2'!M435+'CH4'!M435*PCG!$C$5+N2O!M435*PCG!$C$6+HFC!M435+PFC!M435+'SF6'!M435</f>
        <v>60.66163954223299</v>
      </c>
      <c r="N435" s="94">
        <f>+'CO2'!N435+'abs CO2'!N435+'CH4'!N435*PCG!$C$5+N2O!N435*PCG!$C$6+HFC!N435+PFC!N435+'SF6'!N435</f>
        <v>78.128400353971983</v>
      </c>
      <c r="O435" s="94">
        <f>+'CO2'!O435+'abs CO2'!O435+'CH4'!O435*PCG!$C$5+N2O!O435*PCG!$C$6+HFC!O435+PFC!O435+'SF6'!O435</f>
        <v>46.281645581497123</v>
      </c>
      <c r="P435" s="94">
        <f>+'CO2'!P435+'abs CO2'!P435+'CH4'!P435*PCG!$C$5+N2O!P435*PCG!$C$6+HFC!P435+PFC!P435+'SF6'!P435</f>
        <v>48.150375954484687</v>
      </c>
      <c r="Q435" s="94">
        <f>+'CO2'!Q435+'abs CO2'!Q435+'CH4'!Q435*PCG!$C$5+N2O!Q435*PCG!$C$6+HFC!Q435+PFC!Q435+'SF6'!Q435</f>
        <v>54.733648805254695</v>
      </c>
      <c r="R435" s="94">
        <f>+'CO2'!R435+'abs CO2'!R435+'CH4'!R435*PCG!$C$5+N2O!R435*PCG!$C$6+HFC!R435+PFC!R435+'SF6'!R435</f>
        <v>42.119146377604274</v>
      </c>
      <c r="S435" s="94">
        <f>+'CO2'!S435+'abs CO2'!S435+'CH4'!S435*PCG!$C$5+N2O!S435*PCG!$C$6+HFC!S435+PFC!S435+'SF6'!S435</f>
        <v>44.525928861177086</v>
      </c>
      <c r="T435" s="94">
        <f>+'CO2'!T435+'abs CO2'!T435+'CH4'!T435*PCG!$C$5+N2O!T435*PCG!$C$6+HFC!T435+PFC!T435+'SF6'!T435</f>
        <v>41.544467350148999</v>
      </c>
      <c r="U435" s="94">
        <f>+'CO2'!U435+'abs CO2'!U435+'CH4'!U435*PCG!$C$5+N2O!U435*PCG!$C$6+HFC!U435+PFC!U435+'SF6'!U435</f>
        <v>36.764811590001528</v>
      </c>
      <c r="V435" s="94">
        <f>+'CO2'!V435+'abs CO2'!V435+'CH4'!V435*PCG!$C$5+N2O!V435*PCG!$C$6+HFC!V435+PFC!V435+'SF6'!V435</f>
        <v>33.886011323773431</v>
      </c>
      <c r="W435" s="94">
        <f>+'CO2'!W435+'abs CO2'!W435+'CH4'!W435*PCG!$C$5+N2O!W435*PCG!$C$6+HFC!W435+PFC!W435+'SF6'!W435</f>
        <v>30.290552541115812</v>
      </c>
      <c r="X435" s="94">
        <f>+'CO2'!X435+'abs CO2'!X435+'CH4'!X435*PCG!$C$5+N2O!X435*PCG!$C$6+HFC!X435+PFC!X435+'SF6'!X435</f>
        <v>28.687594439020902</v>
      </c>
      <c r="Y435" s="94">
        <f>+'CO2'!Y435+'abs CO2'!Y435+'CH4'!Y435*PCG!$C$5+N2O!Y435*PCG!$C$6+HFC!Y435+PFC!Y435+'SF6'!Y435</f>
        <v>29.371324939183111</v>
      </c>
      <c r="Z435" s="94">
        <f>+'CO2'!Z435+'abs CO2'!Z435+'CH4'!Z435*PCG!$C$5+N2O!Z435*PCG!$C$6+HFC!Z435+PFC!Z435+'SF6'!Z435</f>
        <v>34.143241524860954</v>
      </c>
      <c r="AA435" s="94">
        <f>+'CO2'!AA435+'abs CO2'!AA435+'CH4'!AA435*PCG!$C$5+N2O!AA435*PCG!$C$6+HFC!AA435+PFC!AA435+'SF6'!AA435</f>
        <v>33.806849493556697</v>
      </c>
      <c r="AB435" s="94">
        <f>+'CO2'!AB435+'abs CO2'!AB435+'CH4'!AB435*PCG!$C$5+N2O!AB435*PCG!$C$6+HFC!AB435+PFC!AB435+'SF6'!AB435</f>
        <v>33.222541543674097</v>
      </c>
      <c r="AC435" s="94">
        <f>+'CO2'!AC435+'abs CO2'!AC435+'CH4'!AC435*PCG!$C$5+N2O!AC435*PCG!$C$6+HFC!AC435+PFC!AC435+'SF6'!AC435</f>
        <v>33.693669678407083</v>
      </c>
      <c r="AD435" s="94">
        <f>+'CO2'!AD435+'abs CO2'!AD435+'CH4'!AD435*PCG!$C$5+N2O!AD435*PCG!$C$6+HFC!AD435+PFC!AD435+'SF6'!AD435</f>
        <v>32.272674471813886</v>
      </c>
      <c r="AE435" s="94">
        <f>+'CO2'!AE435+'abs CO2'!AE435+'CH4'!AE435*PCG!$C$5+N2O!AE435*PCG!$C$6+HFC!AE435+PFC!AE435+'SF6'!AE435</f>
        <v>32.215540214297903</v>
      </c>
    </row>
    <row r="436" spans="1:31" x14ac:dyDescent="0.2">
      <c r="A436" s="80" t="s">
        <v>740</v>
      </c>
      <c r="B436" s="4" t="s">
        <v>741</v>
      </c>
      <c r="C436" s="94">
        <f>+'CO2'!C436+'abs CO2'!C436+'CH4'!C436*PCG!$C$5+N2O!C436*PCG!$C$6+HFC!C436+PFC!C436+'SF6'!C436</f>
        <v>5.9225097447314052</v>
      </c>
      <c r="D436" s="94">
        <f>+'CO2'!D436+'abs CO2'!D436+'CH4'!D436*PCG!$C$5+N2O!D436*PCG!$C$6+HFC!D436+PFC!D436+'SF6'!D436</f>
        <v>7.1827284416804931</v>
      </c>
      <c r="E436" s="94">
        <f>+'CO2'!E436+'abs CO2'!E436+'CH4'!E436*PCG!$C$5+N2O!E436*PCG!$C$6+HFC!E436+PFC!E436+'SF6'!E436</f>
        <v>9.6726282798369123</v>
      </c>
      <c r="F436" s="94">
        <f>+'CO2'!F436+'abs CO2'!F436+'CH4'!F436*PCG!$C$5+N2O!F436*PCG!$C$6+HFC!F436+PFC!F436+'SF6'!F436</f>
        <v>9.7027823733031564</v>
      </c>
      <c r="G436" s="94">
        <f>+'CO2'!G436+'abs CO2'!G436+'CH4'!G436*PCG!$C$5+N2O!G436*PCG!$C$6+HFC!G436+PFC!G436+'SF6'!G436</f>
        <v>10.891801167747559</v>
      </c>
      <c r="H436" s="94">
        <f>+'CO2'!H436+'abs CO2'!H436+'CH4'!H436*PCG!$C$5+N2O!H436*PCG!$C$6+HFC!H436+PFC!H436+'SF6'!H436</f>
        <v>14.522904920080713</v>
      </c>
      <c r="I436" s="94">
        <f>+'CO2'!I436+'abs CO2'!I436+'CH4'!I436*PCG!$C$5+N2O!I436*PCG!$C$6+HFC!I436+PFC!I436+'SF6'!I436</f>
        <v>15.127928165079716</v>
      </c>
      <c r="J436" s="94">
        <f>+'CO2'!J436+'abs CO2'!J436+'CH4'!J436*PCG!$C$5+N2O!J436*PCG!$C$6+HFC!J436+PFC!J436+'SF6'!J436</f>
        <v>15.90329119969407</v>
      </c>
      <c r="K436" s="94">
        <f>+'CO2'!K436+'abs CO2'!K436+'CH4'!K436*PCG!$C$5+N2O!K436*PCG!$C$6+HFC!K436+PFC!K436+'SF6'!K436</f>
        <v>17.016831299045602</v>
      </c>
      <c r="L436" s="94">
        <f>+'CO2'!L436+'abs CO2'!L436+'CH4'!L436*PCG!$C$5+N2O!L436*PCG!$C$6+HFC!L436+PFC!L436+'SF6'!L436</f>
        <v>15.066525682792728</v>
      </c>
      <c r="M436" s="94">
        <f>+'CO2'!M436+'abs CO2'!M436+'CH4'!M436*PCG!$C$5+N2O!M436*PCG!$C$6+HFC!M436+PFC!M436+'SF6'!M436</f>
        <v>17.967836489619181</v>
      </c>
      <c r="N436" s="94">
        <f>+'CO2'!N436+'abs CO2'!N436+'CH4'!N436*PCG!$C$5+N2O!N436*PCG!$C$6+HFC!N436+PFC!N436+'SF6'!N436</f>
        <v>13.666125008054781</v>
      </c>
      <c r="O436" s="94">
        <f>+'CO2'!O436+'abs CO2'!O436+'CH4'!O436*PCG!$C$5+N2O!O436*PCG!$C$6+HFC!O436+PFC!O436+'SF6'!O436</f>
        <v>13.434853462929288</v>
      </c>
      <c r="P436" s="94">
        <f>+'CO2'!P436+'abs CO2'!P436+'CH4'!P436*PCG!$C$5+N2O!P436*PCG!$C$6+HFC!P436+PFC!P436+'SF6'!P436</f>
        <v>15.782047011738932</v>
      </c>
      <c r="Q436" s="94">
        <f>+'CO2'!Q436+'abs CO2'!Q436+'CH4'!Q436*PCG!$C$5+N2O!Q436*PCG!$C$6+HFC!Q436+PFC!Q436+'SF6'!Q436</f>
        <v>17.718485063990393</v>
      </c>
      <c r="R436" s="94">
        <f>+'CO2'!R436+'abs CO2'!R436+'CH4'!R436*PCG!$C$5+N2O!R436*PCG!$C$6+HFC!R436+PFC!R436+'SF6'!R436</f>
        <v>23.692011001162584</v>
      </c>
      <c r="S436" s="94">
        <f>+'CO2'!S436+'abs CO2'!S436+'CH4'!S436*PCG!$C$5+N2O!S436*PCG!$C$6+HFC!S436+PFC!S436+'SF6'!S436</f>
        <v>49.268741464361696</v>
      </c>
      <c r="T436" s="94">
        <f>+'CO2'!T436+'abs CO2'!T436+'CH4'!T436*PCG!$C$5+N2O!T436*PCG!$C$6+HFC!T436+PFC!T436+'SF6'!T436</f>
        <v>57.146692632999631</v>
      </c>
      <c r="U436" s="94">
        <f>+'CO2'!U436+'abs CO2'!U436+'CH4'!U436*PCG!$C$5+N2O!U436*PCG!$C$6+HFC!U436+PFC!U436+'SF6'!U436</f>
        <v>47.168603841263021</v>
      </c>
      <c r="V436" s="94">
        <f>+'CO2'!V436+'abs CO2'!V436+'CH4'!V436*PCG!$C$5+N2O!V436*PCG!$C$6+HFC!V436+PFC!V436+'SF6'!V436</f>
        <v>12.04581377845115</v>
      </c>
      <c r="W436" s="94">
        <f>+'CO2'!W436+'abs CO2'!W436+'CH4'!W436*PCG!$C$5+N2O!W436*PCG!$C$6+HFC!W436+PFC!W436+'SF6'!W436</f>
        <v>42.298254631721775</v>
      </c>
      <c r="X436" s="94">
        <f>+'CO2'!X436+'abs CO2'!X436+'CH4'!X436*PCG!$C$5+N2O!X436*PCG!$C$6+HFC!X436+PFC!X436+'SF6'!X436</f>
        <v>41.173647267709725</v>
      </c>
      <c r="Y436" s="94">
        <f>+'CO2'!Y436+'abs CO2'!Y436+'CH4'!Y436*PCG!$C$5+N2O!Y436*PCG!$C$6+HFC!Y436+PFC!Y436+'SF6'!Y436</f>
        <v>29.202374481269555</v>
      </c>
      <c r="Z436" s="94">
        <f>+'CO2'!Z436+'abs CO2'!Z436+'CH4'!Z436*PCG!$C$5+N2O!Z436*PCG!$C$6+HFC!Z436+PFC!Z436+'SF6'!Z436</f>
        <v>23.027930200441311</v>
      </c>
      <c r="AA436" s="94">
        <f>+'CO2'!AA436+'abs CO2'!AA436+'CH4'!AA436*PCG!$C$5+N2O!AA436*PCG!$C$6+HFC!AA436+PFC!AA436+'SF6'!AA436</f>
        <v>46.766631653763234</v>
      </c>
      <c r="AB436" s="94">
        <f>+'CO2'!AB436+'abs CO2'!AB436+'CH4'!AB436*PCG!$C$5+N2O!AB436*PCG!$C$6+HFC!AB436+PFC!AB436+'SF6'!AB436</f>
        <v>63.700864547768163</v>
      </c>
      <c r="AC436" s="94">
        <f>+'CO2'!AC436+'abs CO2'!AC436+'CH4'!AC436*PCG!$C$5+N2O!AC436*PCG!$C$6+HFC!AC436+PFC!AC436+'SF6'!AC436</f>
        <v>49.639518706956579</v>
      </c>
      <c r="AD436" s="94">
        <f>+'CO2'!AD436+'abs CO2'!AD436+'CH4'!AD436*PCG!$C$5+N2O!AD436*PCG!$C$6+HFC!AD436+PFC!AD436+'SF6'!AD436</f>
        <v>56.577260812050923</v>
      </c>
      <c r="AE436" s="94">
        <f>+'CO2'!AE436+'abs CO2'!AE436+'CH4'!AE436*PCG!$C$5+N2O!AE436*PCG!$C$6+HFC!AE436+PFC!AE436+'SF6'!AE436</f>
        <v>64.538626165782674</v>
      </c>
    </row>
    <row r="437" spans="1:31" x14ac:dyDescent="0.2">
      <c r="A437" s="80" t="s">
        <v>742</v>
      </c>
      <c r="B437" s="4" t="s">
        <v>184</v>
      </c>
      <c r="C437" s="94">
        <f>+'CO2'!C437+'abs CO2'!C437+'CH4'!C437*PCG!$C$5+N2O!C437*PCG!$C$6+HFC!C437+PFC!C437+'SF6'!C437</f>
        <v>0</v>
      </c>
      <c r="D437" s="94">
        <f>+'CO2'!D437+'abs CO2'!D437+'CH4'!D437*PCG!$C$5+N2O!D437*PCG!$C$6+HFC!D437+PFC!D437+'SF6'!D437</f>
        <v>0</v>
      </c>
      <c r="E437" s="94">
        <f>+'CO2'!E437+'abs CO2'!E437+'CH4'!E437*PCG!$C$5+N2O!E437*PCG!$C$6+HFC!E437+PFC!E437+'SF6'!E437</f>
        <v>0</v>
      </c>
      <c r="F437" s="94">
        <f>+'CO2'!F437+'abs CO2'!F437+'CH4'!F437*PCG!$C$5+N2O!F437*PCG!$C$6+HFC!F437+PFC!F437+'SF6'!F437</f>
        <v>0</v>
      </c>
      <c r="G437" s="94">
        <f>+'CO2'!G437+'abs CO2'!G437+'CH4'!G437*PCG!$C$5+N2O!G437*PCG!$C$6+HFC!G437+PFC!G437+'SF6'!G437</f>
        <v>0</v>
      </c>
      <c r="H437" s="94">
        <f>+'CO2'!H437+'abs CO2'!H437+'CH4'!H437*PCG!$C$5+N2O!H437*PCG!$C$6+HFC!H437+PFC!H437+'SF6'!H437</f>
        <v>0</v>
      </c>
      <c r="I437" s="94">
        <f>+'CO2'!I437+'abs CO2'!I437+'CH4'!I437*PCG!$C$5+N2O!I437*PCG!$C$6+HFC!I437+PFC!I437+'SF6'!I437</f>
        <v>0</v>
      </c>
      <c r="J437" s="94">
        <f>+'CO2'!J437+'abs CO2'!J437+'CH4'!J437*PCG!$C$5+N2O!J437*PCG!$C$6+HFC!J437+PFC!J437+'SF6'!J437</f>
        <v>0</v>
      </c>
      <c r="K437" s="94">
        <f>+'CO2'!K437+'abs CO2'!K437+'CH4'!K437*PCG!$C$5+N2O!K437*PCG!$C$6+HFC!K437+PFC!K437+'SF6'!K437</f>
        <v>0</v>
      </c>
      <c r="L437" s="94">
        <f>+'CO2'!L437+'abs CO2'!L437+'CH4'!L437*PCG!$C$5+N2O!L437*PCG!$C$6+HFC!L437+PFC!L437+'SF6'!L437</f>
        <v>0</v>
      </c>
      <c r="M437" s="94">
        <f>+'CO2'!M437+'abs CO2'!M437+'CH4'!M437*PCG!$C$5+N2O!M437*PCG!$C$6+HFC!M437+PFC!M437+'SF6'!M437</f>
        <v>0</v>
      </c>
      <c r="N437" s="94">
        <f>+'CO2'!N437+'abs CO2'!N437+'CH4'!N437*PCG!$C$5+N2O!N437*PCG!$C$6+HFC!N437+PFC!N437+'SF6'!N437</f>
        <v>0</v>
      </c>
      <c r="O437" s="94">
        <f>+'CO2'!O437+'abs CO2'!O437+'CH4'!O437*PCG!$C$5+N2O!O437*PCG!$C$6+HFC!O437+PFC!O437+'SF6'!O437</f>
        <v>0</v>
      </c>
      <c r="P437" s="94">
        <f>+'CO2'!P437+'abs CO2'!P437+'CH4'!P437*PCG!$C$5+N2O!P437*PCG!$C$6+HFC!P437+PFC!P437+'SF6'!P437</f>
        <v>0</v>
      </c>
      <c r="Q437" s="94">
        <f>+'CO2'!Q437+'abs CO2'!Q437+'CH4'!Q437*PCG!$C$5+N2O!Q437*PCG!$C$6+HFC!Q437+PFC!Q437+'SF6'!Q437</f>
        <v>0</v>
      </c>
      <c r="R437" s="94">
        <f>+'CO2'!R437+'abs CO2'!R437+'CH4'!R437*PCG!$C$5+N2O!R437*PCG!$C$6+HFC!R437+PFC!R437+'SF6'!R437</f>
        <v>0</v>
      </c>
      <c r="S437" s="94">
        <f>+'CO2'!S437+'abs CO2'!S437+'CH4'!S437*PCG!$C$5+N2O!S437*PCG!$C$6+HFC!S437+PFC!S437+'SF6'!S437</f>
        <v>0</v>
      </c>
      <c r="T437" s="94">
        <f>+'CO2'!T437+'abs CO2'!T437+'CH4'!T437*PCG!$C$5+N2O!T437*PCG!$C$6+HFC!T437+PFC!T437+'SF6'!T437</f>
        <v>0</v>
      </c>
      <c r="U437" s="94">
        <f>+'CO2'!U437+'abs CO2'!U437+'CH4'!U437*PCG!$C$5+N2O!U437*PCG!$C$6+HFC!U437+PFC!U437+'SF6'!U437</f>
        <v>0</v>
      </c>
      <c r="V437" s="94">
        <f>+'CO2'!V437+'abs CO2'!V437+'CH4'!V437*PCG!$C$5+N2O!V437*PCG!$C$6+HFC!V437+PFC!V437+'SF6'!V437</f>
        <v>0</v>
      </c>
      <c r="W437" s="94">
        <f>+'CO2'!W437+'abs CO2'!W437+'CH4'!W437*PCG!$C$5+N2O!W437*PCG!$C$6+HFC!W437+PFC!W437+'SF6'!W437</f>
        <v>0</v>
      </c>
      <c r="X437" s="94">
        <f>+'CO2'!X437+'abs CO2'!X437+'CH4'!X437*PCG!$C$5+N2O!X437*PCG!$C$6+HFC!X437+PFC!X437+'SF6'!X437</f>
        <v>0</v>
      </c>
      <c r="Y437" s="94">
        <f>+'CO2'!Y437+'abs CO2'!Y437+'CH4'!Y437*PCG!$C$5+N2O!Y437*PCG!$C$6+HFC!Y437+PFC!Y437+'SF6'!Y437</f>
        <v>0</v>
      </c>
      <c r="Z437" s="94">
        <f>+'CO2'!Z437+'abs CO2'!Z437+'CH4'!Z437*PCG!$C$5+N2O!Z437*PCG!$C$6+HFC!Z437+PFC!Z437+'SF6'!Z437</f>
        <v>0</v>
      </c>
      <c r="AA437" s="94">
        <f>+'CO2'!AA437+'abs CO2'!AA437+'CH4'!AA437*PCG!$C$5+N2O!AA437*PCG!$C$6+HFC!AA437+PFC!AA437+'SF6'!AA437</f>
        <v>0</v>
      </c>
      <c r="AB437" s="94">
        <f>+'CO2'!AB437+'abs CO2'!AB437+'CH4'!AB437*PCG!$C$5+N2O!AB437*PCG!$C$6+HFC!AB437+PFC!AB437+'SF6'!AB437</f>
        <v>0</v>
      </c>
      <c r="AC437" s="94">
        <f>+'CO2'!AC437+'abs CO2'!AC437+'CH4'!AC437*PCG!$C$5+N2O!AC437*PCG!$C$6+HFC!AC437+PFC!AC437+'SF6'!AC437</f>
        <v>0</v>
      </c>
      <c r="AD437" s="94">
        <f>+'CO2'!AD437+'abs CO2'!AD437+'CH4'!AD437*PCG!$C$5+N2O!AD437*PCG!$C$6+HFC!AD437+PFC!AD437+'SF6'!AD437</f>
        <v>0</v>
      </c>
      <c r="AE437" s="94">
        <f>+'CO2'!AE437+'abs CO2'!AE437+'CH4'!AE437*PCG!$C$5+N2O!AE437*PCG!$C$6+HFC!AE437+PFC!AE437+'SF6'!AE437</f>
        <v>0</v>
      </c>
    </row>
    <row r="438" spans="1:31" x14ac:dyDescent="0.2">
      <c r="A438" s="10"/>
      <c r="B438" s="11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</row>
    <row r="439" spans="1:31" x14ac:dyDescent="0.2">
      <c r="A439" s="12" t="s">
        <v>218</v>
      </c>
      <c r="B439" s="7" t="s">
        <v>219</v>
      </c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</row>
    <row r="440" spans="1:31" x14ac:dyDescent="0.2">
      <c r="A440" s="9" t="s">
        <v>220</v>
      </c>
      <c r="B440" s="4" t="s">
        <v>221</v>
      </c>
      <c r="C440" s="33">
        <f>+C441+C442</f>
        <v>0</v>
      </c>
      <c r="D440" s="33">
        <f t="shared" ref="D440:AE440" si="108">+D441+D442</f>
        <v>0</v>
      </c>
      <c r="E440" s="33">
        <f t="shared" si="108"/>
        <v>0</v>
      </c>
      <c r="F440" s="33">
        <f t="shared" si="108"/>
        <v>0</v>
      </c>
      <c r="G440" s="33">
        <f t="shared" si="108"/>
        <v>0</v>
      </c>
      <c r="H440" s="33">
        <f t="shared" si="108"/>
        <v>0</v>
      </c>
      <c r="I440" s="33">
        <f t="shared" si="108"/>
        <v>0</v>
      </c>
      <c r="J440" s="33">
        <f t="shared" si="108"/>
        <v>0</v>
      </c>
      <c r="K440" s="33">
        <f t="shared" si="108"/>
        <v>0</v>
      </c>
      <c r="L440" s="33">
        <f t="shared" si="108"/>
        <v>0</v>
      </c>
      <c r="M440" s="33">
        <f t="shared" si="108"/>
        <v>0</v>
      </c>
      <c r="N440" s="33">
        <f t="shared" si="108"/>
        <v>0</v>
      </c>
      <c r="O440" s="33">
        <f t="shared" si="108"/>
        <v>0</v>
      </c>
      <c r="P440" s="33">
        <f t="shared" si="108"/>
        <v>0</v>
      </c>
      <c r="Q440" s="33">
        <f t="shared" si="108"/>
        <v>0</v>
      </c>
      <c r="R440" s="33">
        <f t="shared" si="108"/>
        <v>0</v>
      </c>
      <c r="S440" s="33">
        <f t="shared" si="108"/>
        <v>0</v>
      </c>
      <c r="T440" s="33">
        <f t="shared" si="108"/>
        <v>0</v>
      </c>
      <c r="U440" s="33">
        <f t="shared" si="108"/>
        <v>0</v>
      </c>
      <c r="V440" s="33">
        <f t="shared" si="108"/>
        <v>0</v>
      </c>
      <c r="W440" s="33">
        <f t="shared" si="108"/>
        <v>0</v>
      </c>
      <c r="X440" s="33">
        <f t="shared" si="108"/>
        <v>0</v>
      </c>
      <c r="Y440" s="33">
        <f t="shared" si="108"/>
        <v>0</v>
      </c>
      <c r="Z440" s="33">
        <f t="shared" si="108"/>
        <v>0</v>
      </c>
      <c r="AA440" s="33">
        <f t="shared" si="108"/>
        <v>0</v>
      </c>
      <c r="AB440" s="33">
        <f t="shared" si="108"/>
        <v>0</v>
      </c>
      <c r="AC440" s="33">
        <f t="shared" si="108"/>
        <v>0</v>
      </c>
      <c r="AD440" s="33">
        <f t="shared" si="108"/>
        <v>0</v>
      </c>
      <c r="AE440" s="33">
        <f t="shared" si="108"/>
        <v>0</v>
      </c>
    </row>
    <row r="441" spans="1:31" x14ac:dyDescent="0.2">
      <c r="A441" s="9" t="s">
        <v>222</v>
      </c>
      <c r="B441" s="4" t="s">
        <v>223</v>
      </c>
      <c r="C441" s="94">
        <f>+'CO2'!C441+'abs CO2'!C441+'CH4'!C441*PCG!$C$5+N2O!C441*PCG!$C$6+HFC!C441+PFC!C441+'SF6'!C441</f>
        <v>0</v>
      </c>
      <c r="D441" s="94">
        <f>+'CO2'!D441+'abs CO2'!D441+'CH4'!D441*PCG!$C$5+N2O!D441*PCG!$C$6+HFC!D441+PFC!D441+'SF6'!D441</f>
        <v>0</v>
      </c>
      <c r="E441" s="94">
        <f>+'CO2'!E441+'abs CO2'!E441+'CH4'!E441*PCG!$C$5+N2O!E441*PCG!$C$6+HFC!E441+PFC!E441+'SF6'!E441</f>
        <v>0</v>
      </c>
      <c r="F441" s="94">
        <f>+'CO2'!F441+'abs CO2'!F441+'CH4'!F441*PCG!$C$5+N2O!F441*PCG!$C$6+HFC!F441+PFC!F441+'SF6'!F441</f>
        <v>0</v>
      </c>
      <c r="G441" s="94">
        <f>+'CO2'!G441+'abs CO2'!G441+'CH4'!G441*PCG!$C$5+N2O!G441*PCG!$C$6+HFC!G441+PFC!G441+'SF6'!G441</f>
        <v>0</v>
      </c>
      <c r="H441" s="94">
        <f>+'CO2'!H441+'abs CO2'!H441+'CH4'!H441*PCG!$C$5+N2O!H441*PCG!$C$6+HFC!H441+PFC!H441+'SF6'!H441</f>
        <v>0</v>
      </c>
      <c r="I441" s="94">
        <f>+'CO2'!I441+'abs CO2'!I441+'CH4'!I441*PCG!$C$5+N2O!I441*PCG!$C$6+HFC!I441+PFC!I441+'SF6'!I441</f>
        <v>0</v>
      </c>
      <c r="J441" s="94">
        <f>+'CO2'!J441+'abs CO2'!J441+'CH4'!J441*PCG!$C$5+N2O!J441*PCG!$C$6+HFC!J441+PFC!J441+'SF6'!J441</f>
        <v>0</v>
      </c>
      <c r="K441" s="94">
        <f>+'CO2'!K441+'abs CO2'!K441+'CH4'!K441*PCG!$C$5+N2O!K441*PCG!$C$6+HFC!K441+PFC!K441+'SF6'!K441</f>
        <v>0</v>
      </c>
      <c r="L441" s="94">
        <f>+'CO2'!L441+'abs CO2'!L441+'CH4'!L441*PCG!$C$5+N2O!L441*PCG!$C$6+HFC!L441+PFC!L441+'SF6'!L441</f>
        <v>0</v>
      </c>
      <c r="M441" s="94">
        <f>+'CO2'!M441+'abs CO2'!M441+'CH4'!M441*PCG!$C$5+N2O!M441*PCG!$C$6+HFC!M441+PFC!M441+'SF6'!M441</f>
        <v>0</v>
      </c>
      <c r="N441" s="94">
        <f>+'CO2'!N441+'abs CO2'!N441+'CH4'!N441*PCG!$C$5+N2O!N441*PCG!$C$6+HFC!N441+PFC!N441+'SF6'!N441</f>
        <v>0</v>
      </c>
      <c r="O441" s="94">
        <f>+'CO2'!O441+'abs CO2'!O441+'CH4'!O441*PCG!$C$5+N2O!O441*PCG!$C$6+HFC!O441+PFC!O441+'SF6'!O441</f>
        <v>0</v>
      </c>
      <c r="P441" s="94">
        <f>+'CO2'!P441+'abs CO2'!P441+'CH4'!P441*PCG!$C$5+N2O!P441*PCG!$C$6+HFC!P441+PFC!P441+'SF6'!P441</f>
        <v>0</v>
      </c>
      <c r="Q441" s="94">
        <f>+'CO2'!Q441+'abs CO2'!Q441+'CH4'!Q441*PCG!$C$5+N2O!Q441*PCG!$C$6+HFC!Q441+PFC!Q441+'SF6'!Q441</f>
        <v>0</v>
      </c>
      <c r="R441" s="94">
        <f>+'CO2'!R441+'abs CO2'!R441+'CH4'!R441*PCG!$C$5+N2O!R441*PCG!$C$6+HFC!R441+PFC!R441+'SF6'!R441</f>
        <v>0</v>
      </c>
      <c r="S441" s="94">
        <f>+'CO2'!S441+'abs CO2'!S441+'CH4'!S441*PCG!$C$5+N2O!S441*PCG!$C$6+HFC!S441+PFC!S441+'SF6'!S441</f>
        <v>0</v>
      </c>
      <c r="T441" s="94">
        <f>+'CO2'!T441+'abs CO2'!T441+'CH4'!T441*PCG!$C$5+N2O!T441*PCG!$C$6+HFC!T441+PFC!T441+'SF6'!T441</f>
        <v>0</v>
      </c>
      <c r="U441" s="94">
        <f>+'CO2'!U441+'abs CO2'!U441+'CH4'!U441*PCG!$C$5+N2O!U441*PCG!$C$6+HFC!U441+PFC!U441+'SF6'!U441</f>
        <v>0</v>
      </c>
      <c r="V441" s="94">
        <f>+'CO2'!V441+'abs CO2'!V441+'CH4'!V441*PCG!$C$5+N2O!V441*PCG!$C$6+HFC!V441+PFC!V441+'SF6'!V441</f>
        <v>0</v>
      </c>
      <c r="W441" s="94">
        <f>+'CO2'!W441+'abs CO2'!W441+'CH4'!W441*PCG!$C$5+N2O!W441*PCG!$C$6+HFC!W441+PFC!W441+'SF6'!W441</f>
        <v>0</v>
      </c>
      <c r="X441" s="94">
        <f>+'CO2'!X441+'abs CO2'!X441+'CH4'!X441*PCG!$C$5+N2O!X441*PCG!$C$6+HFC!X441+PFC!X441+'SF6'!X441</f>
        <v>0</v>
      </c>
      <c r="Y441" s="94">
        <f>+'CO2'!Y441+'abs CO2'!Y441+'CH4'!Y441*PCG!$C$5+N2O!Y441*PCG!$C$6+HFC!Y441+PFC!Y441+'SF6'!Y441</f>
        <v>0</v>
      </c>
      <c r="Z441" s="94">
        <f>+'CO2'!Z441+'abs CO2'!Z441+'CH4'!Z441*PCG!$C$5+N2O!Z441*PCG!$C$6+HFC!Z441+PFC!Z441+'SF6'!Z441</f>
        <v>0</v>
      </c>
      <c r="AA441" s="94">
        <f>+'CO2'!AA441+'abs CO2'!AA441+'CH4'!AA441*PCG!$C$5+N2O!AA441*PCG!$C$6+HFC!AA441+PFC!AA441+'SF6'!AA441</f>
        <v>0</v>
      </c>
      <c r="AB441" s="94">
        <f>+'CO2'!AB441+'abs CO2'!AB441+'CH4'!AB441*PCG!$C$5+N2O!AB441*PCG!$C$6+HFC!AB441+PFC!AB441+'SF6'!AB441</f>
        <v>0</v>
      </c>
      <c r="AC441" s="94">
        <f>+'CO2'!AC441+'abs CO2'!AC441+'CH4'!AC441*PCG!$C$5+N2O!AC441*PCG!$C$6+HFC!AC441+PFC!AC441+'SF6'!AC441</f>
        <v>0</v>
      </c>
      <c r="AD441" s="94">
        <f>+'CO2'!AD441+'abs CO2'!AD441+'CH4'!AD441*PCG!$C$5+N2O!AD441*PCG!$C$6+HFC!AD441+PFC!AD441+'SF6'!AD441</f>
        <v>0</v>
      </c>
      <c r="AE441" s="94">
        <f>+'CO2'!AE441+'abs CO2'!AE441+'CH4'!AE441*PCG!$C$5+N2O!AE441*PCG!$C$6+HFC!AE441+PFC!AE441+'SF6'!AE441</f>
        <v>0</v>
      </c>
    </row>
    <row r="442" spans="1:31" x14ac:dyDescent="0.2">
      <c r="A442" s="9" t="s">
        <v>224</v>
      </c>
      <c r="B442" s="4" t="s">
        <v>225</v>
      </c>
      <c r="C442" s="94">
        <f>+'CO2'!C442+'abs CO2'!C442+'CH4'!C442*PCG!$C$5+N2O!C442*PCG!$C$6+HFC!C442+PFC!C442+'SF6'!C442</f>
        <v>0</v>
      </c>
      <c r="D442" s="94">
        <f>+'CO2'!D442+'abs CO2'!D442+'CH4'!D442*PCG!$C$5+N2O!D442*PCG!$C$6+HFC!D442+PFC!D442+'SF6'!D442</f>
        <v>0</v>
      </c>
      <c r="E442" s="94">
        <f>+'CO2'!E442+'abs CO2'!E442+'CH4'!E442*PCG!$C$5+N2O!E442*PCG!$C$6+HFC!E442+PFC!E442+'SF6'!E442</f>
        <v>0</v>
      </c>
      <c r="F442" s="94">
        <f>+'CO2'!F442+'abs CO2'!F442+'CH4'!F442*PCG!$C$5+N2O!F442*PCG!$C$6+HFC!F442+PFC!F442+'SF6'!F442</f>
        <v>0</v>
      </c>
      <c r="G442" s="94">
        <f>+'CO2'!G442+'abs CO2'!G442+'CH4'!G442*PCG!$C$5+N2O!G442*PCG!$C$6+HFC!G442+PFC!G442+'SF6'!G442</f>
        <v>0</v>
      </c>
      <c r="H442" s="94">
        <f>+'CO2'!H442+'abs CO2'!H442+'CH4'!H442*PCG!$C$5+N2O!H442*PCG!$C$6+HFC!H442+PFC!H442+'SF6'!H442</f>
        <v>0</v>
      </c>
      <c r="I442" s="94">
        <f>+'CO2'!I442+'abs CO2'!I442+'CH4'!I442*PCG!$C$5+N2O!I442*PCG!$C$6+HFC!I442+PFC!I442+'SF6'!I442</f>
        <v>0</v>
      </c>
      <c r="J442" s="94">
        <f>+'CO2'!J442+'abs CO2'!J442+'CH4'!J442*PCG!$C$5+N2O!J442*PCG!$C$6+HFC!J442+PFC!J442+'SF6'!J442</f>
        <v>0</v>
      </c>
      <c r="K442" s="94">
        <f>+'CO2'!K442+'abs CO2'!K442+'CH4'!K442*PCG!$C$5+N2O!K442*PCG!$C$6+HFC!K442+PFC!K442+'SF6'!K442</f>
        <v>0</v>
      </c>
      <c r="L442" s="94">
        <f>+'CO2'!L442+'abs CO2'!L442+'CH4'!L442*PCG!$C$5+N2O!L442*PCG!$C$6+HFC!L442+PFC!L442+'SF6'!L442</f>
        <v>0</v>
      </c>
      <c r="M442" s="94">
        <f>+'CO2'!M442+'abs CO2'!M442+'CH4'!M442*PCG!$C$5+N2O!M442*PCG!$C$6+HFC!M442+PFC!M442+'SF6'!M442</f>
        <v>0</v>
      </c>
      <c r="N442" s="94">
        <f>+'CO2'!N442+'abs CO2'!N442+'CH4'!N442*PCG!$C$5+N2O!N442*PCG!$C$6+HFC!N442+PFC!N442+'SF6'!N442</f>
        <v>0</v>
      </c>
      <c r="O442" s="94">
        <f>+'CO2'!O442+'abs CO2'!O442+'CH4'!O442*PCG!$C$5+N2O!O442*PCG!$C$6+HFC!O442+PFC!O442+'SF6'!O442</f>
        <v>0</v>
      </c>
      <c r="P442" s="94">
        <f>+'CO2'!P442+'abs CO2'!P442+'CH4'!P442*PCG!$C$5+N2O!P442*PCG!$C$6+HFC!P442+PFC!P442+'SF6'!P442</f>
        <v>0</v>
      </c>
      <c r="Q442" s="94">
        <f>+'CO2'!Q442+'abs CO2'!Q442+'CH4'!Q442*PCG!$C$5+N2O!Q442*PCG!$C$6+HFC!Q442+PFC!Q442+'SF6'!Q442</f>
        <v>0</v>
      </c>
      <c r="R442" s="94">
        <f>+'CO2'!R442+'abs CO2'!R442+'CH4'!R442*PCG!$C$5+N2O!R442*PCG!$C$6+HFC!R442+PFC!R442+'SF6'!R442</f>
        <v>0</v>
      </c>
      <c r="S442" s="94">
        <f>+'CO2'!S442+'abs CO2'!S442+'CH4'!S442*PCG!$C$5+N2O!S442*PCG!$C$6+HFC!S442+PFC!S442+'SF6'!S442</f>
        <v>0</v>
      </c>
      <c r="T442" s="94">
        <f>+'CO2'!T442+'abs CO2'!T442+'CH4'!T442*PCG!$C$5+N2O!T442*PCG!$C$6+HFC!T442+PFC!T442+'SF6'!T442</f>
        <v>0</v>
      </c>
      <c r="U442" s="94">
        <f>+'CO2'!U442+'abs CO2'!U442+'CH4'!U442*PCG!$C$5+N2O!U442*PCG!$C$6+HFC!U442+PFC!U442+'SF6'!U442</f>
        <v>0</v>
      </c>
      <c r="V442" s="94">
        <f>+'CO2'!V442+'abs CO2'!V442+'CH4'!V442*PCG!$C$5+N2O!V442*PCG!$C$6+HFC!V442+PFC!V442+'SF6'!V442</f>
        <v>0</v>
      </c>
      <c r="W442" s="94">
        <f>+'CO2'!W442+'abs CO2'!W442+'CH4'!W442*PCG!$C$5+N2O!W442*PCG!$C$6+HFC!W442+PFC!W442+'SF6'!W442</f>
        <v>0</v>
      </c>
      <c r="X442" s="94">
        <f>+'CO2'!X442+'abs CO2'!X442+'CH4'!X442*PCG!$C$5+N2O!X442*PCG!$C$6+HFC!X442+PFC!X442+'SF6'!X442</f>
        <v>0</v>
      </c>
      <c r="Y442" s="94">
        <f>+'CO2'!Y442+'abs CO2'!Y442+'CH4'!Y442*PCG!$C$5+N2O!Y442*PCG!$C$6+HFC!Y442+PFC!Y442+'SF6'!Y442</f>
        <v>0</v>
      </c>
      <c r="Z442" s="94">
        <f>+'CO2'!Z442+'abs CO2'!Z442+'CH4'!Z442*PCG!$C$5+N2O!Z442*PCG!$C$6+HFC!Z442+PFC!Z442+'SF6'!Z442</f>
        <v>0</v>
      </c>
      <c r="AA442" s="94">
        <f>+'CO2'!AA442+'abs CO2'!AA442+'CH4'!AA442*PCG!$C$5+N2O!AA442*PCG!$C$6+HFC!AA442+PFC!AA442+'SF6'!AA442</f>
        <v>0</v>
      </c>
      <c r="AB442" s="94">
        <f>+'CO2'!AB442+'abs CO2'!AB442+'CH4'!AB442*PCG!$C$5+N2O!AB442*PCG!$C$6+HFC!AB442+PFC!AB442+'SF6'!AB442</f>
        <v>0</v>
      </c>
      <c r="AC442" s="94">
        <f>+'CO2'!AC442+'abs CO2'!AC442+'CH4'!AC442*PCG!$C$5+N2O!AC442*PCG!$C$6+HFC!AC442+PFC!AC442+'SF6'!AC442</f>
        <v>0</v>
      </c>
      <c r="AD442" s="94">
        <f>+'CO2'!AD442+'abs CO2'!AD442+'CH4'!AD442*PCG!$C$5+N2O!AD442*PCG!$C$6+HFC!AD442+PFC!AD442+'SF6'!AD442</f>
        <v>0</v>
      </c>
      <c r="AE442" s="94">
        <f>+'CO2'!AE442+'abs CO2'!AE442+'CH4'!AE442*PCG!$C$5+N2O!AE442*PCG!$C$6+HFC!AE442+PFC!AE442+'SF6'!AE442</f>
        <v>0</v>
      </c>
    </row>
    <row r="443" spans="1:31" x14ac:dyDescent="0.2">
      <c r="A443" s="9" t="s">
        <v>226</v>
      </c>
      <c r="B443" s="4" t="s">
        <v>141</v>
      </c>
      <c r="C443" s="94">
        <f>+'CO2'!C443+'abs CO2'!C443+'CH4'!C443*PCG!$C$5+N2O!C443*PCG!$C$6+HFC!C443+PFC!C443+'SF6'!C443</f>
        <v>0</v>
      </c>
      <c r="D443" s="94">
        <f>+'CO2'!D443+'abs CO2'!D443+'CH4'!D443*PCG!$C$5+N2O!D443*PCG!$C$6+HFC!D443+PFC!D443+'SF6'!D443</f>
        <v>0</v>
      </c>
      <c r="E443" s="94">
        <f>+'CO2'!E443+'abs CO2'!E443+'CH4'!E443*PCG!$C$5+N2O!E443*PCG!$C$6+HFC!E443+PFC!E443+'SF6'!E443</f>
        <v>0</v>
      </c>
      <c r="F443" s="94">
        <f>+'CO2'!F443+'abs CO2'!F443+'CH4'!F443*PCG!$C$5+N2O!F443*PCG!$C$6+HFC!F443+PFC!F443+'SF6'!F443</f>
        <v>0</v>
      </c>
      <c r="G443" s="94">
        <f>+'CO2'!G443+'abs CO2'!G443+'CH4'!G443*PCG!$C$5+N2O!G443*PCG!$C$6+HFC!G443+PFC!G443+'SF6'!G443</f>
        <v>0</v>
      </c>
      <c r="H443" s="94">
        <f>+'CO2'!H443+'abs CO2'!H443+'CH4'!H443*PCG!$C$5+N2O!H443*PCG!$C$6+HFC!H443+PFC!H443+'SF6'!H443</f>
        <v>0</v>
      </c>
      <c r="I443" s="94">
        <f>+'CO2'!I443+'abs CO2'!I443+'CH4'!I443*PCG!$C$5+N2O!I443*PCG!$C$6+HFC!I443+PFC!I443+'SF6'!I443</f>
        <v>0</v>
      </c>
      <c r="J443" s="94">
        <f>+'CO2'!J443+'abs CO2'!J443+'CH4'!J443*PCG!$C$5+N2O!J443*PCG!$C$6+HFC!J443+PFC!J443+'SF6'!J443</f>
        <v>0</v>
      </c>
      <c r="K443" s="94">
        <f>+'CO2'!K443+'abs CO2'!K443+'CH4'!K443*PCG!$C$5+N2O!K443*PCG!$C$6+HFC!K443+PFC!K443+'SF6'!K443</f>
        <v>0</v>
      </c>
      <c r="L443" s="94">
        <f>+'CO2'!L443+'abs CO2'!L443+'CH4'!L443*PCG!$C$5+N2O!L443*PCG!$C$6+HFC!L443+PFC!L443+'SF6'!L443</f>
        <v>0</v>
      </c>
      <c r="M443" s="94">
        <f>+'CO2'!M443+'abs CO2'!M443+'CH4'!M443*PCG!$C$5+N2O!M443*PCG!$C$6+HFC!M443+PFC!M443+'SF6'!M443</f>
        <v>0</v>
      </c>
      <c r="N443" s="94">
        <f>+'CO2'!N443+'abs CO2'!N443+'CH4'!N443*PCG!$C$5+N2O!N443*PCG!$C$6+HFC!N443+PFC!N443+'SF6'!N443</f>
        <v>0</v>
      </c>
      <c r="O443" s="94">
        <f>+'CO2'!O443+'abs CO2'!O443+'CH4'!O443*PCG!$C$5+N2O!O443*PCG!$C$6+HFC!O443+PFC!O443+'SF6'!O443</f>
        <v>0</v>
      </c>
      <c r="P443" s="94">
        <f>+'CO2'!P443+'abs CO2'!P443+'CH4'!P443*PCG!$C$5+N2O!P443*PCG!$C$6+HFC!P443+PFC!P443+'SF6'!P443</f>
        <v>0</v>
      </c>
      <c r="Q443" s="94">
        <f>+'CO2'!Q443+'abs CO2'!Q443+'CH4'!Q443*PCG!$C$5+N2O!Q443*PCG!$C$6+HFC!Q443+PFC!Q443+'SF6'!Q443</f>
        <v>0</v>
      </c>
      <c r="R443" s="94">
        <f>+'CO2'!R443+'abs CO2'!R443+'CH4'!R443*PCG!$C$5+N2O!R443*PCG!$C$6+HFC!R443+PFC!R443+'SF6'!R443</f>
        <v>0</v>
      </c>
      <c r="S443" s="94">
        <f>+'CO2'!S443+'abs CO2'!S443+'CH4'!S443*PCG!$C$5+N2O!S443*PCG!$C$6+HFC!S443+PFC!S443+'SF6'!S443</f>
        <v>0</v>
      </c>
      <c r="T443" s="94">
        <f>+'CO2'!T443+'abs CO2'!T443+'CH4'!T443*PCG!$C$5+N2O!T443*PCG!$C$6+HFC!T443+PFC!T443+'SF6'!T443</f>
        <v>0</v>
      </c>
      <c r="U443" s="94">
        <f>+'CO2'!U443+'abs CO2'!U443+'CH4'!U443*PCG!$C$5+N2O!U443*PCG!$C$6+HFC!U443+PFC!U443+'SF6'!U443</f>
        <v>0</v>
      </c>
      <c r="V443" s="94">
        <f>+'CO2'!V443+'abs CO2'!V443+'CH4'!V443*PCG!$C$5+N2O!V443*PCG!$C$6+HFC!V443+PFC!V443+'SF6'!V443</f>
        <v>0</v>
      </c>
      <c r="W443" s="94">
        <f>+'CO2'!W443+'abs CO2'!W443+'CH4'!W443*PCG!$C$5+N2O!W443*PCG!$C$6+HFC!W443+PFC!W443+'SF6'!W443</f>
        <v>0</v>
      </c>
      <c r="X443" s="94">
        <f>+'CO2'!X443+'abs CO2'!X443+'CH4'!X443*PCG!$C$5+N2O!X443*PCG!$C$6+HFC!X443+PFC!X443+'SF6'!X443</f>
        <v>0</v>
      </c>
      <c r="Y443" s="94">
        <f>+'CO2'!Y443+'abs CO2'!Y443+'CH4'!Y443*PCG!$C$5+N2O!Y443*PCG!$C$6+HFC!Y443+PFC!Y443+'SF6'!Y443</f>
        <v>0</v>
      </c>
      <c r="Z443" s="94">
        <f>+'CO2'!Z443+'abs CO2'!Z443+'CH4'!Z443*PCG!$C$5+N2O!Z443*PCG!$C$6+HFC!Z443+PFC!Z443+'SF6'!Z443</f>
        <v>0</v>
      </c>
      <c r="AA443" s="94">
        <f>+'CO2'!AA443+'abs CO2'!AA443+'CH4'!AA443*PCG!$C$5+N2O!AA443*PCG!$C$6+HFC!AA443+PFC!AA443+'SF6'!AA443</f>
        <v>0</v>
      </c>
      <c r="AB443" s="94">
        <f>+'CO2'!AB443+'abs CO2'!AB443+'CH4'!AB443*PCG!$C$5+N2O!AB443*PCG!$C$6+HFC!AB443+PFC!AB443+'SF6'!AB443</f>
        <v>0</v>
      </c>
      <c r="AC443" s="94">
        <f>+'CO2'!AC443+'abs CO2'!AC443+'CH4'!AC443*PCG!$C$5+N2O!AC443*PCG!$C$6+HFC!AC443+PFC!AC443+'SF6'!AC443</f>
        <v>0</v>
      </c>
      <c r="AD443" s="94">
        <f>+'CO2'!AD443+'abs CO2'!AD443+'CH4'!AD443*PCG!$C$5+N2O!AD443*PCG!$C$6+HFC!AD443+PFC!AD443+'SF6'!AD443</f>
        <v>0</v>
      </c>
      <c r="AE443" s="94">
        <f>+'CO2'!AE443+'abs CO2'!AE443+'CH4'!AE443*PCG!$C$5+N2O!AE443*PCG!$C$6+HFC!AE443+PFC!AE443+'SF6'!AE443</f>
        <v>0</v>
      </c>
    </row>
    <row r="444" spans="1:31" x14ac:dyDescent="0.2">
      <c r="A444" s="9" t="s">
        <v>227</v>
      </c>
      <c r="B444" s="13" t="s">
        <v>228</v>
      </c>
      <c r="C444" s="94">
        <f>+'CO2'!C444+'abs CO2'!C444+'CH4'!C444*PCG!$C$5+N2O!C444*PCG!$C$6+HFC!C444+PFC!C444+'SF6'!C444</f>
        <v>0</v>
      </c>
      <c r="D444" s="94">
        <f>+'CO2'!D444+'abs CO2'!D444+'CH4'!D444*PCG!$C$5+N2O!D444*PCG!$C$6+HFC!D444+PFC!D444+'SF6'!D444</f>
        <v>0</v>
      </c>
      <c r="E444" s="94">
        <f>+'CO2'!E444+'abs CO2'!E444+'CH4'!E444*PCG!$C$5+N2O!E444*PCG!$C$6+HFC!E444+PFC!E444+'SF6'!E444</f>
        <v>0</v>
      </c>
      <c r="F444" s="94">
        <f>+'CO2'!F444+'abs CO2'!F444+'CH4'!F444*PCG!$C$5+N2O!F444*PCG!$C$6+HFC!F444+PFC!F444+'SF6'!F444</f>
        <v>0</v>
      </c>
      <c r="G444" s="94">
        <f>+'CO2'!G444+'abs CO2'!G444+'CH4'!G444*PCG!$C$5+N2O!G444*PCG!$C$6+HFC!G444+PFC!G444+'SF6'!G444</f>
        <v>0</v>
      </c>
      <c r="H444" s="94">
        <f>+'CO2'!H444+'abs CO2'!H444+'CH4'!H444*PCG!$C$5+N2O!H444*PCG!$C$6+HFC!H444+PFC!H444+'SF6'!H444</f>
        <v>0</v>
      </c>
      <c r="I444" s="94">
        <f>+'CO2'!I444+'abs CO2'!I444+'CH4'!I444*PCG!$C$5+N2O!I444*PCG!$C$6+HFC!I444+PFC!I444+'SF6'!I444</f>
        <v>0</v>
      </c>
      <c r="J444" s="94">
        <f>+'CO2'!J444+'abs CO2'!J444+'CH4'!J444*PCG!$C$5+N2O!J444*PCG!$C$6+HFC!J444+PFC!J444+'SF6'!J444</f>
        <v>0</v>
      </c>
      <c r="K444" s="94">
        <f>+'CO2'!K444+'abs CO2'!K444+'CH4'!K444*PCG!$C$5+N2O!K444*PCG!$C$6+HFC!K444+PFC!K444+'SF6'!K444</f>
        <v>0</v>
      </c>
      <c r="L444" s="94">
        <f>+'CO2'!L444+'abs CO2'!L444+'CH4'!L444*PCG!$C$5+N2O!L444*PCG!$C$6+HFC!L444+PFC!L444+'SF6'!L444</f>
        <v>0</v>
      </c>
      <c r="M444" s="94">
        <f>+'CO2'!M444+'abs CO2'!M444+'CH4'!M444*PCG!$C$5+N2O!M444*PCG!$C$6+HFC!M444+PFC!M444+'SF6'!M444</f>
        <v>0</v>
      </c>
      <c r="N444" s="94">
        <f>+'CO2'!N444+'abs CO2'!N444+'CH4'!N444*PCG!$C$5+N2O!N444*PCG!$C$6+HFC!N444+PFC!N444+'SF6'!N444</f>
        <v>0</v>
      </c>
      <c r="O444" s="94">
        <f>+'CO2'!O444+'abs CO2'!O444+'CH4'!O444*PCG!$C$5+N2O!O444*PCG!$C$6+HFC!O444+PFC!O444+'SF6'!O444</f>
        <v>0</v>
      </c>
      <c r="P444" s="94">
        <f>+'CO2'!P444+'abs CO2'!P444+'CH4'!P444*PCG!$C$5+N2O!P444*PCG!$C$6+HFC!P444+PFC!P444+'SF6'!P444</f>
        <v>0</v>
      </c>
      <c r="Q444" s="94">
        <f>+'CO2'!Q444+'abs CO2'!Q444+'CH4'!Q444*PCG!$C$5+N2O!Q444*PCG!$C$6+HFC!Q444+PFC!Q444+'SF6'!Q444</f>
        <v>0</v>
      </c>
      <c r="R444" s="94">
        <f>+'CO2'!R444+'abs CO2'!R444+'CH4'!R444*PCG!$C$5+N2O!R444*PCG!$C$6+HFC!R444+PFC!R444+'SF6'!R444</f>
        <v>0</v>
      </c>
      <c r="S444" s="94">
        <f>+'CO2'!S444+'abs CO2'!S444+'CH4'!S444*PCG!$C$5+N2O!S444*PCG!$C$6+HFC!S444+PFC!S444+'SF6'!S444</f>
        <v>0</v>
      </c>
      <c r="T444" s="94">
        <f>+'CO2'!T444+'abs CO2'!T444+'CH4'!T444*PCG!$C$5+N2O!T444*PCG!$C$6+HFC!T444+PFC!T444+'SF6'!T444</f>
        <v>0</v>
      </c>
      <c r="U444" s="94">
        <f>+'CO2'!U444+'abs CO2'!U444+'CH4'!U444*PCG!$C$5+N2O!U444*PCG!$C$6+HFC!U444+PFC!U444+'SF6'!U444</f>
        <v>0</v>
      </c>
      <c r="V444" s="94">
        <f>+'CO2'!V444+'abs CO2'!V444+'CH4'!V444*PCG!$C$5+N2O!V444*PCG!$C$6+HFC!V444+PFC!V444+'SF6'!V444</f>
        <v>0</v>
      </c>
      <c r="W444" s="94">
        <f>+'CO2'!W444+'abs CO2'!W444+'CH4'!W444*PCG!$C$5+N2O!W444*PCG!$C$6+HFC!W444+PFC!W444+'SF6'!W444</f>
        <v>0</v>
      </c>
      <c r="X444" s="94">
        <f>+'CO2'!X444+'abs CO2'!X444+'CH4'!X444*PCG!$C$5+N2O!X444*PCG!$C$6+HFC!X444+PFC!X444+'SF6'!X444</f>
        <v>0</v>
      </c>
      <c r="Y444" s="94">
        <f>+'CO2'!Y444+'abs CO2'!Y444+'CH4'!Y444*PCG!$C$5+N2O!Y444*PCG!$C$6+HFC!Y444+PFC!Y444+'SF6'!Y444</f>
        <v>0</v>
      </c>
      <c r="Z444" s="94">
        <f>+'CO2'!Z444+'abs CO2'!Z444+'CH4'!Z444*PCG!$C$5+N2O!Z444*PCG!$C$6+HFC!Z444+PFC!Z444+'SF6'!Z444</f>
        <v>0</v>
      </c>
      <c r="AA444" s="94">
        <f>+'CO2'!AA444+'abs CO2'!AA444+'CH4'!AA444*PCG!$C$5+N2O!AA444*PCG!$C$6+HFC!AA444+PFC!AA444+'SF6'!AA444</f>
        <v>0</v>
      </c>
      <c r="AB444" s="94">
        <f>+'CO2'!AB444+'abs CO2'!AB444+'CH4'!AB444*PCG!$C$5+N2O!AB444*PCG!$C$6+HFC!AB444+PFC!AB444+'SF6'!AB444</f>
        <v>0</v>
      </c>
      <c r="AC444" s="94">
        <f>+'CO2'!AC444+'abs CO2'!AC444+'CH4'!AC444*PCG!$C$5+N2O!AC444*PCG!$C$6+HFC!AC444+PFC!AC444+'SF6'!AC444</f>
        <v>0</v>
      </c>
      <c r="AD444" s="94">
        <f>+'CO2'!AD444+'abs CO2'!AD444+'CH4'!AD444*PCG!$C$5+N2O!AD444*PCG!$C$6+HFC!AD444+PFC!AD444+'SF6'!AD444</f>
        <v>0</v>
      </c>
      <c r="AE444" s="94">
        <f>+'CO2'!AE444+'abs CO2'!AE444+'CH4'!AE444*PCG!$C$5+N2O!AE444*PCG!$C$6+HFC!AE444+PFC!AE444+'SF6'!AE444</f>
        <v>0</v>
      </c>
    </row>
    <row r="445" spans="1:31" x14ac:dyDescent="0.2"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  <c r="AE445" s="103"/>
    </row>
    <row r="453" spans="1:31" x14ac:dyDescent="0.2">
      <c r="A453" s="5" t="s">
        <v>229</v>
      </c>
      <c r="C453" s="71">
        <f>+C455-C4</f>
        <v>0</v>
      </c>
      <c r="D453" s="71">
        <f t="shared" ref="D453:AE453" si="109">+D455-D4</f>
        <v>0</v>
      </c>
      <c r="E453" s="71">
        <f t="shared" si="109"/>
        <v>0</v>
      </c>
      <c r="F453" s="71">
        <f t="shared" si="109"/>
        <v>0</v>
      </c>
      <c r="G453" s="71">
        <f t="shared" si="109"/>
        <v>0</v>
      </c>
      <c r="H453" s="71">
        <f t="shared" si="109"/>
        <v>0</v>
      </c>
      <c r="I453" s="71">
        <f t="shared" si="109"/>
        <v>0</v>
      </c>
      <c r="J453" s="71">
        <f t="shared" si="109"/>
        <v>0</v>
      </c>
      <c r="K453" s="71">
        <f t="shared" si="109"/>
        <v>0</v>
      </c>
      <c r="L453" s="71">
        <f t="shared" si="109"/>
        <v>0</v>
      </c>
      <c r="M453" s="71">
        <f t="shared" si="109"/>
        <v>0</v>
      </c>
      <c r="N453" s="71">
        <f t="shared" si="109"/>
        <v>0</v>
      </c>
      <c r="O453" s="71">
        <f t="shared" si="109"/>
        <v>0</v>
      </c>
      <c r="P453" s="71">
        <f t="shared" si="109"/>
        <v>0</v>
      </c>
      <c r="Q453" s="71">
        <f t="shared" si="109"/>
        <v>0</v>
      </c>
      <c r="R453" s="71">
        <f t="shared" si="109"/>
        <v>0</v>
      </c>
      <c r="S453" s="71">
        <f t="shared" si="109"/>
        <v>0</v>
      </c>
      <c r="T453" s="71">
        <f t="shared" si="109"/>
        <v>0</v>
      </c>
      <c r="U453" s="71">
        <f t="shared" si="109"/>
        <v>0</v>
      </c>
      <c r="V453" s="71">
        <f t="shared" si="109"/>
        <v>0</v>
      </c>
      <c r="W453" s="71">
        <f t="shared" si="109"/>
        <v>0</v>
      </c>
      <c r="X453" s="71">
        <f t="shared" si="109"/>
        <v>0</v>
      </c>
      <c r="Y453" s="71">
        <f t="shared" si="109"/>
        <v>0</v>
      </c>
      <c r="Z453" s="71">
        <f t="shared" si="109"/>
        <v>0</v>
      </c>
      <c r="AA453" s="71">
        <f t="shared" si="109"/>
        <v>0</v>
      </c>
      <c r="AB453" s="71">
        <f t="shared" si="109"/>
        <v>0</v>
      </c>
      <c r="AC453" s="71">
        <f t="shared" si="109"/>
        <v>0</v>
      </c>
      <c r="AD453" s="71">
        <f t="shared" si="109"/>
        <v>0</v>
      </c>
      <c r="AE453" s="71">
        <f t="shared" si="109"/>
        <v>0</v>
      </c>
    </row>
    <row r="454" spans="1:31" x14ac:dyDescent="0.2">
      <c r="A454" s="84" t="s">
        <v>17</v>
      </c>
      <c r="B454" s="84" t="s">
        <v>18</v>
      </c>
      <c r="C454" s="85">
        <v>1990</v>
      </c>
      <c r="D454" s="89">
        <v>1991</v>
      </c>
      <c r="E454" s="89">
        <v>1992</v>
      </c>
      <c r="F454" s="89">
        <v>1993</v>
      </c>
      <c r="G454" s="89">
        <v>1994</v>
      </c>
      <c r="H454" s="89">
        <v>1995</v>
      </c>
      <c r="I454" s="89">
        <v>1996</v>
      </c>
      <c r="J454" s="89">
        <v>1997</v>
      </c>
      <c r="K454" s="89">
        <v>1998</v>
      </c>
      <c r="L454" s="89">
        <v>1999</v>
      </c>
      <c r="M454" s="89">
        <v>2000</v>
      </c>
      <c r="N454" s="89">
        <v>2001</v>
      </c>
      <c r="O454" s="89">
        <v>2002</v>
      </c>
      <c r="P454" s="89">
        <v>2003</v>
      </c>
      <c r="Q454" s="89">
        <v>2004</v>
      </c>
      <c r="R454" s="89">
        <v>2005</v>
      </c>
      <c r="S454" s="89">
        <v>2006</v>
      </c>
      <c r="T454" s="89">
        <v>2007</v>
      </c>
      <c r="U454" s="89">
        <v>2008</v>
      </c>
      <c r="V454" s="89">
        <v>2009</v>
      </c>
      <c r="W454" s="89">
        <v>2010</v>
      </c>
      <c r="X454" s="89">
        <v>2011</v>
      </c>
      <c r="Y454" s="89">
        <v>2012</v>
      </c>
      <c r="Z454" s="89">
        <v>2013</v>
      </c>
      <c r="AA454" s="89">
        <v>2014</v>
      </c>
      <c r="AB454" s="89">
        <v>2015</v>
      </c>
      <c r="AC454" s="89">
        <v>2016</v>
      </c>
      <c r="AD454" s="89">
        <v>2017</v>
      </c>
      <c r="AE454" s="89">
        <v>2018</v>
      </c>
    </row>
    <row r="455" spans="1:31" x14ac:dyDescent="0.2">
      <c r="A455" s="6"/>
      <c r="B455" s="31" t="s">
        <v>247</v>
      </c>
      <c r="C455" s="28">
        <f t="shared" ref="C455:AE455" si="110">+C456+C471+C524+C555+C576</f>
        <v>1513.3652730600061</v>
      </c>
      <c r="D455" s="28">
        <f t="shared" si="110"/>
        <v>1572.1844958973425</v>
      </c>
      <c r="E455" s="28">
        <f t="shared" si="110"/>
        <v>1656.0495042607758</v>
      </c>
      <c r="F455" s="28">
        <f t="shared" si="110"/>
        <v>1621.3436751162326</v>
      </c>
      <c r="G455" s="28">
        <f t="shared" si="110"/>
        <v>1912.5241098601368</v>
      </c>
      <c r="H455" s="28">
        <f t="shared" si="110"/>
        <v>2056.6859147629771</v>
      </c>
      <c r="I455" s="28">
        <f t="shared" si="110"/>
        <v>2483.4453328417462</v>
      </c>
      <c r="J455" s="28">
        <f t="shared" si="110"/>
        <v>2500.6445496585256</v>
      </c>
      <c r="K455" s="28">
        <f t="shared" si="110"/>
        <v>2424.8968919047561</v>
      </c>
      <c r="L455" s="28">
        <f t="shared" si="110"/>
        <v>2948.0657645195324</v>
      </c>
      <c r="M455" s="28">
        <f t="shared" si="110"/>
        <v>2689.6826999631021</v>
      </c>
      <c r="N455" s="28">
        <f t="shared" si="110"/>
        <v>2524.7947087642019</v>
      </c>
      <c r="O455" s="28">
        <f t="shared" si="110"/>
        <v>2536.4509746190779</v>
      </c>
      <c r="P455" s="28">
        <f t="shared" si="110"/>
        <v>2119.4029758121478</v>
      </c>
      <c r="Q455" s="28">
        <f t="shared" si="110"/>
        <v>3150.3597138557639</v>
      </c>
      <c r="R455" s="28">
        <f t="shared" si="110"/>
        <v>3320.1741061066114</v>
      </c>
      <c r="S455" s="28">
        <f t="shared" si="110"/>
        <v>3373.1877835728201</v>
      </c>
      <c r="T455" s="28">
        <f t="shared" si="110"/>
        <v>4039.6996413059419</v>
      </c>
      <c r="U455" s="28">
        <f t="shared" si="110"/>
        <v>4547.4343409300145</v>
      </c>
      <c r="V455" s="28">
        <f t="shared" si="110"/>
        <v>4438.3295388959068</v>
      </c>
      <c r="W455" s="28">
        <f t="shared" si="110"/>
        <v>4203.9087824282415</v>
      </c>
      <c r="X455" s="28">
        <f t="shared" si="110"/>
        <v>3489.0999453538298</v>
      </c>
      <c r="Y455" s="28">
        <f t="shared" si="110"/>
        <v>3193.9160464884294</v>
      </c>
      <c r="Z455" s="28">
        <f t="shared" si="110"/>
        <v>2479.5825855139669</v>
      </c>
      <c r="AA455" s="28">
        <f t="shared" si="110"/>
        <v>2689.8073721023461</v>
      </c>
      <c r="AB455" s="28">
        <f t="shared" si="110"/>
        <v>2958.3328490530344</v>
      </c>
      <c r="AC455" s="28">
        <f t="shared" si="110"/>
        <v>2470.5517619832144</v>
      </c>
      <c r="AD455" s="28">
        <f t="shared" si="110"/>
        <v>11330.024369339963</v>
      </c>
      <c r="AE455" s="28">
        <f t="shared" si="110"/>
        <v>2920.4683447263324</v>
      </c>
    </row>
    <row r="456" spans="1:31" x14ac:dyDescent="0.2">
      <c r="A456" s="6" t="s">
        <v>19</v>
      </c>
      <c r="B456" s="7" t="s">
        <v>20</v>
      </c>
      <c r="C456" s="28">
        <f>+C457+C463+C467</f>
        <v>794.9360921521735</v>
      </c>
      <c r="D456" s="28">
        <f t="shared" ref="D456:AE456" si="111">+D457+D463+D467</f>
        <v>757.85432321594158</v>
      </c>
      <c r="E456" s="28">
        <f t="shared" si="111"/>
        <v>801.45381868394452</v>
      </c>
      <c r="F456" s="28">
        <f t="shared" si="111"/>
        <v>916.99883356109854</v>
      </c>
      <c r="G456" s="28">
        <f t="shared" si="111"/>
        <v>989.73629266598266</v>
      </c>
      <c r="H456" s="28">
        <f t="shared" si="111"/>
        <v>1026.4968812620048</v>
      </c>
      <c r="I456" s="28">
        <f t="shared" si="111"/>
        <v>1062.9227680901026</v>
      </c>
      <c r="J456" s="28">
        <f t="shared" si="111"/>
        <v>1279.2223963683373</v>
      </c>
      <c r="K456" s="28">
        <f t="shared" si="111"/>
        <v>1225.4897148539922</v>
      </c>
      <c r="L456" s="28">
        <f t="shared" si="111"/>
        <v>1234.010375643277</v>
      </c>
      <c r="M456" s="28">
        <f t="shared" si="111"/>
        <v>1238.6358426311635</v>
      </c>
      <c r="N456" s="28">
        <f t="shared" si="111"/>
        <v>1269.927870943651</v>
      </c>
      <c r="O456" s="28">
        <f t="shared" si="111"/>
        <v>1276.1499352205956</v>
      </c>
      <c r="P456" s="28">
        <f t="shared" si="111"/>
        <v>1140.6050681255037</v>
      </c>
      <c r="Q456" s="28">
        <f t="shared" si="111"/>
        <v>1139.7691690592842</v>
      </c>
      <c r="R456" s="28">
        <f t="shared" si="111"/>
        <v>1249.7350549714158</v>
      </c>
      <c r="S456" s="28">
        <f t="shared" si="111"/>
        <v>1298.7127599624685</v>
      </c>
      <c r="T456" s="28">
        <f t="shared" si="111"/>
        <v>1752.8797787742858</v>
      </c>
      <c r="U456" s="28">
        <f t="shared" si="111"/>
        <v>1830.2130644466208</v>
      </c>
      <c r="V456" s="28">
        <f t="shared" si="111"/>
        <v>1503.0831949429262</v>
      </c>
      <c r="W456" s="28">
        <f t="shared" si="111"/>
        <v>1584.7274876084339</v>
      </c>
      <c r="X456" s="28">
        <f t="shared" si="111"/>
        <v>1869.7480900778153</v>
      </c>
      <c r="Y456" s="28">
        <f t="shared" si="111"/>
        <v>1741.3911786297749</v>
      </c>
      <c r="Z456" s="28">
        <f t="shared" si="111"/>
        <v>1831.6728919676527</v>
      </c>
      <c r="AA456" s="28">
        <f t="shared" si="111"/>
        <v>1652.7935499793812</v>
      </c>
      <c r="AB456" s="28">
        <f t="shared" si="111"/>
        <v>1710.3753078197942</v>
      </c>
      <c r="AC456" s="28">
        <f t="shared" si="111"/>
        <v>1841.2527508496412</v>
      </c>
      <c r="AD456" s="28">
        <f t="shared" si="111"/>
        <v>2069.9601460517038</v>
      </c>
      <c r="AE456" s="28">
        <f t="shared" si="111"/>
        <v>1932.6338022506143</v>
      </c>
    </row>
    <row r="457" spans="1:31" x14ac:dyDescent="0.2">
      <c r="A457" s="8" t="s">
        <v>23</v>
      </c>
      <c r="B457" s="4" t="s">
        <v>24</v>
      </c>
      <c r="C457" s="21">
        <f>+C458+C459+C460+C461+C462</f>
        <v>794.9360921521735</v>
      </c>
      <c r="D457" s="21">
        <f t="shared" ref="D457:AE457" si="112">+D458+D459+D460+D461+D462</f>
        <v>757.85432321594158</v>
      </c>
      <c r="E457" s="21">
        <f t="shared" si="112"/>
        <v>801.45381868394452</v>
      </c>
      <c r="F457" s="21">
        <f t="shared" si="112"/>
        <v>916.99883356109854</v>
      </c>
      <c r="G457" s="21">
        <f t="shared" si="112"/>
        <v>989.73629266598266</v>
      </c>
      <c r="H457" s="21">
        <f t="shared" si="112"/>
        <v>1026.4968812620048</v>
      </c>
      <c r="I457" s="21">
        <f t="shared" si="112"/>
        <v>1062.9227680901026</v>
      </c>
      <c r="J457" s="21">
        <f t="shared" si="112"/>
        <v>1279.2223963683373</v>
      </c>
      <c r="K457" s="21">
        <f t="shared" si="112"/>
        <v>1225.4897148539922</v>
      </c>
      <c r="L457" s="21">
        <f t="shared" si="112"/>
        <v>1234.010375643277</v>
      </c>
      <c r="M457" s="21">
        <f t="shared" si="112"/>
        <v>1238.6358426311635</v>
      </c>
      <c r="N457" s="21">
        <f t="shared" si="112"/>
        <v>1269.927870943651</v>
      </c>
      <c r="O457" s="21">
        <f t="shared" si="112"/>
        <v>1276.1499352205956</v>
      </c>
      <c r="P457" s="21">
        <f t="shared" si="112"/>
        <v>1140.6050681255037</v>
      </c>
      <c r="Q457" s="21">
        <f t="shared" si="112"/>
        <v>1139.7691690592842</v>
      </c>
      <c r="R457" s="21">
        <f t="shared" si="112"/>
        <v>1249.7350549714158</v>
      </c>
      <c r="S457" s="21">
        <f t="shared" si="112"/>
        <v>1298.7127599624685</v>
      </c>
      <c r="T457" s="21">
        <f t="shared" si="112"/>
        <v>1752.1886283544166</v>
      </c>
      <c r="U457" s="21">
        <f t="shared" si="112"/>
        <v>1830.2130644466208</v>
      </c>
      <c r="V457" s="21">
        <f t="shared" si="112"/>
        <v>1502.8390884788546</v>
      </c>
      <c r="W457" s="21">
        <f t="shared" si="112"/>
        <v>1582.7270976508116</v>
      </c>
      <c r="X457" s="21">
        <f t="shared" si="112"/>
        <v>1867.606031777415</v>
      </c>
      <c r="Y457" s="21">
        <f t="shared" si="112"/>
        <v>1739.6605152778995</v>
      </c>
      <c r="Z457" s="21">
        <f t="shared" si="112"/>
        <v>1829.5330428726675</v>
      </c>
      <c r="AA457" s="21">
        <f t="shared" si="112"/>
        <v>1651.1681969947631</v>
      </c>
      <c r="AB457" s="21">
        <f t="shared" si="112"/>
        <v>1708.1363863983447</v>
      </c>
      <c r="AC457" s="21">
        <f t="shared" si="112"/>
        <v>1837.520018154903</v>
      </c>
      <c r="AD457" s="21">
        <f t="shared" si="112"/>
        <v>2064.0374810282005</v>
      </c>
      <c r="AE457" s="21">
        <f t="shared" si="112"/>
        <v>1922.8404284737305</v>
      </c>
    </row>
    <row r="458" spans="1:31" x14ac:dyDescent="0.2">
      <c r="A458" s="8" t="s">
        <v>25</v>
      </c>
      <c r="B458" s="4" t="s">
        <v>26</v>
      </c>
      <c r="C458" s="37">
        <f>+C8</f>
        <v>0</v>
      </c>
      <c r="D458" s="37">
        <f t="shared" ref="D458:AE458" si="113">+D8</f>
        <v>0</v>
      </c>
      <c r="E458" s="37">
        <f t="shared" si="113"/>
        <v>0</v>
      </c>
      <c r="F458" s="37">
        <f t="shared" si="113"/>
        <v>0</v>
      </c>
      <c r="G458" s="37">
        <f t="shared" si="113"/>
        <v>0</v>
      </c>
      <c r="H458" s="37">
        <f t="shared" si="113"/>
        <v>0</v>
      </c>
      <c r="I458" s="37">
        <f t="shared" si="113"/>
        <v>0</v>
      </c>
      <c r="J458" s="37">
        <f t="shared" si="113"/>
        <v>0</v>
      </c>
      <c r="K458" s="37">
        <f t="shared" si="113"/>
        <v>0</v>
      </c>
      <c r="L458" s="37">
        <f t="shared" si="113"/>
        <v>0</v>
      </c>
      <c r="M458" s="37">
        <f t="shared" si="113"/>
        <v>0</v>
      </c>
      <c r="N458" s="37">
        <f t="shared" si="113"/>
        <v>0</v>
      </c>
      <c r="O458" s="37">
        <f t="shared" si="113"/>
        <v>8.0624170730774616E-2</v>
      </c>
      <c r="P458" s="37">
        <f t="shared" si="113"/>
        <v>0.12620528723579497</v>
      </c>
      <c r="Q458" s="37">
        <f t="shared" si="113"/>
        <v>7.0799327619192898</v>
      </c>
      <c r="R458" s="37">
        <f t="shared" si="113"/>
        <v>25.181647003343471</v>
      </c>
      <c r="S458" s="37">
        <f t="shared" si="113"/>
        <v>52.380074593494193</v>
      </c>
      <c r="T458" s="37">
        <f t="shared" si="113"/>
        <v>441.75899524151635</v>
      </c>
      <c r="U458" s="37">
        <f t="shared" si="113"/>
        <v>506.97759075719313</v>
      </c>
      <c r="V458" s="37">
        <f t="shared" si="113"/>
        <v>102.37892250112131</v>
      </c>
      <c r="W458" s="37">
        <f t="shared" si="113"/>
        <v>138.16900890081729</v>
      </c>
      <c r="X458" s="37">
        <f t="shared" si="113"/>
        <v>330.74795394343528</v>
      </c>
      <c r="Y458" s="37">
        <f t="shared" si="113"/>
        <v>155.92232390854838</v>
      </c>
      <c r="Z458" s="37">
        <f t="shared" si="113"/>
        <v>205.22611757281211</v>
      </c>
      <c r="AA458" s="37">
        <f t="shared" si="113"/>
        <v>32.58320037453673</v>
      </c>
      <c r="AB458" s="37">
        <f t="shared" si="113"/>
        <v>3.5573291872187114</v>
      </c>
      <c r="AC458" s="37">
        <f t="shared" si="113"/>
        <v>110.70899893977527</v>
      </c>
      <c r="AD458" s="37">
        <f t="shared" si="113"/>
        <v>152.75193258219807</v>
      </c>
      <c r="AE458" s="37">
        <f t="shared" si="113"/>
        <v>10.130617284903085</v>
      </c>
    </row>
    <row r="459" spans="1:31" x14ac:dyDescent="0.2">
      <c r="A459" s="8" t="s">
        <v>43</v>
      </c>
      <c r="B459" s="4" t="s">
        <v>44</v>
      </c>
      <c r="C459" s="37">
        <f>+C17</f>
        <v>303.24804402631304</v>
      </c>
      <c r="D459" s="37">
        <f t="shared" ref="D459:AE459" si="114">+D17</f>
        <v>242.42858530425451</v>
      </c>
      <c r="E459" s="37">
        <f t="shared" si="114"/>
        <v>230.44339949357988</v>
      </c>
      <c r="F459" s="37">
        <f t="shared" si="114"/>
        <v>287.18328935737094</v>
      </c>
      <c r="G459" s="37">
        <f t="shared" si="114"/>
        <v>293.16425396833205</v>
      </c>
      <c r="H459" s="37">
        <f t="shared" si="114"/>
        <v>285.2451524874599</v>
      </c>
      <c r="I459" s="37">
        <f t="shared" si="114"/>
        <v>291.45132834579499</v>
      </c>
      <c r="J459" s="37">
        <f t="shared" si="114"/>
        <v>471.34979487365251</v>
      </c>
      <c r="K459" s="37">
        <f t="shared" si="114"/>
        <v>404.47944537747753</v>
      </c>
      <c r="L459" s="37">
        <f t="shared" si="114"/>
        <v>366.24120081437383</v>
      </c>
      <c r="M459" s="37">
        <f t="shared" si="114"/>
        <v>343.73336417079616</v>
      </c>
      <c r="N459" s="37">
        <f t="shared" si="114"/>
        <v>412.48688905388667</v>
      </c>
      <c r="O459" s="37">
        <f t="shared" si="114"/>
        <v>377.92091812891226</v>
      </c>
      <c r="P459" s="37">
        <f t="shared" si="114"/>
        <v>271.30887384978899</v>
      </c>
      <c r="Q459" s="37">
        <f t="shared" si="114"/>
        <v>257.39483385981316</v>
      </c>
      <c r="R459" s="37">
        <f t="shared" si="114"/>
        <v>274.35695347115529</v>
      </c>
      <c r="S459" s="37">
        <f t="shared" si="114"/>
        <v>301.4061412985601</v>
      </c>
      <c r="T459" s="37">
        <f t="shared" si="114"/>
        <v>299.36931867828821</v>
      </c>
      <c r="U459" s="37">
        <f t="shared" si="114"/>
        <v>314.53394722344035</v>
      </c>
      <c r="V459" s="37">
        <f t="shared" si="114"/>
        <v>335.7550858126508</v>
      </c>
      <c r="W459" s="37">
        <f t="shared" si="114"/>
        <v>314.16451493462188</v>
      </c>
      <c r="X459" s="37">
        <f t="shared" si="114"/>
        <v>370.45663664872154</v>
      </c>
      <c r="Y459" s="37">
        <f t="shared" si="114"/>
        <v>385.1378189806087</v>
      </c>
      <c r="Z459" s="37">
        <f t="shared" si="114"/>
        <v>421.65386418170101</v>
      </c>
      <c r="AA459" s="37">
        <f t="shared" si="114"/>
        <v>465.89973538823688</v>
      </c>
      <c r="AB459" s="37">
        <f t="shared" si="114"/>
        <v>427.51638752843644</v>
      </c>
      <c r="AC459" s="37">
        <f t="shared" si="114"/>
        <v>351.4154728834344</v>
      </c>
      <c r="AD459" s="37">
        <f t="shared" si="114"/>
        <v>457.09928198923478</v>
      </c>
      <c r="AE459" s="37">
        <f t="shared" si="114"/>
        <v>412.46203350717587</v>
      </c>
    </row>
    <row r="460" spans="1:31" x14ac:dyDescent="0.2">
      <c r="A460" s="9" t="s">
        <v>71</v>
      </c>
      <c r="B460" s="4" t="s">
        <v>72</v>
      </c>
      <c r="C460" s="37">
        <f>+C31</f>
        <v>347.72404752264794</v>
      </c>
      <c r="D460" s="37">
        <f t="shared" ref="D460:AE460" si="115">+D31</f>
        <v>364.10819522732157</v>
      </c>
      <c r="E460" s="37">
        <f t="shared" si="115"/>
        <v>396.72362064178071</v>
      </c>
      <c r="F460" s="37">
        <f t="shared" si="115"/>
        <v>439.2431862306459</v>
      </c>
      <c r="G460" s="37">
        <f t="shared" si="115"/>
        <v>496.44150073798977</v>
      </c>
      <c r="H460" s="37">
        <f t="shared" si="115"/>
        <v>543.56321340135344</v>
      </c>
      <c r="I460" s="37">
        <f t="shared" si="115"/>
        <v>588.02783539063614</v>
      </c>
      <c r="J460" s="37">
        <f t="shared" si="115"/>
        <v>616.15468678920581</v>
      </c>
      <c r="K460" s="37">
        <f t="shared" si="115"/>
        <v>648.4343677463728</v>
      </c>
      <c r="L460" s="37">
        <f t="shared" si="115"/>
        <v>680.71701663089573</v>
      </c>
      <c r="M460" s="37">
        <f t="shared" si="115"/>
        <v>701.50606731685014</v>
      </c>
      <c r="N460" s="37">
        <f t="shared" si="115"/>
        <v>657.92773611543294</v>
      </c>
      <c r="O460" s="37">
        <f t="shared" si="115"/>
        <v>702.94087152272959</v>
      </c>
      <c r="P460" s="37">
        <f t="shared" si="115"/>
        <v>669.69627643679553</v>
      </c>
      <c r="Q460" s="37">
        <f t="shared" si="115"/>
        <v>659.55412517018885</v>
      </c>
      <c r="R460" s="37">
        <f t="shared" si="115"/>
        <v>746.06617872157381</v>
      </c>
      <c r="S460" s="37">
        <f t="shared" si="115"/>
        <v>738.49673365542924</v>
      </c>
      <c r="T460" s="37">
        <f t="shared" si="115"/>
        <v>788.03820923343937</v>
      </c>
      <c r="U460" s="37">
        <f t="shared" si="115"/>
        <v>799.46532291524818</v>
      </c>
      <c r="V460" s="37">
        <f t="shared" si="115"/>
        <v>844.54920296253908</v>
      </c>
      <c r="W460" s="37">
        <f t="shared" si="115"/>
        <v>895.07782580347339</v>
      </c>
      <c r="X460" s="37">
        <f t="shared" si="115"/>
        <v>928.06942197584976</v>
      </c>
      <c r="Y460" s="37">
        <f t="shared" si="115"/>
        <v>962.40093257062063</v>
      </c>
      <c r="Z460" s="37">
        <f t="shared" si="115"/>
        <v>969.95170396591766</v>
      </c>
      <c r="AA460" s="37">
        <f t="shared" si="115"/>
        <v>930.16141608542273</v>
      </c>
      <c r="AB460" s="37">
        <f t="shared" si="115"/>
        <v>1026.6171393249531</v>
      </c>
      <c r="AC460" s="37">
        <f t="shared" si="115"/>
        <v>1108.9357367583675</v>
      </c>
      <c r="AD460" s="37">
        <f t="shared" si="115"/>
        <v>1175.3120870444675</v>
      </c>
      <c r="AE460" s="37">
        <f t="shared" si="115"/>
        <v>1207.0220951954529</v>
      </c>
    </row>
    <row r="461" spans="1:31" x14ac:dyDescent="0.2">
      <c r="A461" s="8" t="s">
        <v>115</v>
      </c>
      <c r="B461" s="4" t="s">
        <v>116</v>
      </c>
      <c r="C461" s="37">
        <f>+C53</f>
        <v>143.96400060321253</v>
      </c>
      <c r="D461" s="37">
        <f t="shared" ref="D461:AE461" si="116">+D53</f>
        <v>151.31754268436546</v>
      </c>
      <c r="E461" s="37">
        <f t="shared" si="116"/>
        <v>174.28679854858385</v>
      </c>
      <c r="F461" s="37">
        <f t="shared" si="116"/>
        <v>190.57235797308164</v>
      </c>
      <c r="G461" s="37">
        <f t="shared" si="116"/>
        <v>200.13053795966081</v>
      </c>
      <c r="H461" s="37">
        <f t="shared" si="116"/>
        <v>197.68851537319136</v>
      </c>
      <c r="I461" s="37">
        <f t="shared" si="116"/>
        <v>183.4436043536715</v>
      </c>
      <c r="J461" s="37">
        <f t="shared" si="116"/>
        <v>191.7179147054789</v>
      </c>
      <c r="K461" s="37">
        <f t="shared" si="116"/>
        <v>172.57590173014182</v>
      </c>
      <c r="L461" s="37">
        <f t="shared" si="116"/>
        <v>187.05215819800745</v>
      </c>
      <c r="M461" s="37">
        <f t="shared" si="116"/>
        <v>193.3964111435173</v>
      </c>
      <c r="N461" s="37">
        <f t="shared" si="116"/>
        <v>199.51324577433132</v>
      </c>
      <c r="O461" s="37">
        <f t="shared" si="116"/>
        <v>195.20752139822309</v>
      </c>
      <c r="P461" s="37">
        <f t="shared" si="116"/>
        <v>199.47371255168341</v>
      </c>
      <c r="Q461" s="37">
        <f t="shared" si="116"/>
        <v>215.74027726736301</v>
      </c>
      <c r="R461" s="37">
        <f t="shared" si="116"/>
        <v>204.13027577534336</v>
      </c>
      <c r="S461" s="37">
        <f t="shared" si="116"/>
        <v>206.42981041498504</v>
      </c>
      <c r="T461" s="37">
        <f t="shared" si="116"/>
        <v>223.02210520117268</v>
      </c>
      <c r="U461" s="37">
        <f t="shared" si="116"/>
        <v>209.23620355073919</v>
      </c>
      <c r="V461" s="37">
        <f t="shared" si="116"/>
        <v>220.15587720254319</v>
      </c>
      <c r="W461" s="37">
        <f t="shared" si="116"/>
        <v>235.31574801189916</v>
      </c>
      <c r="X461" s="37">
        <f t="shared" si="116"/>
        <v>238.33201920940843</v>
      </c>
      <c r="Y461" s="37">
        <f t="shared" si="116"/>
        <v>236.1994398181219</v>
      </c>
      <c r="Z461" s="37">
        <f t="shared" si="116"/>
        <v>232.70135715223671</v>
      </c>
      <c r="AA461" s="37">
        <f t="shared" si="116"/>
        <v>222.52384514656688</v>
      </c>
      <c r="AB461" s="37">
        <f t="shared" si="116"/>
        <v>250.44553035773654</v>
      </c>
      <c r="AC461" s="37">
        <f t="shared" si="116"/>
        <v>266.45980957332591</v>
      </c>
      <c r="AD461" s="37">
        <f t="shared" si="116"/>
        <v>278.87417941230029</v>
      </c>
      <c r="AE461" s="37">
        <f t="shared" si="116"/>
        <v>293.22568248619865</v>
      </c>
    </row>
    <row r="462" spans="1:31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17">+D60</f>
        <v>0</v>
      </c>
      <c r="E462" s="37">
        <f t="shared" si="117"/>
        <v>0</v>
      </c>
      <c r="F462" s="37">
        <f t="shared" si="117"/>
        <v>0</v>
      </c>
      <c r="G462" s="37">
        <f t="shared" si="117"/>
        <v>0</v>
      </c>
      <c r="H462" s="37">
        <f t="shared" si="117"/>
        <v>0</v>
      </c>
      <c r="I462" s="37">
        <f t="shared" si="117"/>
        <v>0</v>
      </c>
      <c r="J462" s="37">
        <f t="shared" si="117"/>
        <v>0</v>
      </c>
      <c r="K462" s="37">
        <f t="shared" si="117"/>
        <v>0</v>
      </c>
      <c r="L462" s="37">
        <f t="shared" si="117"/>
        <v>0</v>
      </c>
      <c r="M462" s="37">
        <f t="shared" si="117"/>
        <v>0</v>
      </c>
      <c r="N462" s="37">
        <f t="shared" si="117"/>
        <v>0</v>
      </c>
      <c r="O462" s="37">
        <f t="shared" si="117"/>
        <v>0</v>
      </c>
      <c r="P462" s="37">
        <f t="shared" si="117"/>
        <v>0</v>
      </c>
      <c r="Q462" s="37">
        <f t="shared" si="117"/>
        <v>0</v>
      </c>
      <c r="R462" s="37">
        <f t="shared" si="117"/>
        <v>0</v>
      </c>
      <c r="S462" s="37">
        <f t="shared" si="117"/>
        <v>0</v>
      </c>
      <c r="T462" s="37">
        <f t="shared" si="117"/>
        <v>0</v>
      </c>
      <c r="U462" s="37">
        <f t="shared" si="117"/>
        <v>0</v>
      </c>
      <c r="V462" s="37">
        <f t="shared" si="117"/>
        <v>0</v>
      </c>
      <c r="W462" s="37">
        <f t="shared" si="117"/>
        <v>0</v>
      </c>
      <c r="X462" s="37">
        <f t="shared" si="117"/>
        <v>0</v>
      </c>
      <c r="Y462" s="37">
        <f t="shared" si="117"/>
        <v>0</v>
      </c>
      <c r="Z462" s="37">
        <f t="shared" si="117"/>
        <v>0</v>
      </c>
      <c r="AA462" s="37">
        <f t="shared" si="117"/>
        <v>0</v>
      </c>
      <c r="AB462" s="37">
        <f t="shared" si="117"/>
        <v>0</v>
      </c>
      <c r="AC462" s="37">
        <f t="shared" si="117"/>
        <v>0</v>
      </c>
      <c r="AD462" s="37">
        <f t="shared" si="117"/>
        <v>0</v>
      </c>
      <c r="AE462" s="37">
        <f t="shared" si="117"/>
        <v>0</v>
      </c>
    </row>
    <row r="463" spans="1:31" x14ac:dyDescent="0.2">
      <c r="A463" s="9" t="s">
        <v>142</v>
      </c>
      <c r="B463" s="4" t="s">
        <v>143</v>
      </c>
      <c r="C463" s="21">
        <f>+C464+C465+C466</f>
        <v>0</v>
      </c>
      <c r="D463" s="21">
        <f t="shared" ref="D463:AE463" si="118">+D464+D465+D466</f>
        <v>0</v>
      </c>
      <c r="E463" s="21">
        <f t="shared" si="118"/>
        <v>0</v>
      </c>
      <c r="F463" s="21">
        <f t="shared" si="118"/>
        <v>0</v>
      </c>
      <c r="G463" s="21">
        <f t="shared" si="118"/>
        <v>0</v>
      </c>
      <c r="H463" s="21">
        <f t="shared" si="118"/>
        <v>0</v>
      </c>
      <c r="I463" s="21">
        <f t="shared" si="118"/>
        <v>0</v>
      </c>
      <c r="J463" s="21">
        <f t="shared" si="118"/>
        <v>0</v>
      </c>
      <c r="K463" s="21">
        <f t="shared" si="118"/>
        <v>0</v>
      </c>
      <c r="L463" s="21">
        <f t="shared" si="118"/>
        <v>0</v>
      </c>
      <c r="M463" s="21">
        <f t="shared" si="118"/>
        <v>0</v>
      </c>
      <c r="N463" s="21">
        <f t="shared" si="118"/>
        <v>0</v>
      </c>
      <c r="O463" s="21">
        <f t="shared" si="118"/>
        <v>0</v>
      </c>
      <c r="P463" s="21">
        <f t="shared" si="118"/>
        <v>0</v>
      </c>
      <c r="Q463" s="21">
        <f t="shared" si="118"/>
        <v>0</v>
      </c>
      <c r="R463" s="21">
        <f t="shared" si="118"/>
        <v>0</v>
      </c>
      <c r="S463" s="21">
        <f t="shared" si="118"/>
        <v>0</v>
      </c>
      <c r="T463" s="21">
        <f t="shared" si="118"/>
        <v>0.69115041986929271</v>
      </c>
      <c r="U463" s="21">
        <f t="shared" si="118"/>
        <v>0</v>
      </c>
      <c r="V463" s="21">
        <f t="shared" si="118"/>
        <v>0.24410646407165393</v>
      </c>
      <c r="W463" s="21">
        <f t="shared" si="118"/>
        <v>2.0003899576223128</v>
      </c>
      <c r="X463" s="21">
        <f t="shared" si="118"/>
        <v>2.1420583004003659</v>
      </c>
      <c r="Y463" s="21">
        <f t="shared" si="118"/>
        <v>1.73066335187538</v>
      </c>
      <c r="Z463" s="21">
        <f t="shared" si="118"/>
        <v>2.1398490949852262</v>
      </c>
      <c r="AA463" s="21">
        <f t="shared" si="118"/>
        <v>1.6253529846180323</v>
      </c>
      <c r="AB463" s="21">
        <f t="shared" si="118"/>
        <v>2.2389214214495574</v>
      </c>
      <c r="AC463" s="21">
        <f t="shared" si="118"/>
        <v>3.7327326947380652</v>
      </c>
      <c r="AD463" s="21">
        <f t="shared" si="118"/>
        <v>5.9226650235033258</v>
      </c>
      <c r="AE463" s="21">
        <f t="shared" si="118"/>
        <v>9.7933737768837119</v>
      </c>
    </row>
    <row r="464" spans="1:31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19">+D68</f>
        <v>0</v>
      </c>
      <c r="E464" s="37">
        <f t="shared" si="119"/>
        <v>0</v>
      </c>
      <c r="F464" s="37">
        <f t="shared" si="119"/>
        <v>0</v>
      </c>
      <c r="G464" s="37">
        <f t="shared" si="119"/>
        <v>0</v>
      </c>
      <c r="H464" s="37">
        <f t="shared" si="119"/>
        <v>0</v>
      </c>
      <c r="I464" s="37">
        <f t="shared" si="119"/>
        <v>0</v>
      </c>
      <c r="J464" s="37">
        <f t="shared" si="119"/>
        <v>0</v>
      </c>
      <c r="K464" s="37">
        <f t="shared" si="119"/>
        <v>0</v>
      </c>
      <c r="L464" s="37">
        <f t="shared" si="119"/>
        <v>0</v>
      </c>
      <c r="M464" s="37">
        <f t="shared" si="119"/>
        <v>0</v>
      </c>
      <c r="N464" s="37">
        <f t="shared" si="119"/>
        <v>0</v>
      </c>
      <c r="O464" s="37">
        <f t="shared" si="119"/>
        <v>0</v>
      </c>
      <c r="P464" s="37">
        <f t="shared" si="119"/>
        <v>0</v>
      </c>
      <c r="Q464" s="37">
        <f t="shared" si="119"/>
        <v>0</v>
      </c>
      <c r="R464" s="37">
        <f t="shared" si="119"/>
        <v>0</v>
      </c>
      <c r="S464" s="37">
        <f t="shared" si="119"/>
        <v>0</v>
      </c>
      <c r="T464" s="37">
        <f t="shared" si="119"/>
        <v>0</v>
      </c>
      <c r="U464" s="37">
        <f t="shared" si="119"/>
        <v>0</v>
      </c>
      <c r="V464" s="37">
        <f t="shared" si="119"/>
        <v>0</v>
      </c>
      <c r="W464" s="37">
        <f t="shared" si="119"/>
        <v>0</v>
      </c>
      <c r="X464" s="37">
        <f t="shared" si="119"/>
        <v>0</v>
      </c>
      <c r="Y464" s="37">
        <f t="shared" si="119"/>
        <v>0</v>
      </c>
      <c r="Z464" s="37">
        <f t="shared" si="119"/>
        <v>0</v>
      </c>
      <c r="AA464" s="37">
        <f t="shared" si="119"/>
        <v>0</v>
      </c>
      <c r="AB464" s="37">
        <f t="shared" si="119"/>
        <v>0</v>
      </c>
      <c r="AC464" s="37">
        <f t="shared" si="119"/>
        <v>0</v>
      </c>
      <c r="AD464" s="37">
        <f t="shared" si="119"/>
        <v>0</v>
      </c>
      <c r="AE464" s="37">
        <f t="shared" si="119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20">+D80</f>
        <v>0</v>
      </c>
      <c r="E465" s="37">
        <f t="shared" si="120"/>
        <v>0</v>
      </c>
      <c r="F465" s="37">
        <f t="shared" si="120"/>
        <v>0</v>
      </c>
      <c r="G465" s="37">
        <f t="shared" si="120"/>
        <v>0</v>
      </c>
      <c r="H465" s="37">
        <f t="shared" si="120"/>
        <v>0</v>
      </c>
      <c r="I465" s="37">
        <f t="shared" si="120"/>
        <v>0</v>
      </c>
      <c r="J465" s="37">
        <f t="shared" si="120"/>
        <v>0</v>
      </c>
      <c r="K465" s="37">
        <f t="shared" si="120"/>
        <v>0</v>
      </c>
      <c r="L465" s="37">
        <f t="shared" si="120"/>
        <v>0</v>
      </c>
      <c r="M465" s="37">
        <f t="shared" si="120"/>
        <v>0</v>
      </c>
      <c r="N465" s="37">
        <f t="shared" si="120"/>
        <v>0</v>
      </c>
      <c r="O465" s="37">
        <f t="shared" si="120"/>
        <v>0</v>
      </c>
      <c r="P465" s="37">
        <f t="shared" si="120"/>
        <v>0</v>
      </c>
      <c r="Q465" s="37">
        <f t="shared" si="120"/>
        <v>0</v>
      </c>
      <c r="R465" s="37">
        <f t="shared" si="120"/>
        <v>0</v>
      </c>
      <c r="S465" s="37">
        <f t="shared" si="120"/>
        <v>0</v>
      </c>
      <c r="T465" s="37">
        <f t="shared" si="120"/>
        <v>0.69115041986929271</v>
      </c>
      <c r="U465" s="37">
        <f t="shared" si="120"/>
        <v>0</v>
      </c>
      <c r="V465" s="37">
        <f t="shared" si="120"/>
        <v>0.24410646407165393</v>
      </c>
      <c r="W465" s="37">
        <f t="shared" si="120"/>
        <v>2.0003899576223128</v>
      </c>
      <c r="X465" s="37">
        <f t="shared" si="120"/>
        <v>2.1420583004003659</v>
      </c>
      <c r="Y465" s="37">
        <f t="shared" si="120"/>
        <v>1.73066335187538</v>
      </c>
      <c r="Z465" s="37">
        <f t="shared" si="120"/>
        <v>2.1398490949852262</v>
      </c>
      <c r="AA465" s="37">
        <f t="shared" si="120"/>
        <v>1.6253529846180323</v>
      </c>
      <c r="AB465" s="37">
        <f t="shared" si="120"/>
        <v>2.2389214214495574</v>
      </c>
      <c r="AC465" s="37">
        <f t="shared" si="120"/>
        <v>3.7327326947380652</v>
      </c>
      <c r="AD465" s="37">
        <f t="shared" si="120"/>
        <v>5.9226650235033258</v>
      </c>
      <c r="AE465" s="37">
        <f t="shared" si="120"/>
        <v>9.7933737768837119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21">+D102</f>
        <v>0</v>
      </c>
      <c r="E466" s="37">
        <f t="shared" si="121"/>
        <v>0</v>
      </c>
      <c r="F466" s="37">
        <f t="shared" si="121"/>
        <v>0</v>
      </c>
      <c r="G466" s="37">
        <f t="shared" si="121"/>
        <v>0</v>
      </c>
      <c r="H466" s="37">
        <f t="shared" si="121"/>
        <v>0</v>
      </c>
      <c r="I466" s="37">
        <f t="shared" si="121"/>
        <v>0</v>
      </c>
      <c r="J466" s="37">
        <f t="shared" si="121"/>
        <v>0</v>
      </c>
      <c r="K466" s="37">
        <f t="shared" si="121"/>
        <v>0</v>
      </c>
      <c r="L466" s="37">
        <f t="shared" si="121"/>
        <v>0</v>
      </c>
      <c r="M466" s="37">
        <f t="shared" si="121"/>
        <v>0</v>
      </c>
      <c r="N466" s="37">
        <f t="shared" si="121"/>
        <v>0</v>
      </c>
      <c r="O466" s="37">
        <f t="shared" si="121"/>
        <v>0</v>
      </c>
      <c r="P466" s="37">
        <f t="shared" si="121"/>
        <v>0</v>
      </c>
      <c r="Q466" s="37">
        <f t="shared" si="121"/>
        <v>0</v>
      </c>
      <c r="R466" s="37">
        <f t="shared" si="121"/>
        <v>0</v>
      </c>
      <c r="S466" s="37">
        <f t="shared" si="121"/>
        <v>0</v>
      </c>
      <c r="T466" s="37">
        <f t="shared" si="121"/>
        <v>0</v>
      </c>
      <c r="U466" s="37">
        <f t="shared" si="121"/>
        <v>0</v>
      </c>
      <c r="V466" s="37">
        <f t="shared" si="121"/>
        <v>0</v>
      </c>
      <c r="W466" s="37">
        <f t="shared" si="121"/>
        <v>0</v>
      </c>
      <c r="X466" s="37">
        <f t="shared" si="121"/>
        <v>0</v>
      </c>
      <c r="Y466" s="37">
        <f t="shared" si="121"/>
        <v>0</v>
      </c>
      <c r="Z466" s="37">
        <f t="shared" si="121"/>
        <v>0</v>
      </c>
      <c r="AA466" s="37">
        <f t="shared" si="121"/>
        <v>0</v>
      </c>
      <c r="AB466" s="37">
        <f t="shared" si="121"/>
        <v>0</v>
      </c>
      <c r="AC466" s="37">
        <f t="shared" si="121"/>
        <v>0</v>
      </c>
      <c r="AD466" s="37">
        <f t="shared" si="121"/>
        <v>0</v>
      </c>
      <c r="AE466" s="37">
        <f t="shared" si="121"/>
        <v>0</v>
      </c>
    </row>
    <row r="467" spans="1:31" x14ac:dyDescent="0.2">
      <c r="A467" s="9" t="s">
        <v>201</v>
      </c>
      <c r="B467" s="4" t="s">
        <v>202</v>
      </c>
      <c r="C467" s="21">
        <f>+C468+C469+C470</f>
        <v>0</v>
      </c>
      <c r="D467" s="21">
        <f t="shared" ref="D467:AE467" si="122">+D468+D469+D470</f>
        <v>0</v>
      </c>
      <c r="E467" s="21">
        <f t="shared" si="122"/>
        <v>0</v>
      </c>
      <c r="F467" s="21">
        <f t="shared" si="122"/>
        <v>0</v>
      </c>
      <c r="G467" s="21">
        <f t="shared" si="122"/>
        <v>0</v>
      </c>
      <c r="H467" s="21">
        <f t="shared" si="122"/>
        <v>0</v>
      </c>
      <c r="I467" s="21">
        <f t="shared" si="122"/>
        <v>0</v>
      </c>
      <c r="J467" s="21">
        <f t="shared" si="122"/>
        <v>0</v>
      </c>
      <c r="K467" s="21">
        <f t="shared" si="122"/>
        <v>0</v>
      </c>
      <c r="L467" s="21">
        <f t="shared" si="122"/>
        <v>0</v>
      </c>
      <c r="M467" s="21">
        <f t="shared" si="122"/>
        <v>0</v>
      </c>
      <c r="N467" s="21">
        <f t="shared" si="122"/>
        <v>0</v>
      </c>
      <c r="O467" s="21">
        <f t="shared" si="122"/>
        <v>0</v>
      </c>
      <c r="P467" s="21">
        <f t="shared" si="122"/>
        <v>0</v>
      </c>
      <c r="Q467" s="21">
        <f t="shared" si="122"/>
        <v>0</v>
      </c>
      <c r="R467" s="21">
        <f t="shared" si="122"/>
        <v>0</v>
      </c>
      <c r="S467" s="21">
        <f t="shared" si="122"/>
        <v>0</v>
      </c>
      <c r="T467" s="21">
        <f t="shared" si="122"/>
        <v>0</v>
      </c>
      <c r="U467" s="21">
        <f t="shared" si="122"/>
        <v>0</v>
      </c>
      <c r="V467" s="21">
        <f t="shared" si="122"/>
        <v>0</v>
      </c>
      <c r="W467" s="21">
        <f t="shared" si="122"/>
        <v>0</v>
      </c>
      <c r="X467" s="21">
        <f t="shared" si="122"/>
        <v>0</v>
      </c>
      <c r="Y467" s="21">
        <f t="shared" si="122"/>
        <v>0</v>
      </c>
      <c r="Z467" s="21">
        <f t="shared" si="122"/>
        <v>0</v>
      </c>
      <c r="AA467" s="21">
        <f t="shared" si="122"/>
        <v>0</v>
      </c>
      <c r="AB467" s="21">
        <f t="shared" si="122"/>
        <v>0</v>
      </c>
      <c r="AC467" s="21">
        <f t="shared" si="122"/>
        <v>0</v>
      </c>
      <c r="AD467" s="21">
        <f t="shared" si="122"/>
        <v>0</v>
      </c>
      <c r="AE467" s="21">
        <f t="shared" si="122"/>
        <v>0</v>
      </c>
    </row>
    <row r="468" spans="1:31" x14ac:dyDescent="0.2">
      <c r="A468" s="9" t="s">
        <v>203</v>
      </c>
      <c r="B468" s="4" t="s">
        <v>204</v>
      </c>
      <c r="C468" s="37">
        <f>+C103</f>
        <v>0</v>
      </c>
      <c r="D468" s="37">
        <f t="shared" ref="D468:AE468" si="123">+D103</f>
        <v>0</v>
      </c>
      <c r="E468" s="37">
        <f t="shared" si="123"/>
        <v>0</v>
      </c>
      <c r="F468" s="37">
        <f t="shared" si="123"/>
        <v>0</v>
      </c>
      <c r="G468" s="37">
        <f t="shared" si="123"/>
        <v>0</v>
      </c>
      <c r="H468" s="37">
        <f t="shared" si="123"/>
        <v>0</v>
      </c>
      <c r="I468" s="37">
        <f t="shared" si="123"/>
        <v>0</v>
      </c>
      <c r="J468" s="37">
        <f t="shared" si="123"/>
        <v>0</v>
      </c>
      <c r="K468" s="37">
        <f t="shared" si="123"/>
        <v>0</v>
      </c>
      <c r="L468" s="37">
        <f t="shared" si="123"/>
        <v>0</v>
      </c>
      <c r="M468" s="37">
        <f t="shared" si="123"/>
        <v>0</v>
      </c>
      <c r="N468" s="37">
        <f t="shared" si="123"/>
        <v>0</v>
      </c>
      <c r="O468" s="37">
        <f t="shared" si="123"/>
        <v>0</v>
      </c>
      <c r="P468" s="37">
        <f t="shared" si="123"/>
        <v>0</v>
      </c>
      <c r="Q468" s="37">
        <f t="shared" si="123"/>
        <v>0</v>
      </c>
      <c r="R468" s="37">
        <f t="shared" si="123"/>
        <v>0</v>
      </c>
      <c r="S468" s="37">
        <f t="shared" si="123"/>
        <v>0</v>
      </c>
      <c r="T468" s="37">
        <f t="shared" si="123"/>
        <v>0</v>
      </c>
      <c r="U468" s="37">
        <f t="shared" si="123"/>
        <v>0</v>
      </c>
      <c r="V468" s="37">
        <f t="shared" si="123"/>
        <v>0</v>
      </c>
      <c r="W468" s="37">
        <f t="shared" si="123"/>
        <v>0</v>
      </c>
      <c r="X468" s="37">
        <f t="shared" si="123"/>
        <v>0</v>
      </c>
      <c r="Y468" s="37">
        <f t="shared" si="123"/>
        <v>0</v>
      </c>
      <c r="Z468" s="37">
        <f t="shared" si="123"/>
        <v>0</v>
      </c>
      <c r="AA468" s="37">
        <f t="shared" si="123"/>
        <v>0</v>
      </c>
      <c r="AB468" s="37">
        <f t="shared" si="123"/>
        <v>0</v>
      </c>
      <c r="AC468" s="37">
        <f t="shared" si="123"/>
        <v>0</v>
      </c>
      <c r="AD468" s="37">
        <f t="shared" si="123"/>
        <v>0</v>
      </c>
      <c r="AE468" s="37">
        <f t="shared" si="123"/>
        <v>0</v>
      </c>
    </row>
    <row r="469" spans="1:31" x14ac:dyDescent="0.2">
      <c r="A469" s="9" t="s">
        <v>211</v>
      </c>
      <c r="B469" s="4" t="s">
        <v>212</v>
      </c>
      <c r="C469" s="37">
        <f>+C107</f>
        <v>0</v>
      </c>
      <c r="D469" s="37">
        <f t="shared" ref="D469:AE469" si="124">+D107</f>
        <v>0</v>
      </c>
      <c r="E469" s="37">
        <f t="shared" si="124"/>
        <v>0</v>
      </c>
      <c r="F469" s="37">
        <f t="shared" si="124"/>
        <v>0</v>
      </c>
      <c r="G469" s="37">
        <f t="shared" si="124"/>
        <v>0</v>
      </c>
      <c r="H469" s="37">
        <f t="shared" si="124"/>
        <v>0</v>
      </c>
      <c r="I469" s="37">
        <f t="shared" si="124"/>
        <v>0</v>
      </c>
      <c r="J469" s="37">
        <f t="shared" si="124"/>
        <v>0</v>
      </c>
      <c r="K469" s="37">
        <f t="shared" si="124"/>
        <v>0</v>
      </c>
      <c r="L469" s="37">
        <f t="shared" si="124"/>
        <v>0</v>
      </c>
      <c r="M469" s="37">
        <f t="shared" si="124"/>
        <v>0</v>
      </c>
      <c r="N469" s="37">
        <f t="shared" si="124"/>
        <v>0</v>
      </c>
      <c r="O469" s="37">
        <f t="shared" si="124"/>
        <v>0</v>
      </c>
      <c r="P469" s="37">
        <f t="shared" si="124"/>
        <v>0</v>
      </c>
      <c r="Q469" s="37">
        <f t="shared" si="124"/>
        <v>0</v>
      </c>
      <c r="R469" s="37">
        <f t="shared" si="124"/>
        <v>0</v>
      </c>
      <c r="S469" s="37">
        <f t="shared" si="124"/>
        <v>0</v>
      </c>
      <c r="T469" s="37">
        <f t="shared" si="124"/>
        <v>0</v>
      </c>
      <c r="U469" s="37">
        <f t="shared" si="124"/>
        <v>0</v>
      </c>
      <c r="V469" s="37">
        <f t="shared" si="124"/>
        <v>0</v>
      </c>
      <c r="W469" s="37">
        <f t="shared" si="124"/>
        <v>0</v>
      </c>
      <c r="X469" s="37">
        <f t="shared" si="124"/>
        <v>0</v>
      </c>
      <c r="Y469" s="37">
        <f t="shared" si="124"/>
        <v>0</v>
      </c>
      <c r="Z469" s="37">
        <f t="shared" si="124"/>
        <v>0</v>
      </c>
      <c r="AA469" s="37">
        <f t="shared" si="124"/>
        <v>0</v>
      </c>
      <c r="AB469" s="37">
        <f t="shared" si="124"/>
        <v>0</v>
      </c>
      <c r="AC469" s="37">
        <f t="shared" si="124"/>
        <v>0</v>
      </c>
      <c r="AD469" s="37">
        <f t="shared" si="124"/>
        <v>0</v>
      </c>
      <c r="AE469" s="37">
        <f t="shared" si="124"/>
        <v>0</v>
      </c>
    </row>
    <row r="470" spans="1:31" x14ac:dyDescent="0.2">
      <c r="A470" s="8" t="s">
        <v>217</v>
      </c>
      <c r="B470" s="4" t="s">
        <v>184</v>
      </c>
      <c r="C470" s="37">
        <f>+C110</f>
        <v>0</v>
      </c>
      <c r="D470" s="37">
        <f t="shared" ref="D470:AE470" si="125">+D110</f>
        <v>0</v>
      </c>
      <c r="E470" s="37">
        <f t="shared" si="125"/>
        <v>0</v>
      </c>
      <c r="F470" s="37">
        <f t="shared" si="125"/>
        <v>0</v>
      </c>
      <c r="G470" s="37">
        <f t="shared" si="125"/>
        <v>0</v>
      </c>
      <c r="H470" s="37">
        <f t="shared" si="125"/>
        <v>0</v>
      </c>
      <c r="I470" s="37">
        <f t="shared" si="125"/>
        <v>0</v>
      </c>
      <c r="J470" s="37">
        <f t="shared" si="125"/>
        <v>0</v>
      </c>
      <c r="K470" s="37">
        <f t="shared" si="125"/>
        <v>0</v>
      </c>
      <c r="L470" s="37">
        <f t="shared" si="125"/>
        <v>0</v>
      </c>
      <c r="M470" s="37">
        <f t="shared" si="125"/>
        <v>0</v>
      </c>
      <c r="N470" s="37">
        <f t="shared" si="125"/>
        <v>0</v>
      </c>
      <c r="O470" s="37">
        <f t="shared" si="125"/>
        <v>0</v>
      </c>
      <c r="P470" s="37">
        <f t="shared" si="125"/>
        <v>0</v>
      </c>
      <c r="Q470" s="37">
        <f t="shared" si="125"/>
        <v>0</v>
      </c>
      <c r="R470" s="37">
        <f t="shared" si="125"/>
        <v>0</v>
      </c>
      <c r="S470" s="37">
        <f t="shared" si="125"/>
        <v>0</v>
      </c>
      <c r="T470" s="37">
        <f t="shared" si="125"/>
        <v>0</v>
      </c>
      <c r="U470" s="37">
        <f t="shared" si="125"/>
        <v>0</v>
      </c>
      <c r="V470" s="37">
        <f t="shared" si="125"/>
        <v>0</v>
      </c>
      <c r="W470" s="37">
        <f t="shared" si="125"/>
        <v>0</v>
      </c>
      <c r="X470" s="37">
        <f t="shared" si="125"/>
        <v>0</v>
      </c>
      <c r="Y470" s="37">
        <f t="shared" si="125"/>
        <v>0</v>
      </c>
      <c r="Z470" s="37">
        <f t="shared" si="125"/>
        <v>0</v>
      </c>
      <c r="AA470" s="37">
        <f t="shared" si="125"/>
        <v>0</v>
      </c>
      <c r="AB470" s="37">
        <f t="shared" si="125"/>
        <v>0</v>
      </c>
      <c r="AC470" s="37">
        <f t="shared" si="125"/>
        <v>0</v>
      </c>
      <c r="AD470" s="37">
        <f t="shared" si="125"/>
        <v>0</v>
      </c>
      <c r="AE470" s="37">
        <f t="shared" si="125"/>
        <v>0</v>
      </c>
    </row>
    <row r="471" spans="1:31" x14ac:dyDescent="0.2">
      <c r="A471" s="12" t="s">
        <v>248</v>
      </c>
      <c r="B471" s="7" t="s">
        <v>249</v>
      </c>
      <c r="C471" s="28">
        <f>+C472+C478+C489+C497+C502+C508+C515+C520</f>
        <v>1.976996478736146</v>
      </c>
      <c r="D471" s="28">
        <f t="shared" ref="D471:AE471" si="126">+D472+D478+D489+D497+D502+D508+D515+D520</f>
        <v>2.0001613826404938</v>
      </c>
      <c r="E471" s="28">
        <f t="shared" si="126"/>
        <v>2.1023275205960257</v>
      </c>
      <c r="F471" s="28">
        <f t="shared" si="126"/>
        <v>3.5202713702564785</v>
      </c>
      <c r="G471" s="28">
        <f t="shared" si="126"/>
        <v>3.8790843819212917</v>
      </c>
      <c r="H471" s="28">
        <f t="shared" si="126"/>
        <v>4.3449769416066122</v>
      </c>
      <c r="I471" s="28">
        <f t="shared" si="126"/>
        <v>5.0846586068759265</v>
      </c>
      <c r="J471" s="28">
        <f t="shared" si="126"/>
        <v>6.7512999533527971</v>
      </c>
      <c r="K471" s="28">
        <f t="shared" si="126"/>
        <v>6.6626881836861855</v>
      </c>
      <c r="L471" s="28">
        <f t="shared" si="126"/>
        <v>11.377562164054115</v>
      </c>
      <c r="M471" s="28">
        <f t="shared" si="126"/>
        <v>14.889056948084274</v>
      </c>
      <c r="N471" s="28">
        <f t="shared" si="126"/>
        <v>26.157759739921154</v>
      </c>
      <c r="O471" s="28">
        <f t="shared" si="126"/>
        <v>26.854208732605038</v>
      </c>
      <c r="P471" s="28">
        <f t="shared" si="126"/>
        <v>34.27394167149658</v>
      </c>
      <c r="Q471" s="28">
        <f t="shared" si="126"/>
        <v>41.096528115794129</v>
      </c>
      <c r="R471" s="28">
        <f t="shared" si="126"/>
        <v>52.496286831801349</v>
      </c>
      <c r="S471" s="28">
        <f t="shared" si="126"/>
        <v>64.251863379863906</v>
      </c>
      <c r="T471" s="28">
        <f t="shared" si="126"/>
        <v>86.740354727461479</v>
      </c>
      <c r="U471" s="28">
        <f t="shared" si="126"/>
        <v>108.02703639628368</v>
      </c>
      <c r="V471" s="28">
        <f t="shared" si="126"/>
        <v>120.31571647504254</v>
      </c>
      <c r="W471" s="28">
        <f t="shared" si="126"/>
        <v>155.32841190214404</v>
      </c>
      <c r="X471" s="28">
        <f t="shared" si="126"/>
        <v>184.20477221873472</v>
      </c>
      <c r="Y471" s="28">
        <f t="shared" si="126"/>
        <v>217.60001603421884</v>
      </c>
      <c r="Z471" s="28">
        <f t="shared" si="126"/>
        <v>231.76059412950994</v>
      </c>
      <c r="AA471" s="28">
        <f t="shared" si="126"/>
        <v>268.95372246862411</v>
      </c>
      <c r="AB471" s="28">
        <f t="shared" si="126"/>
        <v>279.95503466628867</v>
      </c>
      <c r="AC471" s="28">
        <f t="shared" si="126"/>
        <v>340.06398024886465</v>
      </c>
      <c r="AD471" s="28">
        <f t="shared" si="126"/>
        <v>386.5989864348918</v>
      </c>
      <c r="AE471" s="28">
        <f t="shared" si="126"/>
        <v>459.95725166102665</v>
      </c>
    </row>
    <row r="472" spans="1:31" x14ac:dyDescent="0.2">
      <c r="A472" s="9" t="s">
        <v>250</v>
      </c>
      <c r="B472" s="4" t="s">
        <v>251</v>
      </c>
      <c r="C472" s="21">
        <f>+C473+C474+C475+C476+C477</f>
        <v>0</v>
      </c>
      <c r="D472" s="21">
        <f t="shared" ref="D472:AE472" si="127">+D473+D474+D475+D476+D477</f>
        <v>0</v>
      </c>
      <c r="E472" s="21">
        <f t="shared" si="127"/>
        <v>0</v>
      </c>
      <c r="F472" s="21">
        <f t="shared" si="127"/>
        <v>0</v>
      </c>
      <c r="G472" s="21">
        <f t="shared" si="127"/>
        <v>0</v>
      </c>
      <c r="H472" s="21">
        <f t="shared" si="127"/>
        <v>0</v>
      </c>
      <c r="I472" s="21">
        <f t="shared" si="127"/>
        <v>0</v>
      </c>
      <c r="J472" s="21">
        <f t="shared" si="127"/>
        <v>0</v>
      </c>
      <c r="K472" s="21">
        <f t="shared" si="127"/>
        <v>0</v>
      </c>
      <c r="L472" s="21">
        <f t="shared" si="127"/>
        <v>0</v>
      </c>
      <c r="M472" s="21">
        <f t="shared" si="127"/>
        <v>0</v>
      </c>
      <c r="N472" s="21">
        <f t="shared" si="127"/>
        <v>0</v>
      </c>
      <c r="O472" s="21">
        <f t="shared" si="127"/>
        <v>0</v>
      </c>
      <c r="P472" s="21">
        <f t="shared" si="127"/>
        <v>0</v>
      </c>
      <c r="Q472" s="21">
        <f t="shared" si="127"/>
        <v>0</v>
      </c>
      <c r="R472" s="21">
        <f t="shared" si="127"/>
        <v>0</v>
      </c>
      <c r="S472" s="21">
        <f t="shared" si="127"/>
        <v>0</v>
      </c>
      <c r="T472" s="21">
        <f t="shared" si="127"/>
        <v>7.2228240000000001</v>
      </c>
      <c r="U472" s="21">
        <f t="shared" si="127"/>
        <v>10.728427499999999</v>
      </c>
      <c r="V472" s="21">
        <f t="shared" si="127"/>
        <v>9.0302940000000014</v>
      </c>
      <c r="W472" s="21">
        <f t="shared" si="127"/>
        <v>9.0333117000000005</v>
      </c>
      <c r="X472" s="21">
        <f t="shared" si="127"/>
        <v>9.7007651999999975</v>
      </c>
      <c r="Y472" s="21">
        <f t="shared" si="127"/>
        <v>6.5007096000000004</v>
      </c>
      <c r="Z472" s="21">
        <f t="shared" si="127"/>
        <v>7.8521855999999994</v>
      </c>
      <c r="AA472" s="21">
        <f t="shared" si="127"/>
        <v>8.8800550166997017</v>
      </c>
      <c r="AB472" s="21">
        <f t="shared" si="127"/>
        <v>13.164060862756966</v>
      </c>
      <c r="AC472" s="21">
        <f t="shared" si="127"/>
        <v>19.344263309921338</v>
      </c>
      <c r="AD472" s="21">
        <f t="shared" si="127"/>
        <v>19.788367367450903</v>
      </c>
      <c r="AE472" s="21">
        <f t="shared" si="127"/>
        <v>14.630407280949258</v>
      </c>
    </row>
    <row r="473" spans="1:31" x14ac:dyDescent="0.2">
      <c r="A473" s="9" t="s">
        <v>252</v>
      </c>
      <c r="B473" s="4" t="s">
        <v>253</v>
      </c>
      <c r="C473" s="37">
        <f t="shared" ref="C473:R476" si="128">+C113</f>
        <v>0</v>
      </c>
      <c r="D473" s="37">
        <f t="shared" si="128"/>
        <v>0</v>
      </c>
      <c r="E473" s="37">
        <f t="shared" si="128"/>
        <v>0</v>
      </c>
      <c r="F473" s="37">
        <f t="shared" si="128"/>
        <v>0</v>
      </c>
      <c r="G473" s="37">
        <f t="shared" si="128"/>
        <v>0</v>
      </c>
      <c r="H473" s="37">
        <f t="shared" si="128"/>
        <v>0</v>
      </c>
      <c r="I473" s="37">
        <f t="shared" si="128"/>
        <v>0</v>
      </c>
      <c r="J473" s="37">
        <f t="shared" si="128"/>
        <v>0</v>
      </c>
      <c r="K473" s="37">
        <f t="shared" si="128"/>
        <v>0</v>
      </c>
      <c r="L473" s="37">
        <f t="shared" si="128"/>
        <v>0</v>
      </c>
      <c r="M473" s="37">
        <f t="shared" si="128"/>
        <v>0</v>
      </c>
      <c r="N473" s="37">
        <f t="shared" si="128"/>
        <v>0</v>
      </c>
      <c r="O473" s="37">
        <f t="shared" si="128"/>
        <v>0</v>
      </c>
      <c r="P473" s="37">
        <f t="shared" si="128"/>
        <v>0</v>
      </c>
      <c r="Q473" s="37">
        <f t="shared" si="128"/>
        <v>0</v>
      </c>
      <c r="R473" s="37">
        <f t="shared" si="128"/>
        <v>0</v>
      </c>
      <c r="S473" s="37">
        <f t="shared" ref="D473:AE476" si="129">+S113</f>
        <v>0</v>
      </c>
      <c r="T473" s="37">
        <f t="shared" si="129"/>
        <v>0</v>
      </c>
      <c r="U473" s="37">
        <f t="shared" si="129"/>
        <v>0</v>
      </c>
      <c r="V473" s="37">
        <f t="shared" si="129"/>
        <v>0</v>
      </c>
      <c r="W473" s="37">
        <f t="shared" si="129"/>
        <v>0</v>
      </c>
      <c r="X473" s="37">
        <f t="shared" si="129"/>
        <v>0</v>
      </c>
      <c r="Y473" s="37">
        <f t="shared" si="129"/>
        <v>0</v>
      </c>
      <c r="Z473" s="37">
        <f t="shared" si="129"/>
        <v>0</v>
      </c>
      <c r="AA473" s="37">
        <f t="shared" si="129"/>
        <v>0.84041312975562688</v>
      </c>
      <c r="AB473" s="37">
        <f t="shared" si="129"/>
        <v>1.6511756747569679</v>
      </c>
      <c r="AC473" s="37">
        <f t="shared" si="129"/>
        <v>5.5367202599213403</v>
      </c>
      <c r="AD473" s="37">
        <f t="shared" si="129"/>
        <v>5.6014284474509077</v>
      </c>
      <c r="AE473" s="37">
        <f t="shared" si="129"/>
        <v>0.12575033094926114</v>
      </c>
    </row>
    <row r="474" spans="1:31" x14ac:dyDescent="0.2">
      <c r="A474" s="9" t="s">
        <v>254</v>
      </c>
      <c r="B474" s="4" t="s">
        <v>255</v>
      </c>
      <c r="C474" s="37">
        <f t="shared" si="128"/>
        <v>0</v>
      </c>
      <c r="D474" s="37">
        <f t="shared" si="129"/>
        <v>0</v>
      </c>
      <c r="E474" s="37">
        <f t="shared" si="129"/>
        <v>0</v>
      </c>
      <c r="F474" s="37">
        <f t="shared" si="129"/>
        <v>0</v>
      </c>
      <c r="G474" s="37">
        <f t="shared" si="129"/>
        <v>0</v>
      </c>
      <c r="H474" s="37">
        <f t="shared" si="129"/>
        <v>0</v>
      </c>
      <c r="I474" s="37">
        <f t="shared" si="129"/>
        <v>0</v>
      </c>
      <c r="J474" s="37">
        <f t="shared" si="129"/>
        <v>0</v>
      </c>
      <c r="K474" s="37">
        <f t="shared" si="129"/>
        <v>0</v>
      </c>
      <c r="L474" s="37">
        <f t="shared" si="129"/>
        <v>0</v>
      </c>
      <c r="M474" s="37">
        <f t="shared" si="129"/>
        <v>0</v>
      </c>
      <c r="N474" s="37">
        <f t="shared" si="129"/>
        <v>0</v>
      </c>
      <c r="O474" s="37">
        <f t="shared" si="129"/>
        <v>0</v>
      </c>
      <c r="P474" s="37">
        <f t="shared" si="129"/>
        <v>0</v>
      </c>
      <c r="Q474" s="37">
        <f t="shared" si="129"/>
        <v>0</v>
      </c>
      <c r="R474" s="37">
        <f t="shared" si="129"/>
        <v>0</v>
      </c>
      <c r="S474" s="37">
        <f t="shared" si="129"/>
        <v>0</v>
      </c>
      <c r="T474" s="37">
        <f t="shared" si="129"/>
        <v>0</v>
      </c>
      <c r="U474" s="37">
        <f t="shared" si="129"/>
        <v>0</v>
      </c>
      <c r="V474" s="37">
        <f t="shared" si="129"/>
        <v>0</v>
      </c>
      <c r="W474" s="37">
        <f t="shared" si="129"/>
        <v>0</v>
      </c>
      <c r="X474" s="37">
        <f t="shared" si="129"/>
        <v>0</v>
      </c>
      <c r="Y474" s="37">
        <f t="shared" si="129"/>
        <v>0</v>
      </c>
      <c r="Z474" s="37">
        <f t="shared" si="129"/>
        <v>0</v>
      </c>
      <c r="AA474" s="37">
        <f t="shared" si="129"/>
        <v>0</v>
      </c>
      <c r="AB474" s="37">
        <f t="shared" si="129"/>
        <v>0</v>
      </c>
      <c r="AC474" s="37">
        <f t="shared" si="129"/>
        <v>0</v>
      </c>
      <c r="AD474" s="37">
        <f t="shared" si="129"/>
        <v>0</v>
      </c>
      <c r="AE474" s="37">
        <f t="shared" si="129"/>
        <v>0</v>
      </c>
    </row>
    <row r="475" spans="1:31" x14ac:dyDescent="0.2">
      <c r="A475" s="9" t="s">
        <v>256</v>
      </c>
      <c r="B475" s="4" t="s">
        <v>257</v>
      </c>
      <c r="C475" s="37">
        <f t="shared" si="128"/>
        <v>0</v>
      </c>
      <c r="D475" s="37">
        <f t="shared" si="129"/>
        <v>0</v>
      </c>
      <c r="E475" s="37">
        <f t="shared" si="129"/>
        <v>0</v>
      </c>
      <c r="F475" s="37">
        <f t="shared" si="129"/>
        <v>0</v>
      </c>
      <c r="G475" s="37">
        <f t="shared" si="129"/>
        <v>0</v>
      </c>
      <c r="H475" s="37">
        <f t="shared" si="129"/>
        <v>0</v>
      </c>
      <c r="I475" s="37">
        <f t="shared" si="129"/>
        <v>0</v>
      </c>
      <c r="J475" s="37">
        <f t="shared" si="129"/>
        <v>0</v>
      </c>
      <c r="K475" s="37">
        <f t="shared" si="129"/>
        <v>0</v>
      </c>
      <c r="L475" s="37">
        <f t="shared" si="129"/>
        <v>0</v>
      </c>
      <c r="M475" s="37">
        <f t="shared" si="129"/>
        <v>0</v>
      </c>
      <c r="N475" s="37">
        <f t="shared" si="129"/>
        <v>0</v>
      </c>
      <c r="O475" s="37">
        <f t="shared" si="129"/>
        <v>0</v>
      </c>
      <c r="P475" s="37">
        <f t="shared" si="129"/>
        <v>0</v>
      </c>
      <c r="Q475" s="37">
        <f t="shared" si="129"/>
        <v>0</v>
      </c>
      <c r="R475" s="37">
        <f t="shared" si="129"/>
        <v>0</v>
      </c>
      <c r="S475" s="37">
        <f t="shared" si="129"/>
        <v>0</v>
      </c>
      <c r="T475" s="37">
        <f t="shared" si="129"/>
        <v>7.2228240000000001</v>
      </c>
      <c r="U475" s="37">
        <f t="shared" si="129"/>
        <v>10.728427499999999</v>
      </c>
      <c r="V475" s="37">
        <f t="shared" si="129"/>
        <v>9.0302940000000014</v>
      </c>
      <c r="W475" s="37">
        <f t="shared" si="129"/>
        <v>9.0333117000000005</v>
      </c>
      <c r="X475" s="37">
        <f t="shared" si="129"/>
        <v>9.7007651999999975</v>
      </c>
      <c r="Y475" s="37">
        <f t="shared" si="129"/>
        <v>6.5007096000000004</v>
      </c>
      <c r="Z475" s="37">
        <f t="shared" si="129"/>
        <v>7.8521855999999994</v>
      </c>
      <c r="AA475" s="37">
        <f t="shared" si="129"/>
        <v>8.0396418869440751</v>
      </c>
      <c r="AB475" s="37">
        <f t="shared" si="129"/>
        <v>11.512885187999998</v>
      </c>
      <c r="AC475" s="37">
        <f t="shared" si="129"/>
        <v>13.807543049999996</v>
      </c>
      <c r="AD475" s="37">
        <f t="shared" si="129"/>
        <v>14.186938919999996</v>
      </c>
      <c r="AE475" s="37">
        <f t="shared" si="129"/>
        <v>14.504656949999998</v>
      </c>
    </row>
    <row r="476" spans="1:31" x14ac:dyDescent="0.2">
      <c r="A476" s="9" t="s">
        <v>258</v>
      </c>
      <c r="B476" s="4" t="s">
        <v>259</v>
      </c>
      <c r="C476" s="37">
        <f t="shared" si="128"/>
        <v>0</v>
      </c>
      <c r="D476" s="37">
        <f t="shared" si="129"/>
        <v>0</v>
      </c>
      <c r="E476" s="37">
        <f t="shared" si="129"/>
        <v>0</v>
      </c>
      <c r="F476" s="37">
        <f t="shared" si="129"/>
        <v>0</v>
      </c>
      <c r="G476" s="37">
        <f t="shared" si="129"/>
        <v>0</v>
      </c>
      <c r="H476" s="37">
        <f t="shared" si="129"/>
        <v>0</v>
      </c>
      <c r="I476" s="37">
        <f t="shared" si="129"/>
        <v>0</v>
      </c>
      <c r="J476" s="37">
        <f t="shared" si="129"/>
        <v>0</v>
      </c>
      <c r="K476" s="37">
        <f t="shared" si="129"/>
        <v>0</v>
      </c>
      <c r="L476" s="37">
        <f t="shared" si="129"/>
        <v>0</v>
      </c>
      <c r="M476" s="37">
        <f t="shared" si="129"/>
        <v>0</v>
      </c>
      <c r="N476" s="37">
        <f t="shared" si="129"/>
        <v>0</v>
      </c>
      <c r="O476" s="37">
        <f t="shared" si="129"/>
        <v>0</v>
      </c>
      <c r="P476" s="37">
        <f t="shared" si="129"/>
        <v>0</v>
      </c>
      <c r="Q476" s="37">
        <f t="shared" si="129"/>
        <v>0</v>
      </c>
      <c r="R476" s="37">
        <f t="shared" si="129"/>
        <v>0</v>
      </c>
      <c r="S476" s="37">
        <f t="shared" si="129"/>
        <v>0</v>
      </c>
      <c r="T476" s="37">
        <f t="shared" si="129"/>
        <v>0</v>
      </c>
      <c r="U476" s="37">
        <f t="shared" si="129"/>
        <v>0</v>
      </c>
      <c r="V476" s="37">
        <f t="shared" si="129"/>
        <v>0</v>
      </c>
      <c r="W476" s="37">
        <f t="shared" si="129"/>
        <v>0</v>
      </c>
      <c r="X476" s="37">
        <f t="shared" si="129"/>
        <v>0</v>
      </c>
      <c r="Y476" s="37">
        <f t="shared" si="129"/>
        <v>0</v>
      </c>
      <c r="Z476" s="37">
        <f t="shared" si="129"/>
        <v>0</v>
      </c>
      <c r="AA476" s="37">
        <f t="shared" si="129"/>
        <v>0</v>
      </c>
      <c r="AB476" s="37">
        <f t="shared" si="129"/>
        <v>0</v>
      </c>
      <c r="AC476" s="37">
        <f t="shared" si="129"/>
        <v>0</v>
      </c>
      <c r="AD476" s="37">
        <f t="shared" si="129"/>
        <v>0</v>
      </c>
      <c r="AE476" s="37">
        <f t="shared" si="129"/>
        <v>0</v>
      </c>
    </row>
    <row r="477" spans="1:31" x14ac:dyDescent="0.2">
      <c r="A477" s="9" t="s">
        <v>268</v>
      </c>
      <c r="B477" s="4" t="s">
        <v>210</v>
      </c>
      <c r="C477" s="37">
        <f>+C121</f>
        <v>0</v>
      </c>
      <c r="D477" s="37">
        <f t="shared" ref="D477:AE477" si="130">+D121</f>
        <v>0</v>
      </c>
      <c r="E477" s="37">
        <f t="shared" si="130"/>
        <v>0</v>
      </c>
      <c r="F477" s="37">
        <f t="shared" si="130"/>
        <v>0</v>
      </c>
      <c r="G477" s="37">
        <f t="shared" si="130"/>
        <v>0</v>
      </c>
      <c r="H477" s="37">
        <f t="shared" si="130"/>
        <v>0</v>
      </c>
      <c r="I477" s="37">
        <f t="shared" si="130"/>
        <v>0</v>
      </c>
      <c r="J477" s="37">
        <f t="shared" si="130"/>
        <v>0</v>
      </c>
      <c r="K477" s="37">
        <f t="shared" si="130"/>
        <v>0</v>
      </c>
      <c r="L477" s="37">
        <f t="shared" si="130"/>
        <v>0</v>
      </c>
      <c r="M477" s="37">
        <f t="shared" si="130"/>
        <v>0</v>
      </c>
      <c r="N477" s="37">
        <f t="shared" si="130"/>
        <v>0</v>
      </c>
      <c r="O477" s="37">
        <f t="shared" si="130"/>
        <v>0</v>
      </c>
      <c r="P477" s="37">
        <f t="shared" si="130"/>
        <v>0</v>
      </c>
      <c r="Q477" s="37">
        <f t="shared" si="130"/>
        <v>0</v>
      </c>
      <c r="R477" s="37">
        <f t="shared" si="130"/>
        <v>0</v>
      </c>
      <c r="S477" s="37">
        <f t="shared" si="130"/>
        <v>0</v>
      </c>
      <c r="T477" s="37">
        <f t="shared" si="130"/>
        <v>0</v>
      </c>
      <c r="U477" s="37">
        <f t="shared" si="130"/>
        <v>0</v>
      </c>
      <c r="V477" s="37">
        <f t="shared" si="130"/>
        <v>0</v>
      </c>
      <c r="W477" s="37">
        <f t="shared" si="130"/>
        <v>0</v>
      </c>
      <c r="X477" s="37">
        <f t="shared" si="130"/>
        <v>0</v>
      </c>
      <c r="Y477" s="37">
        <f t="shared" si="130"/>
        <v>0</v>
      </c>
      <c r="Z477" s="37">
        <f t="shared" si="130"/>
        <v>0</v>
      </c>
      <c r="AA477" s="37">
        <f t="shared" si="130"/>
        <v>0</v>
      </c>
      <c r="AB477" s="37">
        <f t="shared" si="130"/>
        <v>0</v>
      </c>
      <c r="AC477" s="37">
        <f t="shared" si="130"/>
        <v>0</v>
      </c>
      <c r="AD477" s="37">
        <f t="shared" si="130"/>
        <v>0</v>
      </c>
      <c r="AE477" s="37">
        <f t="shared" si="130"/>
        <v>0</v>
      </c>
    </row>
    <row r="478" spans="1:31" x14ac:dyDescent="0.2">
      <c r="A478" s="9" t="s">
        <v>269</v>
      </c>
      <c r="B478" s="4" t="s">
        <v>270</v>
      </c>
      <c r="C478" s="21">
        <f t="shared" ref="C478:AE478" si="131">+C479+C480+C481+C482+C483+C484+C485+C486+C493+C496</f>
        <v>0</v>
      </c>
      <c r="D478" s="21">
        <f t="shared" si="131"/>
        <v>0</v>
      </c>
      <c r="E478" s="21">
        <f t="shared" si="131"/>
        <v>0</v>
      </c>
      <c r="F478" s="21">
        <f t="shared" si="131"/>
        <v>0</v>
      </c>
      <c r="G478" s="21">
        <f t="shared" si="131"/>
        <v>0</v>
      </c>
      <c r="H478" s="21">
        <f t="shared" si="131"/>
        <v>0</v>
      </c>
      <c r="I478" s="21">
        <f t="shared" si="131"/>
        <v>0</v>
      </c>
      <c r="J478" s="21">
        <f t="shared" si="131"/>
        <v>0</v>
      </c>
      <c r="K478" s="21">
        <f t="shared" si="131"/>
        <v>0</v>
      </c>
      <c r="L478" s="21">
        <f t="shared" si="131"/>
        <v>0</v>
      </c>
      <c r="M478" s="21">
        <f t="shared" si="131"/>
        <v>0</v>
      </c>
      <c r="N478" s="21">
        <f t="shared" si="131"/>
        <v>0</v>
      </c>
      <c r="O478" s="21">
        <f t="shared" si="131"/>
        <v>0</v>
      </c>
      <c r="P478" s="21">
        <f t="shared" si="131"/>
        <v>0</v>
      </c>
      <c r="Q478" s="21">
        <f t="shared" si="131"/>
        <v>0</v>
      </c>
      <c r="R478" s="21">
        <f t="shared" si="131"/>
        <v>0</v>
      </c>
      <c r="S478" s="21">
        <f t="shared" si="131"/>
        <v>0</v>
      </c>
      <c r="T478" s="21">
        <f t="shared" si="131"/>
        <v>0</v>
      </c>
      <c r="U478" s="21">
        <f t="shared" si="131"/>
        <v>0</v>
      </c>
      <c r="V478" s="21">
        <f t="shared" si="131"/>
        <v>0</v>
      </c>
      <c r="W478" s="21">
        <f t="shared" si="131"/>
        <v>0</v>
      </c>
      <c r="X478" s="21">
        <f t="shared" si="131"/>
        <v>0</v>
      </c>
      <c r="Y478" s="21">
        <f t="shared" si="131"/>
        <v>0</v>
      </c>
      <c r="Z478" s="21">
        <f t="shared" si="131"/>
        <v>0</v>
      </c>
      <c r="AA478" s="21">
        <f t="shared" si="131"/>
        <v>0</v>
      </c>
      <c r="AB478" s="21">
        <f t="shared" si="131"/>
        <v>0</v>
      </c>
      <c r="AC478" s="21">
        <f t="shared" si="131"/>
        <v>0</v>
      </c>
      <c r="AD478" s="21">
        <f t="shared" si="131"/>
        <v>0</v>
      </c>
      <c r="AE478" s="21">
        <f t="shared" si="131"/>
        <v>0</v>
      </c>
    </row>
    <row r="479" spans="1:31" x14ac:dyDescent="0.2">
      <c r="A479" s="9" t="s">
        <v>271</v>
      </c>
      <c r="B479" s="4" t="s">
        <v>272</v>
      </c>
      <c r="C479" s="37">
        <f>+C123</f>
        <v>0</v>
      </c>
      <c r="D479" s="37">
        <f t="shared" ref="D479:AE486" si="132">+D123</f>
        <v>0</v>
      </c>
      <c r="E479" s="37">
        <f t="shared" si="132"/>
        <v>0</v>
      </c>
      <c r="F479" s="37">
        <f t="shared" si="132"/>
        <v>0</v>
      </c>
      <c r="G479" s="37">
        <f t="shared" si="132"/>
        <v>0</v>
      </c>
      <c r="H479" s="37">
        <f t="shared" si="132"/>
        <v>0</v>
      </c>
      <c r="I479" s="37">
        <f t="shared" si="132"/>
        <v>0</v>
      </c>
      <c r="J479" s="37">
        <f t="shared" si="132"/>
        <v>0</v>
      </c>
      <c r="K479" s="37">
        <f t="shared" si="132"/>
        <v>0</v>
      </c>
      <c r="L479" s="37">
        <f t="shared" si="132"/>
        <v>0</v>
      </c>
      <c r="M479" s="37">
        <f t="shared" si="132"/>
        <v>0</v>
      </c>
      <c r="N479" s="37">
        <f t="shared" si="132"/>
        <v>0</v>
      </c>
      <c r="O479" s="37">
        <f t="shared" si="132"/>
        <v>0</v>
      </c>
      <c r="P479" s="37">
        <f t="shared" si="132"/>
        <v>0</v>
      </c>
      <c r="Q479" s="37">
        <f t="shared" si="132"/>
        <v>0</v>
      </c>
      <c r="R479" s="37">
        <f t="shared" si="132"/>
        <v>0</v>
      </c>
      <c r="S479" s="37">
        <f t="shared" si="132"/>
        <v>0</v>
      </c>
      <c r="T479" s="37">
        <f t="shared" si="132"/>
        <v>0</v>
      </c>
      <c r="U479" s="37">
        <f t="shared" si="132"/>
        <v>0</v>
      </c>
      <c r="V479" s="37">
        <f t="shared" si="132"/>
        <v>0</v>
      </c>
      <c r="W479" s="37">
        <f t="shared" si="132"/>
        <v>0</v>
      </c>
      <c r="X479" s="37">
        <f t="shared" si="132"/>
        <v>0</v>
      </c>
      <c r="Y479" s="37">
        <f t="shared" si="132"/>
        <v>0</v>
      </c>
      <c r="Z479" s="37">
        <f t="shared" si="132"/>
        <v>0</v>
      </c>
      <c r="AA479" s="37">
        <f t="shared" si="132"/>
        <v>0</v>
      </c>
      <c r="AB479" s="37">
        <f t="shared" si="132"/>
        <v>0</v>
      </c>
      <c r="AC479" s="37">
        <f t="shared" si="132"/>
        <v>0</v>
      </c>
      <c r="AD479" s="37">
        <f t="shared" si="132"/>
        <v>0</v>
      </c>
      <c r="AE479" s="37">
        <f t="shared" si="132"/>
        <v>0</v>
      </c>
    </row>
    <row r="480" spans="1:31" x14ac:dyDescent="0.2">
      <c r="A480" s="9" t="s">
        <v>273</v>
      </c>
      <c r="B480" s="4" t="s">
        <v>274</v>
      </c>
      <c r="C480" s="37">
        <f t="shared" ref="C480:R486" si="133">+C124</f>
        <v>0</v>
      </c>
      <c r="D480" s="37">
        <f t="shared" si="133"/>
        <v>0</v>
      </c>
      <c r="E480" s="37">
        <f t="shared" si="133"/>
        <v>0</v>
      </c>
      <c r="F480" s="37">
        <f t="shared" si="133"/>
        <v>0</v>
      </c>
      <c r="G480" s="37">
        <f t="shared" si="133"/>
        <v>0</v>
      </c>
      <c r="H480" s="37">
        <f t="shared" si="133"/>
        <v>0</v>
      </c>
      <c r="I480" s="37">
        <f t="shared" si="133"/>
        <v>0</v>
      </c>
      <c r="J480" s="37">
        <f t="shared" si="133"/>
        <v>0</v>
      </c>
      <c r="K480" s="37">
        <f t="shared" si="133"/>
        <v>0</v>
      </c>
      <c r="L480" s="37">
        <f t="shared" si="133"/>
        <v>0</v>
      </c>
      <c r="M480" s="37">
        <f t="shared" si="133"/>
        <v>0</v>
      </c>
      <c r="N480" s="37">
        <f t="shared" si="133"/>
        <v>0</v>
      </c>
      <c r="O480" s="37">
        <f t="shared" si="133"/>
        <v>0</v>
      </c>
      <c r="P480" s="37">
        <f t="shared" si="133"/>
        <v>0</v>
      </c>
      <c r="Q480" s="37">
        <f t="shared" si="133"/>
        <v>0</v>
      </c>
      <c r="R480" s="37">
        <f t="shared" si="133"/>
        <v>0</v>
      </c>
      <c r="S480" s="37">
        <f t="shared" si="132"/>
        <v>0</v>
      </c>
      <c r="T480" s="37">
        <f t="shared" si="132"/>
        <v>0</v>
      </c>
      <c r="U480" s="37">
        <f t="shared" si="132"/>
        <v>0</v>
      </c>
      <c r="V480" s="37">
        <f t="shared" si="132"/>
        <v>0</v>
      </c>
      <c r="W480" s="37">
        <f t="shared" si="132"/>
        <v>0</v>
      </c>
      <c r="X480" s="37">
        <f t="shared" si="132"/>
        <v>0</v>
      </c>
      <c r="Y480" s="37">
        <f t="shared" si="132"/>
        <v>0</v>
      </c>
      <c r="Z480" s="37">
        <f t="shared" si="132"/>
        <v>0</v>
      </c>
      <c r="AA480" s="37">
        <f t="shared" si="132"/>
        <v>0</v>
      </c>
      <c r="AB480" s="37">
        <f t="shared" si="132"/>
        <v>0</v>
      </c>
      <c r="AC480" s="37">
        <f t="shared" si="132"/>
        <v>0</v>
      </c>
      <c r="AD480" s="37">
        <f t="shared" si="132"/>
        <v>0</v>
      </c>
      <c r="AE480" s="37">
        <f t="shared" si="132"/>
        <v>0</v>
      </c>
    </row>
    <row r="481" spans="1:31" x14ac:dyDescent="0.2">
      <c r="A481" s="9" t="s">
        <v>275</v>
      </c>
      <c r="B481" s="4" t="s">
        <v>276</v>
      </c>
      <c r="C481" s="37">
        <f t="shared" si="133"/>
        <v>0</v>
      </c>
      <c r="D481" s="37">
        <f t="shared" si="132"/>
        <v>0</v>
      </c>
      <c r="E481" s="37">
        <f t="shared" si="132"/>
        <v>0</v>
      </c>
      <c r="F481" s="37">
        <f t="shared" si="132"/>
        <v>0</v>
      </c>
      <c r="G481" s="37">
        <f t="shared" si="132"/>
        <v>0</v>
      </c>
      <c r="H481" s="37">
        <f t="shared" si="132"/>
        <v>0</v>
      </c>
      <c r="I481" s="37">
        <f t="shared" si="132"/>
        <v>0</v>
      </c>
      <c r="J481" s="37">
        <f t="shared" si="132"/>
        <v>0</v>
      </c>
      <c r="K481" s="37">
        <f t="shared" si="132"/>
        <v>0</v>
      </c>
      <c r="L481" s="37">
        <f t="shared" si="132"/>
        <v>0</v>
      </c>
      <c r="M481" s="37">
        <f t="shared" si="132"/>
        <v>0</v>
      </c>
      <c r="N481" s="37">
        <f t="shared" si="132"/>
        <v>0</v>
      </c>
      <c r="O481" s="37">
        <f t="shared" si="132"/>
        <v>0</v>
      </c>
      <c r="P481" s="37">
        <f t="shared" si="132"/>
        <v>0</v>
      </c>
      <c r="Q481" s="37">
        <f t="shared" si="132"/>
        <v>0</v>
      </c>
      <c r="R481" s="37">
        <f t="shared" si="132"/>
        <v>0</v>
      </c>
      <c r="S481" s="37">
        <f t="shared" si="132"/>
        <v>0</v>
      </c>
      <c r="T481" s="37">
        <f t="shared" si="132"/>
        <v>0</v>
      </c>
      <c r="U481" s="37">
        <f t="shared" si="132"/>
        <v>0</v>
      </c>
      <c r="V481" s="37">
        <f t="shared" si="132"/>
        <v>0</v>
      </c>
      <c r="W481" s="37">
        <f t="shared" si="132"/>
        <v>0</v>
      </c>
      <c r="X481" s="37">
        <f t="shared" si="132"/>
        <v>0</v>
      </c>
      <c r="Y481" s="37">
        <f t="shared" si="132"/>
        <v>0</v>
      </c>
      <c r="Z481" s="37">
        <f t="shared" si="132"/>
        <v>0</v>
      </c>
      <c r="AA481" s="37">
        <f t="shared" si="132"/>
        <v>0</v>
      </c>
      <c r="AB481" s="37">
        <f t="shared" si="132"/>
        <v>0</v>
      </c>
      <c r="AC481" s="37">
        <f t="shared" si="132"/>
        <v>0</v>
      </c>
      <c r="AD481" s="37">
        <f t="shared" si="132"/>
        <v>0</v>
      </c>
      <c r="AE481" s="37">
        <f t="shared" si="132"/>
        <v>0</v>
      </c>
    </row>
    <row r="482" spans="1:31" x14ac:dyDescent="0.2">
      <c r="A482" s="9" t="s">
        <v>277</v>
      </c>
      <c r="B482" s="4" t="s">
        <v>278</v>
      </c>
      <c r="C482" s="37">
        <f t="shared" si="133"/>
        <v>0</v>
      </c>
      <c r="D482" s="37">
        <f t="shared" si="132"/>
        <v>0</v>
      </c>
      <c r="E482" s="37">
        <f t="shared" si="132"/>
        <v>0</v>
      </c>
      <c r="F482" s="37">
        <f t="shared" si="132"/>
        <v>0</v>
      </c>
      <c r="G482" s="37">
        <f t="shared" si="132"/>
        <v>0</v>
      </c>
      <c r="H482" s="37">
        <f t="shared" si="132"/>
        <v>0</v>
      </c>
      <c r="I482" s="37">
        <f t="shared" si="132"/>
        <v>0</v>
      </c>
      <c r="J482" s="37">
        <f t="shared" si="132"/>
        <v>0</v>
      </c>
      <c r="K482" s="37">
        <f t="shared" si="132"/>
        <v>0</v>
      </c>
      <c r="L482" s="37">
        <f t="shared" si="132"/>
        <v>0</v>
      </c>
      <c r="M482" s="37">
        <f t="shared" si="132"/>
        <v>0</v>
      </c>
      <c r="N482" s="37">
        <f t="shared" si="132"/>
        <v>0</v>
      </c>
      <c r="O482" s="37">
        <f t="shared" si="132"/>
        <v>0</v>
      </c>
      <c r="P482" s="37">
        <f t="shared" si="132"/>
        <v>0</v>
      </c>
      <c r="Q482" s="37">
        <f t="shared" si="132"/>
        <v>0</v>
      </c>
      <c r="R482" s="37">
        <f t="shared" si="132"/>
        <v>0</v>
      </c>
      <c r="S482" s="37">
        <f t="shared" si="132"/>
        <v>0</v>
      </c>
      <c r="T482" s="37">
        <f t="shared" si="132"/>
        <v>0</v>
      </c>
      <c r="U482" s="37">
        <f t="shared" si="132"/>
        <v>0</v>
      </c>
      <c r="V482" s="37">
        <f t="shared" si="132"/>
        <v>0</v>
      </c>
      <c r="W482" s="37">
        <f t="shared" si="132"/>
        <v>0</v>
      </c>
      <c r="X482" s="37">
        <f t="shared" si="132"/>
        <v>0</v>
      </c>
      <c r="Y482" s="37">
        <f t="shared" si="132"/>
        <v>0</v>
      </c>
      <c r="Z482" s="37">
        <f t="shared" si="132"/>
        <v>0</v>
      </c>
      <c r="AA482" s="37">
        <f t="shared" si="132"/>
        <v>0</v>
      </c>
      <c r="AB482" s="37">
        <f t="shared" si="132"/>
        <v>0</v>
      </c>
      <c r="AC482" s="37">
        <f t="shared" si="132"/>
        <v>0</v>
      </c>
      <c r="AD482" s="37">
        <f t="shared" si="132"/>
        <v>0</v>
      </c>
      <c r="AE482" s="37">
        <f t="shared" si="132"/>
        <v>0</v>
      </c>
    </row>
    <row r="483" spans="1:31" x14ac:dyDescent="0.2">
      <c r="A483" s="9" t="s">
        <v>279</v>
      </c>
      <c r="B483" s="4" t="s">
        <v>280</v>
      </c>
      <c r="C483" s="37">
        <f t="shared" si="133"/>
        <v>0</v>
      </c>
      <c r="D483" s="37">
        <f t="shared" si="132"/>
        <v>0</v>
      </c>
      <c r="E483" s="37">
        <f t="shared" si="132"/>
        <v>0</v>
      </c>
      <c r="F483" s="37">
        <f t="shared" si="132"/>
        <v>0</v>
      </c>
      <c r="G483" s="37">
        <f t="shared" si="132"/>
        <v>0</v>
      </c>
      <c r="H483" s="37">
        <f t="shared" si="132"/>
        <v>0</v>
      </c>
      <c r="I483" s="37">
        <f t="shared" si="132"/>
        <v>0</v>
      </c>
      <c r="J483" s="37">
        <f t="shared" si="132"/>
        <v>0</v>
      </c>
      <c r="K483" s="37">
        <f t="shared" si="132"/>
        <v>0</v>
      </c>
      <c r="L483" s="37">
        <f t="shared" si="132"/>
        <v>0</v>
      </c>
      <c r="M483" s="37">
        <f t="shared" si="132"/>
        <v>0</v>
      </c>
      <c r="N483" s="37">
        <f t="shared" si="132"/>
        <v>0</v>
      </c>
      <c r="O483" s="37">
        <f t="shared" si="132"/>
        <v>0</v>
      </c>
      <c r="P483" s="37">
        <f t="shared" si="132"/>
        <v>0</v>
      </c>
      <c r="Q483" s="37">
        <f t="shared" si="132"/>
        <v>0</v>
      </c>
      <c r="R483" s="37">
        <f t="shared" si="132"/>
        <v>0</v>
      </c>
      <c r="S483" s="37">
        <f t="shared" si="132"/>
        <v>0</v>
      </c>
      <c r="T483" s="37">
        <f t="shared" si="132"/>
        <v>0</v>
      </c>
      <c r="U483" s="37">
        <f t="shared" si="132"/>
        <v>0</v>
      </c>
      <c r="V483" s="37">
        <f t="shared" si="132"/>
        <v>0</v>
      </c>
      <c r="W483" s="37">
        <f t="shared" si="132"/>
        <v>0</v>
      </c>
      <c r="X483" s="37">
        <f t="shared" si="132"/>
        <v>0</v>
      </c>
      <c r="Y483" s="37">
        <f t="shared" si="132"/>
        <v>0</v>
      </c>
      <c r="Z483" s="37">
        <f t="shared" si="132"/>
        <v>0</v>
      </c>
      <c r="AA483" s="37">
        <f t="shared" si="132"/>
        <v>0</v>
      </c>
      <c r="AB483" s="37">
        <f t="shared" si="132"/>
        <v>0</v>
      </c>
      <c r="AC483" s="37">
        <f t="shared" si="132"/>
        <v>0</v>
      </c>
      <c r="AD483" s="37">
        <f t="shared" si="132"/>
        <v>0</v>
      </c>
      <c r="AE483" s="37">
        <f t="shared" si="132"/>
        <v>0</v>
      </c>
    </row>
    <row r="484" spans="1:31" x14ac:dyDescent="0.2">
      <c r="A484" s="9" t="s">
        <v>281</v>
      </c>
      <c r="B484" s="4" t="s">
        <v>282</v>
      </c>
      <c r="C484" s="37">
        <f t="shared" si="133"/>
        <v>0</v>
      </c>
      <c r="D484" s="37">
        <f t="shared" si="132"/>
        <v>0</v>
      </c>
      <c r="E484" s="37">
        <f t="shared" si="132"/>
        <v>0</v>
      </c>
      <c r="F484" s="37">
        <f t="shared" si="132"/>
        <v>0</v>
      </c>
      <c r="G484" s="37">
        <f t="shared" si="132"/>
        <v>0</v>
      </c>
      <c r="H484" s="37">
        <f t="shared" si="132"/>
        <v>0</v>
      </c>
      <c r="I484" s="37">
        <f t="shared" si="132"/>
        <v>0</v>
      </c>
      <c r="J484" s="37">
        <f t="shared" si="132"/>
        <v>0</v>
      </c>
      <c r="K484" s="37">
        <f t="shared" si="132"/>
        <v>0</v>
      </c>
      <c r="L484" s="37">
        <f t="shared" si="132"/>
        <v>0</v>
      </c>
      <c r="M484" s="37">
        <f t="shared" si="132"/>
        <v>0</v>
      </c>
      <c r="N484" s="37">
        <f t="shared" si="132"/>
        <v>0</v>
      </c>
      <c r="O484" s="37">
        <f t="shared" si="132"/>
        <v>0</v>
      </c>
      <c r="P484" s="37">
        <f t="shared" si="132"/>
        <v>0</v>
      </c>
      <c r="Q484" s="37">
        <f t="shared" si="132"/>
        <v>0</v>
      </c>
      <c r="R484" s="37">
        <f t="shared" si="132"/>
        <v>0</v>
      </c>
      <c r="S484" s="37">
        <f t="shared" si="132"/>
        <v>0</v>
      </c>
      <c r="T484" s="37">
        <f t="shared" si="132"/>
        <v>0</v>
      </c>
      <c r="U484" s="37">
        <f t="shared" si="132"/>
        <v>0</v>
      </c>
      <c r="V484" s="37">
        <f t="shared" si="132"/>
        <v>0</v>
      </c>
      <c r="W484" s="37">
        <f t="shared" si="132"/>
        <v>0</v>
      </c>
      <c r="X484" s="37">
        <f t="shared" si="132"/>
        <v>0</v>
      </c>
      <c r="Y484" s="37">
        <f t="shared" si="132"/>
        <v>0</v>
      </c>
      <c r="Z484" s="37">
        <f t="shared" si="132"/>
        <v>0</v>
      </c>
      <c r="AA484" s="37">
        <f t="shared" si="132"/>
        <v>0</v>
      </c>
      <c r="AB484" s="37">
        <f t="shared" si="132"/>
        <v>0</v>
      </c>
      <c r="AC484" s="37">
        <f t="shared" si="132"/>
        <v>0</v>
      </c>
      <c r="AD484" s="37">
        <f t="shared" si="132"/>
        <v>0</v>
      </c>
      <c r="AE484" s="37">
        <f t="shared" si="132"/>
        <v>0</v>
      </c>
    </row>
    <row r="485" spans="1:31" x14ac:dyDescent="0.2">
      <c r="A485" s="9" t="s">
        <v>283</v>
      </c>
      <c r="B485" s="4" t="s">
        <v>284</v>
      </c>
      <c r="C485" s="37">
        <f t="shared" si="133"/>
        <v>0</v>
      </c>
      <c r="D485" s="37">
        <f t="shared" si="132"/>
        <v>0</v>
      </c>
      <c r="E485" s="37">
        <f t="shared" si="132"/>
        <v>0</v>
      </c>
      <c r="F485" s="37">
        <f t="shared" si="132"/>
        <v>0</v>
      </c>
      <c r="G485" s="37">
        <f t="shared" si="132"/>
        <v>0</v>
      </c>
      <c r="H485" s="37">
        <f t="shared" si="132"/>
        <v>0</v>
      </c>
      <c r="I485" s="37">
        <f t="shared" si="132"/>
        <v>0</v>
      </c>
      <c r="J485" s="37">
        <f t="shared" si="132"/>
        <v>0</v>
      </c>
      <c r="K485" s="37">
        <f t="shared" si="132"/>
        <v>0</v>
      </c>
      <c r="L485" s="37">
        <f t="shared" si="132"/>
        <v>0</v>
      </c>
      <c r="M485" s="37">
        <f t="shared" si="132"/>
        <v>0</v>
      </c>
      <c r="N485" s="37">
        <f t="shared" si="132"/>
        <v>0</v>
      </c>
      <c r="O485" s="37">
        <f t="shared" si="132"/>
        <v>0</v>
      </c>
      <c r="P485" s="37">
        <f t="shared" si="132"/>
        <v>0</v>
      </c>
      <c r="Q485" s="37">
        <f t="shared" si="132"/>
        <v>0</v>
      </c>
      <c r="R485" s="37">
        <f t="shared" si="132"/>
        <v>0</v>
      </c>
      <c r="S485" s="37">
        <f t="shared" si="132"/>
        <v>0</v>
      </c>
      <c r="T485" s="37">
        <f t="shared" si="132"/>
        <v>0</v>
      </c>
      <c r="U485" s="37">
        <f t="shared" si="132"/>
        <v>0</v>
      </c>
      <c r="V485" s="37">
        <f t="shared" si="132"/>
        <v>0</v>
      </c>
      <c r="W485" s="37">
        <f t="shared" si="132"/>
        <v>0</v>
      </c>
      <c r="X485" s="37">
        <f t="shared" si="132"/>
        <v>0</v>
      </c>
      <c r="Y485" s="37">
        <f t="shared" si="132"/>
        <v>0</v>
      </c>
      <c r="Z485" s="37">
        <f t="shared" si="132"/>
        <v>0</v>
      </c>
      <c r="AA485" s="37">
        <f t="shared" si="132"/>
        <v>0</v>
      </c>
      <c r="AB485" s="37">
        <f t="shared" si="132"/>
        <v>0</v>
      </c>
      <c r="AC485" s="37">
        <f t="shared" si="132"/>
        <v>0</v>
      </c>
      <c r="AD485" s="37">
        <f t="shared" si="132"/>
        <v>0</v>
      </c>
      <c r="AE485" s="37">
        <f t="shared" si="132"/>
        <v>0</v>
      </c>
    </row>
    <row r="486" spans="1:31" x14ac:dyDescent="0.2">
      <c r="A486" s="9" t="s">
        <v>285</v>
      </c>
      <c r="B486" s="4" t="s">
        <v>286</v>
      </c>
      <c r="C486" s="37">
        <f t="shared" si="133"/>
        <v>0</v>
      </c>
      <c r="D486" s="37">
        <f t="shared" si="132"/>
        <v>0</v>
      </c>
      <c r="E486" s="37">
        <f t="shared" si="132"/>
        <v>0</v>
      </c>
      <c r="F486" s="37">
        <f t="shared" si="132"/>
        <v>0</v>
      </c>
      <c r="G486" s="37">
        <f t="shared" si="132"/>
        <v>0</v>
      </c>
      <c r="H486" s="37">
        <f t="shared" si="132"/>
        <v>0</v>
      </c>
      <c r="I486" s="37">
        <f t="shared" si="132"/>
        <v>0</v>
      </c>
      <c r="J486" s="37">
        <f t="shared" si="132"/>
        <v>0</v>
      </c>
      <c r="K486" s="37">
        <f t="shared" si="132"/>
        <v>0</v>
      </c>
      <c r="L486" s="37">
        <f t="shared" si="132"/>
        <v>0</v>
      </c>
      <c r="M486" s="37">
        <f t="shared" si="132"/>
        <v>0</v>
      </c>
      <c r="N486" s="37">
        <f t="shared" si="132"/>
        <v>0</v>
      </c>
      <c r="O486" s="37">
        <f t="shared" si="132"/>
        <v>0</v>
      </c>
      <c r="P486" s="37">
        <f t="shared" si="132"/>
        <v>0</v>
      </c>
      <c r="Q486" s="37">
        <f t="shared" si="132"/>
        <v>0</v>
      </c>
      <c r="R486" s="37">
        <f t="shared" si="132"/>
        <v>0</v>
      </c>
      <c r="S486" s="37">
        <f t="shared" si="132"/>
        <v>0</v>
      </c>
      <c r="T486" s="37">
        <f t="shared" si="132"/>
        <v>0</v>
      </c>
      <c r="U486" s="37">
        <f t="shared" si="132"/>
        <v>0</v>
      </c>
      <c r="V486" s="37">
        <f t="shared" si="132"/>
        <v>0</v>
      </c>
      <c r="W486" s="37">
        <f t="shared" si="132"/>
        <v>0</v>
      </c>
      <c r="X486" s="37">
        <f t="shared" si="132"/>
        <v>0</v>
      </c>
      <c r="Y486" s="37">
        <f t="shared" si="132"/>
        <v>0</v>
      </c>
      <c r="Z486" s="37">
        <f t="shared" si="132"/>
        <v>0</v>
      </c>
      <c r="AA486" s="37">
        <f t="shared" si="132"/>
        <v>0</v>
      </c>
      <c r="AB486" s="37">
        <f t="shared" si="132"/>
        <v>0</v>
      </c>
      <c r="AC486" s="37">
        <f t="shared" si="132"/>
        <v>0</v>
      </c>
      <c r="AD486" s="37">
        <f t="shared" si="132"/>
        <v>0</v>
      </c>
      <c r="AE486" s="37">
        <f t="shared" si="132"/>
        <v>0</v>
      </c>
    </row>
    <row r="487" spans="1:31" x14ac:dyDescent="0.2">
      <c r="A487" s="9" t="s">
        <v>299</v>
      </c>
      <c r="B487" s="4" t="s">
        <v>300</v>
      </c>
      <c r="C487" s="37">
        <f>+C137</f>
        <v>0</v>
      </c>
      <c r="D487" s="37">
        <f t="shared" ref="D487:AE487" si="134">+D137</f>
        <v>0</v>
      </c>
      <c r="E487" s="37">
        <f t="shared" si="134"/>
        <v>0</v>
      </c>
      <c r="F487" s="37">
        <f t="shared" si="134"/>
        <v>0</v>
      </c>
      <c r="G487" s="37">
        <f t="shared" si="134"/>
        <v>0</v>
      </c>
      <c r="H487" s="37">
        <f t="shared" si="134"/>
        <v>0</v>
      </c>
      <c r="I487" s="37">
        <f t="shared" si="134"/>
        <v>0</v>
      </c>
      <c r="J487" s="37">
        <f t="shared" si="134"/>
        <v>0</v>
      </c>
      <c r="K487" s="37">
        <f t="shared" si="134"/>
        <v>0</v>
      </c>
      <c r="L487" s="37">
        <f t="shared" si="134"/>
        <v>0</v>
      </c>
      <c r="M487" s="37">
        <f t="shared" si="134"/>
        <v>0</v>
      </c>
      <c r="N487" s="37">
        <f t="shared" si="134"/>
        <v>0</v>
      </c>
      <c r="O487" s="37">
        <f t="shared" si="134"/>
        <v>0</v>
      </c>
      <c r="P487" s="37">
        <f t="shared" si="134"/>
        <v>0</v>
      </c>
      <c r="Q487" s="37">
        <f t="shared" si="134"/>
        <v>0</v>
      </c>
      <c r="R487" s="37">
        <f t="shared" si="134"/>
        <v>0</v>
      </c>
      <c r="S487" s="37">
        <f t="shared" si="134"/>
        <v>0</v>
      </c>
      <c r="T487" s="37">
        <f t="shared" si="134"/>
        <v>0</v>
      </c>
      <c r="U487" s="37">
        <f t="shared" si="134"/>
        <v>0</v>
      </c>
      <c r="V487" s="37">
        <f t="shared" si="134"/>
        <v>0</v>
      </c>
      <c r="W487" s="37">
        <f t="shared" si="134"/>
        <v>0</v>
      </c>
      <c r="X487" s="37">
        <f t="shared" si="134"/>
        <v>0</v>
      </c>
      <c r="Y487" s="37">
        <f t="shared" si="134"/>
        <v>0</v>
      </c>
      <c r="Z487" s="37">
        <f t="shared" si="134"/>
        <v>0</v>
      </c>
      <c r="AA487" s="37">
        <f t="shared" si="134"/>
        <v>0</v>
      </c>
      <c r="AB487" s="37">
        <f t="shared" si="134"/>
        <v>0</v>
      </c>
      <c r="AC487" s="37">
        <f t="shared" si="134"/>
        <v>0</v>
      </c>
      <c r="AD487" s="37">
        <f t="shared" si="134"/>
        <v>0</v>
      </c>
      <c r="AE487" s="37">
        <f t="shared" si="134"/>
        <v>0</v>
      </c>
    </row>
    <row r="488" spans="1:31" x14ac:dyDescent="0.2">
      <c r="A488" s="9" t="s">
        <v>305</v>
      </c>
      <c r="B488" s="4" t="s">
        <v>267</v>
      </c>
      <c r="C488" s="37">
        <f t="shared" ref="C488:R488" si="135">+C140</f>
        <v>0</v>
      </c>
      <c r="D488" s="37">
        <f t="shared" si="135"/>
        <v>0</v>
      </c>
      <c r="E488" s="37">
        <f t="shared" si="135"/>
        <v>0</v>
      </c>
      <c r="F488" s="37">
        <f t="shared" si="135"/>
        <v>0</v>
      </c>
      <c r="G488" s="37">
        <f t="shared" si="135"/>
        <v>0</v>
      </c>
      <c r="H488" s="37">
        <f t="shared" si="135"/>
        <v>0</v>
      </c>
      <c r="I488" s="37">
        <f t="shared" si="135"/>
        <v>0</v>
      </c>
      <c r="J488" s="37">
        <f t="shared" si="135"/>
        <v>0</v>
      </c>
      <c r="K488" s="37">
        <f t="shared" si="135"/>
        <v>0</v>
      </c>
      <c r="L488" s="37">
        <f t="shared" si="135"/>
        <v>0</v>
      </c>
      <c r="M488" s="37">
        <f t="shared" si="135"/>
        <v>0</v>
      </c>
      <c r="N488" s="37">
        <f t="shared" si="135"/>
        <v>0</v>
      </c>
      <c r="O488" s="37">
        <f t="shared" si="135"/>
        <v>0</v>
      </c>
      <c r="P488" s="37">
        <f t="shared" si="135"/>
        <v>0</v>
      </c>
      <c r="Q488" s="37">
        <f t="shared" si="135"/>
        <v>0</v>
      </c>
      <c r="R488" s="37">
        <f t="shared" si="135"/>
        <v>0</v>
      </c>
      <c r="S488" s="37">
        <f t="shared" ref="S488:AE488" si="136">+S140</f>
        <v>0</v>
      </c>
      <c r="T488" s="37">
        <f t="shared" si="136"/>
        <v>0</v>
      </c>
      <c r="U488" s="37">
        <f t="shared" si="136"/>
        <v>0</v>
      </c>
      <c r="V488" s="37">
        <f t="shared" si="136"/>
        <v>0</v>
      </c>
      <c r="W488" s="37">
        <f t="shared" si="136"/>
        <v>0</v>
      </c>
      <c r="X488" s="37">
        <f t="shared" si="136"/>
        <v>0</v>
      </c>
      <c r="Y488" s="37">
        <f t="shared" si="136"/>
        <v>0</v>
      </c>
      <c r="Z488" s="37">
        <f t="shared" si="136"/>
        <v>0</v>
      </c>
      <c r="AA488" s="37">
        <f t="shared" si="136"/>
        <v>0</v>
      </c>
      <c r="AB488" s="37">
        <f t="shared" si="136"/>
        <v>0</v>
      </c>
      <c r="AC488" s="37">
        <f t="shared" si="136"/>
        <v>0</v>
      </c>
      <c r="AD488" s="37">
        <f t="shared" si="136"/>
        <v>0</v>
      </c>
      <c r="AE488" s="37">
        <f t="shared" si="136"/>
        <v>0</v>
      </c>
    </row>
    <row r="489" spans="1:31" x14ac:dyDescent="0.2">
      <c r="A489" s="9" t="s">
        <v>306</v>
      </c>
      <c r="B489" s="4" t="s">
        <v>307</v>
      </c>
      <c r="C489" s="21">
        <f>+C490+C491+C492+C493+C494+C495+C496</f>
        <v>0</v>
      </c>
      <c r="D489" s="21">
        <f t="shared" ref="D489:AE489" si="137">+D490+D491+D492+D493+D494+D495+D496</f>
        <v>0</v>
      </c>
      <c r="E489" s="21">
        <f t="shared" si="137"/>
        <v>0</v>
      </c>
      <c r="F489" s="21">
        <f t="shared" si="137"/>
        <v>0</v>
      </c>
      <c r="G489" s="21">
        <f t="shared" si="137"/>
        <v>0</v>
      </c>
      <c r="H489" s="21">
        <f t="shared" si="137"/>
        <v>0</v>
      </c>
      <c r="I489" s="21">
        <f t="shared" si="137"/>
        <v>0</v>
      </c>
      <c r="J489" s="21">
        <f t="shared" si="137"/>
        <v>0</v>
      </c>
      <c r="K489" s="21">
        <f t="shared" si="137"/>
        <v>0</v>
      </c>
      <c r="L489" s="21">
        <f t="shared" si="137"/>
        <v>0</v>
      </c>
      <c r="M489" s="21">
        <f t="shared" si="137"/>
        <v>0</v>
      </c>
      <c r="N489" s="21">
        <f t="shared" si="137"/>
        <v>0</v>
      </c>
      <c r="O489" s="21">
        <f t="shared" si="137"/>
        <v>0</v>
      </c>
      <c r="P489" s="21">
        <f t="shared" si="137"/>
        <v>0</v>
      </c>
      <c r="Q489" s="21">
        <f t="shared" si="137"/>
        <v>0</v>
      </c>
      <c r="R489" s="21">
        <f t="shared" si="137"/>
        <v>0</v>
      </c>
      <c r="S489" s="21">
        <f t="shared" si="137"/>
        <v>0</v>
      </c>
      <c r="T489" s="21">
        <f t="shared" si="137"/>
        <v>0</v>
      </c>
      <c r="U489" s="21">
        <f t="shared" si="137"/>
        <v>0</v>
      </c>
      <c r="V489" s="21">
        <f t="shared" si="137"/>
        <v>0</v>
      </c>
      <c r="W489" s="21">
        <f t="shared" si="137"/>
        <v>0</v>
      </c>
      <c r="X489" s="21">
        <f t="shared" si="137"/>
        <v>0</v>
      </c>
      <c r="Y489" s="21">
        <f t="shared" si="137"/>
        <v>0</v>
      </c>
      <c r="Z489" s="21">
        <f t="shared" si="137"/>
        <v>0</v>
      </c>
      <c r="AA489" s="21">
        <f t="shared" si="137"/>
        <v>0</v>
      </c>
      <c r="AB489" s="21">
        <f t="shared" si="137"/>
        <v>0</v>
      </c>
      <c r="AC489" s="21">
        <f t="shared" si="137"/>
        <v>0</v>
      </c>
      <c r="AD489" s="21">
        <f t="shared" si="137"/>
        <v>0</v>
      </c>
      <c r="AE489" s="21">
        <f t="shared" si="137"/>
        <v>0</v>
      </c>
    </row>
    <row r="490" spans="1:31" x14ac:dyDescent="0.2">
      <c r="A490" s="9" t="s">
        <v>308</v>
      </c>
      <c r="B490" s="4" t="s">
        <v>309</v>
      </c>
      <c r="C490" s="37">
        <f t="shared" ref="C490:R496" si="138">+C142</f>
        <v>0</v>
      </c>
      <c r="D490" s="37">
        <f t="shared" si="138"/>
        <v>0</v>
      </c>
      <c r="E490" s="37">
        <f t="shared" si="138"/>
        <v>0</v>
      </c>
      <c r="F490" s="37">
        <f t="shared" si="138"/>
        <v>0</v>
      </c>
      <c r="G490" s="37">
        <f t="shared" si="138"/>
        <v>0</v>
      </c>
      <c r="H490" s="37">
        <f t="shared" si="138"/>
        <v>0</v>
      </c>
      <c r="I490" s="37">
        <f t="shared" si="138"/>
        <v>0</v>
      </c>
      <c r="J490" s="37">
        <f t="shared" si="138"/>
        <v>0</v>
      </c>
      <c r="K490" s="37">
        <f t="shared" si="138"/>
        <v>0</v>
      </c>
      <c r="L490" s="37">
        <f t="shared" si="138"/>
        <v>0</v>
      </c>
      <c r="M490" s="37">
        <f t="shared" si="138"/>
        <v>0</v>
      </c>
      <c r="N490" s="37">
        <f t="shared" si="138"/>
        <v>0</v>
      </c>
      <c r="O490" s="37">
        <f t="shared" si="138"/>
        <v>0</v>
      </c>
      <c r="P490" s="37">
        <f t="shared" si="138"/>
        <v>0</v>
      </c>
      <c r="Q490" s="37">
        <f t="shared" si="138"/>
        <v>0</v>
      </c>
      <c r="R490" s="37">
        <f t="shared" si="138"/>
        <v>0</v>
      </c>
      <c r="S490" s="37">
        <f t="shared" ref="D490:AE496" si="139">+S142</f>
        <v>0</v>
      </c>
      <c r="T490" s="37">
        <f t="shared" si="139"/>
        <v>0</v>
      </c>
      <c r="U490" s="37">
        <f t="shared" si="139"/>
        <v>0</v>
      </c>
      <c r="V490" s="37">
        <f t="shared" si="139"/>
        <v>0</v>
      </c>
      <c r="W490" s="37">
        <f t="shared" si="139"/>
        <v>0</v>
      </c>
      <c r="X490" s="37">
        <f t="shared" si="139"/>
        <v>0</v>
      </c>
      <c r="Y490" s="37">
        <f t="shared" si="139"/>
        <v>0</v>
      </c>
      <c r="Z490" s="37">
        <f t="shared" si="139"/>
        <v>0</v>
      </c>
      <c r="AA490" s="37">
        <f t="shared" si="139"/>
        <v>0</v>
      </c>
      <c r="AB490" s="37">
        <f t="shared" si="139"/>
        <v>0</v>
      </c>
      <c r="AC490" s="37">
        <f t="shared" si="139"/>
        <v>0</v>
      </c>
      <c r="AD490" s="37">
        <f t="shared" si="139"/>
        <v>0</v>
      </c>
      <c r="AE490" s="37">
        <f t="shared" si="139"/>
        <v>0</v>
      </c>
    </row>
    <row r="491" spans="1:31" x14ac:dyDescent="0.2">
      <c r="A491" s="9" t="s">
        <v>310</v>
      </c>
      <c r="B491" s="4" t="s">
        <v>311</v>
      </c>
      <c r="C491" s="37">
        <f t="shared" si="138"/>
        <v>0</v>
      </c>
      <c r="D491" s="37">
        <f t="shared" si="139"/>
        <v>0</v>
      </c>
      <c r="E491" s="37">
        <f t="shared" si="139"/>
        <v>0</v>
      </c>
      <c r="F491" s="37">
        <f t="shared" si="139"/>
        <v>0</v>
      </c>
      <c r="G491" s="37">
        <f t="shared" si="139"/>
        <v>0</v>
      </c>
      <c r="H491" s="37">
        <f t="shared" si="139"/>
        <v>0</v>
      </c>
      <c r="I491" s="37">
        <f t="shared" si="139"/>
        <v>0</v>
      </c>
      <c r="J491" s="37">
        <f t="shared" si="139"/>
        <v>0</v>
      </c>
      <c r="K491" s="37">
        <f t="shared" si="139"/>
        <v>0</v>
      </c>
      <c r="L491" s="37">
        <f t="shared" si="139"/>
        <v>0</v>
      </c>
      <c r="M491" s="37">
        <f t="shared" si="139"/>
        <v>0</v>
      </c>
      <c r="N491" s="37">
        <f t="shared" si="139"/>
        <v>0</v>
      </c>
      <c r="O491" s="37">
        <f t="shared" si="139"/>
        <v>0</v>
      </c>
      <c r="P491" s="37">
        <f t="shared" si="139"/>
        <v>0</v>
      </c>
      <c r="Q491" s="37">
        <f t="shared" si="139"/>
        <v>0</v>
      </c>
      <c r="R491" s="37">
        <f t="shared" si="139"/>
        <v>0</v>
      </c>
      <c r="S491" s="37">
        <f t="shared" si="139"/>
        <v>0</v>
      </c>
      <c r="T491" s="37">
        <f t="shared" si="139"/>
        <v>0</v>
      </c>
      <c r="U491" s="37">
        <f t="shared" si="139"/>
        <v>0</v>
      </c>
      <c r="V491" s="37">
        <f t="shared" si="139"/>
        <v>0</v>
      </c>
      <c r="W491" s="37">
        <f t="shared" si="139"/>
        <v>0</v>
      </c>
      <c r="X491" s="37">
        <f t="shared" si="139"/>
        <v>0</v>
      </c>
      <c r="Y491" s="37">
        <f t="shared" si="139"/>
        <v>0</v>
      </c>
      <c r="Z491" s="37">
        <f t="shared" si="139"/>
        <v>0</v>
      </c>
      <c r="AA491" s="37">
        <f t="shared" si="139"/>
        <v>0</v>
      </c>
      <c r="AB491" s="37">
        <f t="shared" si="139"/>
        <v>0</v>
      </c>
      <c r="AC491" s="37">
        <f t="shared" si="139"/>
        <v>0</v>
      </c>
      <c r="AD491" s="37">
        <f t="shared" si="139"/>
        <v>0</v>
      </c>
      <c r="AE491" s="37">
        <f t="shared" si="139"/>
        <v>0</v>
      </c>
    </row>
    <row r="492" spans="1:31" x14ac:dyDescent="0.2">
      <c r="A492" s="9" t="s">
        <v>312</v>
      </c>
      <c r="B492" s="4" t="s">
        <v>313</v>
      </c>
      <c r="C492" s="37">
        <f t="shared" si="138"/>
        <v>0</v>
      </c>
      <c r="D492" s="37">
        <f t="shared" si="139"/>
        <v>0</v>
      </c>
      <c r="E492" s="37">
        <f t="shared" si="139"/>
        <v>0</v>
      </c>
      <c r="F492" s="37">
        <f t="shared" si="139"/>
        <v>0</v>
      </c>
      <c r="G492" s="37">
        <f t="shared" si="139"/>
        <v>0</v>
      </c>
      <c r="H492" s="37">
        <f t="shared" si="139"/>
        <v>0</v>
      </c>
      <c r="I492" s="37">
        <f t="shared" si="139"/>
        <v>0</v>
      </c>
      <c r="J492" s="37">
        <f t="shared" si="139"/>
        <v>0</v>
      </c>
      <c r="K492" s="37">
        <f t="shared" si="139"/>
        <v>0</v>
      </c>
      <c r="L492" s="37">
        <f t="shared" si="139"/>
        <v>0</v>
      </c>
      <c r="M492" s="37">
        <f t="shared" si="139"/>
        <v>0</v>
      </c>
      <c r="N492" s="37">
        <f t="shared" si="139"/>
        <v>0</v>
      </c>
      <c r="O492" s="37">
        <f t="shared" si="139"/>
        <v>0</v>
      </c>
      <c r="P492" s="37">
        <f t="shared" si="139"/>
        <v>0</v>
      </c>
      <c r="Q492" s="37">
        <f t="shared" si="139"/>
        <v>0</v>
      </c>
      <c r="R492" s="37">
        <f t="shared" si="139"/>
        <v>0</v>
      </c>
      <c r="S492" s="37">
        <f t="shared" si="139"/>
        <v>0</v>
      </c>
      <c r="T492" s="37">
        <f t="shared" si="139"/>
        <v>0</v>
      </c>
      <c r="U492" s="37">
        <f t="shared" si="139"/>
        <v>0</v>
      </c>
      <c r="V492" s="37">
        <f t="shared" si="139"/>
        <v>0</v>
      </c>
      <c r="W492" s="37">
        <f t="shared" si="139"/>
        <v>0</v>
      </c>
      <c r="X492" s="37">
        <f t="shared" si="139"/>
        <v>0</v>
      </c>
      <c r="Y492" s="37">
        <f t="shared" si="139"/>
        <v>0</v>
      </c>
      <c r="Z492" s="37">
        <f t="shared" si="139"/>
        <v>0</v>
      </c>
      <c r="AA492" s="37">
        <f t="shared" si="139"/>
        <v>0</v>
      </c>
      <c r="AB492" s="37">
        <f t="shared" si="139"/>
        <v>0</v>
      </c>
      <c r="AC492" s="37">
        <f t="shared" si="139"/>
        <v>0</v>
      </c>
      <c r="AD492" s="37">
        <f t="shared" si="139"/>
        <v>0</v>
      </c>
      <c r="AE492" s="37">
        <f t="shared" si="139"/>
        <v>0</v>
      </c>
    </row>
    <row r="493" spans="1:31" x14ac:dyDescent="0.2">
      <c r="A493" s="9" t="s">
        <v>314</v>
      </c>
      <c r="B493" s="4" t="s">
        <v>315</v>
      </c>
      <c r="C493" s="37">
        <f t="shared" si="138"/>
        <v>0</v>
      </c>
      <c r="D493" s="37">
        <f t="shared" si="139"/>
        <v>0</v>
      </c>
      <c r="E493" s="37">
        <f t="shared" si="139"/>
        <v>0</v>
      </c>
      <c r="F493" s="37">
        <f t="shared" si="139"/>
        <v>0</v>
      </c>
      <c r="G493" s="37">
        <f t="shared" si="139"/>
        <v>0</v>
      </c>
      <c r="H493" s="37">
        <f t="shared" si="139"/>
        <v>0</v>
      </c>
      <c r="I493" s="37">
        <f t="shared" si="139"/>
        <v>0</v>
      </c>
      <c r="J493" s="37">
        <f t="shared" si="139"/>
        <v>0</v>
      </c>
      <c r="K493" s="37">
        <f t="shared" si="139"/>
        <v>0</v>
      </c>
      <c r="L493" s="37">
        <f t="shared" si="139"/>
        <v>0</v>
      </c>
      <c r="M493" s="37">
        <f t="shared" si="139"/>
        <v>0</v>
      </c>
      <c r="N493" s="37">
        <f t="shared" si="139"/>
        <v>0</v>
      </c>
      <c r="O493" s="37">
        <f t="shared" si="139"/>
        <v>0</v>
      </c>
      <c r="P493" s="37">
        <f t="shared" si="139"/>
        <v>0</v>
      </c>
      <c r="Q493" s="37">
        <f t="shared" si="139"/>
        <v>0</v>
      </c>
      <c r="R493" s="37">
        <f t="shared" si="139"/>
        <v>0</v>
      </c>
      <c r="S493" s="37">
        <f t="shared" si="139"/>
        <v>0</v>
      </c>
      <c r="T493" s="37">
        <f t="shared" si="139"/>
        <v>0</v>
      </c>
      <c r="U493" s="37">
        <f t="shared" si="139"/>
        <v>0</v>
      </c>
      <c r="V493" s="37">
        <f t="shared" si="139"/>
        <v>0</v>
      </c>
      <c r="W493" s="37">
        <f t="shared" si="139"/>
        <v>0</v>
      </c>
      <c r="X493" s="37">
        <f t="shared" si="139"/>
        <v>0</v>
      </c>
      <c r="Y493" s="37">
        <f t="shared" si="139"/>
        <v>0</v>
      </c>
      <c r="Z493" s="37">
        <f t="shared" si="139"/>
        <v>0</v>
      </c>
      <c r="AA493" s="37">
        <f t="shared" si="139"/>
        <v>0</v>
      </c>
      <c r="AB493" s="37">
        <f t="shared" si="139"/>
        <v>0</v>
      </c>
      <c r="AC493" s="37">
        <f t="shared" si="139"/>
        <v>0</v>
      </c>
      <c r="AD493" s="37">
        <f t="shared" si="139"/>
        <v>0</v>
      </c>
      <c r="AE493" s="37">
        <f t="shared" si="139"/>
        <v>0</v>
      </c>
    </row>
    <row r="494" spans="1:31" x14ac:dyDescent="0.2">
      <c r="A494" s="9" t="s">
        <v>316</v>
      </c>
      <c r="B494" s="4" t="s">
        <v>317</v>
      </c>
      <c r="C494" s="37">
        <f t="shared" si="138"/>
        <v>0</v>
      </c>
      <c r="D494" s="37">
        <f t="shared" si="139"/>
        <v>0</v>
      </c>
      <c r="E494" s="37">
        <f t="shared" si="139"/>
        <v>0</v>
      </c>
      <c r="F494" s="37">
        <f t="shared" si="139"/>
        <v>0</v>
      </c>
      <c r="G494" s="37">
        <f t="shared" si="139"/>
        <v>0</v>
      </c>
      <c r="H494" s="37">
        <f t="shared" si="139"/>
        <v>0</v>
      </c>
      <c r="I494" s="37">
        <f t="shared" si="139"/>
        <v>0</v>
      </c>
      <c r="J494" s="37">
        <f t="shared" si="139"/>
        <v>0</v>
      </c>
      <c r="K494" s="37">
        <f t="shared" si="139"/>
        <v>0</v>
      </c>
      <c r="L494" s="37">
        <f t="shared" si="139"/>
        <v>0</v>
      </c>
      <c r="M494" s="37">
        <f t="shared" si="139"/>
        <v>0</v>
      </c>
      <c r="N494" s="37">
        <f t="shared" si="139"/>
        <v>0</v>
      </c>
      <c r="O494" s="37">
        <f t="shared" si="139"/>
        <v>0</v>
      </c>
      <c r="P494" s="37">
        <f t="shared" si="139"/>
        <v>0</v>
      </c>
      <c r="Q494" s="37">
        <f t="shared" si="139"/>
        <v>0</v>
      </c>
      <c r="R494" s="37">
        <f t="shared" si="139"/>
        <v>0</v>
      </c>
      <c r="S494" s="37">
        <f t="shared" si="139"/>
        <v>0</v>
      </c>
      <c r="T494" s="37">
        <f t="shared" si="139"/>
        <v>0</v>
      </c>
      <c r="U494" s="37">
        <f t="shared" si="139"/>
        <v>0</v>
      </c>
      <c r="V494" s="37">
        <f t="shared" si="139"/>
        <v>0</v>
      </c>
      <c r="W494" s="37">
        <f t="shared" si="139"/>
        <v>0</v>
      </c>
      <c r="X494" s="37">
        <f t="shared" si="139"/>
        <v>0</v>
      </c>
      <c r="Y494" s="37">
        <f t="shared" si="139"/>
        <v>0</v>
      </c>
      <c r="Z494" s="37">
        <f t="shared" si="139"/>
        <v>0</v>
      </c>
      <c r="AA494" s="37">
        <f t="shared" si="139"/>
        <v>0</v>
      </c>
      <c r="AB494" s="37">
        <f t="shared" si="139"/>
        <v>0</v>
      </c>
      <c r="AC494" s="37">
        <f t="shared" si="139"/>
        <v>0</v>
      </c>
      <c r="AD494" s="37">
        <f t="shared" si="139"/>
        <v>0</v>
      </c>
      <c r="AE494" s="37">
        <f t="shared" si="139"/>
        <v>0</v>
      </c>
    </row>
    <row r="495" spans="1:31" x14ac:dyDescent="0.2">
      <c r="A495" s="9" t="s">
        <v>318</v>
      </c>
      <c r="B495" s="4" t="s">
        <v>319</v>
      </c>
      <c r="C495" s="37">
        <f t="shared" si="138"/>
        <v>0</v>
      </c>
      <c r="D495" s="37">
        <f t="shared" si="139"/>
        <v>0</v>
      </c>
      <c r="E495" s="37">
        <f t="shared" si="139"/>
        <v>0</v>
      </c>
      <c r="F495" s="37">
        <f t="shared" si="139"/>
        <v>0</v>
      </c>
      <c r="G495" s="37">
        <f t="shared" si="139"/>
        <v>0</v>
      </c>
      <c r="H495" s="37">
        <f t="shared" si="139"/>
        <v>0</v>
      </c>
      <c r="I495" s="37">
        <f t="shared" si="139"/>
        <v>0</v>
      </c>
      <c r="J495" s="37">
        <f t="shared" si="139"/>
        <v>0</v>
      </c>
      <c r="K495" s="37">
        <f t="shared" si="139"/>
        <v>0</v>
      </c>
      <c r="L495" s="37">
        <f t="shared" si="139"/>
        <v>0</v>
      </c>
      <c r="M495" s="37">
        <f t="shared" si="139"/>
        <v>0</v>
      </c>
      <c r="N495" s="37">
        <f t="shared" si="139"/>
        <v>0</v>
      </c>
      <c r="O495" s="37">
        <f t="shared" si="139"/>
        <v>0</v>
      </c>
      <c r="P495" s="37">
        <f t="shared" si="139"/>
        <v>0</v>
      </c>
      <c r="Q495" s="37">
        <f t="shared" si="139"/>
        <v>0</v>
      </c>
      <c r="R495" s="37">
        <f t="shared" si="139"/>
        <v>0</v>
      </c>
      <c r="S495" s="37">
        <f t="shared" si="139"/>
        <v>0</v>
      </c>
      <c r="T495" s="37">
        <f t="shared" si="139"/>
        <v>0</v>
      </c>
      <c r="U495" s="37">
        <f t="shared" si="139"/>
        <v>0</v>
      </c>
      <c r="V495" s="37">
        <f t="shared" si="139"/>
        <v>0</v>
      </c>
      <c r="W495" s="37">
        <f t="shared" si="139"/>
        <v>0</v>
      </c>
      <c r="X495" s="37">
        <f t="shared" si="139"/>
        <v>0</v>
      </c>
      <c r="Y495" s="37">
        <f t="shared" si="139"/>
        <v>0</v>
      </c>
      <c r="Z495" s="37">
        <f t="shared" si="139"/>
        <v>0</v>
      </c>
      <c r="AA495" s="37">
        <f t="shared" si="139"/>
        <v>0</v>
      </c>
      <c r="AB495" s="37">
        <f t="shared" si="139"/>
        <v>0</v>
      </c>
      <c r="AC495" s="37">
        <f t="shared" si="139"/>
        <v>0</v>
      </c>
      <c r="AD495" s="37">
        <f t="shared" si="139"/>
        <v>0</v>
      </c>
      <c r="AE495" s="37">
        <f t="shared" si="139"/>
        <v>0</v>
      </c>
    </row>
    <row r="496" spans="1:31" x14ac:dyDescent="0.2">
      <c r="A496" s="9" t="s">
        <v>320</v>
      </c>
      <c r="B496" s="4" t="s">
        <v>267</v>
      </c>
      <c r="C496" s="37">
        <f t="shared" si="138"/>
        <v>0</v>
      </c>
      <c r="D496" s="37">
        <f t="shared" si="139"/>
        <v>0</v>
      </c>
      <c r="E496" s="37">
        <f t="shared" si="139"/>
        <v>0</v>
      </c>
      <c r="F496" s="37">
        <f t="shared" si="139"/>
        <v>0</v>
      </c>
      <c r="G496" s="37">
        <f t="shared" si="139"/>
        <v>0</v>
      </c>
      <c r="H496" s="37">
        <f t="shared" si="139"/>
        <v>0</v>
      </c>
      <c r="I496" s="37">
        <f t="shared" si="139"/>
        <v>0</v>
      </c>
      <c r="J496" s="37">
        <f t="shared" si="139"/>
        <v>0</v>
      </c>
      <c r="K496" s="37">
        <f t="shared" si="139"/>
        <v>0</v>
      </c>
      <c r="L496" s="37">
        <f t="shared" si="139"/>
        <v>0</v>
      </c>
      <c r="M496" s="37">
        <f t="shared" si="139"/>
        <v>0</v>
      </c>
      <c r="N496" s="37">
        <f t="shared" si="139"/>
        <v>0</v>
      </c>
      <c r="O496" s="37">
        <f t="shared" si="139"/>
        <v>0</v>
      </c>
      <c r="P496" s="37">
        <f t="shared" si="139"/>
        <v>0</v>
      </c>
      <c r="Q496" s="37">
        <f t="shared" si="139"/>
        <v>0</v>
      </c>
      <c r="R496" s="37">
        <f t="shared" si="139"/>
        <v>0</v>
      </c>
      <c r="S496" s="37">
        <f t="shared" si="139"/>
        <v>0</v>
      </c>
      <c r="T496" s="37">
        <f t="shared" si="139"/>
        <v>0</v>
      </c>
      <c r="U496" s="37">
        <f t="shared" si="139"/>
        <v>0</v>
      </c>
      <c r="V496" s="37">
        <f t="shared" si="139"/>
        <v>0</v>
      </c>
      <c r="W496" s="37">
        <f t="shared" si="139"/>
        <v>0</v>
      </c>
      <c r="X496" s="37">
        <f t="shared" si="139"/>
        <v>0</v>
      </c>
      <c r="Y496" s="37">
        <f t="shared" si="139"/>
        <v>0</v>
      </c>
      <c r="Z496" s="37">
        <f t="shared" si="139"/>
        <v>0</v>
      </c>
      <c r="AA496" s="37">
        <f t="shared" si="139"/>
        <v>0</v>
      </c>
      <c r="AB496" s="37">
        <f t="shared" si="139"/>
        <v>0</v>
      </c>
      <c r="AC496" s="37">
        <f t="shared" si="139"/>
        <v>0</v>
      </c>
      <c r="AD496" s="37">
        <f t="shared" si="139"/>
        <v>0</v>
      </c>
      <c r="AE496" s="37">
        <f t="shared" si="139"/>
        <v>0</v>
      </c>
    </row>
    <row r="497" spans="1:31" x14ac:dyDescent="0.2">
      <c r="A497" s="9" t="s">
        <v>321</v>
      </c>
      <c r="B497" s="4" t="s">
        <v>322</v>
      </c>
      <c r="C497" s="21">
        <f>+C498+C499+C501</f>
        <v>1.9439176048129689</v>
      </c>
      <c r="D497" s="21">
        <f t="shared" ref="D497:AE497" si="140">+D498+D499+D501</f>
        <v>1.9372022442924253</v>
      </c>
      <c r="E497" s="21">
        <f t="shared" si="140"/>
        <v>2.036901006957244</v>
      </c>
      <c r="F497" s="21">
        <f t="shared" si="140"/>
        <v>2.0471652899718435</v>
      </c>
      <c r="G497" s="21">
        <f t="shared" si="140"/>
        <v>2.1389904051596051</v>
      </c>
      <c r="H497" s="21">
        <f t="shared" si="140"/>
        <v>2.1722158563200296</v>
      </c>
      <c r="I497" s="21">
        <f t="shared" si="140"/>
        <v>2.2603510162317266</v>
      </c>
      <c r="J497" s="21">
        <f t="shared" si="140"/>
        <v>2.294914078430927</v>
      </c>
      <c r="K497" s="21">
        <f t="shared" si="140"/>
        <v>2.3110735722658302</v>
      </c>
      <c r="L497" s="21">
        <f t="shared" si="140"/>
        <v>2.130080529124148</v>
      </c>
      <c r="M497" s="21">
        <f t="shared" si="140"/>
        <v>2.4242514317234036</v>
      </c>
      <c r="N497" s="21">
        <f t="shared" si="140"/>
        <v>2.4760377419455271</v>
      </c>
      <c r="O497" s="21">
        <f t="shared" si="140"/>
        <v>2.6102539744449533</v>
      </c>
      <c r="P497" s="21">
        <f t="shared" si="140"/>
        <v>2.5308768611078785</v>
      </c>
      <c r="Q497" s="21">
        <f t="shared" si="140"/>
        <v>2.6021787621904657</v>
      </c>
      <c r="R497" s="21">
        <f t="shared" si="140"/>
        <v>2.9313440293340602</v>
      </c>
      <c r="S497" s="21">
        <f t="shared" si="140"/>
        <v>2.9794884808441724</v>
      </c>
      <c r="T497" s="21">
        <f t="shared" si="140"/>
        <v>3.0807078544574358</v>
      </c>
      <c r="U497" s="21">
        <f t="shared" si="140"/>
        <v>3.2621142254269704</v>
      </c>
      <c r="V497" s="21">
        <f t="shared" si="140"/>
        <v>3.2811783540445481</v>
      </c>
      <c r="W497" s="21">
        <f t="shared" si="140"/>
        <v>3.6763005532728856</v>
      </c>
      <c r="X497" s="21">
        <f t="shared" si="140"/>
        <v>4.2990826752944091</v>
      </c>
      <c r="Y497" s="21">
        <f t="shared" si="140"/>
        <v>4.5027149016508767</v>
      </c>
      <c r="Z497" s="21">
        <f t="shared" si="140"/>
        <v>4.3913533269869935</v>
      </c>
      <c r="AA497" s="21">
        <f t="shared" si="140"/>
        <v>4.3683965037916632</v>
      </c>
      <c r="AB497" s="21">
        <f t="shared" si="140"/>
        <v>4.504019333714389</v>
      </c>
      <c r="AC497" s="21">
        <f t="shared" si="140"/>
        <v>5.2307629722791953</v>
      </c>
      <c r="AD497" s="21">
        <f t="shared" si="140"/>
        <v>5.5076756055517411</v>
      </c>
      <c r="AE497" s="21">
        <f t="shared" si="140"/>
        <v>5.8548639959191719</v>
      </c>
    </row>
    <row r="498" spans="1:31" x14ac:dyDescent="0.2">
      <c r="A498" s="9" t="s">
        <v>323</v>
      </c>
      <c r="B498" s="4" t="s">
        <v>324</v>
      </c>
      <c r="C498" s="37">
        <f>+C150</f>
        <v>1.6211746390708817</v>
      </c>
      <c r="D498" s="37">
        <f t="shared" ref="D498:AE498" si="141">+D150</f>
        <v>1.6532221255353143</v>
      </c>
      <c r="E498" s="37">
        <f t="shared" si="141"/>
        <v>1.6861711328121158</v>
      </c>
      <c r="F498" s="37">
        <f t="shared" si="141"/>
        <v>1.7200375964546848</v>
      </c>
      <c r="G498" s="37">
        <f t="shared" si="141"/>
        <v>1.7548383147146784</v>
      </c>
      <c r="H498" s="37">
        <f t="shared" si="141"/>
        <v>1.7905909612036059</v>
      </c>
      <c r="I498" s="37">
        <f t="shared" si="141"/>
        <v>1.8273140990757986</v>
      </c>
      <c r="J498" s="37">
        <f t="shared" si="141"/>
        <v>1.8650271967561711</v>
      </c>
      <c r="K498" s="37">
        <f t="shared" si="141"/>
        <v>1.9037506452397654</v>
      </c>
      <c r="L498" s="37">
        <f t="shared" si="141"/>
        <v>2.0202890487507652</v>
      </c>
      <c r="M498" s="37">
        <f t="shared" si="141"/>
        <v>2.0079248314128715</v>
      </c>
      <c r="N498" s="37">
        <f t="shared" si="141"/>
        <v>2.0508015692173975</v>
      </c>
      <c r="O498" s="37">
        <f t="shared" si="141"/>
        <v>2.1479242793232456</v>
      </c>
      <c r="P498" s="37">
        <f t="shared" si="141"/>
        <v>2.0972728633875506</v>
      </c>
      <c r="Q498" s="37">
        <f t="shared" si="141"/>
        <v>2.1502301257131577</v>
      </c>
      <c r="R498" s="37">
        <f t="shared" si="141"/>
        <v>2.4034547644018209</v>
      </c>
      <c r="S498" s="37">
        <f t="shared" si="141"/>
        <v>2.5253255779688626</v>
      </c>
      <c r="T498" s="37">
        <f t="shared" si="141"/>
        <v>2.6605018303496544</v>
      </c>
      <c r="U498" s="37">
        <f t="shared" si="141"/>
        <v>2.8425429323250162</v>
      </c>
      <c r="V498" s="37">
        <f t="shared" si="141"/>
        <v>2.9729713017455506</v>
      </c>
      <c r="W498" s="37">
        <f t="shared" si="141"/>
        <v>3.2445579940260796</v>
      </c>
      <c r="X498" s="37">
        <f t="shared" si="141"/>
        <v>3.8812621707311235</v>
      </c>
      <c r="Y498" s="37">
        <f t="shared" si="141"/>
        <v>4.0930193016216796</v>
      </c>
      <c r="Z498" s="37">
        <f t="shared" si="141"/>
        <v>3.870840184262387</v>
      </c>
      <c r="AA498" s="37">
        <f t="shared" si="141"/>
        <v>3.9222062810643976</v>
      </c>
      <c r="AB498" s="37">
        <f t="shared" si="141"/>
        <v>4.0163588004731068</v>
      </c>
      <c r="AC498" s="37">
        <f t="shared" si="141"/>
        <v>4.765985979632025</v>
      </c>
      <c r="AD498" s="37">
        <f t="shared" si="141"/>
        <v>5.1358772530870462</v>
      </c>
      <c r="AE498" s="37">
        <f t="shared" si="141"/>
        <v>5.4183353701942156</v>
      </c>
    </row>
    <row r="499" spans="1:31" x14ac:dyDescent="0.2">
      <c r="A499" s="9" t="s">
        <v>325</v>
      </c>
      <c r="B499" s="4" t="s">
        <v>326</v>
      </c>
      <c r="C499" s="37">
        <f>+C151</f>
        <v>0.32274296574208722</v>
      </c>
      <c r="D499" s="37">
        <f t="shared" ref="D499:AE509" si="142">+D151</f>
        <v>0.28398011875711088</v>
      </c>
      <c r="E499" s="37">
        <f t="shared" si="142"/>
        <v>0.35072987414512796</v>
      </c>
      <c r="F499" s="37">
        <f t="shared" si="142"/>
        <v>0.32712769351715887</v>
      </c>
      <c r="G499" s="37">
        <f t="shared" si="142"/>
        <v>0.38415209044492676</v>
      </c>
      <c r="H499" s="37">
        <f t="shared" si="142"/>
        <v>0.38162489511642356</v>
      </c>
      <c r="I499" s="37">
        <f t="shared" si="142"/>
        <v>0.43303691715592796</v>
      </c>
      <c r="J499" s="37">
        <f t="shared" si="142"/>
        <v>0.42988688167475608</v>
      </c>
      <c r="K499" s="37">
        <f t="shared" si="142"/>
        <v>0.40732292702606476</v>
      </c>
      <c r="L499" s="37">
        <f t="shared" si="142"/>
        <v>0.109791480373383</v>
      </c>
      <c r="M499" s="37">
        <f t="shared" si="142"/>
        <v>0.41632660031053231</v>
      </c>
      <c r="N499" s="37">
        <f t="shared" si="142"/>
        <v>0.42523617272812936</v>
      </c>
      <c r="O499" s="37">
        <f t="shared" si="142"/>
        <v>0.46232969512170752</v>
      </c>
      <c r="P499" s="37">
        <f t="shared" si="142"/>
        <v>0.43360399772032809</v>
      </c>
      <c r="Q499" s="37">
        <f t="shared" si="142"/>
        <v>0.45194863647730787</v>
      </c>
      <c r="R499" s="37">
        <f t="shared" si="142"/>
        <v>0.5278892649322392</v>
      </c>
      <c r="S499" s="37">
        <f t="shared" si="142"/>
        <v>0.45416290287530997</v>
      </c>
      <c r="T499" s="37">
        <f t="shared" si="142"/>
        <v>0.42020602410778146</v>
      </c>
      <c r="U499" s="37">
        <f t="shared" si="142"/>
        <v>0.41957129310195435</v>
      </c>
      <c r="V499" s="37">
        <f t="shared" si="142"/>
        <v>0.30820705229899747</v>
      </c>
      <c r="W499" s="37">
        <f t="shared" si="142"/>
        <v>0.43174255924680605</v>
      </c>
      <c r="X499" s="37">
        <f t="shared" si="142"/>
        <v>0.41782050456328612</v>
      </c>
      <c r="Y499" s="37">
        <f t="shared" si="142"/>
        <v>0.40969560002919736</v>
      </c>
      <c r="Z499" s="37">
        <f t="shared" si="142"/>
        <v>0.5205131427246068</v>
      </c>
      <c r="AA499" s="37">
        <f t="shared" si="142"/>
        <v>0.44619022272726572</v>
      </c>
      <c r="AB499" s="37">
        <f t="shared" si="142"/>
        <v>0.48766053324128267</v>
      </c>
      <c r="AC499" s="37">
        <f t="shared" si="142"/>
        <v>0.46477699264717071</v>
      </c>
      <c r="AD499" s="37">
        <f t="shared" si="142"/>
        <v>0.37179835246469473</v>
      </c>
      <c r="AE499" s="37">
        <f t="shared" si="142"/>
        <v>0.43652862572495593</v>
      </c>
    </row>
    <row r="500" spans="1:31" x14ac:dyDescent="0.2">
      <c r="A500" s="9" t="s">
        <v>327</v>
      </c>
      <c r="B500" s="4" t="s">
        <v>328</v>
      </c>
      <c r="C500" s="37">
        <f t="shared" ref="C500:R509" si="143">+C152</f>
        <v>0</v>
      </c>
      <c r="D500" s="37">
        <f t="shared" si="143"/>
        <v>0</v>
      </c>
      <c r="E500" s="37">
        <f t="shared" si="143"/>
        <v>0</v>
      </c>
      <c r="F500" s="37">
        <f t="shared" si="143"/>
        <v>0</v>
      </c>
      <c r="G500" s="37">
        <f t="shared" si="143"/>
        <v>0</v>
      </c>
      <c r="H500" s="37">
        <f t="shared" si="143"/>
        <v>0</v>
      </c>
      <c r="I500" s="37">
        <f t="shared" si="143"/>
        <v>0</v>
      </c>
      <c r="J500" s="37">
        <f t="shared" si="143"/>
        <v>0</v>
      </c>
      <c r="K500" s="37">
        <f t="shared" si="143"/>
        <v>0</v>
      </c>
      <c r="L500" s="37">
        <f t="shared" si="143"/>
        <v>0</v>
      </c>
      <c r="M500" s="37">
        <f t="shared" si="143"/>
        <v>0</v>
      </c>
      <c r="N500" s="37">
        <f t="shared" si="143"/>
        <v>0</v>
      </c>
      <c r="O500" s="37">
        <f t="shared" si="143"/>
        <v>0</v>
      </c>
      <c r="P500" s="37">
        <f t="shared" si="143"/>
        <v>0</v>
      </c>
      <c r="Q500" s="37">
        <f t="shared" si="143"/>
        <v>0</v>
      </c>
      <c r="R500" s="37">
        <f t="shared" si="143"/>
        <v>0</v>
      </c>
      <c r="S500" s="37">
        <f t="shared" si="142"/>
        <v>0</v>
      </c>
      <c r="T500" s="37">
        <f t="shared" si="142"/>
        <v>0</v>
      </c>
      <c r="U500" s="37">
        <f t="shared" si="142"/>
        <v>0</v>
      </c>
      <c r="V500" s="37">
        <f t="shared" si="142"/>
        <v>0</v>
      </c>
      <c r="W500" s="37">
        <f t="shared" si="142"/>
        <v>0</v>
      </c>
      <c r="X500" s="37">
        <f t="shared" si="142"/>
        <v>0</v>
      </c>
      <c r="Y500" s="37">
        <f t="shared" si="142"/>
        <v>0</v>
      </c>
      <c r="Z500" s="37">
        <f t="shared" si="142"/>
        <v>0</v>
      </c>
      <c r="AA500" s="37">
        <f t="shared" si="142"/>
        <v>0</v>
      </c>
      <c r="AB500" s="37">
        <f t="shared" si="142"/>
        <v>0</v>
      </c>
      <c r="AC500" s="37">
        <f t="shared" si="142"/>
        <v>0</v>
      </c>
      <c r="AD500" s="37">
        <f t="shared" si="142"/>
        <v>0</v>
      </c>
      <c r="AE500" s="37">
        <f t="shared" si="142"/>
        <v>0</v>
      </c>
    </row>
    <row r="501" spans="1:31" x14ac:dyDescent="0.2">
      <c r="A501" s="9" t="s">
        <v>329</v>
      </c>
      <c r="B501" s="4" t="s">
        <v>267</v>
      </c>
      <c r="C501" s="37">
        <f t="shared" si="143"/>
        <v>0</v>
      </c>
      <c r="D501" s="37">
        <f t="shared" si="142"/>
        <v>0</v>
      </c>
      <c r="E501" s="37">
        <f t="shared" si="142"/>
        <v>0</v>
      </c>
      <c r="F501" s="37">
        <f t="shared" si="142"/>
        <v>0</v>
      </c>
      <c r="G501" s="37">
        <f t="shared" si="142"/>
        <v>0</v>
      </c>
      <c r="H501" s="37">
        <f t="shared" si="142"/>
        <v>0</v>
      </c>
      <c r="I501" s="37">
        <f t="shared" si="142"/>
        <v>0</v>
      </c>
      <c r="J501" s="37">
        <f t="shared" si="142"/>
        <v>0</v>
      </c>
      <c r="K501" s="37">
        <f t="shared" si="142"/>
        <v>0</v>
      </c>
      <c r="L501" s="37">
        <f t="shared" si="142"/>
        <v>0</v>
      </c>
      <c r="M501" s="37">
        <f t="shared" si="142"/>
        <v>0</v>
      </c>
      <c r="N501" s="37">
        <f t="shared" si="142"/>
        <v>0</v>
      </c>
      <c r="O501" s="37">
        <f t="shared" si="142"/>
        <v>0</v>
      </c>
      <c r="P501" s="37">
        <f t="shared" si="142"/>
        <v>0</v>
      </c>
      <c r="Q501" s="37">
        <f t="shared" si="142"/>
        <v>0</v>
      </c>
      <c r="R501" s="37">
        <f t="shared" si="142"/>
        <v>0</v>
      </c>
      <c r="S501" s="37">
        <f t="shared" si="142"/>
        <v>0</v>
      </c>
      <c r="T501" s="37">
        <f t="shared" si="142"/>
        <v>0</v>
      </c>
      <c r="U501" s="37">
        <f t="shared" si="142"/>
        <v>0</v>
      </c>
      <c r="V501" s="37">
        <f t="shared" si="142"/>
        <v>0</v>
      </c>
      <c r="W501" s="37">
        <f t="shared" si="142"/>
        <v>0</v>
      </c>
      <c r="X501" s="37">
        <f t="shared" si="142"/>
        <v>0</v>
      </c>
      <c r="Y501" s="37">
        <f t="shared" si="142"/>
        <v>0</v>
      </c>
      <c r="Z501" s="37">
        <f t="shared" si="142"/>
        <v>0</v>
      </c>
      <c r="AA501" s="37">
        <f t="shared" si="142"/>
        <v>0</v>
      </c>
      <c r="AB501" s="37">
        <f t="shared" si="142"/>
        <v>0</v>
      </c>
      <c r="AC501" s="37">
        <f t="shared" si="142"/>
        <v>0</v>
      </c>
      <c r="AD501" s="37">
        <f t="shared" si="142"/>
        <v>0</v>
      </c>
      <c r="AE501" s="37">
        <f t="shared" si="142"/>
        <v>0</v>
      </c>
    </row>
    <row r="502" spans="1:31" x14ac:dyDescent="0.2">
      <c r="A502" s="9" t="s">
        <v>330</v>
      </c>
      <c r="B502" s="4" t="s">
        <v>331</v>
      </c>
      <c r="C502" s="21">
        <f>+C503+C504+C505+C506+C507</f>
        <v>0</v>
      </c>
      <c r="D502" s="21">
        <f t="shared" ref="D502:AE502" si="144">+D503+D504+D505+D506+D507</f>
        <v>0</v>
      </c>
      <c r="E502" s="21">
        <f t="shared" si="144"/>
        <v>0</v>
      </c>
      <c r="F502" s="21">
        <f t="shared" si="144"/>
        <v>0</v>
      </c>
      <c r="G502" s="21">
        <f t="shared" si="144"/>
        <v>0</v>
      </c>
      <c r="H502" s="21">
        <f t="shared" si="144"/>
        <v>0</v>
      </c>
      <c r="I502" s="21">
        <f t="shared" si="144"/>
        <v>0</v>
      </c>
      <c r="J502" s="21">
        <f t="shared" si="144"/>
        <v>0</v>
      </c>
      <c r="K502" s="21">
        <f t="shared" si="144"/>
        <v>0</v>
      </c>
      <c r="L502" s="21">
        <f t="shared" si="144"/>
        <v>0</v>
      </c>
      <c r="M502" s="21">
        <f t="shared" si="144"/>
        <v>0</v>
      </c>
      <c r="N502" s="21">
        <f t="shared" si="144"/>
        <v>0</v>
      </c>
      <c r="O502" s="21">
        <f t="shared" si="144"/>
        <v>0</v>
      </c>
      <c r="P502" s="21">
        <f t="shared" si="144"/>
        <v>0</v>
      </c>
      <c r="Q502" s="21">
        <f t="shared" si="144"/>
        <v>0</v>
      </c>
      <c r="R502" s="21">
        <f t="shared" si="144"/>
        <v>0</v>
      </c>
      <c r="S502" s="21">
        <f t="shared" si="144"/>
        <v>0</v>
      </c>
      <c r="T502" s="21">
        <f t="shared" si="144"/>
        <v>0</v>
      </c>
      <c r="U502" s="21">
        <f t="shared" si="144"/>
        <v>0</v>
      </c>
      <c r="V502" s="21">
        <f t="shared" si="144"/>
        <v>0</v>
      </c>
      <c r="W502" s="21">
        <f t="shared" si="144"/>
        <v>0</v>
      </c>
      <c r="X502" s="21">
        <f t="shared" si="144"/>
        <v>0</v>
      </c>
      <c r="Y502" s="21">
        <f t="shared" si="144"/>
        <v>0</v>
      </c>
      <c r="Z502" s="21">
        <f t="shared" si="144"/>
        <v>0</v>
      </c>
      <c r="AA502" s="21">
        <f t="shared" si="144"/>
        <v>0</v>
      </c>
      <c r="AB502" s="21">
        <f t="shared" si="144"/>
        <v>0</v>
      </c>
      <c r="AC502" s="21">
        <f t="shared" si="144"/>
        <v>0</v>
      </c>
      <c r="AD502" s="21">
        <f t="shared" si="144"/>
        <v>0</v>
      </c>
      <c r="AE502" s="21">
        <f t="shared" si="144"/>
        <v>0</v>
      </c>
    </row>
    <row r="503" spans="1:31" x14ac:dyDescent="0.2">
      <c r="A503" s="9" t="s">
        <v>332</v>
      </c>
      <c r="B503" s="4" t="s">
        <v>333</v>
      </c>
      <c r="C503" s="37">
        <f t="shared" si="143"/>
        <v>0</v>
      </c>
      <c r="D503" s="37">
        <f t="shared" si="142"/>
        <v>0</v>
      </c>
      <c r="E503" s="37">
        <f t="shared" si="142"/>
        <v>0</v>
      </c>
      <c r="F503" s="37">
        <f t="shared" si="142"/>
        <v>0</v>
      </c>
      <c r="G503" s="37">
        <f t="shared" si="142"/>
        <v>0</v>
      </c>
      <c r="H503" s="37">
        <f t="shared" si="142"/>
        <v>0</v>
      </c>
      <c r="I503" s="37">
        <f t="shared" si="142"/>
        <v>0</v>
      </c>
      <c r="J503" s="37">
        <f t="shared" si="142"/>
        <v>0</v>
      </c>
      <c r="K503" s="37">
        <f t="shared" si="142"/>
        <v>0</v>
      </c>
      <c r="L503" s="37">
        <f t="shared" si="142"/>
        <v>0</v>
      </c>
      <c r="M503" s="37">
        <f t="shared" si="142"/>
        <v>0</v>
      </c>
      <c r="N503" s="37">
        <f t="shared" si="142"/>
        <v>0</v>
      </c>
      <c r="O503" s="37">
        <f t="shared" si="142"/>
        <v>0</v>
      </c>
      <c r="P503" s="37">
        <f t="shared" si="142"/>
        <v>0</v>
      </c>
      <c r="Q503" s="37">
        <f t="shared" si="142"/>
        <v>0</v>
      </c>
      <c r="R503" s="37">
        <f t="shared" si="142"/>
        <v>0</v>
      </c>
      <c r="S503" s="37">
        <f t="shared" si="142"/>
        <v>0</v>
      </c>
      <c r="T503" s="37">
        <f t="shared" si="142"/>
        <v>0</v>
      </c>
      <c r="U503" s="37">
        <f t="shared" si="142"/>
        <v>0</v>
      </c>
      <c r="V503" s="37">
        <f t="shared" si="142"/>
        <v>0</v>
      </c>
      <c r="W503" s="37">
        <f t="shared" si="142"/>
        <v>0</v>
      </c>
      <c r="X503" s="37">
        <f t="shared" si="142"/>
        <v>0</v>
      </c>
      <c r="Y503" s="37">
        <f t="shared" si="142"/>
        <v>0</v>
      </c>
      <c r="Z503" s="37">
        <f t="shared" si="142"/>
        <v>0</v>
      </c>
      <c r="AA503" s="37">
        <f t="shared" si="142"/>
        <v>0</v>
      </c>
      <c r="AB503" s="37">
        <f t="shared" si="142"/>
        <v>0</v>
      </c>
      <c r="AC503" s="37">
        <f t="shared" si="142"/>
        <v>0</v>
      </c>
      <c r="AD503" s="37">
        <f t="shared" si="142"/>
        <v>0</v>
      </c>
      <c r="AE503" s="37">
        <f t="shared" si="142"/>
        <v>0</v>
      </c>
    </row>
    <row r="504" spans="1:31" x14ac:dyDescent="0.2">
      <c r="A504" s="9" t="s">
        <v>334</v>
      </c>
      <c r="B504" s="4" t="s">
        <v>335</v>
      </c>
      <c r="C504" s="37">
        <f t="shared" si="143"/>
        <v>0</v>
      </c>
      <c r="D504" s="37">
        <f t="shared" si="142"/>
        <v>0</v>
      </c>
      <c r="E504" s="37">
        <f t="shared" si="142"/>
        <v>0</v>
      </c>
      <c r="F504" s="37">
        <f t="shared" si="142"/>
        <v>0</v>
      </c>
      <c r="G504" s="37">
        <f t="shared" si="142"/>
        <v>0</v>
      </c>
      <c r="H504" s="37">
        <f t="shared" si="142"/>
        <v>0</v>
      </c>
      <c r="I504" s="37">
        <f t="shared" si="142"/>
        <v>0</v>
      </c>
      <c r="J504" s="37">
        <f t="shared" si="142"/>
        <v>0</v>
      </c>
      <c r="K504" s="37">
        <f t="shared" si="142"/>
        <v>0</v>
      </c>
      <c r="L504" s="37">
        <f t="shared" si="142"/>
        <v>0</v>
      </c>
      <c r="M504" s="37">
        <f t="shared" si="142"/>
        <v>0</v>
      </c>
      <c r="N504" s="37">
        <f t="shared" si="142"/>
        <v>0</v>
      </c>
      <c r="O504" s="37">
        <f t="shared" si="142"/>
        <v>0</v>
      </c>
      <c r="P504" s="37">
        <f t="shared" si="142"/>
        <v>0</v>
      </c>
      <c r="Q504" s="37">
        <f t="shared" si="142"/>
        <v>0</v>
      </c>
      <c r="R504" s="37">
        <f t="shared" si="142"/>
        <v>0</v>
      </c>
      <c r="S504" s="37">
        <f t="shared" si="142"/>
        <v>0</v>
      </c>
      <c r="T504" s="37">
        <f t="shared" si="142"/>
        <v>0</v>
      </c>
      <c r="U504" s="37">
        <f t="shared" si="142"/>
        <v>0</v>
      </c>
      <c r="V504" s="37">
        <f t="shared" si="142"/>
        <v>0</v>
      </c>
      <c r="W504" s="37">
        <f t="shared" si="142"/>
        <v>0</v>
      </c>
      <c r="X504" s="37">
        <f t="shared" si="142"/>
        <v>0</v>
      </c>
      <c r="Y504" s="37">
        <f t="shared" si="142"/>
        <v>0</v>
      </c>
      <c r="Z504" s="37">
        <f t="shared" si="142"/>
        <v>0</v>
      </c>
      <c r="AA504" s="37">
        <f t="shared" si="142"/>
        <v>0</v>
      </c>
      <c r="AB504" s="37">
        <f t="shared" si="142"/>
        <v>0</v>
      </c>
      <c r="AC504" s="37">
        <f t="shared" si="142"/>
        <v>0</v>
      </c>
      <c r="AD504" s="37">
        <f t="shared" si="142"/>
        <v>0</v>
      </c>
      <c r="AE504" s="37">
        <f t="shared" si="142"/>
        <v>0</v>
      </c>
    </row>
    <row r="505" spans="1:31" x14ac:dyDescent="0.2">
      <c r="A505" s="9" t="s">
        <v>336</v>
      </c>
      <c r="B505" s="4" t="s">
        <v>337</v>
      </c>
      <c r="C505" s="37">
        <f t="shared" si="143"/>
        <v>0</v>
      </c>
      <c r="D505" s="37">
        <f t="shared" si="142"/>
        <v>0</v>
      </c>
      <c r="E505" s="37">
        <f t="shared" si="142"/>
        <v>0</v>
      </c>
      <c r="F505" s="37">
        <f t="shared" si="142"/>
        <v>0</v>
      </c>
      <c r="G505" s="37">
        <f t="shared" si="142"/>
        <v>0</v>
      </c>
      <c r="H505" s="37">
        <f t="shared" si="142"/>
        <v>0</v>
      </c>
      <c r="I505" s="37">
        <f t="shared" si="142"/>
        <v>0</v>
      </c>
      <c r="J505" s="37">
        <f t="shared" si="142"/>
        <v>0</v>
      </c>
      <c r="K505" s="37">
        <f t="shared" si="142"/>
        <v>0</v>
      </c>
      <c r="L505" s="37">
        <f t="shared" si="142"/>
        <v>0</v>
      </c>
      <c r="M505" s="37">
        <f t="shared" si="142"/>
        <v>0</v>
      </c>
      <c r="N505" s="37">
        <f t="shared" si="142"/>
        <v>0</v>
      </c>
      <c r="O505" s="37">
        <f t="shared" si="142"/>
        <v>0</v>
      </c>
      <c r="P505" s="37">
        <f t="shared" si="142"/>
        <v>0</v>
      </c>
      <c r="Q505" s="37">
        <f t="shared" si="142"/>
        <v>0</v>
      </c>
      <c r="R505" s="37">
        <f t="shared" si="142"/>
        <v>0</v>
      </c>
      <c r="S505" s="37">
        <f t="shared" si="142"/>
        <v>0</v>
      </c>
      <c r="T505" s="37">
        <f t="shared" si="142"/>
        <v>0</v>
      </c>
      <c r="U505" s="37">
        <f t="shared" si="142"/>
        <v>0</v>
      </c>
      <c r="V505" s="37">
        <f t="shared" si="142"/>
        <v>0</v>
      </c>
      <c r="W505" s="37">
        <f t="shared" si="142"/>
        <v>0</v>
      </c>
      <c r="X505" s="37">
        <f t="shared" si="142"/>
        <v>0</v>
      </c>
      <c r="Y505" s="37">
        <f t="shared" si="142"/>
        <v>0</v>
      </c>
      <c r="Z505" s="37">
        <f t="shared" si="142"/>
        <v>0</v>
      </c>
      <c r="AA505" s="37">
        <f t="shared" si="142"/>
        <v>0</v>
      </c>
      <c r="AB505" s="37">
        <f t="shared" si="142"/>
        <v>0</v>
      </c>
      <c r="AC505" s="37">
        <f t="shared" si="142"/>
        <v>0</v>
      </c>
      <c r="AD505" s="37">
        <f t="shared" si="142"/>
        <v>0</v>
      </c>
      <c r="AE505" s="37">
        <f t="shared" si="142"/>
        <v>0</v>
      </c>
    </row>
    <row r="506" spans="1:31" x14ac:dyDescent="0.2">
      <c r="A506" s="9" t="s">
        <v>338</v>
      </c>
      <c r="B506" s="4" t="s">
        <v>339</v>
      </c>
      <c r="C506" s="37">
        <f t="shared" si="143"/>
        <v>0</v>
      </c>
      <c r="D506" s="37">
        <f t="shared" si="142"/>
        <v>0</v>
      </c>
      <c r="E506" s="37">
        <f t="shared" si="142"/>
        <v>0</v>
      </c>
      <c r="F506" s="37">
        <f t="shared" si="142"/>
        <v>0</v>
      </c>
      <c r="G506" s="37">
        <f t="shared" si="142"/>
        <v>0</v>
      </c>
      <c r="H506" s="37">
        <f t="shared" si="142"/>
        <v>0</v>
      </c>
      <c r="I506" s="37">
        <f t="shared" si="142"/>
        <v>0</v>
      </c>
      <c r="J506" s="37">
        <f t="shared" si="142"/>
        <v>0</v>
      </c>
      <c r="K506" s="37">
        <f t="shared" si="142"/>
        <v>0</v>
      </c>
      <c r="L506" s="37">
        <f t="shared" si="142"/>
        <v>0</v>
      </c>
      <c r="M506" s="37">
        <f t="shared" si="142"/>
        <v>0</v>
      </c>
      <c r="N506" s="37">
        <f t="shared" si="142"/>
        <v>0</v>
      </c>
      <c r="O506" s="37">
        <f t="shared" si="142"/>
        <v>0</v>
      </c>
      <c r="P506" s="37">
        <f t="shared" si="142"/>
        <v>0</v>
      </c>
      <c r="Q506" s="37">
        <f t="shared" si="142"/>
        <v>0</v>
      </c>
      <c r="R506" s="37">
        <f t="shared" si="142"/>
        <v>0</v>
      </c>
      <c r="S506" s="37">
        <f t="shared" si="142"/>
        <v>0</v>
      </c>
      <c r="T506" s="37">
        <f t="shared" si="142"/>
        <v>0</v>
      </c>
      <c r="U506" s="37">
        <f t="shared" si="142"/>
        <v>0</v>
      </c>
      <c r="V506" s="37">
        <f t="shared" si="142"/>
        <v>0</v>
      </c>
      <c r="W506" s="37">
        <f t="shared" si="142"/>
        <v>0</v>
      </c>
      <c r="X506" s="37">
        <f t="shared" si="142"/>
        <v>0</v>
      </c>
      <c r="Y506" s="37">
        <f t="shared" si="142"/>
        <v>0</v>
      </c>
      <c r="Z506" s="37">
        <f t="shared" si="142"/>
        <v>0</v>
      </c>
      <c r="AA506" s="37">
        <f t="shared" si="142"/>
        <v>0</v>
      </c>
      <c r="AB506" s="37">
        <f t="shared" si="142"/>
        <v>0</v>
      </c>
      <c r="AC506" s="37">
        <f t="shared" si="142"/>
        <v>0</v>
      </c>
      <c r="AD506" s="37">
        <f t="shared" si="142"/>
        <v>0</v>
      </c>
      <c r="AE506" s="37">
        <f t="shared" si="142"/>
        <v>0</v>
      </c>
    </row>
    <row r="507" spans="1:31" x14ac:dyDescent="0.2">
      <c r="A507" s="9" t="s">
        <v>340</v>
      </c>
      <c r="B507" s="4" t="s">
        <v>267</v>
      </c>
      <c r="C507" s="37">
        <f t="shared" si="143"/>
        <v>0</v>
      </c>
      <c r="D507" s="37">
        <f t="shared" si="142"/>
        <v>0</v>
      </c>
      <c r="E507" s="37">
        <f t="shared" si="142"/>
        <v>0</v>
      </c>
      <c r="F507" s="37">
        <f t="shared" si="142"/>
        <v>0</v>
      </c>
      <c r="G507" s="37">
        <f t="shared" si="142"/>
        <v>0</v>
      </c>
      <c r="H507" s="37">
        <f t="shared" si="142"/>
        <v>0</v>
      </c>
      <c r="I507" s="37">
        <f t="shared" si="142"/>
        <v>0</v>
      </c>
      <c r="J507" s="37">
        <f t="shared" si="142"/>
        <v>0</v>
      </c>
      <c r="K507" s="37">
        <f t="shared" si="142"/>
        <v>0</v>
      </c>
      <c r="L507" s="37">
        <f t="shared" si="142"/>
        <v>0</v>
      </c>
      <c r="M507" s="37">
        <f t="shared" si="142"/>
        <v>0</v>
      </c>
      <c r="N507" s="37">
        <f t="shared" si="142"/>
        <v>0</v>
      </c>
      <c r="O507" s="37">
        <f t="shared" si="142"/>
        <v>0</v>
      </c>
      <c r="P507" s="37">
        <f t="shared" si="142"/>
        <v>0</v>
      </c>
      <c r="Q507" s="37">
        <f t="shared" si="142"/>
        <v>0</v>
      </c>
      <c r="R507" s="37">
        <f t="shared" si="142"/>
        <v>0</v>
      </c>
      <c r="S507" s="37">
        <f t="shared" si="142"/>
        <v>0</v>
      </c>
      <c r="T507" s="37">
        <f t="shared" si="142"/>
        <v>0</v>
      </c>
      <c r="U507" s="37">
        <f t="shared" si="142"/>
        <v>0</v>
      </c>
      <c r="V507" s="37">
        <f t="shared" si="142"/>
        <v>0</v>
      </c>
      <c r="W507" s="37">
        <f t="shared" si="142"/>
        <v>0</v>
      </c>
      <c r="X507" s="37">
        <f t="shared" si="142"/>
        <v>0</v>
      </c>
      <c r="Y507" s="37">
        <f t="shared" si="142"/>
        <v>0</v>
      </c>
      <c r="Z507" s="37">
        <f t="shared" si="142"/>
        <v>0</v>
      </c>
      <c r="AA507" s="37">
        <f t="shared" si="142"/>
        <v>0</v>
      </c>
      <c r="AB507" s="37">
        <f t="shared" si="142"/>
        <v>0</v>
      </c>
      <c r="AC507" s="37">
        <f t="shared" si="142"/>
        <v>0</v>
      </c>
      <c r="AD507" s="37">
        <f t="shared" si="142"/>
        <v>0</v>
      </c>
      <c r="AE507" s="37">
        <f t="shared" si="142"/>
        <v>0</v>
      </c>
    </row>
    <row r="508" spans="1:31" x14ac:dyDescent="0.2">
      <c r="A508" s="9" t="s">
        <v>341</v>
      </c>
      <c r="B508" s="4" t="s">
        <v>342</v>
      </c>
      <c r="C508" s="21">
        <f>+C509+C510+C511+C512+C513+C514</f>
        <v>1.5964459133978973E-4</v>
      </c>
      <c r="D508" s="21">
        <f t="shared" ref="D508:AE508" si="145">+D509+D510+D511+D512+D513+D514</f>
        <v>5.8445911446311841E-4</v>
      </c>
      <c r="E508" s="21">
        <f t="shared" si="145"/>
        <v>1.5639126762961224E-3</v>
      </c>
      <c r="F508" s="21">
        <f t="shared" si="145"/>
        <v>3.7791266760679862E-3</v>
      </c>
      <c r="G508" s="21">
        <f t="shared" si="145"/>
        <v>0.23185991774431472</v>
      </c>
      <c r="H508" s="21">
        <f t="shared" si="145"/>
        <v>0.51894944240841923</v>
      </c>
      <c r="I508" s="21">
        <f t="shared" si="145"/>
        <v>1.1364890210125342</v>
      </c>
      <c r="J508" s="21">
        <f t="shared" si="145"/>
        <v>2.5280790129765611</v>
      </c>
      <c r="K508" s="21">
        <f t="shared" si="145"/>
        <v>2.6143584919247873</v>
      </c>
      <c r="L508" s="21">
        <f t="shared" si="145"/>
        <v>7.3315770959525342</v>
      </c>
      <c r="M508" s="21">
        <f t="shared" si="145"/>
        <v>10.223838870061723</v>
      </c>
      <c r="N508" s="21">
        <f t="shared" si="145"/>
        <v>21.876083554001006</v>
      </c>
      <c r="O508" s="21">
        <f t="shared" si="145"/>
        <v>22.226092517735939</v>
      </c>
      <c r="P508" s="21">
        <f t="shared" si="145"/>
        <v>29.18339640406202</v>
      </c>
      <c r="Q508" s="21">
        <f t="shared" si="145"/>
        <v>36.086809824934846</v>
      </c>
      <c r="R508" s="21">
        <f t="shared" si="145"/>
        <v>47.440612530321332</v>
      </c>
      <c r="S508" s="21">
        <f t="shared" si="145"/>
        <v>59.052700114766857</v>
      </c>
      <c r="T508" s="21">
        <f t="shared" si="145"/>
        <v>74.184042413824827</v>
      </c>
      <c r="U508" s="21">
        <f t="shared" si="145"/>
        <v>91.701542202386861</v>
      </c>
      <c r="V508" s="21">
        <f t="shared" si="145"/>
        <v>105.27986397741464</v>
      </c>
      <c r="W508" s="21">
        <f t="shared" si="145"/>
        <v>138.76976526229254</v>
      </c>
      <c r="X508" s="21">
        <f t="shared" si="145"/>
        <v>167.69251618618713</v>
      </c>
      <c r="Y508" s="21">
        <f t="shared" si="145"/>
        <v>203.85275103596712</v>
      </c>
      <c r="Z508" s="21">
        <f t="shared" si="145"/>
        <v>216.60799067869866</v>
      </c>
      <c r="AA508" s="21">
        <f t="shared" si="145"/>
        <v>252.83589441409538</v>
      </c>
      <c r="AB508" s="21">
        <f t="shared" si="145"/>
        <v>259.26455530939853</v>
      </c>
      <c r="AC508" s="21">
        <f t="shared" si="145"/>
        <v>312.95891561545693</v>
      </c>
      <c r="AD508" s="21">
        <f t="shared" si="145"/>
        <v>358.52389193780954</v>
      </c>
      <c r="AE508" s="21">
        <f t="shared" si="145"/>
        <v>434.27095165252229</v>
      </c>
    </row>
    <row r="509" spans="1:31" x14ac:dyDescent="0.2">
      <c r="A509" s="9" t="s">
        <v>343</v>
      </c>
      <c r="B509" s="4" t="s">
        <v>344</v>
      </c>
      <c r="C509" s="37">
        <f t="shared" si="143"/>
        <v>1.5964459133978973E-4</v>
      </c>
      <c r="D509" s="37">
        <f t="shared" si="142"/>
        <v>5.8445911446311841E-4</v>
      </c>
      <c r="E509" s="37">
        <f t="shared" si="142"/>
        <v>1.5639126762961224E-3</v>
      </c>
      <c r="F509" s="37">
        <f t="shared" si="142"/>
        <v>3.7791266760679862E-3</v>
      </c>
      <c r="G509" s="37">
        <f t="shared" si="142"/>
        <v>0.23185991774431472</v>
      </c>
      <c r="H509" s="37">
        <f t="shared" si="142"/>
        <v>0.51894944240841923</v>
      </c>
      <c r="I509" s="37">
        <f t="shared" si="142"/>
        <v>1.1364890210125342</v>
      </c>
      <c r="J509" s="37">
        <f t="shared" si="142"/>
        <v>2.5240401762152871</v>
      </c>
      <c r="K509" s="37">
        <f t="shared" si="142"/>
        <v>2.5968601988742419</v>
      </c>
      <c r="L509" s="37">
        <f t="shared" si="142"/>
        <v>7.2552416363723129</v>
      </c>
      <c r="M509" s="37">
        <f t="shared" si="142"/>
        <v>10.071806552025155</v>
      </c>
      <c r="N509" s="37">
        <f t="shared" si="142"/>
        <v>21.680625731707863</v>
      </c>
      <c r="O509" s="37">
        <f t="shared" si="142"/>
        <v>22.007486811394056</v>
      </c>
      <c r="P509" s="37">
        <f t="shared" si="142"/>
        <v>28.924999528983157</v>
      </c>
      <c r="Q509" s="37">
        <f t="shared" si="142"/>
        <v>35.609911875194534</v>
      </c>
      <c r="R509" s="37">
        <f t="shared" si="142"/>
        <v>46.515276087082832</v>
      </c>
      <c r="S509" s="37">
        <f t="shared" si="142"/>
        <v>58.222926161303633</v>
      </c>
      <c r="T509" s="37">
        <f t="shared" si="142"/>
        <v>73.463355681780868</v>
      </c>
      <c r="U509" s="37">
        <f t="shared" si="142"/>
        <v>90.218176403357546</v>
      </c>
      <c r="V509" s="37">
        <f t="shared" si="142"/>
        <v>103.17845283314679</v>
      </c>
      <c r="W509" s="37">
        <f t="shared" si="142"/>
        <v>134.37811585826014</v>
      </c>
      <c r="X509" s="37">
        <f t="shared" si="142"/>
        <v>164.49326637516839</v>
      </c>
      <c r="Y509" s="37">
        <f t="shared" si="142"/>
        <v>198.32364734547238</v>
      </c>
      <c r="Z509" s="37">
        <f t="shared" si="142"/>
        <v>211.43995751821319</v>
      </c>
      <c r="AA509" s="37">
        <f t="shared" si="142"/>
        <v>246.78697596074326</v>
      </c>
      <c r="AB509" s="37">
        <f t="shared" si="142"/>
        <v>252.74243055527947</v>
      </c>
      <c r="AC509" s="37">
        <f t="shared" si="142"/>
        <v>303.87712493814331</v>
      </c>
      <c r="AD509" s="37">
        <f t="shared" si="142"/>
        <v>349.4886563106358</v>
      </c>
      <c r="AE509" s="37">
        <f t="shared" si="142"/>
        <v>426.3324928562381</v>
      </c>
    </row>
    <row r="510" spans="1:31" x14ac:dyDescent="0.2">
      <c r="A510" s="9" t="s">
        <v>348</v>
      </c>
      <c r="B510" s="4" t="s">
        <v>349</v>
      </c>
      <c r="C510" s="37">
        <f>+C168</f>
        <v>0</v>
      </c>
      <c r="D510" s="37">
        <f t="shared" ref="D510:AE516" si="146">+D168</f>
        <v>0</v>
      </c>
      <c r="E510" s="37">
        <f t="shared" si="146"/>
        <v>0</v>
      </c>
      <c r="F510" s="37">
        <f t="shared" si="146"/>
        <v>0</v>
      </c>
      <c r="G510" s="37">
        <f t="shared" si="146"/>
        <v>0</v>
      </c>
      <c r="H510" s="37">
        <f t="shared" si="146"/>
        <v>0</v>
      </c>
      <c r="I510" s="37">
        <f t="shared" si="146"/>
        <v>0</v>
      </c>
      <c r="J510" s="37">
        <f t="shared" si="146"/>
        <v>0</v>
      </c>
      <c r="K510" s="37">
        <f t="shared" si="146"/>
        <v>0</v>
      </c>
      <c r="L510" s="37">
        <f t="shared" si="146"/>
        <v>0</v>
      </c>
      <c r="M510" s="37">
        <f t="shared" si="146"/>
        <v>0</v>
      </c>
      <c r="N510" s="37">
        <f t="shared" si="146"/>
        <v>0</v>
      </c>
      <c r="O510" s="37">
        <f t="shared" si="146"/>
        <v>0</v>
      </c>
      <c r="P510" s="37">
        <f t="shared" si="146"/>
        <v>4.4731047324279009E-4</v>
      </c>
      <c r="Q510" s="37">
        <f t="shared" si="146"/>
        <v>0.21044803656110445</v>
      </c>
      <c r="R510" s="37">
        <f t="shared" si="146"/>
        <v>0.62226877425644589</v>
      </c>
      <c r="S510" s="37">
        <f t="shared" si="146"/>
        <v>0.45851923914012077</v>
      </c>
      <c r="T510" s="37">
        <f t="shared" si="146"/>
        <v>0.29986837382021558</v>
      </c>
      <c r="U510" s="37">
        <f t="shared" si="146"/>
        <v>0.8223961094556429</v>
      </c>
      <c r="V510" s="37">
        <f t="shared" si="146"/>
        <v>1.0616468144469882</v>
      </c>
      <c r="W510" s="37">
        <f t="shared" si="146"/>
        <v>3.0588252061468881</v>
      </c>
      <c r="X510" s="37">
        <f t="shared" si="146"/>
        <v>1.4601308260602146</v>
      </c>
      <c r="Y510" s="37">
        <f t="shared" si="146"/>
        <v>3.0836643925650766</v>
      </c>
      <c r="Z510" s="37">
        <f t="shared" si="146"/>
        <v>2.1014347811156497</v>
      </c>
      <c r="AA510" s="37">
        <f t="shared" si="146"/>
        <v>2.7899385539289772</v>
      </c>
      <c r="AB510" s="37">
        <f t="shared" si="146"/>
        <v>3.0434771563525032</v>
      </c>
      <c r="AC510" s="37">
        <f t="shared" si="146"/>
        <v>4.877000455729803</v>
      </c>
      <c r="AD510" s="37">
        <f t="shared" si="146"/>
        <v>4.2910322609598435</v>
      </c>
      <c r="AE510" s="37">
        <f t="shared" si="146"/>
        <v>3.5287068030714535</v>
      </c>
    </row>
    <row r="511" spans="1:31" x14ac:dyDescent="0.2">
      <c r="A511" s="9" t="s">
        <v>350</v>
      </c>
      <c r="B511" s="4" t="s">
        <v>351</v>
      </c>
      <c r="C511" s="37">
        <f t="shared" ref="C511:R516" si="147">+C169</f>
        <v>0</v>
      </c>
      <c r="D511" s="37">
        <f t="shared" si="147"/>
        <v>0</v>
      </c>
      <c r="E511" s="37">
        <f t="shared" si="147"/>
        <v>0</v>
      </c>
      <c r="F511" s="37">
        <f t="shared" si="147"/>
        <v>0</v>
      </c>
      <c r="G511" s="37">
        <f t="shared" si="147"/>
        <v>0</v>
      </c>
      <c r="H511" s="37">
        <f t="shared" si="147"/>
        <v>0</v>
      </c>
      <c r="I511" s="37">
        <f t="shared" si="147"/>
        <v>0</v>
      </c>
      <c r="J511" s="37">
        <f t="shared" si="147"/>
        <v>4.0388367612739871E-3</v>
      </c>
      <c r="K511" s="37">
        <f t="shared" si="147"/>
        <v>9.9355892721947198E-3</v>
      </c>
      <c r="L511" s="37">
        <f t="shared" si="147"/>
        <v>2.2273824658730505E-2</v>
      </c>
      <c r="M511" s="37">
        <f t="shared" si="147"/>
        <v>4.1011285011156036E-2</v>
      </c>
      <c r="N511" s="37">
        <f t="shared" si="147"/>
        <v>6.5389486522466872E-2</v>
      </c>
      <c r="O511" s="37">
        <f t="shared" si="147"/>
        <v>9.1463669966681219E-2</v>
      </c>
      <c r="P511" s="37">
        <f t="shared" si="147"/>
        <v>0.20489509177291645</v>
      </c>
      <c r="Q511" s="37">
        <f t="shared" si="147"/>
        <v>0.23798803670024071</v>
      </c>
      <c r="R511" s="37">
        <f t="shared" si="147"/>
        <v>0.26547501823446573</v>
      </c>
      <c r="S511" s="37">
        <f t="shared" si="146"/>
        <v>0.3237130622599273</v>
      </c>
      <c r="T511" s="37">
        <f t="shared" si="146"/>
        <v>0.37895041480336694</v>
      </c>
      <c r="U511" s="37">
        <f t="shared" si="146"/>
        <v>0.33129207298647234</v>
      </c>
      <c r="V511" s="37">
        <f t="shared" si="146"/>
        <v>0.39348343769799099</v>
      </c>
      <c r="W511" s="37">
        <f t="shared" si="146"/>
        <v>0.51221623244145631</v>
      </c>
      <c r="X511" s="37">
        <f t="shared" si="146"/>
        <v>0.70320799266530365</v>
      </c>
      <c r="Y511" s="37">
        <f t="shared" si="146"/>
        <v>1.0632813674478971</v>
      </c>
      <c r="Z511" s="37">
        <f t="shared" si="146"/>
        <v>1.3450748400991828</v>
      </c>
      <c r="AA511" s="37">
        <f t="shared" si="146"/>
        <v>1.5454883754845854</v>
      </c>
      <c r="AB511" s="37">
        <f t="shared" si="146"/>
        <v>2.0206367619440444</v>
      </c>
      <c r="AC511" s="37">
        <f t="shared" si="146"/>
        <v>2.246490414964875</v>
      </c>
      <c r="AD511" s="37">
        <f t="shared" si="146"/>
        <v>2.2580700049493778</v>
      </c>
      <c r="AE511" s="37">
        <f t="shared" si="146"/>
        <v>2.1748066860300859</v>
      </c>
    </row>
    <row r="512" spans="1:31" x14ac:dyDescent="0.2">
      <c r="A512" s="9" t="s">
        <v>352</v>
      </c>
      <c r="B512" s="4" t="s">
        <v>353</v>
      </c>
      <c r="C512" s="37">
        <f t="shared" si="147"/>
        <v>0</v>
      </c>
      <c r="D512" s="37">
        <f t="shared" si="146"/>
        <v>0</v>
      </c>
      <c r="E512" s="37">
        <f t="shared" si="146"/>
        <v>0</v>
      </c>
      <c r="F512" s="37">
        <f t="shared" si="146"/>
        <v>0</v>
      </c>
      <c r="G512" s="37">
        <f t="shared" si="146"/>
        <v>0</v>
      </c>
      <c r="H512" s="37">
        <f t="shared" si="146"/>
        <v>0</v>
      </c>
      <c r="I512" s="37">
        <f t="shared" si="146"/>
        <v>0</v>
      </c>
      <c r="J512" s="37">
        <f t="shared" si="146"/>
        <v>0</v>
      </c>
      <c r="K512" s="37">
        <f t="shared" si="146"/>
        <v>0</v>
      </c>
      <c r="L512" s="37">
        <f t="shared" si="146"/>
        <v>0</v>
      </c>
      <c r="M512" s="37">
        <f t="shared" si="146"/>
        <v>0</v>
      </c>
      <c r="N512" s="37">
        <f t="shared" si="146"/>
        <v>0</v>
      </c>
      <c r="O512" s="37">
        <f t="shared" si="146"/>
        <v>0</v>
      </c>
      <c r="P512" s="37">
        <f t="shared" si="146"/>
        <v>0</v>
      </c>
      <c r="Q512" s="37">
        <f t="shared" si="146"/>
        <v>0</v>
      </c>
      <c r="R512" s="37">
        <f t="shared" si="146"/>
        <v>0</v>
      </c>
      <c r="S512" s="37">
        <f t="shared" si="146"/>
        <v>0</v>
      </c>
      <c r="T512" s="37">
        <f t="shared" si="146"/>
        <v>0</v>
      </c>
      <c r="U512" s="37">
        <f t="shared" si="146"/>
        <v>0.27524760818878263</v>
      </c>
      <c r="V512" s="37">
        <f t="shared" si="146"/>
        <v>0.59305228822613487</v>
      </c>
      <c r="W512" s="37">
        <f t="shared" si="146"/>
        <v>0.69490599878946036</v>
      </c>
      <c r="X512" s="37">
        <f t="shared" si="146"/>
        <v>0.75805054659023563</v>
      </c>
      <c r="Y512" s="37">
        <f t="shared" si="146"/>
        <v>0.82464360035770246</v>
      </c>
      <c r="Z512" s="37">
        <f t="shared" si="146"/>
        <v>0.93376738013133997</v>
      </c>
      <c r="AA512" s="37">
        <f t="shared" si="146"/>
        <v>0.89805034558909336</v>
      </c>
      <c r="AB512" s="37">
        <f t="shared" si="146"/>
        <v>0.64293563831962386</v>
      </c>
      <c r="AC512" s="37">
        <f t="shared" si="146"/>
        <v>1.1399552127779176</v>
      </c>
      <c r="AD512" s="37">
        <f t="shared" si="146"/>
        <v>1.4821231039603233</v>
      </c>
      <c r="AE512" s="37">
        <f t="shared" si="146"/>
        <v>1.0998515944788607</v>
      </c>
    </row>
    <row r="513" spans="1:31" x14ac:dyDescent="0.2">
      <c r="A513" s="9" t="s">
        <v>354</v>
      </c>
      <c r="B513" s="4" t="s">
        <v>355</v>
      </c>
      <c r="C513" s="37">
        <f t="shared" si="147"/>
        <v>0</v>
      </c>
      <c r="D513" s="37">
        <f t="shared" si="146"/>
        <v>0</v>
      </c>
      <c r="E513" s="37">
        <f t="shared" si="146"/>
        <v>0</v>
      </c>
      <c r="F513" s="37">
        <f t="shared" si="146"/>
        <v>0</v>
      </c>
      <c r="G513" s="37">
        <f t="shared" si="146"/>
        <v>0</v>
      </c>
      <c r="H513" s="37">
        <f t="shared" si="146"/>
        <v>0</v>
      </c>
      <c r="I513" s="37">
        <f t="shared" si="146"/>
        <v>0</v>
      </c>
      <c r="J513" s="37">
        <f t="shared" si="146"/>
        <v>0</v>
      </c>
      <c r="K513" s="37">
        <f t="shared" si="146"/>
        <v>7.5627037783507394E-3</v>
      </c>
      <c r="L513" s="37">
        <f t="shared" si="146"/>
        <v>5.4061634921490638E-2</v>
      </c>
      <c r="M513" s="37">
        <f t="shared" si="146"/>
        <v>0.11102103302541312</v>
      </c>
      <c r="N513" s="37">
        <f t="shared" si="146"/>
        <v>0.13006833577067581</v>
      </c>
      <c r="O513" s="37">
        <f t="shared" si="146"/>
        <v>0.12714203637520227</v>
      </c>
      <c r="P513" s="37">
        <f t="shared" si="146"/>
        <v>5.3054472832704154E-2</v>
      </c>
      <c r="Q513" s="37">
        <f t="shared" si="146"/>
        <v>2.8461876478968674E-2</v>
      </c>
      <c r="R513" s="37">
        <f t="shared" si="146"/>
        <v>3.75926507475828E-2</v>
      </c>
      <c r="S513" s="37">
        <f t="shared" si="146"/>
        <v>4.7541652063170611E-2</v>
      </c>
      <c r="T513" s="37">
        <f t="shared" si="146"/>
        <v>4.1867943420368446E-2</v>
      </c>
      <c r="U513" s="37">
        <f t="shared" si="146"/>
        <v>5.4430008398428723E-2</v>
      </c>
      <c r="V513" s="37">
        <f t="shared" si="146"/>
        <v>5.32286038967296E-2</v>
      </c>
      <c r="W513" s="37">
        <f t="shared" si="146"/>
        <v>0.12570196665459213</v>
      </c>
      <c r="X513" s="37">
        <f t="shared" si="146"/>
        <v>0.27786044570298651</v>
      </c>
      <c r="Y513" s="37">
        <f t="shared" si="146"/>
        <v>0.5575143301240757</v>
      </c>
      <c r="Z513" s="37">
        <f t="shared" si="146"/>
        <v>0.78775615913928509</v>
      </c>
      <c r="AA513" s="37">
        <f t="shared" si="146"/>
        <v>0.81544117834945951</v>
      </c>
      <c r="AB513" s="37">
        <f t="shared" si="146"/>
        <v>0.81507519750287016</v>
      </c>
      <c r="AC513" s="37">
        <f t="shared" si="146"/>
        <v>0.81834459384105462</v>
      </c>
      <c r="AD513" s="37">
        <f t="shared" si="146"/>
        <v>1.0040102573041958</v>
      </c>
      <c r="AE513" s="37">
        <f t="shared" si="146"/>
        <v>1.135093712703781</v>
      </c>
    </row>
    <row r="514" spans="1:31" x14ac:dyDescent="0.2">
      <c r="A514" s="9" t="s">
        <v>356</v>
      </c>
      <c r="B514" s="4" t="s">
        <v>357</v>
      </c>
      <c r="C514" s="37">
        <f t="shared" si="147"/>
        <v>0</v>
      </c>
      <c r="D514" s="37">
        <f t="shared" si="146"/>
        <v>0</v>
      </c>
      <c r="E514" s="37">
        <f t="shared" si="146"/>
        <v>0</v>
      </c>
      <c r="F514" s="37">
        <f t="shared" si="146"/>
        <v>0</v>
      </c>
      <c r="G514" s="37">
        <f t="shared" si="146"/>
        <v>0</v>
      </c>
      <c r="H514" s="37">
        <f t="shared" si="146"/>
        <v>0</v>
      </c>
      <c r="I514" s="37">
        <f t="shared" si="146"/>
        <v>0</v>
      </c>
      <c r="J514" s="37">
        <f t="shared" si="146"/>
        <v>0</v>
      </c>
      <c r="K514" s="37">
        <f t="shared" si="146"/>
        <v>0</v>
      </c>
      <c r="L514" s="37">
        <f t="shared" si="146"/>
        <v>0</v>
      </c>
      <c r="M514" s="37">
        <f t="shared" si="146"/>
        <v>0</v>
      </c>
      <c r="N514" s="37">
        <f t="shared" si="146"/>
        <v>0</v>
      </c>
      <c r="O514" s="37">
        <f t="shared" si="146"/>
        <v>0</v>
      </c>
      <c r="P514" s="37">
        <f t="shared" si="146"/>
        <v>0</v>
      </c>
      <c r="Q514" s="37">
        <f t="shared" si="146"/>
        <v>0</v>
      </c>
      <c r="R514" s="37">
        <f t="shared" si="146"/>
        <v>0</v>
      </c>
      <c r="S514" s="37">
        <f t="shared" si="146"/>
        <v>0</v>
      </c>
      <c r="T514" s="37">
        <f t="shared" si="146"/>
        <v>0</v>
      </c>
      <c r="U514" s="37">
        <f t="shared" si="146"/>
        <v>0</v>
      </c>
      <c r="V514" s="37">
        <f t="shared" si="146"/>
        <v>0</v>
      </c>
      <c r="W514" s="37">
        <f t="shared" si="146"/>
        <v>0</v>
      </c>
      <c r="X514" s="37">
        <f t="shared" si="146"/>
        <v>0</v>
      </c>
      <c r="Y514" s="37">
        <f t="shared" si="146"/>
        <v>0</v>
      </c>
      <c r="Z514" s="37">
        <f t="shared" si="146"/>
        <v>0</v>
      </c>
      <c r="AA514" s="37">
        <f t="shared" si="146"/>
        <v>0</v>
      </c>
      <c r="AB514" s="37">
        <f t="shared" si="146"/>
        <v>0</v>
      </c>
      <c r="AC514" s="37">
        <f t="shared" si="146"/>
        <v>0</v>
      </c>
      <c r="AD514" s="37">
        <f t="shared" si="146"/>
        <v>0</v>
      </c>
      <c r="AE514" s="37">
        <f t="shared" si="146"/>
        <v>0</v>
      </c>
    </row>
    <row r="515" spans="1:31" x14ac:dyDescent="0.2">
      <c r="A515" s="9" t="s">
        <v>358</v>
      </c>
      <c r="B515" s="4" t="s">
        <v>359</v>
      </c>
      <c r="C515" s="21">
        <f>+C516+C517+C518+C519</f>
        <v>3.2919229331837128E-2</v>
      </c>
      <c r="D515" s="21">
        <f t="shared" ref="D515:AE515" si="148">+D516+D517+D518+D519</f>
        <v>6.2374679233605304E-2</v>
      </c>
      <c r="E515" s="21">
        <f t="shared" si="148"/>
        <v>6.3862600962485458E-2</v>
      </c>
      <c r="F515" s="21">
        <f t="shared" si="148"/>
        <v>1.4693269536085669</v>
      </c>
      <c r="G515" s="21">
        <f t="shared" si="148"/>
        <v>1.5082340590173715</v>
      </c>
      <c r="H515" s="21">
        <f t="shared" si="148"/>
        <v>1.6538116428781628</v>
      </c>
      <c r="I515" s="21">
        <f t="shared" si="148"/>
        <v>1.687818569631665</v>
      </c>
      <c r="J515" s="21">
        <f t="shared" si="148"/>
        <v>1.9283068619453088</v>
      </c>
      <c r="K515" s="21">
        <f t="shared" si="148"/>
        <v>1.7372561194955678</v>
      </c>
      <c r="L515" s="21">
        <f t="shared" si="148"/>
        <v>1.915904538977433</v>
      </c>
      <c r="M515" s="21">
        <f t="shared" si="148"/>
        <v>2.2409666462991469</v>
      </c>
      <c r="N515" s="21">
        <f t="shared" si="148"/>
        <v>1.805638443974624</v>
      </c>
      <c r="O515" s="21">
        <f t="shared" si="148"/>
        <v>2.017862240424142</v>
      </c>
      <c r="P515" s="21">
        <f t="shared" si="148"/>
        <v>2.5596684063266797</v>
      </c>
      <c r="Q515" s="21">
        <f t="shared" si="148"/>
        <v>2.4075395286688233</v>
      </c>
      <c r="R515" s="21">
        <f t="shared" si="148"/>
        <v>2.1243302721459534</v>
      </c>
      <c r="S515" s="21">
        <f t="shared" si="148"/>
        <v>2.2196747842528675</v>
      </c>
      <c r="T515" s="21">
        <f t="shared" si="148"/>
        <v>2.2527804591792142</v>
      </c>
      <c r="U515" s="21">
        <f t="shared" si="148"/>
        <v>2.3349524684698508</v>
      </c>
      <c r="V515" s="21">
        <f t="shared" si="148"/>
        <v>2.7243801435833497</v>
      </c>
      <c r="W515" s="21">
        <f t="shared" si="148"/>
        <v>3.8490343865785994</v>
      </c>
      <c r="X515" s="21">
        <f t="shared" si="148"/>
        <v>2.5124081572531671</v>
      </c>
      <c r="Y515" s="21">
        <f t="shared" si="148"/>
        <v>2.7438404966008569</v>
      </c>
      <c r="Z515" s="21">
        <f t="shared" si="148"/>
        <v>2.9090645238242887</v>
      </c>
      <c r="AA515" s="21">
        <f t="shared" si="148"/>
        <v>2.86937653403738</v>
      </c>
      <c r="AB515" s="21">
        <f t="shared" si="148"/>
        <v>3.0223991604187819</v>
      </c>
      <c r="AC515" s="21">
        <f t="shared" si="148"/>
        <v>2.5300383512071458</v>
      </c>
      <c r="AD515" s="21">
        <f t="shared" si="148"/>
        <v>2.779051524079569</v>
      </c>
      <c r="AE515" s="21">
        <f t="shared" si="148"/>
        <v>5.2010287316359136</v>
      </c>
    </row>
    <row r="516" spans="1:31" x14ac:dyDescent="0.2">
      <c r="A516" s="9" t="s">
        <v>360</v>
      </c>
      <c r="B516" s="4" t="s">
        <v>361</v>
      </c>
      <c r="C516" s="37">
        <f t="shared" si="147"/>
        <v>0</v>
      </c>
      <c r="D516" s="37">
        <f t="shared" si="146"/>
        <v>2.9455449901768169E-2</v>
      </c>
      <c r="E516" s="37">
        <f t="shared" si="146"/>
        <v>3.0943371630648326E-2</v>
      </c>
      <c r="F516" s="37">
        <f t="shared" si="146"/>
        <v>1.4364077242767297</v>
      </c>
      <c r="G516" s="37">
        <f t="shared" si="146"/>
        <v>1.4753148296855343</v>
      </c>
      <c r="H516" s="37">
        <f t="shared" si="146"/>
        <v>1.6208924135463256</v>
      </c>
      <c r="I516" s="37">
        <f t="shared" si="146"/>
        <v>1.6548993402998278</v>
      </c>
      <c r="J516" s="37">
        <f t="shared" si="146"/>
        <v>1.8953876326134715</v>
      </c>
      <c r="K516" s="37">
        <f t="shared" si="146"/>
        <v>1.7043368901637306</v>
      </c>
      <c r="L516" s="37">
        <f t="shared" si="146"/>
        <v>1.8829853096455957</v>
      </c>
      <c r="M516" s="37">
        <f t="shared" si="146"/>
        <v>2.2080474169673097</v>
      </c>
      <c r="N516" s="37">
        <f t="shared" si="146"/>
        <v>1.7727192146427868</v>
      </c>
      <c r="O516" s="37">
        <f t="shared" si="146"/>
        <v>1.9849430110923048</v>
      </c>
      <c r="P516" s="37">
        <f t="shared" si="146"/>
        <v>2.5267364945781781</v>
      </c>
      <c r="Q516" s="37">
        <f t="shared" si="146"/>
        <v>2.3745958270416199</v>
      </c>
      <c r="R516" s="37">
        <f t="shared" si="146"/>
        <v>2.0913723383930103</v>
      </c>
      <c r="S516" s="37">
        <f t="shared" si="146"/>
        <v>2.1867105655988173</v>
      </c>
      <c r="T516" s="37">
        <f t="shared" si="146"/>
        <v>2.2198079539684543</v>
      </c>
      <c r="U516" s="37">
        <f t="shared" si="146"/>
        <v>2.3019632155457415</v>
      </c>
      <c r="V516" s="37">
        <f t="shared" si="146"/>
        <v>2.6913698386372245</v>
      </c>
      <c r="W516" s="37">
        <f t="shared" si="146"/>
        <v>3.8159980302017291</v>
      </c>
      <c r="X516" s="37">
        <f t="shared" si="146"/>
        <v>2.479358967146974</v>
      </c>
      <c r="Y516" s="37">
        <f t="shared" si="146"/>
        <v>2.7162585844289611</v>
      </c>
      <c r="Z516" s="37">
        <f t="shared" si="146"/>
        <v>2.8869352629496721</v>
      </c>
      <c r="AA516" s="37">
        <f t="shared" si="146"/>
        <v>2.8458244382800788</v>
      </c>
      <c r="AB516" s="37">
        <f t="shared" si="146"/>
        <v>2.9974261671560769</v>
      </c>
      <c r="AC516" s="37">
        <f t="shared" si="146"/>
        <v>2.5098234726775832</v>
      </c>
      <c r="AD516" s="37">
        <f t="shared" si="146"/>
        <v>2.7625802945830791</v>
      </c>
      <c r="AE516" s="37">
        <f t="shared" si="146"/>
        <v>5.1883389959326394</v>
      </c>
    </row>
    <row r="517" spans="1:31" x14ac:dyDescent="0.2">
      <c r="A517" s="9" t="s">
        <v>368</v>
      </c>
      <c r="B517" s="4" t="s">
        <v>369</v>
      </c>
      <c r="C517" s="37">
        <f>+C178</f>
        <v>0</v>
      </c>
      <c r="D517" s="37">
        <f t="shared" ref="D517:AE517" si="149">+D178</f>
        <v>0</v>
      </c>
      <c r="E517" s="37">
        <f t="shared" si="149"/>
        <v>0</v>
      </c>
      <c r="F517" s="37">
        <f t="shared" si="149"/>
        <v>0</v>
      </c>
      <c r="G517" s="37">
        <f t="shared" si="149"/>
        <v>0</v>
      </c>
      <c r="H517" s="37">
        <f t="shared" si="149"/>
        <v>0</v>
      </c>
      <c r="I517" s="37">
        <f t="shared" si="149"/>
        <v>0</v>
      </c>
      <c r="J517" s="37">
        <f t="shared" si="149"/>
        <v>0</v>
      </c>
      <c r="K517" s="37">
        <f t="shared" si="149"/>
        <v>0</v>
      </c>
      <c r="L517" s="37">
        <f t="shared" si="149"/>
        <v>0</v>
      </c>
      <c r="M517" s="37">
        <f t="shared" si="149"/>
        <v>0</v>
      </c>
      <c r="N517" s="37">
        <f t="shared" si="149"/>
        <v>0</v>
      </c>
      <c r="O517" s="37">
        <f t="shared" si="149"/>
        <v>0</v>
      </c>
      <c r="P517" s="37">
        <f t="shared" si="149"/>
        <v>0</v>
      </c>
      <c r="Q517" s="37">
        <f t="shared" si="149"/>
        <v>0</v>
      </c>
      <c r="R517" s="37">
        <f t="shared" si="149"/>
        <v>0</v>
      </c>
      <c r="S517" s="37">
        <f t="shared" si="149"/>
        <v>0</v>
      </c>
      <c r="T517" s="37">
        <f t="shared" si="149"/>
        <v>0</v>
      </c>
      <c r="U517" s="37">
        <f t="shared" si="149"/>
        <v>0</v>
      </c>
      <c r="V517" s="37">
        <f t="shared" si="149"/>
        <v>0</v>
      </c>
      <c r="W517" s="37">
        <f t="shared" si="149"/>
        <v>0</v>
      </c>
      <c r="X517" s="37">
        <f t="shared" si="149"/>
        <v>0</v>
      </c>
      <c r="Y517" s="37">
        <f t="shared" si="149"/>
        <v>0</v>
      </c>
      <c r="Z517" s="37">
        <f t="shared" si="149"/>
        <v>0</v>
      </c>
      <c r="AA517" s="37">
        <f t="shared" si="149"/>
        <v>0</v>
      </c>
      <c r="AB517" s="37">
        <f t="shared" si="149"/>
        <v>0</v>
      </c>
      <c r="AC517" s="37">
        <f t="shared" si="149"/>
        <v>0</v>
      </c>
      <c r="AD517" s="37">
        <f t="shared" si="149"/>
        <v>0</v>
      </c>
      <c r="AE517" s="37">
        <f t="shared" si="149"/>
        <v>0</v>
      </c>
    </row>
    <row r="518" spans="1:31" x14ac:dyDescent="0.2">
      <c r="A518" s="9" t="s">
        <v>375</v>
      </c>
      <c r="B518" s="4" t="s">
        <v>376</v>
      </c>
      <c r="C518" s="37">
        <f>+C182</f>
        <v>3.2919229331837128E-2</v>
      </c>
      <c r="D518" s="37">
        <f t="shared" ref="D518:AE518" si="150">+D182</f>
        <v>3.2919229331837135E-2</v>
      </c>
      <c r="E518" s="37">
        <f t="shared" si="150"/>
        <v>3.2919229331837135E-2</v>
      </c>
      <c r="F518" s="37">
        <f t="shared" si="150"/>
        <v>3.2919229331837122E-2</v>
      </c>
      <c r="G518" s="37">
        <f t="shared" si="150"/>
        <v>3.2919229331837128E-2</v>
      </c>
      <c r="H518" s="37">
        <f t="shared" si="150"/>
        <v>3.2919229331837122E-2</v>
      </c>
      <c r="I518" s="37">
        <f t="shared" si="150"/>
        <v>3.2919229331837128E-2</v>
      </c>
      <c r="J518" s="37">
        <f t="shared" si="150"/>
        <v>3.2919229331837122E-2</v>
      </c>
      <c r="K518" s="37">
        <f t="shared" si="150"/>
        <v>3.2919229331837128E-2</v>
      </c>
      <c r="L518" s="37">
        <f t="shared" si="150"/>
        <v>3.2919229331837128E-2</v>
      </c>
      <c r="M518" s="37">
        <f t="shared" si="150"/>
        <v>3.2919229331837128E-2</v>
      </c>
      <c r="N518" s="37">
        <f t="shared" si="150"/>
        <v>3.2919229331837128E-2</v>
      </c>
      <c r="O518" s="37">
        <f t="shared" si="150"/>
        <v>3.2919229331837128E-2</v>
      </c>
      <c r="P518" s="37">
        <f t="shared" si="150"/>
        <v>3.2931911748501783E-2</v>
      </c>
      <c r="Q518" s="37">
        <f t="shared" si="150"/>
        <v>3.2943701627203496E-2</v>
      </c>
      <c r="R518" s="37">
        <f t="shared" si="150"/>
        <v>3.2957933752943085E-2</v>
      </c>
      <c r="S518" s="37">
        <f t="shared" si="150"/>
        <v>3.296421865405013E-2</v>
      </c>
      <c r="T518" s="37">
        <f t="shared" si="150"/>
        <v>3.2972505210759916E-2</v>
      </c>
      <c r="U518" s="37">
        <f t="shared" si="150"/>
        <v>3.2989252924109549E-2</v>
      </c>
      <c r="V518" s="37">
        <f t="shared" si="150"/>
        <v>3.3010304946125231E-2</v>
      </c>
      <c r="W518" s="37">
        <f t="shared" si="150"/>
        <v>3.3036356376870281E-2</v>
      </c>
      <c r="X518" s="37">
        <f t="shared" si="150"/>
        <v>3.3049190106193137E-2</v>
      </c>
      <c r="Y518" s="37">
        <f t="shared" si="150"/>
        <v>2.7581912171896004E-2</v>
      </c>
      <c r="Z518" s="37">
        <f t="shared" si="150"/>
        <v>2.2129260874616481E-2</v>
      </c>
      <c r="AA518" s="37">
        <f t="shared" si="150"/>
        <v>2.3552095757301401E-2</v>
      </c>
      <c r="AB518" s="37">
        <f t="shared" si="150"/>
        <v>2.4972993262705169E-2</v>
      </c>
      <c r="AC518" s="37">
        <f t="shared" si="150"/>
        <v>2.0214878529562615E-2</v>
      </c>
      <c r="AD518" s="37">
        <f t="shared" si="150"/>
        <v>1.6471229496489867E-2</v>
      </c>
      <c r="AE518" s="37">
        <f t="shared" si="150"/>
        <v>1.2689735703274295E-2</v>
      </c>
    </row>
    <row r="519" spans="1:31" x14ac:dyDescent="0.2">
      <c r="A519" s="9" t="s">
        <v>382</v>
      </c>
      <c r="B519" s="4" t="s">
        <v>267</v>
      </c>
      <c r="C519" s="37">
        <f>+C186</f>
        <v>0</v>
      </c>
      <c r="D519" s="37">
        <f t="shared" ref="D519:AE519" si="151">+D186</f>
        <v>0</v>
      </c>
      <c r="E519" s="37">
        <f t="shared" si="151"/>
        <v>0</v>
      </c>
      <c r="F519" s="37">
        <f t="shared" si="151"/>
        <v>0</v>
      </c>
      <c r="G519" s="37">
        <f t="shared" si="151"/>
        <v>0</v>
      </c>
      <c r="H519" s="37">
        <f t="shared" si="151"/>
        <v>0</v>
      </c>
      <c r="I519" s="37">
        <f t="shared" si="151"/>
        <v>0</v>
      </c>
      <c r="J519" s="37">
        <f t="shared" si="151"/>
        <v>0</v>
      </c>
      <c r="K519" s="37">
        <f t="shared" si="151"/>
        <v>0</v>
      </c>
      <c r="L519" s="37">
        <f t="shared" si="151"/>
        <v>0</v>
      </c>
      <c r="M519" s="37">
        <f t="shared" si="151"/>
        <v>0</v>
      </c>
      <c r="N519" s="37">
        <f t="shared" si="151"/>
        <v>0</v>
      </c>
      <c r="O519" s="37">
        <f t="shared" si="151"/>
        <v>0</v>
      </c>
      <c r="P519" s="37">
        <f t="shared" si="151"/>
        <v>0</v>
      </c>
      <c r="Q519" s="37">
        <f t="shared" si="151"/>
        <v>0</v>
      </c>
      <c r="R519" s="37">
        <f t="shared" si="151"/>
        <v>0</v>
      </c>
      <c r="S519" s="37">
        <f t="shared" si="151"/>
        <v>0</v>
      </c>
      <c r="T519" s="37">
        <f t="shared" si="151"/>
        <v>0</v>
      </c>
      <c r="U519" s="37">
        <f t="shared" si="151"/>
        <v>0</v>
      </c>
      <c r="V519" s="37">
        <f t="shared" si="151"/>
        <v>0</v>
      </c>
      <c r="W519" s="37">
        <f t="shared" si="151"/>
        <v>0</v>
      </c>
      <c r="X519" s="37">
        <f t="shared" si="151"/>
        <v>0</v>
      </c>
      <c r="Y519" s="37">
        <f t="shared" si="151"/>
        <v>0</v>
      </c>
      <c r="Z519" s="37">
        <f t="shared" si="151"/>
        <v>0</v>
      </c>
      <c r="AA519" s="37">
        <f t="shared" si="151"/>
        <v>0</v>
      </c>
      <c r="AB519" s="37">
        <f t="shared" si="151"/>
        <v>0</v>
      </c>
      <c r="AC519" s="37">
        <f t="shared" si="151"/>
        <v>0</v>
      </c>
      <c r="AD519" s="37">
        <f t="shared" si="151"/>
        <v>0</v>
      </c>
      <c r="AE519" s="37">
        <f t="shared" si="151"/>
        <v>0</v>
      </c>
    </row>
    <row r="520" spans="1:31" x14ac:dyDescent="0.2">
      <c r="A520" s="9" t="s">
        <v>383</v>
      </c>
      <c r="B520" s="4" t="s">
        <v>184</v>
      </c>
      <c r="C520" s="21">
        <f>+C521+C522+C523</f>
        <v>0</v>
      </c>
      <c r="D520" s="21">
        <f t="shared" ref="D520:AE520" si="152">+D521+D522+D523</f>
        <v>0</v>
      </c>
      <c r="E520" s="21">
        <f t="shared" si="152"/>
        <v>0</v>
      </c>
      <c r="F520" s="21">
        <f t="shared" si="152"/>
        <v>0</v>
      </c>
      <c r="G520" s="21">
        <f t="shared" si="152"/>
        <v>0</v>
      </c>
      <c r="H520" s="21">
        <f t="shared" si="152"/>
        <v>0</v>
      </c>
      <c r="I520" s="21">
        <f t="shared" si="152"/>
        <v>0</v>
      </c>
      <c r="J520" s="21">
        <f t="shared" si="152"/>
        <v>0</v>
      </c>
      <c r="K520" s="21">
        <f t="shared" si="152"/>
        <v>0</v>
      </c>
      <c r="L520" s="21">
        <f t="shared" si="152"/>
        <v>0</v>
      </c>
      <c r="M520" s="21">
        <f t="shared" si="152"/>
        <v>0</v>
      </c>
      <c r="N520" s="21">
        <f t="shared" si="152"/>
        <v>0</v>
      </c>
      <c r="O520" s="21">
        <f t="shared" si="152"/>
        <v>0</v>
      </c>
      <c r="P520" s="21">
        <f t="shared" si="152"/>
        <v>0</v>
      </c>
      <c r="Q520" s="21">
        <f t="shared" si="152"/>
        <v>0</v>
      </c>
      <c r="R520" s="21">
        <f t="shared" si="152"/>
        <v>0</v>
      </c>
      <c r="S520" s="21">
        <f t="shared" si="152"/>
        <v>0</v>
      </c>
      <c r="T520" s="21">
        <f t="shared" si="152"/>
        <v>0</v>
      </c>
      <c r="U520" s="21">
        <f t="shared" si="152"/>
        <v>0</v>
      </c>
      <c r="V520" s="21">
        <f t="shared" si="152"/>
        <v>0</v>
      </c>
      <c r="W520" s="21">
        <f t="shared" si="152"/>
        <v>0</v>
      </c>
      <c r="X520" s="21">
        <f t="shared" si="152"/>
        <v>0</v>
      </c>
      <c r="Y520" s="21">
        <f t="shared" si="152"/>
        <v>0</v>
      </c>
      <c r="Z520" s="21">
        <f t="shared" si="152"/>
        <v>0</v>
      </c>
      <c r="AA520" s="21">
        <f t="shared" si="152"/>
        <v>0</v>
      </c>
      <c r="AB520" s="21">
        <f t="shared" si="152"/>
        <v>0</v>
      </c>
      <c r="AC520" s="21">
        <f t="shared" si="152"/>
        <v>0</v>
      </c>
      <c r="AD520" s="21">
        <f t="shared" si="152"/>
        <v>0</v>
      </c>
      <c r="AE520" s="21">
        <f t="shared" si="152"/>
        <v>0</v>
      </c>
    </row>
    <row r="521" spans="1:31" x14ac:dyDescent="0.2">
      <c r="A521" s="9" t="s">
        <v>384</v>
      </c>
      <c r="B521" s="4" t="s">
        <v>385</v>
      </c>
      <c r="C521" s="37">
        <f t="shared" ref="C521:R523" si="153">+C188</f>
        <v>0</v>
      </c>
      <c r="D521" s="37">
        <f t="shared" si="153"/>
        <v>0</v>
      </c>
      <c r="E521" s="37">
        <f t="shared" si="153"/>
        <v>0</v>
      </c>
      <c r="F521" s="37">
        <f t="shared" si="153"/>
        <v>0</v>
      </c>
      <c r="G521" s="37">
        <f t="shared" si="153"/>
        <v>0</v>
      </c>
      <c r="H521" s="37">
        <f t="shared" si="153"/>
        <v>0</v>
      </c>
      <c r="I521" s="37">
        <f t="shared" si="153"/>
        <v>0</v>
      </c>
      <c r="J521" s="37">
        <f t="shared" si="153"/>
        <v>0</v>
      </c>
      <c r="K521" s="37">
        <f t="shared" si="153"/>
        <v>0</v>
      </c>
      <c r="L521" s="37">
        <f t="shared" si="153"/>
        <v>0</v>
      </c>
      <c r="M521" s="37">
        <f t="shared" si="153"/>
        <v>0</v>
      </c>
      <c r="N521" s="37">
        <f t="shared" si="153"/>
        <v>0</v>
      </c>
      <c r="O521" s="37">
        <f t="shared" si="153"/>
        <v>0</v>
      </c>
      <c r="P521" s="37">
        <f t="shared" si="153"/>
        <v>0</v>
      </c>
      <c r="Q521" s="37">
        <f t="shared" si="153"/>
        <v>0</v>
      </c>
      <c r="R521" s="37">
        <f t="shared" si="153"/>
        <v>0</v>
      </c>
      <c r="S521" s="37">
        <f t="shared" ref="D521:AE523" si="154">+S188</f>
        <v>0</v>
      </c>
      <c r="T521" s="37">
        <f t="shared" si="154"/>
        <v>0</v>
      </c>
      <c r="U521" s="37">
        <f t="shared" si="154"/>
        <v>0</v>
      </c>
      <c r="V521" s="37">
        <f t="shared" si="154"/>
        <v>0</v>
      </c>
      <c r="W521" s="37">
        <f t="shared" si="154"/>
        <v>0</v>
      </c>
      <c r="X521" s="37">
        <f t="shared" si="154"/>
        <v>0</v>
      </c>
      <c r="Y521" s="37">
        <f t="shared" si="154"/>
        <v>0</v>
      </c>
      <c r="Z521" s="37">
        <f t="shared" si="154"/>
        <v>0</v>
      </c>
      <c r="AA521" s="37">
        <f t="shared" si="154"/>
        <v>0</v>
      </c>
      <c r="AB521" s="37">
        <f t="shared" si="154"/>
        <v>0</v>
      </c>
      <c r="AC521" s="37">
        <f t="shared" si="154"/>
        <v>0</v>
      </c>
      <c r="AD521" s="37">
        <f t="shared" si="154"/>
        <v>0</v>
      </c>
      <c r="AE521" s="37">
        <f t="shared" si="154"/>
        <v>0</v>
      </c>
    </row>
    <row r="522" spans="1:31" x14ac:dyDescent="0.2">
      <c r="A522" s="9" t="s">
        <v>386</v>
      </c>
      <c r="B522" s="4" t="s">
        <v>387</v>
      </c>
      <c r="C522" s="37">
        <f t="shared" si="153"/>
        <v>0</v>
      </c>
      <c r="D522" s="37">
        <f t="shared" si="154"/>
        <v>0</v>
      </c>
      <c r="E522" s="37">
        <f t="shared" si="154"/>
        <v>0</v>
      </c>
      <c r="F522" s="37">
        <f t="shared" si="154"/>
        <v>0</v>
      </c>
      <c r="G522" s="37">
        <f t="shared" si="154"/>
        <v>0</v>
      </c>
      <c r="H522" s="37">
        <f t="shared" si="154"/>
        <v>0</v>
      </c>
      <c r="I522" s="37">
        <f t="shared" si="154"/>
        <v>0</v>
      </c>
      <c r="J522" s="37">
        <f t="shared" si="154"/>
        <v>0</v>
      </c>
      <c r="K522" s="37">
        <f t="shared" si="154"/>
        <v>0</v>
      </c>
      <c r="L522" s="37">
        <f t="shared" si="154"/>
        <v>0</v>
      </c>
      <c r="M522" s="37">
        <f t="shared" si="154"/>
        <v>0</v>
      </c>
      <c r="N522" s="37">
        <f t="shared" si="154"/>
        <v>0</v>
      </c>
      <c r="O522" s="37">
        <f t="shared" si="154"/>
        <v>0</v>
      </c>
      <c r="P522" s="37">
        <f t="shared" si="154"/>
        <v>0</v>
      </c>
      <c r="Q522" s="37">
        <f t="shared" si="154"/>
        <v>0</v>
      </c>
      <c r="R522" s="37">
        <f t="shared" si="154"/>
        <v>0</v>
      </c>
      <c r="S522" s="37">
        <f t="shared" si="154"/>
        <v>0</v>
      </c>
      <c r="T522" s="37">
        <f t="shared" si="154"/>
        <v>0</v>
      </c>
      <c r="U522" s="37">
        <f t="shared" si="154"/>
        <v>0</v>
      </c>
      <c r="V522" s="37">
        <f t="shared" si="154"/>
        <v>0</v>
      </c>
      <c r="W522" s="37">
        <f t="shared" si="154"/>
        <v>0</v>
      </c>
      <c r="X522" s="37">
        <f t="shared" si="154"/>
        <v>0</v>
      </c>
      <c r="Y522" s="37">
        <f t="shared" si="154"/>
        <v>0</v>
      </c>
      <c r="Z522" s="37">
        <f t="shared" si="154"/>
        <v>0</v>
      </c>
      <c r="AA522" s="37">
        <f t="shared" si="154"/>
        <v>0</v>
      </c>
      <c r="AB522" s="37">
        <f t="shared" si="154"/>
        <v>0</v>
      </c>
      <c r="AC522" s="37">
        <f t="shared" si="154"/>
        <v>0</v>
      </c>
      <c r="AD522" s="37">
        <f t="shared" si="154"/>
        <v>0</v>
      </c>
      <c r="AE522" s="37">
        <f t="shared" si="154"/>
        <v>0</v>
      </c>
    </row>
    <row r="523" spans="1:31" x14ac:dyDescent="0.2">
      <c r="A523" s="9" t="s">
        <v>388</v>
      </c>
      <c r="B523" s="4" t="s">
        <v>267</v>
      </c>
      <c r="C523" s="37">
        <f t="shared" si="153"/>
        <v>0</v>
      </c>
      <c r="D523" s="37">
        <f t="shared" si="154"/>
        <v>0</v>
      </c>
      <c r="E523" s="37">
        <f t="shared" si="154"/>
        <v>0</v>
      </c>
      <c r="F523" s="37">
        <f t="shared" si="154"/>
        <v>0</v>
      </c>
      <c r="G523" s="37">
        <f t="shared" si="154"/>
        <v>0</v>
      </c>
      <c r="H523" s="37">
        <f t="shared" si="154"/>
        <v>0</v>
      </c>
      <c r="I523" s="37">
        <f t="shared" si="154"/>
        <v>0</v>
      </c>
      <c r="J523" s="37">
        <f t="shared" si="154"/>
        <v>0</v>
      </c>
      <c r="K523" s="37">
        <f t="shared" si="154"/>
        <v>0</v>
      </c>
      <c r="L523" s="37">
        <f t="shared" si="154"/>
        <v>0</v>
      </c>
      <c r="M523" s="37">
        <f t="shared" si="154"/>
        <v>0</v>
      </c>
      <c r="N523" s="37">
        <f t="shared" si="154"/>
        <v>0</v>
      </c>
      <c r="O523" s="37">
        <f t="shared" si="154"/>
        <v>0</v>
      </c>
      <c r="P523" s="37">
        <f t="shared" si="154"/>
        <v>0</v>
      </c>
      <c r="Q523" s="37">
        <f t="shared" si="154"/>
        <v>0</v>
      </c>
      <c r="R523" s="37">
        <f t="shared" si="154"/>
        <v>0</v>
      </c>
      <c r="S523" s="37">
        <f t="shared" si="154"/>
        <v>0</v>
      </c>
      <c r="T523" s="37">
        <f t="shared" si="154"/>
        <v>0</v>
      </c>
      <c r="U523" s="37">
        <f t="shared" si="154"/>
        <v>0</v>
      </c>
      <c r="V523" s="37">
        <f t="shared" si="154"/>
        <v>0</v>
      </c>
      <c r="W523" s="37">
        <f t="shared" si="154"/>
        <v>0</v>
      </c>
      <c r="X523" s="37">
        <f t="shared" si="154"/>
        <v>0</v>
      </c>
      <c r="Y523" s="37">
        <f t="shared" si="154"/>
        <v>0</v>
      </c>
      <c r="Z523" s="37">
        <f t="shared" si="154"/>
        <v>0</v>
      </c>
      <c r="AA523" s="37">
        <f t="shared" si="154"/>
        <v>0</v>
      </c>
      <c r="AB523" s="37">
        <f t="shared" si="154"/>
        <v>0</v>
      </c>
      <c r="AC523" s="37">
        <f t="shared" si="154"/>
        <v>0</v>
      </c>
      <c r="AD523" s="37">
        <f t="shared" si="154"/>
        <v>0</v>
      </c>
      <c r="AE523" s="37">
        <f t="shared" si="154"/>
        <v>0</v>
      </c>
    </row>
    <row r="524" spans="1:31" x14ac:dyDescent="0.2">
      <c r="A524" s="12" t="s">
        <v>390</v>
      </c>
      <c r="B524" s="7" t="s">
        <v>391</v>
      </c>
      <c r="C524" s="28">
        <f t="shared" ref="C524:AE524" si="155">+C525+C530+C536+C541+C544+C545+C549+C552++C553+C554</f>
        <v>784.61971452537625</v>
      </c>
      <c r="D524" s="28">
        <f t="shared" si="155"/>
        <v>797.36331555916593</v>
      </c>
      <c r="E524" s="28">
        <f t="shared" si="155"/>
        <v>832.54746814495354</v>
      </c>
      <c r="F524" s="28">
        <f t="shared" si="155"/>
        <v>874.91404592476738</v>
      </c>
      <c r="G524" s="28">
        <f t="shared" si="155"/>
        <v>918.88467921324116</v>
      </c>
      <c r="H524" s="28">
        <f t="shared" si="155"/>
        <v>949.6151660953758</v>
      </c>
      <c r="I524" s="28">
        <f t="shared" si="155"/>
        <v>993.24501032505964</v>
      </c>
      <c r="J524" s="28">
        <f t="shared" si="155"/>
        <v>1008.2203248452038</v>
      </c>
      <c r="K524" s="28">
        <f t="shared" si="155"/>
        <v>996.91510666080057</v>
      </c>
      <c r="L524" s="28">
        <f t="shared" si="155"/>
        <v>1022.9930533166161</v>
      </c>
      <c r="M524" s="28">
        <f t="shared" si="155"/>
        <v>1014.3741149566036</v>
      </c>
      <c r="N524" s="28">
        <f t="shared" si="155"/>
        <v>956.59401755676288</v>
      </c>
      <c r="O524" s="28">
        <f t="shared" si="155"/>
        <v>994.02658542817062</v>
      </c>
      <c r="P524" s="28">
        <f t="shared" si="155"/>
        <v>959.02796526044631</v>
      </c>
      <c r="Q524" s="28">
        <f t="shared" si="155"/>
        <v>1047.323842522751</v>
      </c>
      <c r="R524" s="28">
        <f t="shared" si="155"/>
        <v>1047.1690879929711</v>
      </c>
      <c r="S524" s="28">
        <f t="shared" si="155"/>
        <v>1101.3703550667647</v>
      </c>
      <c r="T524" s="28">
        <f t="shared" si="155"/>
        <v>1144.109164753615</v>
      </c>
      <c r="U524" s="28">
        <f t="shared" si="155"/>
        <v>1167.1623830365902</v>
      </c>
      <c r="V524" s="28">
        <f t="shared" si="155"/>
        <v>1165.8637744022963</v>
      </c>
      <c r="W524" s="28">
        <f t="shared" si="155"/>
        <v>1194.4222697053801</v>
      </c>
      <c r="X524" s="28">
        <f t="shared" si="155"/>
        <v>1171.0219097034965</v>
      </c>
      <c r="Y524" s="28">
        <f t="shared" si="155"/>
        <v>1190.5399530466386</v>
      </c>
      <c r="Z524" s="28">
        <f t="shared" si="155"/>
        <v>1155.3564621014534</v>
      </c>
      <c r="AA524" s="28">
        <f t="shared" si="155"/>
        <v>1103.9712843747261</v>
      </c>
      <c r="AB524" s="28">
        <f t="shared" si="155"/>
        <v>1140.4515968662065</v>
      </c>
      <c r="AC524" s="28">
        <f t="shared" si="155"/>
        <v>1125.5861667653651</v>
      </c>
      <c r="AD524" s="28">
        <f t="shared" si="155"/>
        <v>1107.2265546385891</v>
      </c>
      <c r="AE524" s="28">
        <f t="shared" si="155"/>
        <v>1116.4189310038375</v>
      </c>
    </row>
    <row r="525" spans="1:31" x14ac:dyDescent="0.2">
      <c r="A525" s="9" t="s">
        <v>392</v>
      </c>
      <c r="B525" s="4" t="s">
        <v>393</v>
      </c>
      <c r="C525" s="21">
        <f t="shared" ref="C525:AE525" si="156">+C526+C527+C528+C529</f>
        <v>242.60323024739628</v>
      </c>
      <c r="D525" s="21">
        <f t="shared" si="156"/>
        <v>245.70339524035455</v>
      </c>
      <c r="E525" s="21">
        <f t="shared" si="156"/>
        <v>251.92778212445032</v>
      </c>
      <c r="F525" s="21">
        <f t="shared" si="156"/>
        <v>260.39792096299004</v>
      </c>
      <c r="G525" s="21">
        <f t="shared" si="156"/>
        <v>268.90125092571634</v>
      </c>
      <c r="H525" s="21">
        <f t="shared" si="156"/>
        <v>271.4921092145911</v>
      </c>
      <c r="I525" s="21">
        <f t="shared" si="156"/>
        <v>272.74999820322239</v>
      </c>
      <c r="J525" s="21">
        <f t="shared" si="156"/>
        <v>291.11641371744315</v>
      </c>
      <c r="K525" s="21">
        <f t="shared" si="156"/>
        <v>280.99167015810752</v>
      </c>
      <c r="L525" s="21">
        <f t="shared" si="156"/>
        <v>272.43518213236325</v>
      </c>
      <c r="M525" s="21">
        <f t="shared" si="156"/>
        <v>261.96374178153496</v>
      </c>
      <c r="N525" s="21">
        <f t="shared" si="156"/>
        <v>258.36316655169236</v>
      </c>
      <c r="O525" s="21">
        <f t="shared" si="156"/>
        <v>250.45953849750984</v>
      </c>
      <c r="P525" s="21">
        <f t="shared" si="156"/>
        <v>239.15501369504557</v>
      </c>
      <c r="Q525" s="21">
        <f t="shared" si="156"/>
        <v>230.86868539848686</v>
      </c>
      <c r="R525" s="21">
        <f t="shared" si="156"/>
        <v>223.9562209465121</v>
      </c>
      <c r="S525" s="21">
        <f t="shared" si="156"/>
        <v>218.33263970830336</v>
      </c>
      <c r="T525" s="21">
        <f t="shared" si="156"/>
        <v>209.69185084261869</v>
      </c>
      <c r="U525" s="21">
        <f t="shared" si="156"/>
        <v>204.35267431028822</v>
      </c>
      <c r="V525" s="21">
        <f t="shared" si="156"/>
        <v>198.44552541160792</v>
      </c>
      <c r="W525" s="21">
        <f t="shared" si="156"/>
        <v>194.6018294302591</v>
      </c>
      <c r="X525" s="21">
        <f t="shared" si="156"/>
        <v>187.89545688631242</v>
      </c>
      <c r="Y525" s="21">
        <f t="shared" si="156"/>
        <v>195.34238216437492</v>
      </c>
      <c r="Z525" s="21">
        <f t="shared" si="156"/>
        <v>193.31956315218596</v>
      </c>
      <c r="AA525" s="21">
        <f t="shared" si="156"/>
        <v>181.2995097372881</v>
      </c>
      <c r="AB525" s="21">
        <f t="shared" si="156"/>
        <v>173.86752458449993</v>
      </c>
      <c r="AC525" s="21">
        <f t="shared" si="156"/>
        <v>158.93069743569384</v>
      </c>
      <c r="AD525" s="21">
        <f t="shared" si="156"/>
        <v>142.80887075352445</v>
      </c>
      <c r="AE525" s="21">
        <f t="shared" si="156"/>
        <v>128.84043510011412</v>
      </c>
    </row>
    <row r="526" spans="1:31" x14ac:dyDescent="0.2">
      <c r="A526" s="9" t="s">
        <v>394</v>
      </c>
      <c r="B526" s="4" t="s">
        <v>395</v>
      </c>
      <c r="C526" s="35">
        <f>+C193</f>
        <v>180.51616136866542</v>
      </c>
      <c r="D526" s="35">
        <f t="shared" ref="D526:AE526" si="157">+D193</f>
        <v>183.87272772595554</v>
      </c>
      <c r="E526" s="35">
        <f t="shared" si="157"/>
        <v>190.15534724312562</v>
      </c>
      <c r="F526" s="35">
        <f t="shared" si="157"/>
        <v>197.57188979812409</v>
      </c>
      <c r="G526" s="35">
        <f t="shared" si="157"/>
        <v>204.42948152932689</v>
      </c>
      <c r="H526" s="35">
        <f t="shared" si="157"/>
        <v>207.82162205465823</v>
      </c>
      <c r="I526" s="35">
        <f t="shared" si="157"/>
        <v>210.91012425015444</v>
      </c>
      <c r="J526" s="35">
        <f t="shared" si="157"/>
        <v>223.3751637174432</v>
      </c>
      <c r="K526" s="35">
        <f t="shared" si="157"/>
        <v>214.04425906387644</v>
      </c>
      <c r="L526" s="35">
        <f t="shared" si="157"/>
        <v>204.34359706008152</v>
      </c>
      <c r="M526" s="35">
        <f t="shared" si="157"/>
        <v>194.73116136497066</v>
      </c>
      <c r="N526" s="35">
        <f t="shared" si="157"/>
        <v>185.78007609823374</v>
      </c>
      <c r="O526" s="35">
        <f t="shared" si="157"/>
        <v>176.06016852353795</v>
      </c>
      <c r="P526" s="35">
        <f t="shared" si="157"/>
        <v>166.27937859837903</v>
      </c>
      <c r="Q526" s="35">
        <f t="shared" si="157"/>
        <v>156.85104781844612</v>
      </c>
      <c r="R526" s="35">
        <f t="shared" si="157"/>
        <v>147.22422237755165</v>
      </c>
      <c r="S526" s="35">
        <f t="shared" si="157"/>
        <v>137.62032303597013</v>
      </c>
      <c r="T526" s="35">
        <f t="shared" si="157"/>
        <v>127.82773834261867</v>
      </c>
      <c r="U526" s="35">
        <f t="shared" si="157"/>
        <v>122.31181180855125</v>
      </c>
      <c r="V526" s="35">
        <f t="shared" si="157"/>
        <v>116.27383984835447</v>
      </c>
      <c r="W526" s="35">
        <f t="shared" si="157"/>
        <v>110.92730933859248</v>
      </c>
      <c r="X526" s="35">
        <f t="shared" si="157"/>
        <v>105.41520768262359</v>
      </c>
      <c r="Y526" s="35">
        <f t="shared" si="157"/>
        <v>110.95859122345483</v>
      </c>
      <c r="Z526" s="35">
        <f t="shared" si="157"/>
        <v>116.587639080755</v>
      </c>
      <c r="AA526" s="35">
        <f t="shared" si="157"/>
        <v>107.19870539787479</v>
      </c>
      <c r="AB526" s="35">
        <f t="shared" si="157"/>
        <v>97.587984720382593</v>
      </c>
      <c r="AC526" s="35">
        <f t="shared" si="157"/>
        <v>84.566509836078197</v>
      </c>
      <c r="AD526" s="35">
        <f t="shared" si="157"/>
        <v>71.487466373366587</v>
      </c>
      <c r="AE526" s="35">
        <f t="shared" si="157"/>
        <v>58.408422910654977</v>
      </c>
    </row>
    <row r="527" spans="1:31" x14ac:dyDescent="0.2">
      <c r="A527" s="9" t="s">
        <v>410</v>
      </c>
      <c r="B527" s="4" t="s">
        <v>411</v>
      </c>
      <c r="C527" s="35">
        <f>+C201</f>
        <v>29.871094172580804</v>
      </c>
      <c r="D527" s="35">
        <f t="shared" ref="D527:AE527" si="158">+D201</f>
        <v>29.172245970781507</v>
      </c>
      <c r="E527" s="35">
        <f t="shared" si="158"/>
        <v>28.80017401149022</v>
      </c>
      <c r="F527" s="35">
        <f t="shared" si="158"/>
        <v>28.926666033771021</v>
      </c>
      <c r="G527" s="35">
        <f t="shared" si="158"/>
        <v>28.778478109783716</v>
      </c>
      <c r="H527" s="35">
        <f t="shared" si="158"/>
        <v>28.100417406579613</v>
      </c>
      <c r="I527" s="35">
        <f t="shared" si="158"/>
        <v>23.85906461404101</v>
      </c>
      <c r="J527" s="35">
        <f t="shared" si="158"/>
        <v>23.08625</v>
      </c>
      <c r="K527" s="35">
        <f t="shared" si="158"/>
        <v>22.860724999999999</v>
      </c>
      <c r="L527" s="35">
        <f t="shared" si="158"/>
        <v>22.635199999999998</v>
      </c>
      <c r="M527" s="35">
        <f t="shared" si="158"/>
        <v>22.409674999999993</v>
      </c>
      <c r="N527" s="35">
        <f t="shared" si="158"/>
        <v>22.184149999999995</v>
      </c>
      <c r="O527" s="35">
        <f t="shared" si="158"/>
        <v>21.958624999999998</v>
      </c>
      <c r="P527" s="35">
        <f t="shared" si="158"/>
        <v>21.7331</v>
      </c>
      <c r="Q527" s="35">
        <f t="shared" si="158"/>
        <v>21.507574999999996</v>
      </c>
      <c r="R527" s="35">
        <f t="shared" si="158"/>
        <v>21.282049999999998</v>
      </c>
      <c r="S527" s="35">
        <f t="shared" si="158"/>
        <v>21.056524999999997</v>
      </c>
      <c r="T527" s="35">
        <f t="shared" si="158"/>
        <v>20.831</v>
      </c>
      <c r="U527" s="35">
        <f t="shared" si="158"/>
        <v>22.531964547636505</v>
      </c>
      <c r="V527" s="35">
        <f t="shared" si="158"/>
        <v>24.232929095273015</v>
      </c>
      <c r="W527" s="35">
        <f t="shared" si="158"/>
        <v>25.933893642909528</v>
      </c>
      <c r="X527" s="35">
        <f t="shared" si="158"/>
        <v>24.37123300997844</v>
      </c>
      <c r="Y527" s="35">
        <f t="shared" si="158"/>
        <v>22.808572377047355</v>
      </c>
      <c r="Z527" s="35">
        <f t="shared" si="158"/>
        <v>21.245911744116274</v>
      </c>
      <c r="AA527" s="35">
        <f t="shared" si="158"/>
        <v>22.047958713914262</v>
      </c>
      <c r="AB527" s="35">
        <f t="shared" si="158"/>
        <v>22.850005683712247</v>
      </c>
      <c r="AC527" s="35">
        <f t="shared" si="158"/>
        <v>22.163665273518237</v>
      </c>
      <c r="AD527" s="35">
        <f t="shared" si="158"/>
        <v>21.47732486332422</v>
      </c>
      <c r="AE527" s="35">
        <f t="shared" si="158"/>
        <v>20.790984453130207</v>
      </c>
    </row>
    <row r="528" spans="1:31" x14ac:dyDescent="0.2">
      <c r="A528" s="9" t="s">
        <v>412</v>
      </c>
      <c r="B528" s="4" t="s">
        <v>413</v>
      </c>
      <c r="C528" s="35">
        <f>+C202</f>
        <v>9.8528893097464536</v>
      </c>
      <c r="D528" s="35">
        <f t="shared" ref="D528:AE528" si="159">+D202</f>
        <v>10.746171935163289</v>
      </c>
      <c r="E528" s="35">
        <f t="shared" si="159"/>
        <v>11.56674809840697</v>
      </c>
      <c r="F528" s="35">
        <f t="shared" si="159"/>
        <v>12.452090014294839</v>
      </c>
      <c r="G528" s="35">
        <f t="shared" si="159"/>
        <v>13.729907144741372</v>
      </c>
      <c r="H528" s="35">
        <f t="shared" si="159"/>
        <v>14.580793441741175</v>
      </c>
      <c r="I528" s="35">
        <f t="shared" si="159"/>
        <v>16.440211119299416</v>
      </c>
      <c r="J528" s="35">
        <f t="shared" si="159"/>
        <v>19.491149999999998</v>
      </c>
      <c r="K528" s="35">
        <f t="shared" si="159"/>
        <v>19.751021094231092</v>
      </c>
      <c r="L528" s="35">
        <f t="shared" si="159"/>
        <v>21.948905072281722</v>
      </c>
      <c r="M528" s="35">
        <f t="shared" si="159"/>
        <v>22.143610416564321</v>
      </c>
      <c r="N528" s="35">
        <f t="shared" si="159"/>
        <v>28.547830453458637</v>
      </c>
      <c r="O528" s="35">
        <f t="shared" si="159"/>
        <v>31.417819973971856</v>
      </c>
      <c r="P528" s="35">
        <f t="shared" si="159"/>
        <v>30.947795096666546</v>
      </c>
      <c r="Q528" s="35">
        <f t="shared" si="159"/>
        <v>33.14350758004074</v>
      </c>
      <c r="R528" s="35">
        <f t="shared" si="159"/>
        <v>36.911578568960451</v>
      </c>
      <c r="S528" s="35">
        <f t="shared" si="159"/>
        <v>41.945606672333248</v>
      </c>
      <c r="T528" s="35">
        <f t="shared" si="159"/>
        <v>44.151112500000004</v>
      </c>
      <c r="U528" s="35">
        <f t="shared" si="159"/>
        <v>42.889274007856628</v>
      </c>
      <c r="V528" s="35">
        <f t="shared" si="159"/>
        <v>41.581508575492791</v>
      </c>
      <c r="W528" s="35">
        <f t="shared" si="159"/>
        <v>41.645754610025655</v>
      </c>
      <c r="X528" s="35">
        <f t="shared" si="159"/>
        <v>43.115654153888649</v>
      </c>
      <c r="Y528" s="35">
        <f t="shared" si="159"/>
        <v>47.683366322960644</v>
      </c>
      <c r="Z528" s="35">
        <f t="shared" si="159"/>
        <v>42.695669885312249</v>
      </c>
      <c r="AA528" s="35">
        <f t="shared" si="159"/>
        <v>39.596285854758115</v>
      </c>
      <c r="AB528" s="35">
        <f t="shared" si="159"/>
        <v>41.306757080925628</v>
      </c>
      <c r="AC528" s="35">
        <f t="shared" si="159"/>
        <v>41.00842053813394</v>
      </c>
      <c r="AD528" s="35">
        <f t="shared" si="159"/>
        <v>39.582653040386091</v>
      </c>
      <c r="AE528" s="35">
        <f t="shared" si="159"/>
        <v>40.310276571397388</v>
      </c>
    </row>
    <row r="529" spans="1:31" x14ac:dyDescent="0.2">
      <c r="A529" s="9" t="s">
        <v>420</v>
      </c>
      <c r="B529" s="4" t="s">
        <v>421</v>
      </c>
      <c r="C529" s="35">
        <f>+C206</f>
        <v>22.363085396403619</v>
      </c>
      <c r="D529" s="35">
        <f t="shared" ref="D529:AE529" si="160">+D206</f>
        <v>21.912249608454204</v>
      </c>
      <c r="E529" s="35">
        <f t="shared" si="160"/>
        <v>21.40551277142751</v>
      </c>
      <c r="F529" s="35">
        <f t="shared" si="160"/>
        <v>21.4472751168001</v>
      </c>
      <c r="G529" s="35">
        <f t="shared" si="160"/>
        <v>21.963384141864342</v>
      </c>
      <c r="H529" s="35">
        <f t="shared" si="160"/>
        <v>20.989276311612048</v>
      </c>
      <c r="I529" s="35">
        <f t="shared" si="160"/>
        <v>21.540598219727535</v>
      </c>
      <c r="J529" s="35">
        <f t="shared" si="160"/>
        <v>25.163849999999996</v>
      </c>
      <c r="K529" s="35">
        <f t="shared" si="160"/>
        <v>24.335664999999999</v>
      </c>
      <c r="L529" s="35">
        <f t="shared" si="160"/>
        <v>23.507480000000001</v>
      </c>
      <c r="M529" s="35">
        <f t="shared" si="160"/>
        <v>22.679295</v>
      </c>
      <c r="N529" s="35">
        <f t="shared" si="160"/>
        <v>21.851109999999998</v>
      </c>
      <c r="O529" s="35">
        <f t="shared" si="160"/>
        <v>21.022925000000008</v>
      </c>
      <c r="P529" s="35">
        <f t="shared" si="160"/>
        <v>20.194740000000003</v>
      </c>
      <c r="Q529" s="35">
        <f t="shared" si="160"/>
        <v>19.366554999999998</v>
      </c>
      <c r="R529" s="35">
        <f t="shared" si="160"/>
        <v>18.538370000000004</v>
      </c>
      <c r="S529" s="35">
        <f t="shared" si="160"/>
        <v>17.710185000000003</v>
      </c>
      <c r="T529" s="35">
        <f t="shared" si="160"/>
        <v>16.882000000000001</v>
      </c>
      <c r="U529" s="35">
        <f t="shared" si="160"/>
        <v>16.619623946243813</v>
      </c>
      <c r="V529" s="35">
        <f t="shared" si="160"/>
        <v>16.357247892487628</v>
      </c>
      <c r="W529" s="35">
        <f t="shared" si="160"/>
        <v>16.094871838731439</v>
      </c>
      <c r="X529" s="35">
        <f t="shared" si="160"/>
        <v>14.993362039821772</v>
      </c>
      <c r="Y529" s="35">
        <f t="shared" si="160"/>
        <v>13.891852240912103</v>
      </c>
      <c r="Z529" s="35">
        <f t="shared" si="160"/>
        <v>12.790342442002437</v>
      </c>
      <c r="AA529" s="35">
        <f t="shared" si="160"/>
        <v>12.456559770740947</v>
      </c>
      <c r="AB529" s="35">
        <f t="shared" si="160"/>
        <v>12.122777099479459</v>
      </c>
      <c r="AC529" s="35">
        <f t="shared" si="160"/>
        <v>11.192101787963487</v>
      </c>
      <c r="AD529" s="35">
        <f t="shared" si="160"/>
        <v>10.26142647644752</v>
      </c>
      <c r="AE529" s="35">
        <f t="shared" si="160"/>
        <v>9.3307511649315469</v>
      </c>
    </row>
    <row r="530" spans="1:31" x14ac:dyDescent="0.2">
      <c r="A530" s="9" t="s">
        <v>439</v>
      </c>
      <c r="B530" s="4" t="s">
        <v>440</v>
      </c>
      <c r="C530" s="21">
        <f t="shared" ref="C530:AE530" si="161">+C531+C532+C533+C534+C535</f>
        <v>151.74133088282971</v>
      </c>
      <c r="D530" s="21">
        <f t="shared" si="161"/>
        <v>163.64816449588494</v>
      </c>
      <c r="E530" s="21">
        <f t="shared" si="161"/>
        <v>174.69435915738347</v>
      </c>
      <c r="F530" s="21">
        <f t="shared" si="161"/>
        <v>186.7355721943259</v>
      </c>
      <c r="G530" s="21">
        <f t="shared" si="161"/>
        <v>203.81859273434691</v>
      </c>
      <c r="H530" s="21">
        <f t="shared" si="161"/>
        <v>215.70540601592296</v>
      </c>
      <c r="I530" s="21">
        <f t="shared" si="161"/>
        <v>239.78504603238332</v>
      </c>
      <c r="J530" s="21">
        <f t="shared" si="161"/>
        <v>279.97811742277946</v>
      </c>
      <c r="K530" s="21">
        <f t="shared" si="161"/>
        <v>283.40358378692059</v>
      </c>
      <c r="L530" s="21">
        <f t="shared" si="161"/>
        <v>310.95336815057516</v>
      </c>
      <c r="M530" s="21">
        <f t="shared" si="161"/>
        <v>313.27343020638574</v>
      </c>
      <c r="N530" s="21">
        <f t="shared" si="161"/>
        <v>258.42355297975382</v>
      </c>
      <c r="O530" s="21">
        <f t="shared" si="161"/>
        <v>280.49165894260045</v>
      </c>
      <c r="P530" s="21">
        <f t="shared" si="161"/>
        <v>276.72801407960515</v>
      </c>
      <c r="Q530" s="21">
        <f t="shared" si="161"/>
        <v>336.45322361671907</v>
      </c>
      <c r="R530" s="21">
        <f t="shared" si="161"/>
        <v>379.7703886668354</v>
      </c>
      <c r="S530" s="21">
        <f t="shared" si="161"/>
        <v>423.74963733022048</v>
      </c>
      <c r="T530" s="21">
        <f t="shared" si="161"/>
        <v>467.49891673808571</v>
      </c>
      <c r="U530" s="21">
        <f t="shared" si="161"/>
        <v>461.85303226040719</v>
      </c>
      <c r="V530" s="21">
        <f t="shared" si="161"/>
        <v>455.59472762161892</v>
      </c>
      <c r="W530" s="21">
        <f t="shared" si="161"/>
        <v>463.79306875503801</v>
      </c>
      <c r="X530" s="21">
        <f t="shared" si="161"/>
        <v>480.80457505400921</v>
      </c>
      <c r="Y530" s="21">
        <f t="shared" si="161"/>
        <v>524.58845394889192</v>
      </c>
      <c r="Z530" s="21">
        <f t="shared" si="161"/>
        <v>478.81801446171193</v>
      </c>
      <c r="AA530" s="21">
        <f t="shared" si="161"/>
        <v>443.18321430150132</v>
      </c>
      <c r="AB530" s="21">
        <f t="shared" si="161"/>
        <v>464.65997204305307</v>
      </c>
      <c r="AC530" s="21">
        <f t="shared" si="161"/>
        <v>466.09152181137858</v>
      </c>
      <c r="AD530" s="21">
        <f t="shared" si="161"/>
        <v>455.95055600040212</v>
      </c>
      <c r="AE530" s="21">
        <f t="shared" si="161"/>
        <v>466.92220016423539</v>
      </c>
    </row>
    <row r="531" spans="1:31" x14ac:dyDescent="0.2">
      <c r="A531" s="9" t="s">
        <v>441</v>
      </c>
      <c r="B531" s="4" t="s">
        <v>395</v>
      </c>
      <c r="C531" s="35">
        <f>+C217</f>
        <v>13.394086837903329</v>
      </c>
      <c r="D531" s="35">
        <f t="shared" ref="D531:AE531" si="162">+D217</f>
        <v>13.612378254144705</v>
      </c>
      <c r="E531" s="35">
        <f t="shared" si="162"/>
        <v>14.103149603493081</v>
      </c>
      <c r="F531" s="35">
        <f t="shared" si="162"/>
        <v>14.731683700927405</v>
      </c>
      <c r="G531" s="35">
        <f t="shared" si="162"/>
        <v>15.324277216652979</v>
      </c>
      <c r="H531" s="35">
        <f t="shared" si="162"/>
        <v>15.654488256433236</v>
      </c>
      <c r="I531" s="35">
        <f t="shared" si="162"/>
        <v>15.990645043872178</v>
      </c>
      <c r="J531" s="35">
        <f t="shared" si="162"/>
        <v>17.043223936542567</v>
      </c>
      <c r="K531" s="35">
        <f t="shared" si="162"/>
        <v>16.235196173311195</v>
      </c>
      <c r="L531" s="35">
        <f t="shared" si="162"/>
        <v>15.320873290024403</v>
      </c>
      <c r="M531" s="35">
        <f t="shared" si="162"/>
        <v>14.442904574208447</v>
      </c>
      <c r="N531" s="35">
        <f t="shared" si="162"/>
        <v>13.779215435357946</v>
      </c>
      <c r="O531" s="35">
        <f t="shared" si="162"/>
        <v>12.885814636814995</v>
      </c>
      <c r="P531" s="35">
        <f t="shared" si="162"/>
        <v>11.982764792277877</v>
      </c>
      <c r="Q531" s="35">
        <f t="shared" si="162"/>
        <v>11.198181226278631</v>
      </c>
      <c r="R531" s="35">
        <f t="shared" si="162"/>
        <v>10.361418654146856</v>
      </c>
      <c r="S531" s="35">
        <f t="shared" si="162"/>
        <v>9.5411541414733989</v>
      </c>
      <c r="T531" s="35">
        <f t="shared" si="162"/>
        <v>8.6720902739345522</v>
      </c>
      <c r="U531" s="35">
        <f t="shared" si="162"/>
        <v>8.3317702303443664</v>
      </c>
      <c r="V531" s="35">
        <f t="shared" si="162"/>
        <v>7.8267030345380517</v>
      </c>
      <c r="W531" s="35">
        <f t="shared" si="162"/>
        <v>7.5311848039511746</v>
      </c>
      <c r="X531" s="35">
        <f t="shared" si="162"/>
        <v>7.1809636276571922</v>
      </c>
      <c r="Y531" s="35">
        <f t="shared" si="162"/>
        <v>7.3920199045381949</v>
      </c>
      <c r="Z531" s="35">
        <f t="shared" si="162"/>
        <v>7.6196795637072361</v>
      </c>
      <c r="AA531" s="35">
        <f t="shared" si="162"/>
        <v>7.0884300775159517</v>
      </c>
      <c r="AB531" s="35">
        <f t="shared" si="162"/>
        <v>6.49793373348448</v>
      </c>
      <c r="AC531" s="35">
        <f t="shared" si="162"/>
        <v>5.5884328291221497</v>
      </c>
      <c r="AD531" s="35">
        <f t="shared" si="162"/>
        <v>4.6889078565775648</v>
      </c>
      <c r="AE531" s="35">
        <f t="shared" si="162"/>
        <v>3.7893828840329786</v>
      </c>
    </row>
    <row r="532" spans="1:31" x14ac:dyDescent="0.2">
      <c r="A532" s="9" t="s">
        <v>449</v>
      </c>
      <c r="B532" s="4" t="s">
        <v>411</v>
      </c>
      <c r="C532" s="35">
        <f>+C225</f>
        <v>0.89613282517742399</v>
      </c>
      <c r="D532" s="35">
        <f t="shared" ref="D532:AE532" si="163">+D225</f>
        <v>0.87516737912344522</v>
      </c>
      <c r="E532" s="35">
        <f t="shared" si="163"/>
        <v>0.8640052203447065</v>
      </c>
      <c r="F532" s="35">
        <f t="shared" si="163"/>
        <v>0.86779998101313061</v>
      </c>
      <c r="G532" s="35">
        <f t="shared" si="163"/>
        <v>0.86335434329351157</v>
      </c>
      <c r="H532" s="35">
        <f t="shared" si="163"/>
        <v>0.84301252219738843</v>
      </c>
      <c r="I532" s="35">
        <f t="shared" si="163"/>
        <v>0.71577193842123021</v>
      </c>
      <c r="J532" s="35">
        <f t="shared" si="163"/>
        <v>0.69258750000000002</v>
      </c>
      <c r="K532" s="35">
        <f t="shared" si="163"/>
        <v>0.6858217499999999</v>
      </c>
      <c r="L532" s="35">
        <f t="shared" si="163"/>
        <v>0.67905599999999988</v>
      </c>
      <c r="M532" s="35">
        <f t="shared" si="163"/>
        <v>0.67229024999999987</v>
      </c>
      <c r="N532" s="35">
        <f t="shared" si="163"/>
        <v>0.66552449999999985</v>
      </c>
      <c r="O532" s="35">
        <f t="shared" si="163"/>
        <v>0.65875874999999995</v>
      </c>
      <c r="P532" s="35">
        <f t="shared" si="163"/>
        <v>0.65199299999999993</v>
      </c>
      <c r="Q532" s="35">
        <f t="shared" si="163"/>
        <v>0.64522724999999992</v>
      </c>
      <c r="R532" s="35">
        <f t="shared" si="163"/>
        <v>0.63846150000000002</v>
      </c>
      <c r="S532" s="35">
        <f t="shared" si="163"/>
        <v>0.63169575</v>
      </c>
      <c r="T532" s="35">
        <f t="shared" si="163"/>
        <v>0.62492999999999999</v>
      </c>
      <c r="U532" s="35">
        <f t="shared" si="163"/>
        <v>0.67595893642909521</v>
      </c>
      <c r="V532" s="35">
        <f t="shared" si="163"/>
        <v>0.72698787285819044</v>
      </c>
      <c r="W532" s="35">
        <f t="shared" si="163"/>
        <v>0.77801680928728578</v>
      </c>
      <c r="X532" s="35">
        <f t="shared" si="163"/>
        <v>0.7311369902993532</v>
      </c>
      <c r="Y532" s="35">
        <f t="shared" si="163"/>
        <v>0.68425717131142061</v>
      </c>
      <c r="Z532" s="35">
        <f t="shared" si="163"/>
        <v>0.63737735232348813</v>
      </c>
      <c r="AA532" s="35">
        <f t="shared" si="163"/>
        <v>0.66143876141742775</v>
      </c>
      <c r="AB532" s="35">
        <f t="shared" si="163"/>
        <v>0.68550017051136736</v>
      </c>
      <c r="AC532" s="35">
        <f t="shared" si="163"/>
        <v>0.66490995820554699</v>
      </c>
      <c r="AD532" s="35">
        <f t="shared" si="163"/>
        <v>0.64431974589972663</v>
      </c>
      <c r="AE532" s="35">
        <f t="shared" si="163"/>
        <v>0.62372953359390615</v>
      </c>
    </row>
    <row r="533" spans="1:31" x14ac:dyDescent="0.2">
      <c r="A533" s="9" t="s">
        <v>450</v>
      </c>
      <c r="B533" s="4" t="s">
        <v>413</v>
      </c>
      <c r="C533" s="35">
        <f>+C226</f>
        <v>121.44465054325761</v>
      </c>
      <c r="D533" s="35">
        <f t="shared" ref="D533:AE533" si="164">+D226</f>
        <v>132.40846857895528</v>
      </c>
      <c r="E533" s="35">
        <f t="shared" si="164"/>
        <v>142.15287479529525</v>
      </c>
      <c r="F533" s="35">
        <f t="shared" si="164"/>
        <v>152.87841694145015</v>
      </c>
      <c r="G533" s="35">
        <f t="shared" si="164"/>
        <v>168.52293193013554</v>
      </c>
      <c r="H533" s="35">
        <f t="shared" si="164"/>
        <v>178.45145201932348</v>
      </c>
      <c r="I533" s="35">
        <f t="shared" si="164"/>
        <v>201.06276764485494</v>
      </c>
      <c r="J533" s="35">
        <f t="shared" si="164"/>
        <v>238.22489676811253</v>
      </c>
      <c r="K533" s="35">
        <f t="shared" si="164"/>
        <v>241.2739902966828</v>
      </c>
      <c r="L533" s="35">
        <f t="shared" si="164"/>
        <v>267.92202906935256</v>
      </c>
      <c r="M533" s="35">
        <f t="shared" si="164"/>
        <v>270.29872397686847</v>
      </c>
      <c r="N533" s="35">
        <f t="shared" si="164"/>
        <v>206.41115506623404</v>
      </c>
      <c r="O533" s="35">
        <f t="shared" si="164"/>
        <v>227.16221889656271</v>
      </c>
      <c r="P533" s="35">
        <f t="shared" si="164"/>
        <v>223.76376877641712</v>
      </c>
      <c r="Q533" s="35">
        <f t="shared" si="164"/>
        <v>282.8835689056192</v>
      </c>
      <c r="R533" s="35">
        <f t="shared" si="164"/>
        <v>324.50991797583231</v>
      </c>
      <c r="S533" s="35">
        <f t="shared" si="164"/>
        <v>365.86843508727048</v>
      </c>
      <c r="T533" s="35">
        <f t="shared" si="164"/>
        <v>408.43659235337674</v>
      </c>
      <c r="U533" s="35">
        <f t="shared" si="164"/>
        <v>396.76347734792</v>
      </c>
      <c r="V533" s="35">
        <f t="shared" si="164"/>
        <v>384.6654977830284</v>
      </c>
      <c r="W533" s="35">
        <f t="shared" si="164"/>
        <v>386.13685237850308</v>
      </c>
      <c r="X533" s="35">
        <f t="shared" si="164"/>
        <v>399.76566973323088</v>
      </c>
      <c r="Y533" s="35">
        <f t="shared" si="164"/>
        <v>442.11721351128125</v>
      </c>
      <c r="Z533" s="35">
        <f t="shared" si="164"/>
        <v>395.87160165750095</v>
      </c>
      <c r="AA533" s="35">
        <f t="shared" si="164"/>
        <v>367.56740715965719</v>
      </c>
      <c r="AB533" s="35">
        <f t="shared" si="164"/>
        <v>383.89731019401569</v>
      </c>
      <c r="AC533" s="35">
        <f t="shared" si="164"/>
        <v>381.57317365320023</v>
      </c>
      <c r="AD533" s="35">
        <f t="shared" si="164"/>
        <v>368.30676100262451</v>
      </c>
      <c r="AE533" s="35">
        <f t="shared" si="164"/>
        <v>375.07711734186819</v>
      </c>
    </row>
    <row r="534" spans="1:31" x14ac:dyDescent="0.2">
      <c r="A534" s="9" t="s">
        <v>454</v>
      </c>
      <c r="B534" s="4" t="s">
        <v>421</v>
      </c>
      <c r="C534" s="35">
        <f>+C230</f>
        <v>6.4967164296303119</v>
      </c>
      <c r="D534" s="35">
        <f t="shared" ref="D534:AE534" si="165">+D230</f>
        <v>6.7035247468936889</v>
      </c>
      <c r="E534" s="35">
        <f t="shared" si="165"/>
        <v>6.9052398574633571</v>
      </c>
      <c r="F534" s="35">
        <f t="shared" si="165"/>
        <v>7.1569293379849608</v>
      </c>
      <c r="G534" s="35">
        <f t="shared" si="165"/>
        <v>7.4518370715451381</v>
      </c>
      <c r="H534" s="35">
        <f t="shared" si="165"/>
        <v>7.6109694916209181</v>
      </c>
      <c r="I534" s="35">
        <f t="shared" si="165"/>
        <v>7.9090855100813195</v>
      </c>
      <c r="J534" s="35">
        <f t="shared" si="165"/>
        <v>8.487088472449356</v>
      </c>
      <c r="K534" s="35">
        <f t="shared" si="165"/>
        <v>8.7650750710493757</v>
      </c>
      <c r="L534" s="35">
        <f t="shared" si="165"/>
        <v>9.0430616696493988</v>
      </c>
      <c r="M534" s="35">
        <f t="shared" si="165"/>
        <v>9.3210482682494202</v>
      </c>
      <c r="N534" s="35">
        <f t="shared" si="165"/>
        <v>9.5990348668494434</v>
      </c>
      <c r="O534" s="35">
        <f t="shared" si="165"/>
        <v>9.8770214654494666</v>
      </c>
      <c r="P534" s="35">
        <f t="shared" si="165"/>
        <v>10.155008064049484</v>
      </c>
      <c r="Q534" s="35">
        <f t="shared" si="165"/>
        <v>10.432994662649506</v>
      </c>
      <c r="R534" s="35">
        <f t="shared" si="165"/>
        <v>10.710981261249527</v>
      </c>
      <c r="S534" s="35">
        <f t="shared" si="165"/>
        <v>10.988967859849552</v>
      </c>
      <c r="T534" s="35">
        <f t="shared" si="165"/>
        <v>11.26695445844957</v>
      </c>
      <c r="U534" s="35">
        <f t="shared" si="165"/>
        <v>13.870594393686288</v>
      </c>
      <c r="V534" s="35">
        <f t="shared" si="165"/>
        <v>16.474234328923007</v>
      </c>
      <c r="W534" s="35">
        <f t="shared" si="165"/>
        <v>19.077874264159728</v>
      </c>
      <c r="X534" s="35">
        <f t="shared" si="165"/>
        <v>20.196291966853938</v>
      </c>
      <c r="Y534" s="35">
        <f t="shared" si="165"/>
        <v>19.775495107405295</v>
      </c>
      <c r="Z534" s="35">
        <f t="shared" si="165"/>
        <v>20.769755171385228</v>
      </c>
      <c r="AA534" s="35">
        <f t="shared" si="165"/>
        <v>18.730397518705189</v>
      </c>
      <c r="AB534" s="35">
        <f t="shared" si="165"/>
        <v>20.52546995481087</v>
      </c>
      <c r="AC534" s="35">
        <f t="shared" si="165"/>
        <v>22.300173291147896</v>
      </c>
      <c r="AD534" s="35">
        <f t="shared" si="165"/>
        <v>24.074876627484933</v>
      </c>
      <c r="AE534" s="35">
        <f t="shared" si="165"/>
        <v>25.849579963821952</v>
      </c>
    </row>
    <row r="535" spans="1:31" x14ac:dyDescent="0.2">
      <c r="A535" s="9" t="s">
        <v>464</v>
      </c>
      <c r="B535" s="4" t="s">
        <v>465</v>
      </c>
      <c r="C535" s="35">
        <f>+C240</f>
        <v>9.5097442468610343</v>
      </c>
      <c r="D535" s="35">
        <f t="shared" ref="D535:AE535" si="166">+D240</f>
        <v>10.048625536767803</v>
      </c>
      <c r="E535" s="35">
        <f t="shared" si="166"/>
        <v>10.669089680787073</v>
      </c>
      <c r="F535" s="35">
        <f t="shared" si="166"/>
        <v>11.100742232950228</v>
      </c>
      <c r="G535" s="35">
        <f t="shared" si="166"/>
        <v>11.656192172719752</v>
      </c>
      <c r="H535" s="35">
        <f t="shared" si="166"/>
        <v>13.145483726347925</v>
      </c>
      <c r="I535" s="35">
        <f t="shared" si="166"/>
        <v>14.106775895153643</v>
      </c>
      <c r="J535" s="35">
        <f t="shared" si="166"/>
        <v>15.530320745675017</v>
      </c>
      <c r="K535" s="35">
        <f t="shared" si="166"/>
        <v>16.443500495877206</v>
      </c>
      <c r="L535" s="35">
        <f t="shared" si="166"/>
        <v>17.988348121548846</v>
      </c>
      <c r="M535" s="35">
        <f t="shared" si="166"/>
        <v>18.538463137059416</v>
      </c>
      <c r="N535" s="35">
        <f t="shared" si="166"/>
        <v>27.968623111312368</v>
      </c>
      <c r="O535" s="35">
        <f t="shared" si="166"/>
        <v>29.907845193773266</v>
      </c>
      <c r="P535" s="35">
        <f t="shared" si="166"/>
        <v>30.174479446860637</v>
      </c>
      <c r="Q535" s="35">
        <f t="shared" si="166"/>
        <v>31.293251572171744</v>
      </c>
      <c r="R535" s="35">
        <f t="shared" si="166"/>
        <v>33.549609275606691</v>
      </c>
      <c r="S535" s="35">
        <f t="shared" si="166"/>
        <v>36.719384491627068</v>
      </c>
      <c r="T535" s="35">
        <f t="shared" si="166"/>
        <v>38.498349652324855</v>
      </c>
      <c r="U535" s="35">
        <f t="shared" si="166"/>
        <v>42.211231352027454</v>
      </c>
      <c r="V535" s="35">
        <f t="shared" si="166"/>
        <v>45.901304602271303</v>
      </c>
      <c r="W535" s="35">
        <f t="shared" si="166"/>
        <v>50.269140499136682</v>
      </c>
      <c r="X535" s="35">
        <f t="shared" si="166"/>
        <v>52.930512735967838</v>
      </c>
      <c r="Y535" s="35">
        <f t="shared" si="166"/>
        <v>54.619468254355795</v>
      </c>
      <c r="Z535" s="35">
        <f t="shared" si="166"/>
        <v>53.91960071679506</v>
      </c>
      <c r="AA535" s="35">
        <f t="shared" si="166"/>
        <v>49.135540784205617</v>
      </c>
      <c r="AB535" s="35">
        <f t="shared" si="166"/>
        <v>53.053757990230658</v>
      </c>
      <c r="AC535" s="35">
        <f t="shared" si="166"/>
        <v>55.964832079702774</v>
      </c>
      <c r="AD535" s="35">
        <f t="shared" si="166"/>
        <v>58.235690767815385</v>
      </c>
      <c r="AE535" s="35">
        <f t="shared" si="166"/>
        <v>61.582390440918374</v>
      </c>
    </row>
    <row r="536" spans="1:31" x14ac:dyDescent="0.2">
      <c r="A536" s="9" t="s">
        <v>477</v>
      </c>
      <c r="B536" s="4" t="s">
        <v>478</v>
      </c>
      <c r="C536" s="21">
        <f t="shared" ref="C536:AE536" si="167">+C537+C538+C539+C540</f>
        <v>28.461874999999999</v>
      </c>
      <c r="D536" s="21">
        <f t="shared" si="167"/>
        <v>21.25825</v>
      </c>
      <c r="E536" s="21">
        <f t="shared" si="167"/>
        <v>24.381499999999999</v>
      </c>
      <c r="F536" s="21">
        <f t="shared" si="167"/>
        <v>27.555125000000004</v>
      </c>
      <c r="G536" s="21">
        <f t="shared" si="167"/>
        <v>29.771625</v>
      </c>
      <c r="H536" s="21">
        <f t="shared" si="167"/>
        <v>26.305824999999999</v>
      </c>
      <c r="I536" s="21">
        <f t="shared" si="167"/>
        <v>35.458962499999998</v>
      </c>
      <c r="J536" s="21">
        <f t="shared" si="167"/>
        <v>9.4830937500000001</v>
      </c>
      <c r="K536" s="21">
        <f t="shared" si="167"/>
        <v>5.4556125</v>
      </c>
      <c r="L536" s="21">
        <f t="shared" si="167"/>
        <v>4.4581875000000002</v>
      </c>
      <c r="M536" s="21">
        <f t="shared" si="167"/>
        <v>22.396725</v>
      </c>
      <c r="N536" s="21">
        <f t="shared" si="167"/>
        <v>20.603375</v>
      </c>
      <c r="O536" s="21">
        <f t="shared" si="167"/>
        <v>17.983874999999998</v>
      </c>
      <c r="P536" s="21">
        <f t="shared" si="167"/>
        <v>11.737375</v>
      </c>
      <c r="Q536" s="21">
        <f t="shared" si="167"/>
        <v>10.578750000000001</v>
      </c>
      <c r="R536" s="21">
        <f t="shared" si="167"/>
        <v>5.2893750000000006</v>
      </c>
      <c r="S536" s="21">
        <f t="shared" si="167"/>
        <v>8.2614999999999998</v>
      </c>
      <c r="T536" s="21">
        <f t="shared" si="167"/>
        <v>1.37271875</v>
      </c>
      <c r="U536" s="21">
        <f t="shared" si="167"/>
        <v>1.6623749999999999</v>
      </c>
      <c r="V536" s="21">
        <f t="shared" si="167"/>
        <v>1.1636625</v>
      </c>
      <c r="W536" s="21">
        <f t="shared" si="167"/>
        <v>1.5716999999999999</v>
      </c>
      <c r="X536" s="21">
        <f t="shared" si="167"/>
        <v>0.30728749999999999</v>
      </c>
      <c r="Y536" s="21">
        <f t="shared" si="167"/>
        <v>0.63976250000000001</v>
      </c>
      <c r="Z536" s="21">
        <f t="shared" si="167"/>
        <v>0</v>
      </c>
      <c r="AA536" s="21">
        <f t="shared" si="167"/>
        <v>0</v>
      </c>
      <c r="AB536" s="21">
        <f t="shared" si="167"/>
        <v>0</v>
      </c>
      <c r="AC536" s="21">
        <f t="shared" si="167"/>
        <v>0</v>
      </c>
      <c r="AD536" s="21">
        <f t="shared" si="167"/>
        <v>0</v>
      </c>
      <c r="AE536" s="21">
        <f t="shared" si="167"/>
        <v>0</v>
      </c>
    </row>
    <row r="537" spans="1:31" x14ac:dyDescent="0.2">
      <c r="A537" s="9" t="s">
        <v>479</v>
      </c>
      <c r="B537" s="4" t="s">
        <v>480</v>
      </c>
      <c r="C537" s="35">
        <f>+C253</f>
        <v>28.461874999999999</v>
      </c>
      <c r="D537" s="35">
        <f t="shared" ref="D537:AE537" si="168">+D253</f>
        <v>21.25825</v>
      </c>
      <c r="E537" s="35">
        <f t="shared" si="168"/>
        <v>24.381499999999999</v>
      </c>
      <c r="F537" s="35">
        <f t="shared" si="168"/>
        <v>27.555125000000004</v>
      </c>
      <c r="G537" s="35">
        <f t="shared" si="168"/>
        <v>29.771625</v>
      </c>
      <c r="H537" s="35">
        <f t="shared" si="168"/>
        <v>26.305824999999999</v>
      </c>
      <c r="I537" s="35">
        <f t="shared" si="168"/>
        <v>35.458962499999998</v>
      </c>
      <c r="J537" s="35">
        <f t="shared" si="168"/>
        <v>9.4830937500000001</v>
      </c>
      <c r="K537" s="35">
        <f t="shared" si="168"/>
        <v>5.4556125</v>
      </c>
      <c r="L537" s="35">
        <f t="shared" si="168"/>
        <v>4.4581875000000002</v>
      </c>
      <c r="M537" s="35">
        <f t="shared" si="168"/>
        <v>22.396725</v>
      </c>
      <c r="N537" s="35">
        <f t="shared" si="168"/>
        <v>20.603375</v>
      </c>
      <c r="O537" s="35">
        <f t="shared" si="168"/>
        <v>17.983874999999998</v>
      </c>
      <c r="P537" s="35">
        <f t="shared" si="168"/>
        <v>11.737375</v>
      </c>
      <c r="Q537" s="35">
        <f t="shared" si="168"/>
        <v>10.578750000000001</v>
      </c>
      <c r="R537" s="35">
        <f t="shared" si="168"/>
        <v>5.2893750000000006</v>
      </c>
      <c r="S537" s="35">
        <f t="shared" si="168"/>
        <v>8.2614999999999998</v>
      </c>
      <c r="T537" s="35">
        <f t="shared" si="168"/>
        <v>1.37271875</v>
      </c>
      <c r="U537" s="35">
        <f t="shared" si="168"/>
        <v>1.6623749999999999</v>
      </c>
      <c r="V537" s="35">
        <f t="shared" si="168"/>
        <v>1.1636625</v>
      </c>
      <c r="W537" s="35">
        <f t="shared" si="168"/>
        <v>1.5716999999999999</v>
      </c>
      <c r="X537" s="35">
        <f t="shared" si="168"/>
        <v>0.30728749999999999</v>
      </c>
      <c r="Y537" s="35">
        <f t="shared" si="168"/>
        <v>0.63976250000000001</v>
      </c>
      <c r="Z537" s="35">
        <f t="shared" si="168"/>
        <v>0</v>
      </c>
      <c r="AA537" s="35">
        <f t="shared" si="168"/>
        <v>0</v>
      </c>
      <c r="AB537" s="35">
        <f t="shared" si="168"/>
        <v>0</v>
      </c>
      <c r="AC537" s="35">
        <f t="shared" si="168"/>
        <v>0</v>
      </c>
      <c r="AD537" s="35">
        <f t="shared" si="168"/>
        <v>0</v>
      </c>
      <c r="AE537" s="35">
        <f t="shared" si="168"/>
        <v>0</v>
      </c>
    </row>
    <row r="538" spans="1:31" x14ac:dyDescent="0.2">
      <c r="A538" s="9" t="s">
        <v>481</v>
      </c>
      <c r="B538" s="4" t="s">
        <v>482</v>
      </c>
      <c r="C538" s="35">
        <f>+C254</f>
        <v>0</v>
      </c>
      <c r="D538" s="35">
        <f t="shared" ref="D538:AE538" si="169">+D254</f>
        <v>0</v>
      </c>
      <c r="E538" s="35">
        <f t="shared" si="169"/>
        <v>0</v>
      </c>
      <c r="F538" s="35">
        <f t="shared" si="169"/>
        <v>0</v>
      </c>
      <c r="G538" s="35">
        <f t="shared" si="169"/>
        <v>0</v>
      </c>
      <c r="H538" s="35">
        <f t="shared" si="169"/>
        <v>0</v>
      </c>
      <c r="I538" s="35">
        <f t="shared" si="169"/>
        <v>0</v>
      </c>
      <c r="J538" s="35">
        <f t="shared" si="169"/>
        <v>0</v>
      </c>
      <c r="K538" s="35">
        <f t="shared" si="169"/>
        <v>0</v>
      </c>
      <c r="L538" s="35">
        <f t="shared" si="169"/>
        <v>0</v>
      </c>
      <c r="M538" s="35">
        <f t="shared" si="169"/>
        <v>0</v>
      </c>
      <c r="N538" s="35">
        <f t="shared" si="169"/>
        <v>0</v>
      </c>
      <c r="O538" s="35">
        <f t="shared" si="169"/>
        <v>0</v>
      </c>
      <c r="P538" s="35">
        <f t="shared" si="169"/>
        <v>0</v>
      </c>
      <c r="Q538" s="35">
        <f t="shared" si="169"/>
        <v>0</v>
      </c>
      <c r="R538" s="35">
        <f t="shared" si="169"/>
        <v>0</v>
      </c>
      <c r="S538" s="35">
        <f t="shared" si="169"/>
        <v>0</v>
      </c>
      <c r="T538" s="35">
        <f t="shared" si="169"/>
        <v>0</v>
      </c>
      <c r="U538" s="35">
        <f t="shared" si="169"/>
        <v>0</v>
      </c>
      <c r="V538" s="35">
        <f t="shared" si="169"/>
        <v>0</v>
      </c>
      <c r="W538" s="35">
        <f t="shared" si="169"/>
        <v>0</v>
      </c>
      <c r="X538" s="35">
        <f t="shared" si="169"/>
        <v>0</v>
      </c>
      <c r="Y538" s="35">
        <f t="shared" si="169"/>
        <v>0</v>
      </c>
      <c r="Z538" s="35">
        <f t="shared" si="169"/>
        <v>0</v>
      </c>
      <c r="AA538" s="35">
        <f t="shared" si="169"/>
        <v>0</v>
      </c>
      <c r="AB538" s="35">
        <f t="shared" si="169"/>
        <v>0</v>
      </c>
      <c r="AC538" s="35">
        <f t="shared" si="169"/>
        <v>0</v>
      </c>
      <c r="AD538" s="35">
        <f t="shared" si="169"/>
        <v>0</v>
      </c>
      <c r="AE538" s="35">
        <f t="shared" si="169"/>
        <v>0</v>
      </c>
    </row>
    <row r="539" spans="1:31" x14ac:dyDescent="0.2">
      <c r="A539" s="9" t="s">
        <v>483</v>
      </c>
      <c r="B539" s="4" t="s">
        <v>484</v>
      </c>
      <c r="C539" s="35">
        <f>+C255</f>
        <v>0</v>
      </c>
      <c r="D539" s="35">
        <f t="shared" ref="D539:AE539" si="170">+D255</f>
        <v>0</v>
      </c>
      <c r="E539" s="35">
        <f t="shared" si="170"/>
        <v>0</v>
      </c>
      <c r="F539" s="35">
        <f t="shared" si="170"/>
        <v>0</v>
      </c>
      <c r="G539" s="35">
        <f t="shared" si="170"/>
        <v>0</v>
      </c>
      <c r="H539" s="35">
        <f t="shared" si="170"/>
        <v>0</v>
      </c>
      <c r="I539" s="35">
        <f t="shared" si="170"/>
        <v>0</v>
      </c>
      <c r="J539" s="35">
        <f t="shared" si="170"/>
        <v>0</v>
      </c>
      <c r="K539" s="35">
        <f t="shared" si="170"/>
        <v>0</v>
      </c>
      <c r="L539" s="35">
        <f t="shared" si="170"/>
        <v>0</v>
      </c>
      <c r="M539" s="35">
        <f t="shared" si="170"/>
        <v>0</v>
      </c>
      <c r="N539" s="35">
        <f t="shared" si="170"/>
        <v>0</v>
      </c>
      <c r="O539" s="35">
        <f t="shared" si="170"/>
        <v>0</v>
      </c>
      <c r="P539" s="35">
        <f t="shared" si="170"/>
        <v>0</v>
      </c>
      <c r="Q539" s="35">
        <f t="shared" si="170"/>
        <v>0</v>
      </c>
      <c r="R539" s="35">
        <f t="shared" si="170"/>
        <v>0</v>
      </c>
      <c r="S539" s="35">
        <f t="shared" si="170"/>
        <v>0</v>
      </c>
      <c r="T539" s="35">
        <f t="shared" si="170"/>
        <v>0</v>
      </c>
      <c r="U539" s="35">
        <f t="shared" si="170"/>
        <v>0</v>
      </c>
      <c r="V539" s="35">
        <f t="shared" si="170"/>
        <v>0</v>
      </c>
      <c r="W539" s="35">
        <f t="shared" si="170"/>
        <v>0</v>
      </c>
      <c r="X539" s="35">
        <f t="shared" si="170"/>
        <v>0</v>
      </c>
      <c r="Y539" s="35">
        <f t="shared" si="170"/>
        <v>0</v>
      </c>
      <c r="Z539" s="35">
        <f t="shared" si="170"/>
        <v>0</v>
      </c>
      <c r="AA539" s="35">
        <f t="shared" si="170"/>
        <v>0</v>
      </c>
      <c r="AB539" s="35">
        <f t="shared" si="170"/>
        <v>0</v>
      </c>
      <c r="AC539" s="35">
        <f t="shared" si="170"/>
        <v>0</v>
      </c>
      <c r="AD539" s="35">
        <f t="shared" si="170"/>
        <v>0</v>
      </c>
      <c r="AE539" s="35">
        <f t="shared" si="170"/>
        <v>0</v>
      </c>
    </row>
    <row r="540" spans="1:31" x14ac:dyDescent="0.2">
      <c r="A540" s="9" t="s">
        <v>485</v>
      </c>
      <c r="B540" s="4" t="s">
        <v>184</v>
      </c>
      <c r="C540" s="35">
        <f>+C256</f>
        <v>0</v>
      </c>
      <c r="D540" s="35">
        <f t="shared" ref="D540:AE540" si="171">+D256</f>
        <v>0</v>
      </c>
      <c r="E540" s="35">
        <f t="shared" si="171"/>
        <v>0</v>
      </c>
      <c r="F540" s="35">
        <f t="shared" si="171"/>
        <v>0</v>
      </c>
      <c r="G540" s="35">
        <f t="shared" si="171"/>
        <v>0</v>
      </c>
      <c r="H540" s="35">
        <f t="shared" si="171"/>
        <v>0</v>
      </c>
      <c r="I540" s="35">
        <f t="shared" si="171"/>
        <v>0</v>
      </c>
      <c r="J540" s="35">
        <f t="shared" si="171"/>
        <v>0</v>
      </c>
      <c r="K540" s="35">
        <f t="shared" si="171"/>
        <v>0</v>
      </c>
      <c r="L540" s="35">
        <f t="shared" si="171"/>
        <v>0</v>
      </c>
      <c r="M540" s="35">
        <f t="shared" si="171"/>
        <v>0</v>
      </c>
      <c r="N540" s="35">
        <f t="shared" si="171"/>
        <v>0</v>
      </c>
      <c r="O540" s="35">
        <f t="shared" si="171"/>
        <v>0</v>
      </c>
      <c r="P540" s="35">
        <f t="shared" si="171"/>
        <v>0</v>
      </c>
      <c r="Q540" s="35">
        <f t="shared" si="171"/>
        <v>0</v>
      </c>
      <c r="R540" s="35">
        <f t="shared" si="171"/>
        <v>0</v>
      </c>
      <c r="S540" s="35">
        <f t="shared" si="171"/>
        <v>0</v>
      </c>
      <c r="T540" s="35">
        <f t="shared" si="171"/>
        <v>0</v>
      </c>
      <c r="U540" s="35">
        <f t="shared" si="171"/>
        <v>0</v>
      </c>
      <c r="V540" s="35">
        <f t="shared" si="171"/>
        <v>0</v>
      </c>
      <c r="W540" s="35">
        <f t="shared" si="171"/>
        <v>0</v>
      </c>
      <c r="X540" s="35">
        <f t="shared" si="171"/>
        <v>0</v>
      </c>
      <c r="Y540" s="35">
        <f t="shared" si="171"/>
        <v>0</v>
      </c>
      <c r="Z540" s="35">
        <f t="shared" si="171"/>
        <v>0</v>
      </c>
      <c r="AA540" s="35">
        <f t="shared" si="171"/>
        <v>0</v>
      </c>
      <c r="AB540" s="35">
        <f t="shared" si="171"/>
        <v>0</v>
      </c>
      <c r="AC540" s="35">
        <f t="shared" si="171"/>
        <v>0</v>
      </c>
      <c r="AD540" s="35">
        <f t="shared" si="171"/>
        <v>0</v>
      </c>
      <c r="AE540" s="35">
        <f t="shared" si="171"/>
        <v>0</v>
      </c>
    </row>
    <row r="541" spans="1:31" x14ac:dyDescent="0.2">
      <c r="A541" s="9" t="s">
        <v>486</v>
      </c>
      <c r="B541" s="4" t="s">
        <v>487</v>
      </c>
      <c r="C541" s="21">
        <f t="shared" ref="C541:AE541" si="172">+C542+C543</f>
        <v>317.58093224534622</v>
      </c>
      <c r="D541" s="21">
        <f t="shared" si="172"/>
        <v>319.90937376146127</v>
      </c>
      <c r="E541" s="21">
        <f t="shared" si="172"/>
        <v>333.12973462126689</v>
      </c>
      <c r="F541" s="21">
        <f t="shared" si="172"/>
        <v>354.05976781324057</v>
      </c>
      <c r="G541" s="21">
        <f t="shared" si="172"/>
        <v>371.81878210838454</v>
      </c>
      <c r="H541" s="21">
        <f t="shared" si="172"/>
        <v>388.94076474245156</v>
      </c>
      <c r="I541" s="21">
        <f t="shared" si="172"/>
        <v>389.36696487924485</v>
      </c>
      <c r="J541" s="21">
        <f t="shared" si="172"/>
        <v>382.83733464893885</v>
      </c>
      <c r="K541" s="21">
        <f t="shared" si="172"/>
        <v>378.60262849784067</v>
      </c>
      <c r="L541" s="21">
        <f t="shared" si="172"/>
        <v>384.77842333131338</v>
      </c>
      <c r="M541" s="21">
        <f t="shared" si="172"/>
        <v>361.58904387652512</v>
      </c>
      <c r="N541" s="21">
        <f t="shared" si="172"/>
        <v>367.99920777945749</v>
      </c>
      <c r="O541" s="21">
        <f t="shared" si="172"/>
        <v>387.40347860887539</v>
      </c>
      <c r="P541" s="21">
        <f t="shared" si="172"/>
        <v>368.82177627092511</v>
      </c>
      <c r="Q541" s="21">
        <f t="shared" si="172"/>
        <v>406.61705762112047</v>
      </c>
      <c r="R541" s="21">
        <f t="shared" si="172"/>
        <v>385.51581411416475</v>
      </c>
      <c r="S541" s="21">
        <f t="shared" si="172"/>
        <v>397.367410993367</v>
      </c>
      <c r="T541" s="21">
        <f t="shared" si="172"/>
        <v>414.24744669651398</v>
      </c>
      <c r="U541" s="21">
        <f t="shared" si="172"/>
        <v>444.02212282940758</v>
      </c>
      <c r="V541" s="21">
        <f t="shared" si="172"/>
        <v>461.73404514228514</v>
      </c>
      <c r="W541" s="21">
        <f t="shared" si="172"/>
        <v>475.80413004040963</v>
      </c>
      <c r="X541" s="21">
        <f t="shared" si="172"/>
        <v>443.3417800493537</v>
      </c>
      <c r="Y541" s="21">
        <f t="shared" si="172"/>
        <v>411.86514957975413</v>
      </c>
      <c r="Z541" s="21">
        <f t="shared" si="172"/>
        <v>421.34674807929298</v>
      </c>
      <c r="AA541" s="21">
        <f t="shared" si="172"/>
        <v>418.36089483055559</v>
      </c>
      <c r="AB541" s="21">
        <f t="shared" si="172"/>
        <v>433.18634323209955</v>
      </c>
      <c r="AC541" s="21">
        <f t="shared" si="172"/>
        <v>444.39040146427863</v>
      </c>
      <c r="AD541" s="21">
        <f t="shared" si="172"/>
        <v>451.5251364976881</v>
      </c>
      <c r="AE541" s="21">
        <f t="shared" si="172"/>
        <v>463.02567175826033</v>
      </c>
    </row>
    <row r="542" spans="1:31" x14ac:dyDescent="0.2">
      <c r="A542" s="9" t="s">
        <v>488</v>
      </c>
      <c r="B542" s="4" t="s">
        <v>489</v>
      </c>
      <c r="C542" s="35">
        <f>+C258</f>
        <v>286.80327204912953</v>
      </c>
      <c r="D542" s="35">
        <f t="shared" ref="D542:AE542" si="173">+D258</f>
        <v>289.15523331959963</v>
      </c>
      <c r="E542" s="35">
        <f t="shared" si="173"/>
        <v>301.03806168707081</v>
      </c>
      <c r="F542" s="35">
        <f t="shared" si="173"/>
        <v>320.16561005556088</v>
      </c>
      <c r="G542" s="35">
        <f t="shared" si="173"/>
        <v>337.14570993864987</v>
      </c>
      <c r="H542" s="35">
        <f t="shared" si="173"/>
        <v>352.93377378260652</v>
      </c>
      <c r="I542" s="35">
        <f t="shared" si="173"/>
        <v>352.9388047655255</v>
      </c>
      <c r="J542" s="35">
        <f t="shared" si="173"/>
        <v>344.45936164543889</v>
      </c>
      <c r="K542" s="35">
        <f t="shared" si="173"/>
        <v>340.70729070614345</v>
      </c>
      <c r="L542" s="35">
        <f t="shared" si="173"/>
        <v>345.46723361075357</v>
      </c>
      <c r="M542" s="35">
        <f t="shared" si="173"/>
        <v>324.40611977341973</v>
      </c>
      <c r="N542" s="35">
        <f t="shared" si="173"/>
        <v>328.66431642387937</v>
      </c>
      <c r="O542" s="35">
        <f t="shared" si="173"/>
        <v>346.45002276580141</v>
      </c>
      <c r="P542" s="35">
        <f t="shared" si="173"/>
        <v>330.0093073813166</v>
      </c>
      <c r="Q542" s="35">
        <f t="shared" si="173"/>
        <v>364.27798669573627</v>
      </c>
      <c r="R542" s="35">
        <f t="shared" si="173"/>
        <v>344.51966404636039</v>
      </c>
      <c r="S542" s="35">
        <f t="shared" si="173"/>
        <v>354.48193839865002</v>
      </c>
      <c r="T542" s="35">
        <f t="shared" si="173"/>
        <v>368.86332734783542</v>
      </c>
      <c r="U542" s="35">
        <f t="shared" si="173"/>
        <v>394.93229761184801</v>
      </c>
      <c r="V542" s="35">
        <f t="shared" si="173"/>
        <v>409.75388149469353</v>
      </c>
      <c r="W542" s="35">
        <f t="shared" si="173"/>
        <v>421.60678090859909</v>
      </c>
      <c r="X542" s="35">
        <f t="shared" si="173"/>
        <v>392.00640749175562</v>
      </c>
      <c r="Y542" s="35">
        <f t="shared" si="173"/>
        <v>362.96314520282158</v>
      </c>
      <c r="Z542" s="35">
        <f t="shared" si="173"/>
        <v>372.58887480325302</v>
      </c>
      <c r="AA542" s="35">
        <f t="shared" si="173"/>
        <v>370.99799831379931</v>
      </c>
      <c r="AB542" s="35">
        <f t="shared" si="173"/>
        <v>383.72061294015793</v>
      </c>
      <c r="AC542" s="35">
        <f t="shared" si="173"/>
        <v>393.40642563074755</v>
      </c>
      <c r="AD542" s="35">
        <f t="shared" si="173"/>
        <v>399.31278149391056</v>
      </c>
      <c r="AE542" s="35">
        <f t="shared" si="173"/>
        <v>409.05068353688927</v>
      </c>
    </row>
    <row r="543" spans="1:31" x14ac:dyDescent="0.2">
      <c r="A543" s="9" t="s">
        <v>509</v>
      </c>
      <c r="B543" s="4" t="s">
        <v>510</v>
      </c>
      <c r="C543" s="35">
        <f>+C269</f>
        <v>30.777660196216704</v>
      </c>
      <c r="D543" s="35">
        <f t="shared" ref="D543:AE543" si="174">+D269</f>
        <v>30.754140441861612</v>
      </c>
      <c r="E543" s="35">
        <f t="shared" si="174"/>
        <v>32.091672934196069</v>
      </c>
      <c r="F543" s="35">
        <f t="shared" si="174"/>
        <v>33.894157757679665</v>
      </c>
      <c r="G543" s="35">
        <f t="shared" si="174"/>
        <v>34.673072169734695</v>
      </c>
      <c r="H543" s="35">
        <f t="shared" si="174"/>
        <v>36.006990959845041</v>
      </c>
      <c r="I543" s="35">
        <f t="shared" si="174"/>
        <v>36.428160113719343</v>
      </c>
      <c r="J543" s="35">
        <f t="shared" si="174"/>
        <v>38.377973003499974</v>
      </c>
      <c r="K543" s="35">
        <f t="shared" si="174"/>
        <v>37.895337791697216</v>
      </c>
      <c r="L543" s="35">
        <f t="shared" si="174"/>
        <v>39.311189720559803</v>
      </c>
      <c r="M543" s="35">
        <f t="shared" si="174"/>
        <v>37.182924103105378</v>
      </c>
      <c r="N543" s="35">
        <f t="shared" si="174"/>
        <v>39.334891355578094</v>
      </c>
      <c r="O543" s="35">
        <f t="shared" si="174"/>
        <v>40.953455843073975</v>
      </c>
      <c r="P543" s="35">
        <f t="shared" si="174"/>
        <v>38.81246888960851</v>
      </c>
      <c r="Q543" s="35">
        <f t="shared" si="174"/>
        <v>42.33907092538422</v>
      </c>
      <c r="R543" s="35">
        <f t="shared" si="174"/>
        <v>40.996150067804393</v>
      </c>
      <c r="S543" s="35">
        <f t="shared" si="174"/>
        <v>42.885472594717001</v>
      </c>
      <c r="T543" s="35">
        <f t="shared" si="174"/>
        <v>45.384119348678531</v>
      </c>
      <c r="U543" s="35">
        <f t="shared" si="174"/>
        <v>49.089825217559572</v>
      </c>
      <c r="V543" s="35">
        <f t="shared" si="174"/>
        <v>51.980163647591588</v>
      </c>
      <c r="W543" s="35">
        <f t="shared" si="174"/>
        <v>54.197349131810569</v>
      </c>
      <c r="X543" s="35">
        <f t="shared" si="174"/>
        <v>51.335372557598099</v>
      </c>
      <c r="Y543" s="35">
        <f t="shared" si="174"/>
        <v>48.902004376932553</v>
      </c>
      <c r="Z543" s="35">
        <f t="shared" si="174"/>
        <v>48.757873276039973</v>
      </c>
      <c r="AA543" s="35">
        <f t="shared" si="174"/>
        <v>47.36289651675628</v>
      </c>
      <c r="AB543" s="35">
        <f t="shared" si="174"/>
        <v>49.465730291941604</v>
      </c>
      <c r="AC543" s="35">
        <f t="shared" si="174"/>
        <v>50.983975833531105</v>
      </c>
      <c r="AD543" s="35">
        <f t="shared" si="174"/>
        <v>52.212355003777517</v>
      </c>
      <c r="AE543" s="35">
        <f t="shared" si="174"/>
        <v>53.974988221371042</v>
      </c>
    </row>
    <row r="544" spans="1:31" x14ac:dyDescent="0.2">
      <c r="A544" s="9" t="s">
        <v>530</v>
      </c>
      <c r="B544" s="4" t="s">
        <v>531</v>
      </c>
      <c r="C544" s="35">
        <f>+C286</f>
        <v>0</v>
      </c>
      <c r="D544" s="35">
        <f t="shared" ref="D544:AE544" si="175">+D286</f>
        <v>0</v>
      </c>
      <c r="E544" s="35">
        <f t="shared" si="175"/>
        <v>0</v>
      </c>
      <c r="F544" s="35">
        <f t="shared" si="175"/>
        <v>0</v>
      </c>
      <c r="G544" s="35">
        <f t="shared" si="175"/>
        <v>0</v>
      </c>
      <c r="H544" s="35">
        <f t="shared" si="175"/>
        <v>0</v>
      </c>
      <c r="I544" s="35">
        <f t="shared" si="175"/>
        <v>0</v>
      </c>
      <c r="J544" s="35">
        <f t="shared" si="175"/>
        <v>0</v>
      </c>
      <c r="K544" s="35">
        <f t="shared" si="175"/>
        <v>0</v>
      </c>
      <c r="L544" s="35">
        <f t="shared" si="175"/>
        <v>0</v>
      </c>
      <c r="M544" s="35">
        <f t="shared" si="175"/>
        <v>0</v>
      </c>
      <c r="N544" s="35">
        <f t="shared" si="175"/>
        <v>0</v>
      </c>
      <c r="O544" s="35">
        <f t="shared" si="175"/>
        <v>0</v>
      </c>
      <c r="P544" s="35">
        <f t="shared" si="175"/>
        <v>0</v>
      </c>
      <c r="Q544" s="35">
        <f t="shared" si="175"/>
        <v>0</v>
      </c>
      <c r="R544" s="35">
        <f t="shared" si="175"/>
        <v>0</v>
      </c>
      <c r="S544" s="35">
        <f t="shared" si="175"/>
        <v>0</v>
      </c>
      <c r="T544" s="35">
        <f t="shared" si="175"/>
        <v>0</v>
      </c>
      <c r="U544" s="35">
        <f t="shared" si="175"/>
        <v>0</v>
      </c>
      <c r="V544" s="35">
        <f t="shared" si="175"/>
        <v>0</v>
      </c>
      <c r="W544" s="35">
        <f t="shared" si="175"/>
        <v>0</v>
      </c>
      <c r="X544" s="35">
        <f t="shared" si="175"/>
        <v>0</v>
      </c>
      <c r="Y544" s="35">
        <f t="shared" si="175"/>
        <v>0</v>
      </c>
      <c r="Z544" s="35">
        <f t="shared" si="175"/>
        <v>0</v>
      </c>
      <c r="AA544" s="35">
        <f t="shared" si="175"/>
        <v>0</v>
      </c>
      <c r="AB544" s="35">
        <f t="shared" si="175"/>
        <v>0</v>
      </c>
      <c r="AC544" s="35">
        <f t="shared" si="175"/>
        <v>0</v>
      </c>
      <c r="AD544" s="35">
        <f t="shared" si="175"/>
        <v>0</v>
      </c>
      <c r="AE544" s="35">
        <f t="shared" si="175"/>
        <v>0</v>
      </c>
    </row>
    <row r="545" spans="1:31" x14ac:dyDescent="0.2">
      <c r="A545" s="9" t="s">
        <v>532</v>
      </c>
      <c r="B545" s="4" t="s">
        <v>533</v>
      </c>
      <c r="C545" s="21">
        <f t="shared" ref="C545:AE545" si="176">+C546+C547+C548</f>
        <v>21.840771249917125</v>
      </c>
      <c r="D545" s="21">
        <f t="shared" si="176"/>
        <v>21.534596335588724</v>
      </c>
      <c r="E545" s="21">
        <f t="shared" si="176"/>
        <v>20.931982208500742</v>
      </c>
      <c r="F545" s="21">
        <f t="shared" si="176"/>
        <v>18.578608761088176</v>
      </c>
      <c r="G545" s="21">
        <f t="shared" si="176"/>
        <v>18.424151928180315</v>
      </c>
      <c r="H545" s="21">
        <f t="shared" si="176"/>
        <v>17.963993031474757</v>
      </c>
      <c r="I545" s="21">
        <f t="shared" si="176"/>
        <v>17.258758519708906</v>
      </c>
      <c r="J545" s="21">
        <f t="shared" si="176"/>
        <v>17.713352718792066</v>
      </c>
      <c r="K545" s="21">
        <f t="shared" si="176"/>
        <v>17.735451003957863</v>
      </c>
      <c r="L545" s="21">
        <f t="shared" si="176"/>
        <v>15.051056542435461</v>
      </c>
      <c r="M545" s="21">
        <f t="shared" si="176"/>
        <v>15.866199183489321</v>
      </c>
      <c r="N545" s="21">
        <f t="shared" si="176"/>
        <v>15.743288397371632</v>
      </c>
      <c r="O545" s="21">
        <f t="shared" si="176"/>
        <v>17.663874891818796</v>
      </c>
      <c r="P545" s="21">
        <f t="shared" si="176"/>
        <v>18.07167064551987</v>
      </c>
      <c r="Q545" s="21">
        <f t="shared" si="176"/>
        <v>17.235886271016948</v>
      </c>
      <c r="R545" s="21">
        <f t="shared" si="176"/>
        <v>14.345485510211802</v>
      </c>
      <c r="S545" s="21">
        <f t="shared" si="176"/>
        <v>13.182740598329744</v>
      </c>
      <c r="T545" s="21">
        <f t="shared" si="176"/>
        <v>11.26379497520467</v>
      </c>
      <c r="U545" s="21">
        <f t="shared" si="176"/>
        <v>10.811829355056336</v>
      </c>
      <c r="V545" s="21">
        <f t="shared" si="176"/>
        <v>9.8428894395204942</v>
      </c>
      <c r="W545" s="21">
        <f t="shared" si="176"/>
        <v>9.7225314237383156</v>
      </c>
      <c r="X545" s="21">
        <f t="shared" si="176"/>
        <v>10.18174254816226</v>
      </c>
      <c r="Y545" s="21">
        <f t="shared" si="176"/>
        <v>9.8185707046773629</v>
      </c>
      <c r="Z545" s="21">
        <f t="shared" si="176"/>
        <v>9.9400658065383745</v>
      </c>
      <c r="AA545" s="21">
        <f t="shared" si="176"/>
        <v>11.646695134694234</v>
      </c>
      <c r="AB545" s="21">
        <f t="shared" si="176"/>
        <v>12.57193416575635</v>
      </c>
      <c r="AC545" s="21">
        <f t="shared" si="176"/>
        <v>9.8739346805363368</v>
      </c>
      <c r="AD545" s="21">
        <f t="shared" si="176"/>
        <v>10.097357028963664</v>
      </c>
      <c r="AE545" s="21">
        <f t="shared" si="176"/>
        <v>10.195451161499955</v>
      </c>
    </row>
    <row r="546" spans="1:31" x14ac:dyDescent="0.2">
      <c r="A546" s="9" t="s">
        <v>534</v>
      </c>
      <c r="B546" s="4" t="s">
        <v>798</v>
      </c>
      <c r="C546" s="37">
        <f>+C288</f>
        <v>5.8229947675773195</v>
      </c>
      <c r="D546" s="37">
        <f t="shared" ref="D546:AE546" si="177">+D288</f>
        <v>5.804552856042398</v>
      </c>
      <c r="E546" s="37">
        <f t="shared" si="177"/>
        <v>5.5112046503998169</v>
      </c>
      <c r="F546" s="37">
        <f t="shared" si="177"/>
        <v>3.5134736488400744</v>
      </c>
      <c r="G546" s="37">
        <f t="shared" si="177"/>
        <v>3.761605829334016</v>
      </c>
      <c r="H546" s="37">
        <f t="shared" si="177"/>
        <v>3.7572378141619591</v>
      </c>
      <c r="I546" s="37">
        <f t="shared" si="177"/>
        <v>3.5652329858096277</v>
      </c>
      <c r="J546" s="37">
        <f t="shared" si="177"/>
        <v>3.9836025384583271</v>
      </c>
      <c r="K546" s="37">
        <f t="shared" si="177"/>
        <v>3.8676964796136901</v>
      </c>
      <c r="L546" s="37">
        <f t="shared" si="177"/>
        <v>1.4983904836328652</v>
      </c>
      <c r="M546" s="37">
        <f t="shared" si="177"/>
        <v>2.1965427758043221</v>
      </c>
      <c r="N546" s="37">
        <f t="shared" si="177"/>
        <v>2.6228072501364226</v>
      </c>
      <c r="O546" s="37">
        <f t="shared" si="177"/>
        <v>5.1465020380937485</v>
      </c>
      <c r="P546" s="37">
        <f t="shared" si="177"/>
        <v>6.2013568205509539</v>
      </c>
      <c r="Q546" s="37">
        <f t="shared" si="177"/>
        <v>5.8749593222239129</v>
      </c>
      <c r="R546" s="37">
        <f t="shared" si="177"/>
        <v>3.5678623718614064</v>
      </c>
      <c r="S546" s="37">
        <f t="shared" si="177"/>
        <v>3.0156296997885486</v>
      </c>
      <c r="T546" s="37">
        <f t="shared" si="177"/>
        <v>1.8508668923374343</v>
      </c>
      <c r="U546" s="37">
        <f t="shared" si="177"/>
        <v>2.2318504059879407</v>
      </c>
      <c r="V546" s="37">
        <f t="shared" si="177"/>
        <v>2.0792784719682369</v>
      </c>
      <c r="W546" s="37">
        <f t="shared" si="177"/>
        <v>3.0261850444253162</v>
      </c>
      <c r="X546" s="37">
        <f t="shared" si="177"/>
        <v>3.4014940280452595</v>
      </c>
      <c r="Y546" s="37">
        <f t="shared" si="177"/>
        <v>3.0158316296829621</v>
      </c>
      <c r="Z546" s="37">
        <f t="shared" si="177"/>
        <v>3.1071466790343742</v>
      </c>
      <c r="AA546" s="37">
        <f t="shared" si="177"/>
        <v>4.6839874289074306</v>
      </c>
      <c r="AB546" s="37">
        <f t="shared" si="177"/>
        <v>5.6553150129959517</v>
      </c>
      <c r="AC546" s="37">
        <f t="shared" si="177"/>
        <v>2.8988271181763365</v>
      </c>
      <c r="AD546" s="37">
        <f t="shared" si="177"/>
        <v>3.0854971849236641</v>
      </c>
      <c r="AE546" s="37">
        <f t="shared" si="177"/>
        <v>3.1468390357799545</v>
      </c>
    </row>
    <row r="547" spans="1:31" x14ac:dyDescent="0.2">
      <c r="A547" s="9" t="s">
        <v>535</v>
      </c>
      <c r="B547" s="4" t="s">
        <v>799</v>
      </c>
      <c r="C547" s="37">
        <f t="shared" ref="C547:AE547" si="178">+C289</f>
        <v>16.017776482339805</v>
      </c>
      <c r="D547" s="37">
        <f t="shared" si="178"/>
        <v>15.730043479546325</v>
      </c>
      <c r="E547" s="37">
        <f t="shared" si="178"/>
        <v>15.420777558100923</v>
      </c>
      <c r="F547" s="37">
        <f t="shared" si="178"/>
        <v>15.0651351122481</v>
      </c>
      <c r="G547" s="37">
        <f t="shared" si="178"/>
        <v>14.662546098846299</v>
      </c>
      <c r="H547" s="37">
        <f t="shared" si="178"/>
        <v>14.206755217312796</v>
      </c>
      <c r="I547" s="37">
        <f t="shared" si="178"/>
        <v>13.69352553389928</v>
      </c>
      <c r="J547" s="37">
        <f t="shared" si="178"/>
        <v>13.729750180333738</v>
      </c>
      <c r="K547" s="37">
        <f t="shared" si="178"/>
        <v>13.867754524344173</v>
      </c>
      <c r="L547" s="37">
        <f t="shared" si="178"/>
        <v>13.552666058802595</v>
      </c>
      <c r="M547" s="37">
        <f t="shared" si="178"/>
        <v>13.669656407685</v>
      </c>
      <c r="N547" s="37">
        <f t="shared" si="178"/>
        <v>13.120481147235209</v>
      </c>
      <c r="O547" s="37">
        <f t="shared" si="178"/>
        <v>12.517372853725048</v>
      </c>
      <c r="P547" s="37">
        <f t="shared" si="178"/>
        <v>11.870313824968916</v>
      </c>
      <c r="Q547" s="37">
        <f t="shared" si="178"/>
        <v>11.360926948793036</v>
      </c>
      <c r="R547" s="37">
        <f t="shared" si="178"/>
        <v>10.777623138350396</v>
      </c>
      <c r="S547" s="37">
        <f t="shared" si="178"/>
        <v>10.167110898541196</v>
      </c>
      <c r="T547" s="37">
        <f t="shared" si="178"/>
        <v>9.4129280828672357</v>
      </c>
      <c r="U547" s="37">
        <f t="shared" si="178"/>
        <v>8.5799789490683942</v>
      </c>
      <c r="V547" s="37">
        <f t="shared" si="178"/>
        <v>7.7636109675522578</v>
      </c>
      <c r="W547" s="37">
        <f t="shared" si="178"/>
        <v>6.6963463793129989</v>
      </c>
      <c r="X547" s="37">
        <f t="shared" si="178"/>
        <v>6.7802485201170013</v>
      </c>
      <c r="Y547" s="37">
        <f t="shared" si="178"/>
        <v>6.8027390749944017</v>
      </c>
      <c r="Z547" s="37">
        <f t="shared" si="178"/>
        <v>6.8329191275040007</v>
      </c>
      <c r="AA547" s="37">
        <f t="shared" si="178"/>
        <v>6.9627077057868032</v>
      </c>
      <c r="AB547" s="37">
        <f t="shared" si="178"/>
        <v>6.9166191527603988</v>
      </c>
      <c r="AC547" s="37">
        <f t="shared" si="178"/>
        <v>6.9751075623600007</v>
      </c>
      <c r="AD547" s="37">
        <f t="shared" si="178"/>
        <v>7.0118598440400008</v>
      </c>
      <c r="AE547" s="37">
        <f t="shared" si="178"/>
        <v>7.048612125720001</v>
      </c>
    </row>
    <row r="548" spans="1:31" x14ac:dyDescent="0.2">
      <c r="A548" s="9" t="s">
        <v>536</v>
      </c>
      <c r="B548" s="4" t="s">
        <v>184</v>
      </c>
      <c r="C548" s="37">
        <f t="shared" ref="C548:AE548" si="179">+C290</f>
        <v>0</v>
      </c>
      <c r="D548" s="37">
        <f t="shared" si="179"/>
        <v>0</v>
      </c>
      <c r="E548" s="37">
        <f t="shared" si="179"/>
        <v>0</v>
      </c>
      <c r="F548" s="37">
        <f t="shared" si="179"/>
        <v>0</v>
      </c>
      <c r="G548" s="37">
        <f t="shared" si="179"/>
        <v>0</v>
      </c>
      <c r="H548" s="37">
        <f t="shared" si="179"/>
        <v>0</v>
      </c>
      <c r="I548" s="37">
        <f t="shared" si="179"/>
        <v>0</v>
      </c>
      <c r="J548" s="37">
        <f t="shared" si="179"/>
        <v>0</v>
      </c>
      <c r="K548" s="37">
        <f t="shared" si="179"/>
        <v>0</v>
      </c>
      <c r="L548" s="37">
        <f t="shared" si="179"/>
        <v>0</v>
      </c>
      <c r="M548" s="37">
        <f t="shared" si="179"/>
        <v>0</v>
      </c>
      <c r="N548" s="37">
        <f t="shared" si="179"/>
        <v>0</v>
      </c>
      <c r="O548" s="37">
        <f t="shared" si="179"/>
        <v>0</v>
      </c>
      <c r="P548" s="37">
        <f t="shared" si="179"/>
        <v>0</v>
      </c>
      <c r="Q548" s="37">
        <f t="shared" si="179"/>
        <v>0</v>
      </c>
      <c r="R548" s="37">
        <f t="shared" si="179"/>
        <v>0</v>
      </c>
      <c r="S548" s="37">
        <f t="shared" si="179"/>
        <v>0</v>
      </c>
      <c r="T548" s="37">
        <f t="shared" si="179"/>
        <v>0</v>
      </c>
      <c r="U548" s="37">
        <f t="shared" si="179"/>
        <v>0</v>
      </c>
      <c r="V548" s="37">
        <f t="shared" si="179"/>
        <v>0</v>
      </c>
      <c r="W548" s="37">
        <f t="shared" si="179"/>
        <v>0</v>
      </c>
      <c r="X548" s="37">
        <f t="shared" si="179"/>
        <v>0</v>
      </c>
      <c r="Y548" s="37">
        <f t="shared" si="179"/>
        <v>0</v>
      </c>
      <c r="Z548" s="37">
        <f t="shared" si="179"/>
        <v>0</v>
      </c>
      <c r="AA548" s="37">
        <f t="shared" si="179"/>
        <v>0</v>
      </c>
      <c r="AB548" s="37">
        <f t="shared" si="179"/>
        <v>0</v>
      </c>
      <c r="AC548" s="37">
        <f t="shared" si="179"/>
        <v>0</v>
      </c>
      <c r="AD548" s="37">
        <f t="shared" si="179"/>
        <v>0</v>
      </c>
      <c r="AE548" s="37">
        <f t="shared" si="179"/>
        <v>0</v>
      </c>
    </row>
    <row r="549" spans="1:31" x14ac:dyDescent="0.2">
      <c r="A549" s="9" t="s">
        <v>537</v>
      </c>
      <c r="B549" s="4" t="s">
        <v>538</v>
      </c>
      <c r="C549" s="21">
        <f t="shared" ref="C549:AE549" si="180">+C550+C551</f>
        <v>0</v>
      </c>
      <c r="D549" s="21">
        <f t="shared" si="180"/>
        <v>0</v>
      </c>
      <c r="E549" s="21">
        <f t="shared" si="180"/>
        <v>0</v>
      </c>
      <c r="F549" s="21">
        <f t="shared" si="180"/>
        <v>0</v>
      </c>
      <c r="G549" s="21">
        <f t="shared" si="180"/>
        <v>0</v>
      </c>
      <c r="H549" s="21">
        <f t="shared" si="180"/>
        <v>0</v>
      </c>
      <c r="I549" s="21">
        <f t="shared" si="180"/>
        <v>0</v>
      </c>
      <c r="J549" s="21">
        <f t="shared" si="180"/>
        <v>0</v>
      </c>
      <c r="K549" s="21">
        <f t="shared" si="180"/>
        <v>0</v>
      </c>
      <c r="L549" s="21">
        <f t="shared" si="180"/>
        <v>0</v>
      </c>
      <c r="M549" s="21">
        <f t="shared" si="180"/>
        <v>0</v>
      </c>
      <c r="N549" s="21">
        <f t="shared" si="180"/>
        <v>0</v>
      </c>
      <c r="O549" s="21">
        <f t="shared" si="180"/>
        <v>0</v>
      </c>
      <c r="P549" s="21">
        <f t="shared" si="180"/>
        <v>0</v>
      </c>
      <c r="Q549" s="21">
        <f t="shared" si="180"/>
        <v>0</v>
      </c>
      <c r="R549" s="21">
        <f t="shared" si="180"/>
        <v>0</v>
      </c>
      <c r="S549" s="21">
        <f t="shared" si="180"/>
        <v>0</v>
      </c>
      <c r="T549" s="21">
        <f t="shared" si="180"/>
        <v>0</v>
      </c>
      <c r="U549" s="21">
        <f t="shared" si="180"/>
        <v>0</v>
      </c>
      <c r="V549" s="21">
        <f t="shared" si="180"/>
        <v>0</v>
      </c>
      <c r="W549" s="21">
        <f t="shared" si="180"/>
        <v>0</v>
      </c>
      <c r="X549" s="21">
        <f t="shared" si="180"/>
        <v>0</v>
      </c>
      <c r="Y549" s="21">
        <f t="shared" si="180"/>
        <v>0</v>
      </c>
      <c r="Z549" s="21">
        <f t="shared" si="180"/>
        <v>0</v>
      </c>
      <c r="AA549" s="21">
        <f t="shared" si="180"/>
        <v>0</v>
      </c>
      <c r="AB549" s="21">
        <f t="shared" si="180"/>
        <v>0</v>
      </c>
      <c r="AC549" s="21">
        <f t="shared" si="180"/>
        <v>0</v>
      </c>
      <c r="AD549" s="21">
        <f t="shared" si="180"/>
        <v>0</v>
      </c>
      <c r="AE549" s="21">
        <f t="shared" si="180"/>
        <v>0</v>
      </c>
    </row>
    <row r="550" spans="1:31" x14ac:dyDescent="0.2">
      <c r="A550" s="9" t="s">
        <v>539</v>
      </c>
      <c r="B550" s="4" t="s">
        <v>540</v>
      </c>
      <c r="C550" s="35">
        <f>+C292</f>
        <v>0</v>
      </c>
      <c r="D550" s="35">
        <f t="shared" ref="D550:AE550" si="181">+D292</f>
        <v>0</v>
      </c>
      <c r="E550" s="35">
        <f t="shared" si="181"/>
        <v>0</v>
      </c>
      <c r="F550" s="35">
        <f t="shared" si="181"/>
        <v>0</v>
      </c>
      <c r="G550" s="35">
        <f t="shared" si="181"/>
        <v>0</v>
      </c>
      <c r="H550" s="35">
        <f t="shared" si="181"/>
        <v>0</v>
      </c>
      <c r="I550" s="35">
        <f t="shared" si="181"/>
        <v>0</v>
      </c>
      <c r="J550" s="35">
        <f t="shared" si="181"/>
        <v>0</v>
      </c>
      <c r="K550" s="35">
        <f t="shared" si="181"/>
        <v>0</v>
      </c>
      <c r="L550" s="35">
        <f t="shared" si="181"/>
        <v>0</v>
      </c>
      <c r="M550" s="35">
        <f t="shared" si="181"/>
        <v>0</v>
      </c>
      <c r="N550" s="35">
        <f t="shared" si="181"/>
        <v>0</v>
      </c>
      <c r="O550" s="35">
        <f t="shared" si="181"/>
        <v>0</v>
      </c>
      <c r="P550" s="35">
        <f t="shared" si="181"/>
        <v>0</v>
      </c>
      <c r="Q550" s="35">
        <f t="shared" si="181"/>
        <v>0</v>
      </c>
      <c r="R550" s="35">
        <f t="shared" si="181"/>
        <v>0</v>
      </c>
      <c r="S550" s="35">
        <f t="shared" si="181"/>
        <v>0</v>
      </c>
      <c r="T550" s="35">
        <f t="shared" si="181"/>
        <v>0</v>
      </c>
      <c r="U550" s="35">
        <f t="shared" si="181"/>
        <v>0</v>
      </c>
      <c r="V550" s="35">
        <f t="shared" si="181"/>
        <v>0</v>
      </c>
      <c r="W550" s="35">
        <f t="shared" si="181"/>
        <v>0</v>
      </c>
      <c r="X550" s="35">
        <f t="shared" si="181"/>
        <v>0</v>
      </c>
      <c r="Y550" s="35">
        <f t="shared" si="181"/>
        <v>0</v>
      </c>
      <c r="Z550" s="35">
        <f t="shared" si="181"/>
        <v>0</v>
      </c>
      <c r="AA550" s="35">
        <f t="shared" si="181"/>
        <v>0</v>
      </c>
      <c r="AB550" s="35">
        <f t="shared" si="181"/>
        <v>0</v>
      </c>
      <c r="AC550" s="35">
        <f t="shared" si="181"/>
        <v>0</v>
      </c>
      <c r="AD550" s="35">
        <f t="shared" si="181"/>
        <v>0</v>
      </c>
      <c r="AE550" s="35">
        <f t="shared" si="181"/>
        <v>0</v>
      </c>
    </row>
    <row r="551" spans="1:31" x14ac:dyDescent="0.2">
      <c r="A551" s="9" t="s">
        <v>541</v>
      </c>
      <c r="B551" s="4" t="s">
        <v>542</v>
      </c>
      <c r="C551" s="35">
        <f>+C293</f>
        <v>0</v>
      </c>
      <c r="D551" s="35">
        <f t="shared" ref="D551:AE551" si="182">+D293</f>
        <v>0</v>
      </c>
      <c r="E551" s="35">
        <f t="shared" si="182"/>
        <v>0</v>
      </c>
      <c r="F551" s="35">
        <f t="shared" si="182"/>
        <v>0</v>
      </c>
      <c r="G551" s="35">
        <f t="shared" si="182"/>
        <v>0</v>
      </c>
      <c r="H551" s="35">
        <f t="shared" si="182"/>
        <v>0</v>
      </c>
      <c r="I551" s="35">
        <f t="shared" si="182"/>
        <v>0</v>
      </c>
      <c r="J551" s="35">
        <f t="shared" si="182"/>
        <v>0</v>
      </c>
      <c r="K551" s="35">
        <f t="shared" si="182"/>
        <v>0</v>
      </c>
      <c r="L551" s="35">
        <f t="shared" si="182"/>
        <v>0</v>
      </c>
      <c r="M551" s="35">
        <f t="shared" si="182"/>
        <v>0</v>
      </c>
      <c r="N551" s="35">
        <f t="shared" si="182"/>
        <v>0</v>
      </c>
      <c r="O551" s="35">
        <f t="shared" si="182"/>
        <v>0</v>
      </c>
      <c r="P551" s="35">
        <f t="shared" si="182"/>
        <v>0</v>
      </c>
      <c r="Q551" s="35">
        <f t="shared" si="182"/>
        <v>0</v>
      </c>
      <c r="R551" s="35">
        <f t="shared" si="182"/>
        <v>0</v>
      </c>
      <c r="S551" s="35">
        <f t="shared" si="182"/>
        <v>0</v>
      </c>
      <c r="T551" s="35">
        <f t="shared" si="182"/>
        <v>0</v>
      </c>
      <c r="U551" s="35">
        <f t="shared" si="182"/>
        <v>0</v>
      </c>
      <c r="V551" s="35">
        <f t="shared" si="182"/>
        <v>0</v>
      </c>
      <c r="W551" s="35">
        <f t="shared" si="182"/>
        <v>0</v>
      </c>
      <c r="X551" s="35">
        <f t="shared" si="182"/>
        <v>0</v>
      </c>
      <c r="Y551" s="35">
        <f t="shared" si="182"/>
        <v>0</v>
      </c>
      <c r="Z551" s="35">
        <f t="shared" si="182"/>
        <v>0</v>
      </c>
      <c r="AA551" s="35">
        <f t="shared" si="182"/>
        <v>0</v>
      </c>
      <c r="AB551" s="35">
        <f t="shared" si="182"/>
        <v>0</v>
      </c>
      <c r="AC551" s="35">
        <f t="shared" si="182"/>
        <v>0</v>
      </c>
      <c r="AD551" s="35">
        <f t="shared" si="182"/>
        <v>0</v>
      </c>
      <c r="AE551" s="35">
        <f t="shared" si="182"/>
        <v>0</v>
      </c>
    </row>
    <row r="552" spans="1:31" x14ac:dyDescent="0.2">
      <c r="A552" s="9" t="s">
        <v>543</v>
      </c>
      <c r="B552" s="4" t="s">
        <v>544</v>
      </c>
      <c r="C552" s="35">
        <f>+C294</f>
        <v>22.391574899886916</v>
      </c>
      <c r="D552" s="35">
        <f t="shared" ref="D552:AE552" si="183">+D294</f>
        <v>25.309535725876405</v>
      </c>
      <c r="E552" s="35">
        <f t="shared" si="183"/>
        <v>27.482110033352136</v>
      </c>
      <c r="F552" s="35">
        <f t="shared" si="183"/>
        <v>27.587051193122793</v>
      </c>
      <c r="G552" s="35">
        <f t="shared" si="183"/>
        <v>26.150276516613054</v>
      </c>
      <c r="H552" s="35">
        <f t="shared" si="183"/>
        <v>29.207068090935564</v>
      </c>
      <c r="I552" s="35">
        <f t="shared" si="183"/>
        <v>38.625280190500185</v>
      </c>
      <c r="J552" s="35">
        <f t="shared" si="183"/>
        <v>27.092012587250238</v>
      </c>
      <c r="K552" s="35">
        <f t="shared" si="183"/>
        <v>30.726160713973851</v>
      </c>
      <c r="L552" s="35">
        <f t="shared" si="183"/>
        <v>35.316835659928742</v>
      </c>
      <c r="M552" s="35">
        <f t="shared" si="183"/>
        <v>39.284974908668609</v>
      </c>
      <c r="N552" s="35">
        <f t="shared" si="183"/>
        <v>35.461426848487619</v>
      </c>
      <c r="O552" s="35">
        <f t="shared" si="183"/>
        <v>40.024159487366219</v>
      </c>
      <c r="P552" s="35">
        <f t="shared" si="183"/>
        <v>44.514115569350672</v>
      </c>
      <c r="Q552" s="35">
        <f t="shared" si="183"/>
        <v>45.570239615407537</v>
      </c>
      <c r="R552" s="35">
        <f t="shared" si="183"/>
        <v>38.29180375524713</v>
      </c>
      <c r="S552" s="35">
        <f t="shared" si="183"/>
        <v>40.47642643654423</v>
      </c>
      <c r="T552" s="35">
        <f t="shared" si="183"/>
        <v>40.03443675119177</v>
      </c>
      <c r="U552" s="35">
        <f t="shared" si="183"/>
        <v>44.460349281431</v>
      </c>
      <c r="V552" s="35">
        <f t="shared" si="183"/>
        <v>39.082924287263737</v>
      </c>
      <c r="W552" s="35">
        <f t="shared" si="183"/>
        <v>48.929010055935287</v>
      </c>
      <c r="X552" s="35">
        <f t="shared" si="183"/>
        <v>48.491067665658782</v>
      </c>
      <c r="Y552" s="35">
        <f t="shared" si="183"/>
        <v>48.285634148940183</v>
      </c>
      <c r="Z552" s="35">
        <f t="shared" si="183"/>
        <v>51.932070601724156</v>
      </c>
      <c r="AA552" s="35">
        <f t="shared" si="183"/>
        <v>49.480970370686954</v>
      </c>
      <c r="AB552" s="35">
        <f t="shared" si="183"/>
        <v>56.165822840797603</v>
      </c>
      <c r="AC552" s="35">
        <f t="shared" si="183"/>
        <v>46.299611373477845</v>
      </c>
      <c r="AD552" s="35">
        <f t="shared" si="183"/>
        <v>46.844634358010843</v>
      </c>
      <c r="AE552" s="35">
        <f t="shared" si="183"/>
        <v>47.435172819727775</v>
      </c>
    </row>
    <row r="553" spans="1:31" x14ac:dyDescent="0.2">
      <c r="A553" s="9" t="s">
        <v>545</v>
      </c>
      <c r="B553" s="4" t="s">
        <v>546</v>
      </c>
      <c r="C553" s="35">
        <f>+C295</f>
        <v>0</v>
      </c>
      <c r="D553" s="35">
        <f t="shared" ref="D553:AE553" si="184">+D295</f>
        <v>0</v>
      </c>
      <c r="E553" s="35">
        <f t="shared" si="184"/>
        <v>0</v>
      </c>
      <c r="F553" s="35">
        <f t="shared" si="184"/>
        <v>0</v>
      </c>
      <c r="G553" s="35">
        <f t="shared" si="184"/>
        <v>0</v>
      </c>
      <c r="H553" s="35">
        <f t="shared" si="184"/>
        <v>0</v>
      </c>
      <c r="I553" s="35">
        <f t="shared" si="184"/>
        <v>0</v>
      </c>
      <c r="J553" s="35">
        <f t="shared" si="184"/>
        <v>0</v>
      </c>
      <c r="K553" s="35">
        <f t="shared" si="184"/>
        <v>0</v>
      </c>
      <c r="L553" s="35">
        <f t="shared" si="184"/>
        <v>0</v>
      </c>
      <c r="M553" s="35">
        <f t="shared" si="184"/>
        <v>0</v>
      </c>
      <c r="N553" s="35">
        <f t="shared" si="184"/>
        <v>0</v>
      </c>
      <c r="O553" s="35">
        <f t="shared" si="184"/>
        <v>0</v>
      </c>
      <c r="P553" s="35">
        <f t="shared" si="184"/>
        <v>0</v>
      </c>
      <c r="Q553" s="35">
        <f t="shared" si="184"/>
        <v>0</v>
      </c>
      <c r="R553" s="35">
        <f t="shared" si="184"/>
        <v>0</v>
      </c>
      <c r="S553" s="35">
        <f t="shared" si="184"/>
        <v>0</v>
      </c>
      <c r="T553" s="35">
        <f t="shared" si="184"/>
        <v>0</v>
      </c>
      <c r="U553" s="35">
        <f t="shared" si="184"/>
        <v>0</v>
      </c>
      <c r="V553" s="35">
        <f t="shared" si="184"/>
        <v>0</v>
      </c>
      <c r="W553" s="35">
        <f t="shared" si="184"/>
        <v>0</v>
      </c>
      <c r="X553" s="35">
        <f t="shared" si="184"/>
        <v>0</v>
      </c>
      <c r="Y553" s="35">
        <f t="shared" si="184"/>
        <v>0</v>
      </c>
      <c r="Z553" s="35">
        <f t="shared" si="184"/>
        <v>0</v>
      </c>
      <c r="AA553" s="35">
        <f t="shared" si="184"/>
        <v>0</v>
      </c>
      <c r="AB553" s="35">
        <f t="shared" si="184"/>
        <v>0</v>
      </c>
      <c r="AC553" s="35">
        <f t="shared" si="184"/>
        <v>0</v>
      </c>
      <c r="AD553" s="35">
        <f t="shared" si="184"/>
        <v>0</v>
      </c>
      <c r="AE553" s="35">
        <f t="shared" si="184"/>
        <v>0</v>
      </c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ref="D554:AE554" si="185">+D296</f>
        <v>0</v>
      </c>
      <c r="E554" s="35">
        <f t="shared" si="185"/>
        <v>0</v>
      </c>
      <c r="F554" s="35">
        <f t="shared" si="185"/>
        <v>0</v>
      </c>
      <c r="G554" s="35">
        <f t="shared" si="185"/>
        <v>0</v>
      </c>
      <c r="H554" s="35">
        <f t="shared" si="185"/>
        <v>0</v>
      </c>
      <c r="I554" s="35">
        <f t="shared" si="185"/>
        <v>0</v>
      </c>
      <c r="J554" s="35">
        <f t="shared" si="185"/>
        <v>0</v>
      </c>
      <c r="K554" s="35">
        <f t="shared" si="185"/>
        <v>0</v>
      </c>
      <c r="L554" s="35">
        <f t="shared" si="185"/>
        <v>0</v>
      </c>
      <c r="M554" s="35">
        <f t="shared" si="185"/>
        <v>0</v>
      </c>
      <c r="N554" s="35">
        <f t="shared" si="185"/>
        <v>0</v>
      </c>
      <c r="O554" s="35">
        <f t="shared" si="185"/>
        <v>0</v>
      </c>
      <c r="P554" s="35">
        <f t="shared" si="185"/>
        <v>0</v>
      </c>
      <c r="Q554" s="35">
        <f t="shared" si="185"/>
        <v>0</v>
      </c>
      <c r="R554" s="35">
        <f t="shared" si="185"/>
        <v>0</v>
      </c>
      <c r="S554" s="35">
        <f t="shared" si="185"/>
        <v>0</v>
      </c>
      <c r="T554" s="35">
        <f t="shared" si="185"/>
        <v>0</v>
      </c>
      <c r="U554" s="35">
        <f t="shared" si="185"/>
        <v>0</v>
      </c>
      <c r="V554" s="35">
        <f t="shared" si="185"/>
        <v>0</v>
      </c>
      <c r="W554" s="35">
        <f t="shared" si="185"/>
        <v>0</v>
      </c>
      <c r="X554" s="35">
        <f t="shared" si="185"/>
        <v>0</v>
      </c>
      <c r="Y554" s="35">
        <f t="shared" si="185"/>
        <v>0</v>
      </c>
      <c r="Z554" s="35">
        <f t="shared" si="185"/>
        <v>0</v>
      </c>
      <c r="AA554" s="35">
        <f t="shared" si="185"/>
        <v>0</v>
      </c>
      <c r="AB554" s="35">
        <f t="shared" si="185"/>
        <v>0</v>
      </c>
      <c r="AC554" s="35">
        <f t="shared" si="185"/>
        <v>0</v>
      </c>
      <c r="AD554" s="35">
        <f t="shared" si="185"/>
        <v>0</v>
      </c>
      <c r="AE554" s="35">
        <f t="shared" si="185"/>
        <v>0</v>
      </c>
    </row>
    <row r="555" spans="1:31" x14ac:dyDescent="0.2">
      <c r="A555" s="12" t="s">
        <v>548</v>
      </c>
      <c r="B555" s="7" t="s">
        <v>804</v>
      </c>
      <c r="C555" s="28">
        <f>+C556+C559+C562+C565+C568++C571+C574+C575</f>
        <v>-152.57813826751294</v>
      </c>
      <c r="D555" s="28">
        <f t="shared" ref="D555:AE555" si="186">+D556+D559+D562+D565+D568++D571+D574+D575</f>
        <v>-70.118163512758898</v>
      </c>
      <c r="E555" s="28">
        <f t="shared" si="186"/>
        <v>-84.561554383416365</v>
      </c>
      <c r="F555" s="28">
        <f t="shared" si="186"/>
        <v>-293.938554579742</v>
      </c>
      <c r="G555" s="28">
        <f t="shared" si="186"/>
        <v>-136.09242165252431</v>
      </c>
      <c r="H555" s="28">
        <f t="shared" si="186"/>
        <v>-75.060362048677192</v>
      </c>
      <c r="I555" s="28">
        <f t="shared" si="186"/>
        <v>270.26172868499788</v>
      </c>
      <c r="J555" s="28">
        <f t="shared" si="186"/>
        <v>48.779034996790784</v>
      </c>
      <c r="K555" s="28">
        <f t="shared" si="186"/>
        <v>32.626268238441909</v>
      </c>
      <c r="L555" s="28">
        <f t="shared" si="186"/>
        <v>507.17348671898634</v>
      </c>
      <c r="M555" s="28">
        <f t="shared" si="186"/>
        <v>236.20367035808383</v>
      </c>
      <c r="N555" s="28">
        <f t="shared" si="186"/>
        <v>64.406843400154173</v>
      </c>
      <c r="O555" s="28">
        <f t="shared" si="186"/>
        <v>46.462358528934658</v>
      </c>
      <c r="P555" s="28">
        <f t="shared" si="186"/>
        <v>-221.70679800466291</v>
      </c>
      <c r="Q555" s="28">
        <f t="shared" si="186"/>
        <v>696.33042021416782</v>
      </c>
      <c r="R555" s="28">
        <f t="shared" si="186"/>
        <v>740.08513598087984</v>
      </c>
      <c r="S555" s="28">
        <f t="shared" si="186"/>
        <v>631.20718872437214</v>
      </c>
      <c r="T555" s="28">
        <f t="shared" si="186"/>
        <v>822.27858637421673</v>
      </c>
      <c r="U555" s="28">
        <f t="shared" si="186"/>
        <v>1220.9737360784873</v>
      </c>
      <c r="V555" s="28">
        <f t="shared" si="186"/>
        <v>1463.175633433277</v>
      </c>
      <c r="W555" s="28">
        <f t="shared" si="186"/>
        <v>1053.8272630569786</v>
      </c>
      <c r="X555" s="28">
        <f t="shared" si="186"/>
        <v>52.915731653298678</v>
      </c>
      <c r="Y555" s="28">
        <f t="shared" si="186"/>
        <v>-163.05782734817987</v>
      </c>
      <c r="Z555" s="28">
        <f t="shared" si="186"/>
        <v>-1053.4867094443603</v>
      </c>
      <c r="AA555" s="28">
        <f t="shared" si="186"/>
        <v>-688.9840037339452</v>
      </c>
      <c r="AB555" s="28">
        <f t="shared" si="186"/>
        <v>-554.55796573298846</v>
      </c>
      <c r="AC555" s="28">
        <f t="shared" si="186"/>
        <v>-1217.3331251567213</v>
      </c>
      <c r="AD555" s="28">
        <f t="shared" si="186"/>
        <v>7370.5020229308102</v>
      </c>
      <c r="AE555" s="28">
        <f t="shared" si="186"/>
        <v>-1007.7806638775091</v>
      </c>
    </row>
    <row r="556" spans="1:31" x14ac:dyDescent="0.2">
      <c r="A556" s="9" t="s">
        <v>549</v>
      </c>
      <c r="B556" s="4" t="s">
        <v>550</v>
      </c>
      <c r="C556" s="21">
        <f>+C557+C558</f>
        <v>-169.65290701890757</v>
      </c>
      <c r="D556" s="21">
        <f t="shared" ref="D556:AE556" si="187">+D557+D558</f>
        <v>-100.43490089914542</v>
      </c>
      <c r="E556" s="21">
        <f t="shared" si="187"/>
        <v>-119.75009406523577</v>
      </c>
      <c r="F556" s="21">
        <f t="shared" si="187"/>
        <v>-333.67243180929086</v>
      </c>
      <c r="G556" s="21">
        <f t="shared" si="187"/>
        <v>-167.91626580371656</v>
      </c>
      <c r="H556" s="21">
        <f t="shared" si="187"/>
        <v>-93.867038118978144</v>
      </c>
      <c r="I556" s="21">
        <f t="shared" si="187"/>
        <v>277.29655978223434</v>
      </c>
      <c r="J556" s="21">
        <f t="shared" si="187"/>
        <v>70.467380806894766</v>
      </c>
      <c r="K556" s="21">
        <f t="shared" si="187"/>
        <v>34.993140636773546</v>
      </c>
      <c r="L556" s="21">
        <f t="shared" si="187"/>
        <v>527.58817105057904</v>
      </c>
      <c r="M556" s="21">
        <f t="shared" si="187"/>
        <v>283.45584227585368</v>
      </c>
      <c r="N556" s="21">
        <f t="shared" si="187"/>
        <v>91.89497182219236</v>
      </c>
      <c r="O556" s="21">
        <f t="shared" si="187"/>
        <v>-29.748500482278814</v>
      </c>
      <c r="P556" s="21">
        <f t="shared" si="187"/>
        <v>-304.01531228143608</v>
      </c>
      <c r="Q556" s="21">
        <f t="shared" si="187"/>
        <v>666.25276607160902</v>
      </c>
      <c r="R556" s="21">
        <f t="shared" si="187"/>
        <v>693.70262486089541</v>
      </c>
      <c r="S556" s="21">
        <f t="shared" si="187"/>
        <v>605.1381238524084</v>
      </c>
      <c r="T556" s="21">
        <f t="shared" si="187"/>
        <v>755.56167058365054</v>
      </c>
      <c r="U556" s="21">
        <f t="shared" si="187"/>
        <v>974.07268313629265</v>
      </c>
      <c r="V556" s="21">
        <f t="shared" si="187"/>
        <v>1176.8173207360605</v>
      </c>
      <c r="W556" s="21">
        <f t="shared" si="187"/>
        <v>791.35587086293219</v>
      </c>
      <c r="X556" s="21">
        <f t="shared" si="187"/>
        <v>-212.55909138450386</v>
      </c>
      <c r="Y556" s="21">
        <f t="shared" si="187"/>
        <v>-469.2496977194636</v>
      </c>
      <c r="Z556" s="21">
        <f t="shared" si="187"/>
        <v>-1390.1964874785604</v>
      </c>
      <c r="AA556" s="21">
        <f t="shared" si="187"/>
        <v>-932.22138052191201</v>
      </c>
      <c r="AB556" s="21">
        <f t="shared" si="187"/>
        <v>-758.11384640967731</v>
      </c>
      <c r="AC556" s="21">
        <f t="shared" si="187"/>
        <v>-1464.3913625864602</v>
      </c>
      <c r="AD556" s="21">
        <f t="shared" si="187"/>
        <v>7117.1336405529064</v>
      </c>
      <c r="AE556" s="21">
        <f t="shared" si="187"/>
        <v>-1219.8290919469241</v>
      </c>
    </row>
    <row r="557" spans="1:31" x14ac:dyDescent="0.2">
      <c r="A557" s="9" t="s">
        <v>551</v>
      </c>
      <c r="B557" s="4" t="s">
        <v>552</v>
      </c>
      <c r="C557" s="35">
        <f>+C299</f>
        <v>474.37667256642402</v>
      </c>
      <c r="D557" s="35">
        <f t="shared" ref="D557:AE557" si="188">+D299</f>
        <v>616.85459599356727</v>
      </c>
      <c r="E557" s="35">
        <f t="shared" si="188"/>
        <v>708.79855377544391</v>
      </c>
      <c r="F557" s="35">
        <f t="shared" si="188"/>
        <v>588.82389367262215</v>
      </c>
      <c r="G557" s="35">
        <f t="shared" si="188"/>
        <v>791.17004191474928</v>
      </c>
      <c r="H557" s="35">
        <f t="shared" si="188"/>
        <v>709.83392389709729</v>
      </c>
      <c r="I557" s="35">
        <f t="shared" si="188"/>
        <v>1017.49232107804</v>
      </c>
      <c r="J557" s="35">
        <f t="shared" si="188"/>
        <v>797.27940992748415</v>
      </c>
      <c r="K557" s="35">
        <f t="shared" si="188"/>
        <v>732.24466606602846</v>
      </c>
      <c r="L557" s="35">
        <f t="shared" si="188"/>
        <v>1301.8864877832893</v>
      </c>
      <c r="M557" s="35">
        <f t="shared" si="188"/>
        <v>988.65894989057233</v>
      </c>
      <c r="N557" s="35">
        <f t="shared" si="188"/>
        <v>774.03592483080376</v>
      </c>
      <c r="O557" s="35">
        <f t="shared" si="188"/>
        <v>668.59421745916256</v>
      </c>
      <c r="P557" s="35">
        <f t="shared" si="188"/>
        <v>463.95377780491117</v>
      </c>
      <c r="Q557" s="35">
        <f t="shared" si="188"/>
        <v>1090.0447035317382</v>
      </c>
      <c r="R557" s="35">
        <f t="shared" si="188"/>
        <v>1105.8414153553997</v>
      </c>
      <c r="S557" s="35">
        <f t="shared" si="188"/>
        <v>1086.9535534462848</v>
      </c>
      <c r="T557" s="35">
        <f t="shared" si="188"/>
        <v>1292.1060884028059</v>
      </c>
      <c r="U557" s="35">
        <f t="shared" si="188"/>
        <v>1583.3899955562206</v>
      </c>
      <c r="V557" s="35">
        <f t="shared" si="188"/>
        <v>1783.1560047865728</v>
      </c>
      <c r="W557" s="35">
        <f t="shared" si="188"/>
        <v>1432.6541497827327</v>
      </c>
      <c r="X557" s="35">
        <f t="shared" si="188"/>
        <v>422.44171302607492</v>
      </c>
      <c r="Y557" s="35">
        <f t="shared" si="188"/>
        <v>66.321245303933125</v>
      </c>
      <c r="Z557" s="35">
        <f t="shared" si="188"/>
        <v>-799.12532364324534</v>
      </c>
      <c r="AA557" s="35">
        <f t="shared" si="188"/>
        <v>-426.1085970384994</v>
      </c>
      <c r="AB557" s="35">
        <f t="shared" si="188"/>
        <v>-107.50055953478471</v>
      </c>
      <c r="AC557" s="35">
        <f t="shared" si="188"/>
        <v>-804.13293744355167</v>
      </c>
      <c r="AD557" s="35">
        <f t="shared" si="188"/>
        <v>7630.7481870362117</v>
      </c>
      <c r="AE557" s="35">
        <f t="shared" si="188"/>
        <v>-780.26223093933561</v>
      </c>
    </row>
    <row r="558" spans="1:31" x14ac:dyDescent="0.2">
      <c r="A558" s="9" t="s">
        <v>636</v>
      </c>
      <c r="B558" s="4" t="s">
        <v>637</v>
      </c>
      <c r="C558" s="35">
        <f>+C367</f>
        <v>-644.02957958533159</v>
      </c>
      <c r="D558" s="35">
        <f t="shared" ref="D558:AE558" si="189">+D367</f>
        <v>-717.28949689271269</v>
      </c>
      <c r="E558" s="35">
        <f t="shared" si="189"/>
        <v>-828.54864784067968</v>
      </c>
      <c r="F558" s="35">
        <f t="shared" si="189"/>
        <v>-922.496325481913</v>
      </c>
      <c r="G558" s="35">
        <f t="shared" si="189"/>
        <v>-959.08630771846583</v>
      </c>
      <c r="H558" s="35">
        <f t="shared" si="189"/>
        <v>-803.70096201607544</v>
      </c>
      <c r="I558" s="35">
        <f t="shared" si="189"/>
        <v>-740.19576129580571</v>
      </c>
      <c r="J558" s="35">
        <f t="shared" si="189"/>
        <v>-726.81202912058939</v>
      </c>
      <c r="K558" s="35">
        <f t="shared" si="189"/>
        <v>-697.25152542925491</v>
      </c>
      <c r="L558" s="35">
        <f t="shared" si="189"/>
        <v>-774.2983167327103</v>
      </c>
      <c r="M558" s="35">
        <f t="shared" si="189"/>
        <v>-705.20310761471865</v>
      </c>
      <c r="N558" s="35">
        <f t="shared" si="189"/>
        <v>-682.1409530086114</v>
      </c>
      <c r="O558" s="35">
        <f t="shared" si="189"/>
        <v>-698.34271794144138</v>
      </c>
      <c r="P558" s="35">
        <f t="shared" si="189"/>
        <v>-767.96909008634725</v>
      </c>
      <c r="Q558" s="35">
        <f t="shared" si="189"/>
        <v>-423.79193746012913</v>
      </c>
      <c r="R558" s="35">
        <f t="shared" si="189"/>
        <v>-412.13879049450424</v>
      </c>
      <c r="S558" s="35">
        <f t="shared" si="189"/>
        <v>-481.81542959387633</v>
      </c>
      <c r="T558" s="35">
        <f t="shared" si="189"/>
        <v>-536.54441781915534</v>
      </c>
      <c r="U558" s="35">
        <f t="shared" si="189"/>
        <v>-609.31731241992793</v>
      </c>
      <c r="V558" s="35">
        <f t="shared" si="189"/>
        <v>-606.33868405051226</v>
      </c>
      <c r="W558" s="35">
        <f t="shared" si="189"/>
        <v>-641.29827891980051</v>
      </c>
      <c r="X558" s="35">
        <f t="shared" si="189"/>
        <v>-635.00080441057878</v>
      </c>
      <c r="Y558" s="35">
        <f t="shared" si="189"/>
        <v>-535.57094302339669</v>
      </c>
      <c r="Z558" s="35">
        <f t="shared" si="189"/>
        <v>-591.07116383531513</v>
      </c>
      <c r="AA558" s="35">
        <f t="shared" si="189"/>
        <v>-506.11278348341261</v>
      </c>
      <c r="AB558" s="35">
        <f t="shared" si="189"/>
        <v>-650.61328687489265</v>
      </c>
      <c r="AC558" s="35">
        <f t="shared" si="189"/>
        <v>-660.25842514290844</v>
      </c>
      <c r="AD558" s="35">
        <f t="shared" si="189"/>
        <v>-513.61454648330528</v>
      </c>
      <c r="AE558" s="35">
        <f t="shared" si="189"/>
        <v>-439.56686100758861</v>
      </c>
    </row>
    <row r="559" spans="1:31" x14ac:dyDescent="0.2">
      <c r="A559" s="9" t="s">
        <v>668</v>
      </c>
      <c r="B559" s="4" t="s">
        <v>639</v>
      </c>
      <c r="C559" s="21">
        <f>+C560+C561</f>
        <v>20.537867015263444</v>
      </c>
      <c r="D559" s="21">
        <f t="shared" ref="D559:AE559" si="190">+D560+D561</f>
        <v>21.89817784046037</v>
      </c>
      <c r="E559" s="21">
        <f t="shared" si="190"/>
        <v>23.274616763433038</v>
      </c>
      <c r="F559" s="21">
        <f t="shared" si="190"/>
        <v>24.620139983166386</v>
      </c>
      <c r="G559" s="21">
        <f t="shared" si="190"/>
        <v>26.025895223701209</v>
      </c>
      <c r="H559" s="21">
        <f t="shared" si="190"/>
        <v>27.420918854824258</v>
      </c>
      <c r="I559" s="21">
        <f t="shared" si="190"/>
        <v>28.714834079403857</v>
      </c>
      <c r="J559" s="21">
        <f t="shared" si="190"/>
        <v>30.087732875326108</v>
      </c>
      <c r="K559" s="21">
        <f t="shared" si="190"/>
        <v>31.426145157300542</v>
      </c>
      <c r="L559" s="21">
        <f t="shared" si="190"/>
        <v>32.798984503635268</v>
      </c>
      <c r="M559" s="21">
        <f t="shared" si="190"/>
        <v>34.206312281646454</v>
      </c>
      <c r="N559" s="21">
        <f t="shared" si="190"/>
        <v>35.524607590295368</v>
      </c>
      <c r="O559" s="21">
        <f t="shared" si="190"/>
        <v>92.061743709009818</v>
      </c>
      <c r="P559" s="21">
        <f t="shared" si="190"/>
        <v>95.129893640213723</v>
      </c>
      <c r="Q559" s="21">
        <f t="shared" si="190"/>
        <v>98.259094961331186</v>
      </c>
      <c r="R559" s="21">
        <f t="shared" si="190"/>
        <v>101.55056500444864</v>
      </c>
      <c r="S559" s="21">
        <f t="shared" si="190"/>
        <v>104.55059151616609</v>
      </c>
      <c r="T559" s="21">
        <f t="shared" si="190"/>
        <v>107.61599868448356</v>
      </c>
      <c r="U559" s="21">
        <f t="shared" si="190"/>
        <v>220.84897176611889</v>
      </c>
      <c r="V559" s="21">
        <f t="shared" si="190"/>
        <v>227.47003113187822</v>
      </c>
      <c r="W559" s="21">
        <f t="shared" si="190"/>
        <v>232.79581349294097</v>
      </c>
      <c r="X559" s="21">
        <f t="shared" si="190"/>
        <v>237.98632553000377</v>
      </c>
      <c r="Y559" s="21">
        <f t="shared" si="190"/>
        <v>243.24572523206655</v>
      </c>
      <c r="Z559" s="21">
        <f t="shared" si="190"/>
        <v>248.50462393292932</v>
      </c>
      <c r="AA559" s="21">
        <f t="shared" si="190"/>
        <v>107.25763972298087</v>
      </c>
      <c r="AB559" s="21">
        <f t="shared" si="190"/>
        <v>107.90925829196019</v>
      </c>
      <c r="AC559" s="21">
        <f t="shared" si="190"/>
        <v>108.34707181549953</v>
      </c>
      <c r="AD559" s="21">
        <f t="shared" si="190"/>
        <v>114.09691199575886</v>
      </c>
      <c r="AE559" s="21">
        <f t="shared" si="190"/>
        <v>109.3631907324182</v>
      </c>
    </row>
    <row r="560" spans="1:31" x14ac:dyDescent="0.2">
      <c r="A560" s="9" t="s">
        <v>669</v>
      </c>
      <c r="B560" s="4" t="s">
        <v>670</v>
      </c>
      <c r="C560" s="35">
        <f>+C384</f>
        <v>3.9102486759495944E-2</v>
      </c>
      <c r="D560" s="35">
        <f t="shared" ref="D560:AE560" si="191">+D384</f>
        <v>3.4413640259889883E-2</v>
      </c>
      <c r="E560" s="35">
        <f t="shared" si="191"/>
        <v>4.5852891536024912E-2</v>
      </c>
      <c r="F560" s="35">
        <f t="shared" si="191"/>
        <v>2.6376439572835076E-2</v>
      </c>
      <c r="G560" s="35">
        <f t="shared" si="191"/>
        <v>6.7132008411128735E-2</v>
      </c>
      <c r="H560" s="35">
        <f t="shared" si="191"/>
        <v>9.7155967837645074E-2</v>
      </c>
      <c r="I560" s="35">
        <f t="shared" si="191"/>
        <v>2.6071520720713455E-2</v>
      </c>
      <c r="J560" s="35">
        <f t="shared" si="191"/>
        <v>3.3970644946430165E-2</v>
      </c>
      <c r="K560" s="35">
        <f t="shared" si="191"/>
        <v>7.3832552243285618E-3</v>
      </c>
      <c r="L560" s="35">
        <f t="shared" si="191"/>
        <v>1.5222929862524708E-2</v>
      </c>
      <c r="M560" s="35">
        <f t="shared" si="191"/>
        <v>5.755103617716887E-2</v>
      </c>
      <c r="N560" s="35">
        <f t="shared" si="191"/>
        <v>1.0846673129559049E-2</v>
      </c>
      <c r="O560" s="35">
        <f t="shared" si="191"/>
        <v>5.5456876513541142E-2</v>
      </c>
      <c r="P560" s="35">
        <f t="shared" si="191"/>
        <v>4.4533440000000006E-3</v>
      </c>
      <c r="Q560" s="35">
        <f t="shared" si="191"/>
        <v>1.4501201400000004E-2</v>
      </c>
      <c r="R560" s="35">
        <f t="shared" si="191"/>
        <v>0.18681778080000006</v>
      </c>
      <c r="S560" s="35">
        <f t="shared" si="191"/>
        <v>6.7690828799999991E-2</v>
      </c>
      <c r="T560" s="35">
        <f t="shared" si="191"/>
        <v>1.39445334E-2</v>
      </c>
      <c r="U560" s="35">
        <f t="shared" si="191"/>
        <v>2.7833400000000001E-2</v>
      </c>
      <c r="V560" s="35">
        <f t="shared" si="191"/>
        <v>2.1431718000000002E-2</v>
      </c>
      <c r="W560" s="35">
        <f t="shared" si="191"/>
        <v>8.4752703000000013E-2</v>
      </c>
      <c r="X560" s="35">
        <f t="shared" si="191"/>
        <v>1.2803363999999999E-2</v>
      </c>
      <c r="Y560" s="35">
        <f t="shared" si="191"/>
        <v>9.7416900000000008E-3</v>
      </c>
      <c r="Z560" s="35">
        <f t="shared" si="191"/>
        <v>6.1790148000000012E-3</v>
      </c>
      <c r="AA560" s="35">
        <f t="shared" si="191"/>
        <v>1.8537044400000001E-2</v>
      </c>
      <c r="AB560" s="35">
        <f t="shared" si="191"/>
        <v>0.14094277092000002</v>
      </c>
      <c r="AC560" s="35">
        <f t="shared" si="191"/>
        <v>4.9543452000000016E-2</v>
      </c>
      <c r="AD560" s="35">
        <f t="shared" si="191"/>
        <v>5.2701707897999999</v>
      </c>
      <c r="AE560" s="35">
        <f t="shared" si="191"/>
        <v>7.2366840000000002E-3</v>
      </c>
    </row>
    <row r="561" spans="1:31" x14ac:dyDescent="0.2">
      <c r="A561" s="9" t="s">
        <v>671</v>
      </c>
      <c r="B561" s="4" t="s">
        <v>672</v>
      </c>
      <c r="C561" s="35">
        <f>+C385</f>
        <v>20.498764528503948</v>
      </c>
      <c r="D561" s="35">
        <f t="shared" ref="D561:AE561" si="192">+D385</f>
        <v>21.863764200200482</v>
      </c>
      <c r="E561" s="35">
        <f t="shared" si="192"/>
        <v>23.228763871897012</v>
      </c>
      <c r="F561" s="35">
        <f t="shared" si="192"/>
        <v>24.59376354359355</v>
      </c>
      <c r="G561" s="35">
        <f t="shared" si="192"/>
        <v>25.95876321529008</v>
      </c>
      <c r="H561" s="35">
        <f t="shared" si="192"/>
        <v>27.323762886986614</v>
      </c>
      <c r="I561" s="35">
        <f t="shared" si="192"/>
        <v>28.688762558683145</v>
      </c>
      <c r="J561" s="35">
        <f t="shared" si="192"/>
        <v>30.053762230379679</v>
      </c>
      <c r="K561" s="35">
        <f t="shared" si="192"/>
        <v>31.418761902076213</v>
      </c>
      <c r="L561" s="35">
        <f t="shared" si="192"/>
        <v>32.783761573772743</v>
      </c>
      <c r="M561" s="35">
        <f t="shared" si="192"/>
        <v>34.148761245469288</v>
      </c>
      <c r="N561" s="35">
        <f t="shared" si="192"/>
        <v>35.513760917165811</v>
      </c>
      <c r="O561" s="35">
        <f t="shared" si="192"/>
        <v>92.006286832496272</v>
      </c>
      <c r="P561" s="35">
        <f t="shared" si="192"/>
        <v>95.125440296213725</v>
      </c>
      <c r="Q561" s="35">
        <f t="shared" si="192"/>
        <v>98.244593759931192</v>
      </c>
      <c r="R561" s="35">
        <f t="shared" si="192"/>
        <v>101.36374722364864</v>
      </c>
      <c r="S561" s="35">
        <f t="shared" si="192"/>
        <v>104.4829006873661</v>
      </c>
      <c r="T561" s="35">
        <f t="shared" si="192"/>
        <v>107.60205415108356</v>
      </c>
      <c r="U561" s="35">
        <f t="shared" si="192"/>
        <v>220.8211383661189</v>
      </c>
      <c r="V561" s="35">
        <f t="shared" si="192"/>
        <v>227.44859941387821</v>
      </c>
      <c r="W561" s="35">
        <f t="shared" si="192"/>
        <v>232.71106078994097</v>
      </c>
      <c r="X561" s="35">
        <f t="shared" si="192"/>
        <v>237.97352216600376</v>
      </c>
      <c r="Y561" s="35">
        <f t="shared" si="192"/>
        <v>243.23598354206655</v>
      </c>
      <c r="Z561" s="35">
        <f t="shared" si="192"/>
        <v>248.49844491812931</v>
      </c>
      <c r="AA561" s="35">
        <f t="shared" si="192"/>
        <v>107.23910267858086</v>
      </c>
      <c r="AB561" s="35">
        <f t="shared" si="192"/>
        <v>107.76831552104018</v>
      </c>
      <c r="AC561" s="35">
        <f t="shared" si="192"/>
        <v>108.29752836349954</v>
      </c>
      <c r="AD561" s="35">
        <f t="shared" si="192"/>
        <v>108.82674120595885</v>
      </c>
      <c r="AE561" s="35">
        <f t="shared" si="192"/>
        <v>109.3559540484182</v>
      </c>
    </row>
    <row r="562" spans="1:31" x14ac:dyDescent="0.2">
      <c r="A562" s="9" t="s">
        <v>678</v>
      </c>
      <c r="B562" s="4" t="s">
        <v>645</v>
      </c>
      <c r="C562" s="21">
        <f>+C563+C564</f>
        <v>51.741371007238186</v>
      </c>
      <c r="D562" s="21">
        <f t="shared" ref="D562:AE562" si="193">+D563+D564</f>
        <v>51.771799212969384</v>
      </c>
      <c r="E562" s="21">
        <f t="shared" si="193"/>
        <v>51.245455499110186</v>
      </c>
      <c r="F562" s="21">
        <f t="shared" si="193"/>
        <v>51.082065823804591</v>
      </c>
      <c r="G562" s="21">
        <f t="shared" si="193"/>
        <v>51.876418819833383</v>
      </c>
      <c r="H562" s="21">
        <f t="shared" si="193"/>
        <v>50.579589144476586</v>
      </c>
      <c r="I562" s="21">
        <f t="shared" si="193"/>
        <v>49.746028493375789</v>
      </c>
      <c r="J562" s="21">
        <f t="shared" si="193"/>
        <v>49.552498968623787</v>
      </c>
      <c r="K562" s="21">
        <f t="shared" si="193"/>
        <v>49.005189209913382</v>
      </c>
      <c r="L562" s="21">
        <f t="shared" si="193"/>
        <v>51.70407748223019</v>
      </c>
      <c r="M562" s="21">
        <f t="shared" si="193"/>
        <v>48.750889878322987</v>
      </c>
      <c r="N562" s="21">
        <f t="shared" si="193"/>
        <v>47.990925702050987</v>
      </c>
      <c r="O562" s="21">
        <f t="shared" si="193"/>
        <v>80.329266992201127</v>
      </c>
      <c r="P562" s="21">
        <f t="shared" si="193"/>
        <v>80.850700356489114</v>
      </c>
      <c r="Q562" s="21">
        <f t="shared" si="193"/>
        <v>79.929425394402728</v>
      </c>
      <c r="R562" s="21">
        <f t="shared" si="193"/>
        <v>80.720578381577127</v>
      </c>
      <c r="S562" s="21">
        <f t="shared" si="193"/>
        <v>79.11569201417872</v>
      </c>
      <c r="T562" s="21">
        <f t="shared" si="193"/>
        <v>78.748520390613919</v>
      </c>
      <c r="U562" s="21">
        <f t="shared" si="193"/>
        <v>143.08019065755687</v>
      </c>
      <c r="V562" s="21">
        <f t="shared" si="193"/>
        <v>142.36665431219046</v>
      </c>
      <c r="W562" s="21">
        <f t="shared" si="193"/>
        <v>143.48956095592166</v>
      </c>
      <c r="X562" s="21">
        <f t="shared" si="193"/>
        <v>142.64786296620647</v>
      </c>
      <c r="Y562" s="21">
        <f t="shared" si="193"/>
        <v>142.77320568238565</v>
      </c>
      <c r="Z562" s="21">
        <f t="shared" si="193"/>
        <v>142.0990395583319</v>
      </c>
      <c r="AA562" s="21">
        <f t="shared" si="193"/>
        <v>270.97682611447976</v>
      </c>
      <c r="AB562" s="21">
        <f t="shared" si="193"/>
        <v>252.94076515062696</v>
      </c>
      <c r="AC562" s="21">
        <f t="shared" si="193"/>
        <v>233.80970780832939</v>
      </c>
      <c r="AD562" s="21">
        <f t="shared" si="193"/>
        <v>220.49711222972076</v>
      </c>
      <c r="AE562" s="21">
        <f t="shared" si="193"/>
        <v>197.07456394544039</v>
      </c>
    </row>
    <row r="563" spans="1:31" x14ac:dyDescent="0.2">
      <c r="A563" s="9" t="s">
        <v>679</v>
      </c>
      <c r="B563" s="4" t="s">
        <v>680</v>
      </c>
      <c r="C563" s="35">
        <f>+C392</f>
        <v>0.33070339404800003</v>
      </c>
      <c r="D563" s="35">
        <f t="shared" ref="D563:AE563" si="194">+D392</f>
        <v>0.67854352977920007</v>
      </c>
      <c r="E563" s="35">
        <f t="shared" si="194"/>
        <v>0.46961174591999993</v>
      </c>
      <c r="F563" s="35">
        <f t="shared" si="194"/>
        <v>0.62363400061439989</v>
      </c>
      <c r="G563" s="35">
        <f t="shared" si="194"/>
        <v>1.7353989266432002</v>
      </c>
      <c r="H563" s="35">
        <f t="shared" si="194"/>
        <v>0.75598118128640013</v>
      </c>
      <c r="I563" s="35">
        <f t="shared" si="194"/>
        <v>0.2398324601856</v>
      </c>
      <c r="J563" s="35">
        <f t="shared" si="194"/>
        <v>0.36371486543359999</v>
      </c>
      <c r="K563" s="35">
        <f t="shared" si="194"/>
        <v>0.13381703672319994</v>
      </c>
      <c r="L563" s="35">
        <f t="shared" si="194"/>
        <v>3.1501172390399992</v>
      </c>
      <c r="M563" s="35">
        <f t="shared" si="194"/>
        <v>0.51434156513279994</v>
      </c>
      <c r="N563" s="35">
        <f t="shared" si="194"/>
        <v>7.1789318860800005E-2</v>
      </c>
      <c r="O563" s="35">
        <f t="shared" si="194"/>
        <v>0.38153070274560008</v>
      </c>
      <c r="P563" s="35">
        <f t="shared" si="194"/>
        <v>1.2489590350335997</v>
      </c>
      <c r="Q563" s="35">
        <f t="shared" si="194"/>
        <v>0.67367904094719999</v>
      </c>
      <c r="R563" s="35">
        <f t="shared" si="194"/>
        <v>1.8108269961216004</v>
      </c>
      <c r="S563" s="35">
        <f t="shared" si="194"/>
        <v>0.55193559672319981</v>
      </c>
      <c r="T563" s="35">
        <f t="shared" si="194"/>
        <v>0.53075894115839994</v>
      </c>
      <c r="U563" s="35">
        <f t="shared" si="194"/>
        <v>0.52001575820799995</v>
      </c>
      <c r="V563" s="35">
        <f t="shared" si="194"/>
        <v>0.20965433884160001</v>
      </c>
      <c r="W563" s="35">
        <f t="shared" si="194"/>
        <v>1.4183239785727999</v>
      </c>
      <c r="X563" s="35">
        <f t="shared" si="194"/>
        <v>0.66238898485760012</v>
      </c>
      <c r="Y563" s="35">
        <f t="shared" si="194"/>
        <v>0.87349469703680005</v>
      </c>
      <c r="Z563" s="35">
        <f t="shared" si="194"/>
        <v>0.28509156898304</v>
      </c>
      <c r="AA563" s="35">
        <f t="shared" si="194"/>
        <v>0.54977119795199991</v>
      </c>
      <c r="AB563" s="35">
        <f t="shared" si="194"/>
        <v>1.0325758740991999</v>
      </c>
      <c r="AC563" s="35">
        <f t="shared" si="194"/>
        <v>0.42038417180159993</v>
      </c>
      <c r="AD563" s="35">
        <f t="shared" si="194"/>
        <v>5.6266542331929594</v>
      </c>
      <c r="AE563" s="35">
        <f t="shared" si="194"/>
        <v>0.72297158891264024</v>
      </c>
    </row>
    <row r="564" spans="1:31" x14ac:dyDescent="0.2">
      <c r="A564" s="9" t="s">
        <v>681</v>
      </c>
      <c r="B564" s="4" t="s">
        <v>682</v>
      </c>
      <c r="C564" s="35">
        <f>+C393</f>
        <v>51.410667613190185</v>
      </c>
      <c r="D564" s="35">
        <f t="shared" ref="D564:AE564" si="195">+D393</f>
        <v>51.093255683190186</v>
      </c>
      <c r="E564" s="35">
        <f t="shared" si="195"/>
        <v>50.775843753190188</v>
      </c>
      <c r="F564" s="35">
        <f t="shared" si="195"/>
        <v>50.458431823190189</v>
      </c>
      <c r="G564" s="35">
        <f t="shared" si="195"/>
        <v>50.141019893190183</v>
      </c>
      <c r="H564" s="35">
        <f t="shared" si="195"/>
        <v>49.823607963190184</v>
      </c>
      <c r="I564" s="35">
        <f t="shared" si="195"/>
        <v>49.506196033190186</v>
      </c>
      <c r="J564" s="35">
        <f t="shared" si="195"/>
        <v>49.188784103190187</v>
      </c>
      <c r="K564" s="35">
        <f t="shared" si="195"/>
        <v>48.871372173190181</v>
      </c>
      <c r="L564" s="35">
        <f t="shared" si="195"/>
        <v>48.55396024319019</v>
      </c>
      <c r="M564" s="35">
        <f t="shared" si="195"/>
        <v>48.236548313190184</v>
      </c>
      <c r="N564" s="35">
        <f t="shared" si="195"/>
        <v>47.919136383190185</v>
      </c>
      <c r="O564" s="35">
        <f t="shared" si="195"/>
        <v>79.94773628945552</v>
      </c>
      <c r="P564" s="35">
        <f t="shared" si="195"/>
        <v>79.601741321455521</v>
      </c>
      <c r="Q564" s="35">
        <f t="shared" si="195"/>
        <v>79.255746353455521</v>
      </c>
      <c r="R564" s="35">
        <f t="shared" si="195"/>
        <v>78.909751385455522</v>
      </c>
      <c r="S564" s="35">
        <f t="shared" si="195"/>
        <v>78.563756417455522</v>
      </c>
      <c r="T564" s="35">
        <f t="shared" si="195"/>
        <v>78.217761449455523</v>
      </c>
      <c r="U564" s="35">
        <f t="shared" si="195"/>
        <v>142.56017489934888</v>
      </c>
      <c r="V564" s="35">
        <f t="shared" si="195"/>
        <v>142.15699997334886</v>
      </c>
      <c r="W564" s="35">
        <f t="shared" si="195"/>
        <v>142.07123697734886</v>
      </c>
      <c r="X564" s="35">
        <f t="shared" si="195"/>
        <v>141.98547398134886</v>
      </c>
      <c r="Y564" s="35">
        <f t="shared" si="195"/>
        <v>141.89971098534886</v>
      </c>
      <c r="Z564" s="35">
        <f t="shared" si="195"/>
        <v>141.81394798934886</v>
      </c>
      <c r="AA564" s="35">
        <f t="shared" si="195"/>
        <v>270.42705491652777</v>
      </c>
      <c r="AB564" s="35">
        <f t="shared" si="195"/>
        <v>251.90818927652776</v>
      </c>
      <c r="AC564" s="35">
        <f t="shared" si="195"/>
        <v>233.38932363652779</v>
      </c>
      <c r="AD564" s="35">
        <f t="shared" si="195"/>
        <v>214.87045799652779</v>
      </c>
      <c r="AE564" s="35">
        <f t="shared" si="195"/>
        <v>196.35159235652776</v>
      </c>
    </row>
    <row r="565" spans="1:31" x14ac:dyDescent="0.2">
      <c r="A565" s="9" t="s">
        <v>688</v>
      </c>
      <c r="B565" s="4" t="s">
        <v>651</v>
      </c>
      <c r="C565" s="21">
        <f>+C566+C567</f>
        <v>0.68046835420827101</v>
      </c>
      <c r="D565" s="21">
        <f t="shared" ref="D565:AE565" si="196">+D566+D567</f>
        <v>0.68046835420827101</v>
      </c>
      <c r="E565" s="21">
        <f t="shared" si="196"/>
        <v>0.68046835420827101</v>
      </c>
      <c r="F565" s="21">
        <f t="shared" si="196"/>
        <v>0.68046835420827101</v>
      </c>
      <c r="G565" s="21">
        <f t="shared" si="196"/>
        <v>0.68046835420827101</v>
      </c>
      <c r="H565" s="21">
        <f t="shared" si="196"/>
        <v>0.68046835420827101</v>
      </c>
      <c r="I565" s="21">
        <f t="shared" si="196"/>
        <v>0.68046835420827101</v>
      </c>
      <c r="J565" s="21">
        <f t="shared" si="196"/>
        <v>0.68046835420827101</v>
      </c>
      <c r="K565" s="21">
        <f t="shared" si="196"/>
        <v>0.68046835420827101</v>
      </c>
      <c r="L565" s="21">
        <f t="shared" si="196"/>
        <v>0.68046835420827101</v>
      </c>
      <c r="M565" s="21">
        <f t="shared" si="196"/>
        <v>0.68046835420827101</v>
      </c>
      <c r="N565" s="21">
        <f t="shared" si="196"/>
        <v>0.68046835420827101</v>
      </c>
      <c r="O565" s="21">
        <f t="shared" si="196"/>
        <v>1.940135984054278</v>
      </c>
      <c r="P565" s="21">
        <f t="shared" si="196"/>
        <v>1.940135984054278</v>
      </c>
      <c r="Q565" s="21">
        <f t="shared" si="196"/>
        <v>1.940135984054278</v>
      </c>
      <c r="R565" s="21">
        <f t="shared" si="196"/>
        <v>1.940135984054278</v>
      </c>
      <c r="S565" s="21">
        <f t="shared" si="196"/>
        <v>1.940135984054278</v>
      </c>
      <c r="T565" s="21">
        <f t="shared" si="196"/>
        <v>1.940135984054278</v>
      </c>
      <c r="U565" s="21">
        <f t="shared" si="196"/>
        <v>4.4594712437462913</v>
      </c>
      <c r="V565" s="21">
        <f t="shared" si="196"/>
        <v>4.4594712437462913</v>
      </c>
      <c r="W565" s="21">
        <f t="shared" si="196"/>
        <v>4.4594712437462913</v>
      </c>
      <c r="X565" s="21">
        <f t="shared" si="196"/>
        <v>4.4594712437462913</v>
      </c>
      <c r="Y565" s="21">
        <f t="shared" si="196"/>
        <v>4.4594712437462913</v>
      </c>
      <c r="Z565" s="21">
        <f t="shared" si="196"/>
        <v>4.4594712437462913</v>
      </c>
      <c r="AA565" s="21">
        <f t="shared" si="196"/>
        <v>0.88893080031356952</v>
      </c>
      <c r="AB565" s="21">
        <f t="shared" si="196"/>
        <v>0.88893080031356952</v>
      </c>
      <c r="AC565" s="21">
        <f t="shared" si="196"/>
        <v>0.88893080031356952</v>
      </c>
      <c r="AD565" s="21">
        <f t="shared" si="196"/>
        <v>0.88893080031356952</v>
      </c>
      <c r="AE565" s="21">
        <f t="shared" si="196"/>
        <v>0.88893080031356952</v>
      </c>
    </row>
    <row r="566" spans="1:31" x14ac:dyDescent="0.2">
      <c r="A566" s="9" t="s">
        <v>689</v>
      </c>
      <c r="B566" s="4" t="s">
        <v>690</v>
      </c>
      <c r="C566" s="35">
        <f>+C400</f>
        <v>0</v>
      </c>
      <c r="D566" s="35">
        <f t="shared" ref="D566:AE566" si="197">+D400</f>
        <v>0</v>
      </c>
      <c r="E566" s="35">
        <f t="shared" si="197"/>
        <v>0</v>
      </c>
      <c r="F566" s="35">
        <f t="shared" si="197"/>
        <v>0</v>
      </c>
      <c r="G566" s="35">
        <f t="shared" si="197"/>
        <v>0</v>
      </c>
      <c r="H566" s="35">
        <f t="shared" si="197"/>
        <v>0</v>
      </c>
      <c r="I566" s="35">
        <f t="shared" si="197"/>
        <v>0</v>
      </c>
      <c r="J566" s="35">
        <f t="shared" si="197"/>
        <v>0</v>
      </c>
      <c r="K566" s="35">
        <f t="shared" si="197"/>
        <v>0</v>
      </c>
      <c r="L566" s="35">
        <f t="shared" si="197"/>
        <v>0</v>
      </c>
      <c r="M566" s="35">
        <f t="shared" si="197"/>
        <v>0</v>
      </c>
      <c r="N566" s="35">
        <f t="shared" si="197"/>
        <v>0</v>
      </c>
      <c r="O566" s="35">
        <f t="shared" si="197"/>
        <v>0</v>
      </c>
      <c r="P566" s="35">
        <f t="shared" si="197"/>
        <v>0</v>
      </c>
      <c r="Q566" s="35">
        <f t="shared" si="197"/>
        <v>0</v>
      </c>
      <c r="R566" s="35">
        <f t="shared" si="197"/>
        <v>0</v>
      </c>
      <c r="S566" s="35">
        <f t="shared" si="197"/>
        <v>0</v>
      </c>
      <c r="T566" s="35">
        <f t="shared" si="197"/>
        <v>0</v>
      </c>
      <c r="U566" s="35">
        <f t="shared" si="197"/>
        <v>0</v>
      </c>
      <c r="V566" s="35">
        <f t="shared" si="197"/>
        <v>0</v>
      </c>
      <c r="W566" s="35">
        <f t="shared" si="197"/>
        <v>0</v>
      </c>
      <c r="X566" s="35">
        <f t="shared" si="197"/>
        <v>0</v>
      </c>
      <c r="Y566" s="35">
        <f t="shared" si="197"/>
        <v>0</v>
      </c>
      <c r="Z566" s="35">
        <f t="shared" si="197"/>
        <v>0</v>
      </c>
      <c r="AA566" s="35">
        <f t="shared" si="197"/>
        <v>0</v>
      </c>
      <c r="AB566" s="35">
        <f t="shared" si="197"/>
        <v>0</v>
      </c>
      <c r="AC566" s="35">
        <f t="shared" si="197"/>
        <v>0</v>
      </c>
      <c r="AD566" s="35">
        <f t="shared" si="197"/>
        <v>0</v>
      </c>
      <c r="AE566" s="35">
        <f t="shared" si="197"/>
        <v>0</v>
      </c>
    </row>
    <row r="567" spans="1:31" x14ac:dyDescent="0.2">
      <c r="A567" s="9" t="s">
        <v>691</v>
      </c>
      <c r="B567" s="4" t="s">
        <v>692</v>
      </c>
      <c r="C567" s="35">
        <f>+C401</f>
        <v>0.68046835420827101</v>
      </c>
      <c r="D567" s="35">
        <f t="shared" ref="D567:AE567" si="198">+D401</f>
        <v>0.68046835420827101</v>
      </c>
      <c r="E567" s="35">
        <f t="shared" si="198"/>
        <v>0.68046835420827101</v>
      </c>
      <c r="F567" s="35">
        <f t="shared" si="198"/>
        <v>0.68046835420827101</v>
      </c>
      <c r="G567" s="35">
        <f t="shared" si="198"/>
        <v>0.68046835420827101</v>
      </c>
      <c r="H567" s="35">
        <f t="shared" si="198"/>
        <v>0.68046835420827101</v>
      </c>
      <c r="I567" s="35">
        <f t="shared" si="198"/>
        <v>0.68046835420827101</v>
      </c>
      <c r="J567" s="35">
        <f t="shared" si="198"/>
        <v>0.68046835420827101</v>
      </c>
      <c r="K567" s="35">
        <f t="shared" si="198"/>
        <v>0.68046835420827101</v>
      </c>
      <c r="L567" s="35">
        <f t="shared" si="198"/>
        <v>0.68046835420827101</v>
      </c>
      <c r="M567" s="35">
        <f t="shared" si="198"/>
        <v>0.68046835420827101</v>
      </c>
      <c r="N567" s="35">
        <f t="shared" si="198"/>
        <v>0.68046835420827101</v>
      </c>
      <c r="O567" s="35">
        <f t="shared" si="198"/>
        <v>1.940135984054278</v>
      </c>
      <c r="P567" s="35">
        <f t="shared" si="198"/>
        <v>1.940135984054278</v>
      </c>
      <c r="Q567" s="35">
        <f t="shared" si="198"/>
        <v>1.940135984054278</v>
      </c>
      <c r="R567" s="35">
        <f t="shared" si="198"/>
        <v>1.940135984054278</v>
      </c>
      <c r="S567" s="35">
        <f t="shared" si="198"/>
        <v>1.940135984054278</v>
      </c>
      <c r="T567" s="35">
        <f t="shared" si="198"/>
        <v>1.940135984054278</v>
      </c>
      <c r="U567" s="35">
        <f t="shared" si="198"/>
        <v>4.4594712437462913</v>
      </c>
      <c r="V567" s="35">
        <f t="shared" si="198"/>
        <v>4.4594712437462913</v>
      </c>
      <c r="W567" s="35">
        <f t="shared" si="198"/>
        <v>4.4594712437462913</v>
      </c>
      <c r="X567" s="35">
        <f t="shared" si="198"/>
        <v>4.4594712437462913</v>
      </c>
      <c r="Y567" s="35">
        <f t="shared" si="198"/>
        <v>4.4594712437462913</v>
      </c>
      <c r="Z567" s="35">
        <f t="shared" si="198"/>
        <v>4.4594712437462913</v>
      </c>
      <c r="AA567" s="35">
        <f t="shared" si="198"/>
        <v>0.88893080031356952</v>
      </c>
      <c r="AB567" s="35">
        <f t="shared" si="198"/>
        <v>0.88893080031356952</v>
      </c>
      <c r="AC567" s="35">
        <f t="shared" si="198"/>
        <v>0.88893080031356952</v>
      </c>
      <c r="AD567" s="35">
        <f t="shared" si="198"/>
        <v>0.88893080031356952</v>
      </c>
      <c r="AE567" s="35">
        <f t="shared" si="198"/>
        <v>0.88893080031356952</v>
      </c>
    </row>
    <row r="568" spans="1:31" x14ac:dyDescent="0.2">
      <c r="A568" s="9" t="s">
        <v>698</v>
      </c>
      <c r="B568" s="4" t="s">
        <v>657</v>
      </c>
      <c r="C568" s="21">
        <f>+C569+C570</f>
        <v>18.827235950244184</v>
      </c>
      <c r="D568" s="21">
        <f t="shared" ref="D568:AE568" si="199">+D569+D570</f>
        <v>17.101562622463074</v>
      </c>
      <c r="E568" s="21">
        <f t="shared" si="199"/>
        <v>17.564771005288268</v>
      </c>
      <c r="F568" s="21">
        <f t="shared" si="199"/>
        <v>18.027979388113454</v>
      </c>
      <c r="G568" s="21">
        <f t="shared" si="199"/>
        <v>18.491187770938645</v>
      </c>
      <c r="H568" s="21">
        <f t="shared" si="199"/>
        <v>18.954396153763838</v>
      </c>
      <c r="I568" s="21">
        <f t="shared" si="199"/>
        <v>19.417604536589028</v>
      </c>
      <c r="J568" s="21">
        <f t="shared" si="199"/>
        <v>19.880812919414215</v>
      </c>
      <c r="K568" s="21">
        <f t="shared" si="199"/>
        <v>20.344021302239412</v>
      </c>
      <c r="L568" s="21">
        <f t="shared" si="199"/>
        <v>20.807229685064602</v>
      </c>
      <c r="M568" s="21">
        <f t="shared" si="199"/>
        <v>21.270438067889788</v>
      </c>
      <c r="N568" s="21">
        <f t="shared" si="199"/>
        <v>21.733646450714982</v>
      </c>
      <c r="O568" s="21">
        <f t="shared" si="199"/>
        <v>25.395973214522673</v>
      </c>
      <c r="P568" s="21">
        <f t="shared" si="199"/>
        <v>25.894085067638446</v>
      </c>
      <c r="Q568" s="21">
        <f t="shared" si="199"/>
        <v>26.39219692075422</v>
      </c>
      <c r="R568" s="21">
        <f t="shared" si="199"/>
        <v>26.890308773869993</v>
      </c>
      <c r="S568" s="21">
        <f t="shared" si="199"/>
        <v>27.388420626985781</v>
      </c>
      <c r="T568" s="21">
        <f t="shared" si="199"/>
        <v>27.886532480101554</v>
      </c>
      <c r="U568" s="21">
        <f t="shared" si="199"/>
        <v>34.781010898142334</v>
      </c>
      <c r="V568" s="21">
        <f t="shared" si="199"/>
        <v>35.348935108040394</v>
      </c>
      <c r="W568" s="21">
        <f t="shared" si="199"/>
        <v>35.453650935113266</v>
      </c>
      <c r="X568" s="21">
        <f t="shared" si="199"/>
        <v>35.558366762186132</v>
      </c>
      <c r="Y568" s="21">
        <f t="shared" si="199"/>
        <v>35.66308258925902</v>
      </c>
      <c r="Z568" s="21">
        <f t="shared" si="199"/>
        <v>35.767798416331885</v>
      </c>
      <c r="AA568" s="21">
        <f t="shared" si="199"/>
        <v>15.923388359337581</v>
      </c>
      <c r="AB568" s="21">
        <f t="shared" si="199"/>
        <v>16.165888264684082</v>
      </c>
      <c r="AC568" s="21">
        <f t="shared" si="199"/>
        <v>16.408388170030584</v>
      </c>
      <c r="AD568" s="21">
        <f t="shared" si="199"/>
        <v>16.650888075377097</v>
      </c>
      <c r="AE568" s="21">
        <f t="shared" si="199"/>
        <v>16.893387980723613</v>
      </c>
    </row>
    <row r="569" spans="1:31" x14ac:dyDescent="0.2">
      <c r="A569" s="9" t="s">
        <v>699</v>
      </c>
      <c r="B569" s="4" t="s">
        <v>700</v>
      </c>
      <c r="C569" s="35">
        <f>+C408</f>
        <v>0</v>
      </c>
      <c r="D569" s="35">
        <f t="shared" ref="D569:AE569" si="200">+D408</f>
        <v>0</v>
      </c>
      <c r="E569" s="35">
        <f t="shared" si="200"/>
        <v>0</v>
      </c>
      <c r="F569" s="35">
        <f t="shared" si="200"/>
        <v>0</v>
      </c>
      <c r="G569" s="35">
        <f t="shared" si="200"/>
        <v>0</v>
      </c>
      <c r="H569" s="35">
        <f t="shared" si="200"/>
        <v>0</v>
      </c>
      <c r="I569" s="35">
        <f t="shared" si="200"/>
        <v>0</v>
      </c>
      <c r="J569" s="35">
        <f t="shared" si="200"/>
        <v>0</v>
      </c>
      <c r="K569" s="35">
        <f t="shared" si="200"/>
        <v>0</v>
      </c>
      <c r="L569" s="35">
        <f t="shared" si="200"/>
        <v>0</v>
      </c>
      <c r="M569" s="35">
        <f t="shared" si="200"/>
        <v>0</v>
      </c>
      <c r="N569" s="35">
        <f t="shared" si="200"/>
        <v>0</v>
      </c>
      <c r="O569" s="35">
        <f t="shared" si="200"/>
        <v>0</v>
      </c>
      <c r="P569" s="35">
        <f t="shared" si="200"/>
        <v>0</v>
      </c>
      <c r="Q569" s="35">
        <f t="shared" si="200"/>
        <v>0</v>
      </c>
      <c r="R569" s="35">
        <f t="shared" si="200"/>
        <v>0</v>
      </c>
      <c r="S569" s="35">
        <f t="shared" si="200"/>
        <v>0</v>
      </c>
      <c r="T569" s="35">
        <f t="shared" si="200"/>
        <v>0</v>
      </c>
      <c r="U569" s="35">
        <f t="shared" si="200"/>
        <v>0</v>
      </c>
      <c r="V569" s="35">
        <f t="shared" si="200"/>
        <v>0</v>
      </c>
      <c r="W569" s="35">
        <f t="shared" si="200"/>
        <v>0</v>
      </c>
      <c r="X569" s="35">
        <f t="shared" si="200"/>
        <v>0</v>
      </c>
      <c r="Y569" s="35">
        <f t="shared" si="200"/>
        <v>0</v>
      </c>
      <c r="Z569" s="35">
        <f t="shared" si="200"/>
        <v>0</v>
      </c>
      <c r="AA569" s="35">
        <f t="shared" si="200"/>
        <v>0</v>
      </c>
      <c r="AB569" s="35">
        <f t="shared" si="200"/>
        <v>0</v>
      </c>
      <c r="AC569" s="35">
        <f t="shared" si="200"/>
        <v>0</v>
      </c>
      <c r="AD569" s="35">
        <f t="shared" si="200"/>
        <v>0</v>
      </c>
      <c r="AE569" s="35">
        <f t="shared" si="200"/>
        <v>0</v>
      </c>
    </row>
    <row r="570" spans="1:31" x14ac:dyDescent="0.2">
      <c r="A570" s="9" t="s">
        <v>701</v>
      </c>
      <c r="B570" s="4" t="s">
        <v>702</v>
      </c>
      <c r="C570" s="35">
        <f>+C409</f>
        <v>18.827235950244184</v>
      </c>
      <c r="D570" s="35">
        <f t="shared" ref="D570:AE570" si="201">+D409</f>
        <v>17.101562622463074</v>
      </c>
      <c r="E570" s="35">
        <f t="shared" si="201"/>
        <v>17.564771005288268</v>
      </c>
      <c r="F570" s="35">
        <f t="shared" si="201"/>
        <v>18.027979388113454</v>
      </c>
      <c r="G570" s="35">
        <f t="shared" si="201"/>
        <v>18.491187770938645</v>
      </c>
      <c r="H570" s="35">
        <f t="shared" si="201"/>
        <v>18.954396153763838</v>
      </c>
      <c r="I570" s="35">
        <f t="shared" si="201"/>
        <v>19.417604536589028</v>
      </c>
      <c r="J570" s="35">
        <f t="shared" si="201"/>
        <v>19.880812919414215</v>
      </c>
      <c r="K570" s="35">
        <f t="shared" si="201"/>
        <v>20.344021302239412</v>
      </c>
      <c r="L570" s="35">
        <f t="shared" si="201"/>
        <v>20.807229685064602</v>
      </c>
      <c r="M570" s="35">
        <f t="shared" si="201"/>
        <v>21.270438067889788</v>
      </c>
      <c r="N570" s="35">
        <f t="shared" si="201"/>
        <v>21.733646450714982</v>
      </c>
      <c r="O570" s="35">
        <f t="shared" si="201"/>
        <v>25.395973214522673</v>
      </c>
      <c r="P570" s="35">
        <f t="shared" si="201"/>
        <v>25.894085067638446</v>
      </c>
      <c r="Q570" s="35">
        <f t="shared" si="201"/>
        <v>26.39219692075422</v>
      </c>
      <c r="R570" s="35">
        <f t="shared" si="201"/>
        <v>26.890308773869993</v>
      </c>
      <c r="S570" s="35">
        <f t="shared" si="201"/>
        <v>27.388420626985781</v>
      </c>
      <c r="T570" s="35">
        <f t="shared" si="201"/>
        <v>27.886532480101554</v>
      </c>
      <c r="U570" s="35">
        <f t="shared" si="201"/>
        <v>34.781010898142334</v>
      </c>
      <c r="V570" s="35">
        <f t="shared" si="201"/>
        <v>35.348935108040394</v>
      </c>
      <c r="W570" s="35">
        <f t="shared" si="201"/>
        <v>35.453650935113266</v>
      </c>
      <c r="X570" s="35">
        <f t="shared" si="201"/>
        <v>35.558366762186132</v>
      </c>
      <c r="Y570" s="35">
        <f t="shared" si="201"/>
        <v>35.66308258925902</v>
      </c>
      <c r="Z570" s="35">
        <f t="shared" si="201"/>
        <v>35.767798416331885</v>
      </c>
      <c r="AA570" s="35">
        <f t="shared" si="201"/>
        <v>15.923388359337581</v>
      </c>
      <c r="AB570" s="35">
        <f t="shared" si="201"/>
        <v>16.165888264684082</v>
      </c>
      <c r="AC570" s="35">
        <f t="shared" si="201"/>
        <v>16.408388170030584</v>
      </c>
      <c r="AD570" s="35">
        <f t="shared" si="201"/>
        <v>16.650888075377097</v>
      </c>
      <c r="AE570" s="35">
        <f t="shared" si="201"/>
        <v>16.893387980723613</v>
      </c>
    </row>
    <row r="571" spans="1:31" x14ac:dyDescent="0.2">
      <c r="A571" s="9" t="s">
        <v>708</v>
      </c>
      <c r="B571" s="4" t="s">
        <v>663</v>
      </c>
      <c r="C571" s="21">
        <f>+C572+C573</f>
        <v>1.3950755497415909E-2</v>
      </c>
      <c r="D571" s="21">
        <f t="shared" ref="D571:AE571" si="202">+D572+D573</f>
        <v>2.7901510994831819E-2</v>
      </c>
      <c r="E571" s="21">
        <f t="shared" si="202"/>
        <v>4.1852266492247721E-2</v>
      </c>
      <c r="F571" s="21">
        <f t="shared" si="202"/>
        <v>5.5803021989663637E-2</v>
      </c>
      <c r="G571" s="21">
        <f t="shared" si="202"/>
        <v>6.9753777487079546E-2</v>
      </c>
      <c r="H571" s="21">
        <f t="shared" si="202"/>
        <v>8.3704532984495442E-2</v>
      </c>
      <c r="I571" s="21">
        <f t="shared" si="202"/>
        <v>9.7655288481911351E-2</v>
      </c>
      <c r="J571" s="21">
        <f t="shared" si="202"/>
        <v>0.11160604397932727</v>
      </c>
      <c r="K571" s="21">
        <f t="shared" si="202"/>
        <v>0.1255567994767432</v>
      </c>
      <c r="L571" s="21">
        <f t="shared" si="202"/>
        <v>0.13950755497415912</v>
      </c>
      <c r="M571" s="21">
        <f t="shared" si="202"/>
        <v>0.15345831047157504</v>
      </c>
      <c r="N571" s="21">
        <f t="shared" si="202"/>
        <v>0.16740906596899094</v>
      </c>
      <c r="O571" s="21">
        <f t="shared" si="202"/>
        <v>0.31693572811615733</v>
      </c>
      <c r="P571" s="21">
        <f t="shared" si="202"/>
        <v>0.3585714093147741</v>
      </c>
      <c r="Q571" s="21">
        <f t="shared" si="202"/>
        <v>0.40020709051339076</v>
      </c>
      <c r="R571" s="21">
        <f t="shared" si="202"/>
        <v>0.44184277171200753</v>
      </c>
      <c r="S571" s="21">
        <f t="shared" si="202"/>
        <v>0.48347845291062419</v>
      </c>
      <c r="T571" s="21">
        <f t="shared" si="202"/>
        <v>0.52511413410924102</v>
      </c>
      <c r="U571" s="21">
        <f t="shared" si="202"/>
        <v>0.83790162860735884</v>
      </c>
      <c r="V571" s="21">
        <f t="shared" si="202"/>
        <v>0.93490716120837714</v>
      </c>
      <c r="W571" s="21">
        <f t="shared" si="202"/>
        <v>1.0179619383119796</v>
      </c>
      <c r="X571" s="21">
        <f t="shared" si="202"/>
        <v>1.1010167154155821</v>
      </c>
      <c r="Y571" s="21">
        <f t="shared" si="202"/>
        <v>1.1840714925191844</v>
      </c>
      <c r="Z571" s="21">
        <f t="shared" si="202"/>
        <v>1.2671262696227867</v>
      </c>
      <c r="AA571" s="21">
        <f t="shared" si="202"/>
        <v>2.7275232521909771</v>
      </c>
      <c r="AB571" s="21">
        <f t="shared" si="202"/>
        <v>2.7566041131884855</v>
      </c>
      <c r="AC571" s="21">
        <f t="shared" si="202"/>
        <v>2.7856849741859948</v>
      </c>
      <c r="AD571" s="21">
        <f t="shared" si="202"/>
        <v>2.8147658351835037</v>
      </c>
      <c r="AE571" s="21">
        <f t="shared" si="202"/>
        <v>2.8438466961810129</v>
      </c>
    </row>
    <row r="572" spans="1:31" x14ac:dyDescent="0.2">
      <c r="A572" s="9" t="s">
        <v>709</v>
      </c>
      <c r="B572" s="4" t="s">
        <v>710</v>
      </c>
      <c r="C572" s="35">
        <f>+C416</f>
        <v>0</v>
      </c>
      <c r="D572" s="35">
        <f t="shared" ref="D572:AE572" si="203">+D416</f>
        <v>0</v>
      </c>
      <c r="E572" s="35">
        <f t="shared" si="203"/>
        <v>0</v>
      </c>
      <c r="F572" s="35">
        <f t="shared" si="203"/>
        <v>0</v>
      </c>
      <c r="G572" s="35">
        <f t="shared" si="203"/>
        <v>0</v>
      </c>
      <c r="H572" s="35">
        <f t="shared" si="203"/>
        <v>0</v>
      </c>
      <c r="I572" s="35">
        <f t="shared" si="203"/>
        <v>0</v>
      </c>
      <c r="J572" s="35">
        <f t="shared" si="203"/>
        <v>0</v>
      </c>
      <c r="K572" s="35">
        <f t="shared" si="203"/>
        <v>0</v>
      </c>
      <c r="L572" s="35">
        <f t="shared" si="203"/>
        <v>0</v>
      </c>
      <c r="M572" s="35">
        <f t="shared" si="203"/>
        <v>0</v>
      </c>
      <c r="N572" s="35">
        <f t="shared" si="203"/>
        <v>0</v>
      </c>
      <c r="O572" s="35">
        <f t="shared" si="203"/>
        <v>0</v>
      </c>
      <c r="P572" s="35">
        <f t="shared" si="203"/>
        <v>0</v>
      </c>
      <c r="Q572" s="35">
        <f t="shared" si="203"/>
        <v>0</v>
      </c>
      <c r="R572" s="35">
        <f t="shared" si="203"/>
        <v>0</v>
      </c>
      <c r="S572" s="35">
        <f t="shared" si="203"/>
        <v>0</v>
      </c>
      <c r="T572" s="35">
        <f t="shared" si="203"/>
        <v>0</v>
      </c>
      <c r="U572" s="35">
        <f t="shared" si="203"/>
        <v>0</v>
      </c>
      <c r="V572" s="35">
        <f t="shared" si="203"/>
        <v>0</v>
      </c>
      <c r="W572" s="35">
        <f t="shared" si="203"/>
        <v>0</v>
      </c>
      <c r="X572" s="35">
        <f t="shared" si="203"/>
        <v>0</v>
      </c>
      <c r="Y572" s="35">
        <f t="shared" si="203"/>
        <v>0</v>
      </c>
      <c r="Z572" s="35">
        <f t="shared" si="203"/>
        <v>0</v>
      </c>
      <c r="AA572" s="35">
        <f t="shared" si="203"/>
        <v>0</v>
      </c>
      <c r="AB572" s="35">
        <f t="shared" si="203"/>
        <v>0</v>
      </c>
      <c r="AC572" s="35">
        <f t="shared" si="203"/>
        <v>0</v>
      </c>
      <c r="AD572" s="35">
        <f t="shared" si="203"/>
        <v>0</v>
      </c>
      <c r="AE572" s="35">
        <f t="shared" si="203"/>
        <v>0</v>
      </c>
    </row>
    <row r="573" spans="1:31" x14ac:dyDescent="0.2">
      <c r="A573" s="9" t="s">
        <v>711</v>
      </c>
      <c r="B573" s="4" t="s">
        <v>712</v>
      </c>
      <c r="C573" s="35">
        <f>+C417</f>
        <v>1.3950755497415909E-2</v>
      </c>
      <c r="D573" s="35">
        <f t="shared" ref="D573:AE573" si="204">+D417</f>
        <v>2.7901510994831819E-2</v>
      </c>
      <c r="E573" s="35">
        <f t="shared" si="204"/>
        <v>4.1852266492247721E-2</v>
      </c>
      <c r="F573" s="35">
        <f t="shared" si="204"/>
        <v>5.5803021989663637E-2</v>
      </c>
      <c r="G573" s="35">
        <f t="shared" si="204"/>
        <v>6.9753777487079546E-2</v>
      </c>
      <c r="H573" s="35">
        <f t="shared" si="204"/>
        <v>8.3704532984495442E-2</v>
      </c>
      <c r="I573" s="35">
        <f t="shared" si="204"/>
        <v>9.7655288481911351E-2</v>
      </c>
      <c r="J573" s="35">
        <f t="shared" si="204"/>
        <v>0.11160604397932727</v>
      </c>
      <c r="K573" s="35">
        <f t="shared" si="204"/>
        <v>0.1255567994767432</v>
      </c>
      <c r="L573" s="35">
        <f t="shared" si="204"/>
        <v>0.13950755497415912</v>
      </c>
      <c r="M573" s="35">
        <f t="shared" si="204"/>
        <v>0.15345831047157504</v>
      </c>
      <c r="N573" s="35">
        <f t="shared" si="204"/>
        <v>0.16740906596899094</v>
      </c>
      <c r="O573" s="35">
        <f t="shared" si="204"/>
        <v>0.31693572811615733</v>
      </c>
      <c r="P573" s="35">
        <f t="shared" si="204"/>
        <v>0.3585714093147741</v>
      </c>
      <c r="Q573" s="35">
        <f t="shared" si="204"/>
        <v>0.40020709051339076</v>
      </c>
      <c r="R573" s="35">
        <f t="shared" si="204"/>
        <v>0.44184277171200753</v>
      </c>
      <c r="S573" s="35">
        <f t="shared" si="204"/>
        <v>0.48347845291062419</v>
      </c>
      <c r="T573" s="35">
        <f t="shared" si="204"/>
        <v>0.52511413410924102</v>
      </c>
      <c r="U573" s="35">
        <f t="shared" si="204"/>
        <v>0.83790162860735884</v>
      </c>
      <c r="V573" s="35">
        <f t="shared" si="204"/>
        <v>0.93490716120837714</v>
      </c>
      <c r="W573" s="35">
        <f t="shared" si="204"/>
        <v>1.0179619383119796</v>
      </c>
      <c r="X573" s="35">
        <f t="shared" si="204"/>
        <v>1.1010167154155821</v>
      </c>
      <c r="Y573" s="35">
        <f t="shared" si="204"/>
        <v>1.1840714925191844</v>
      </c>
      <c r="Z573" s="35">
        <f t="shared" si="204"/>
        <v>1.2671262696227867</v>
      </c>
      <c r="AA573" s="35">
        <f t="shared" si="204"/>
        <v>2.7275232521909771</v>
      </c>
      <c r="AB573" s="35">
        <f t="shared" si="204"/>
        <v>2.7566041131884855</v>
      </c>
      <c r="AC573" s="35">
        <f t="shared" si="204"/>
        <v>2.7856849741859948</v>
      </c>
      <c r="AD573" s="35">
        <f t="shared" si="204"/>
        <v>2.8147658351835037</v>
      </c>
      <c r="AE573" s="35">
        <f t="shared" si="204"/>
        <v>2.8438466961810129</v>
      </c>
    </row>
    <row r="574" spans="1:31" x14ac:dyDescent="0.2">
      <c r="A574" s="9" t="s">
        <v>718</v>
      </c>
      <c r="B574" s="4" t="s">
        <v>719</v>
      </c>
      <c r="C574" s="37">
        <f>+C423</f>
        <v>-74.726124331056852</v>
      </c>
      <c r="D574" s="37">
        <f t="shared" ref="D574:AE574" si="205">+D423</f>
        <v>-61.163172154709407</v>
      </c>
      <c r="E574" s="37">
        <f t="shared" si="205"/>
        <v>-57.61862420671261</v>
      </c>
      <c r="F574" s="37">
        <f t="shared" si="205"/>
        <v>-54.732579341733526</v>
      </c>
      <c r="G574" s="37">
        <f t="shared" si="205"/>
        <v>-65.319879794976345</v>
      </c>
      <c r="H574" s="37">
        <f t="shared" si="205"/>
        <v>-78.912400969956508</v>
      </c>
      <c r="I574" s="37">
        <f t="shared" si="205"/>
        <v>-105.69142184929528</v>
      </c>
      <c r="J574" s="37">
        <f t="shared" si="205"/>
        <v>-122.00146497165568</v>
      </c>
      <c r="K574" s="37">
        <f t="shared" si="205"/>
        <v>-103.94825322146998</v>
      </c>
      <c r="L574" s="37">
        <f t="shared" si="205"/>
        <v>-126.54495191170535</v>
      </c>
      <c r="M574" s="37">
        <f t="shared" si="205"/>
        <v>-152.31373881030893</v>
      </c>
      <c r="N574" s="37">
        <f t="shared" si="205"/>
        <v>-133.5851855852768</v>
      </c>
      <c r="O574" s="37">
        <f t="shared" si="205"/>
        <v>-123.8331966166906</v>
      </c>
      <c r="P574" s="37">
        <f t="shared" si="205"/>
        <v>-121.86487218093716</v>
      </c>
      <c r="Q574" s="37">
        <f t="shared" si="205"/>
        <v>-176.84340620849702</v>
      </c>
      <c r="R574" s="37">
        <f t="shared" si="205"/>
        <v>-165.16091979567767</v>
      </c>
      <c r="S574" s="37">
        <f t="shared" si="205"/>
        <v>-187.40925372233178</v>
      </c>
      <c r="T574" s="37">
        <f t="shared" si="205"/>
        <v>-149.99938588279625</v>
      </c>
      <c r="U574" s="37">
        <f t="shared" si="205"/>
        <v>-157.10649325197716</v>
      </c>
      <c r="V574" s="37">
        <f t="shared" si="205"/>
        <v>-124.22168625984744</v>
      </c>
      <c r="W574" s="37">
        <f t="shared" si="205"/>
        <v>-154.74506637198789</v>
      </c>
      <c r="X574" s="37">
        <f t="shared" si="205"/>
        <v>-156.27822017975569</v>
      </c>
      <c r="Y574" s="37">
        <f t="shared" si="205"/>
        <v>-121.13368586869296</v>
      </c>
      <c r="Z574" s="37">
        <f t="shared" si="205"/>
        <v>-95.388281386761847</v>
      </c>
      <c r="AA574" s="37">
        <f t="shared" si="205"/>
        <v>-154.536931461336</v>
      </c>
      <c r="AB574" s="37">
        <f t="shared" si="205"/>
        <v>-177.10556594408445</v>
      </c>
      <c r="AC574" s="37">
        <f t="shared" si="205"/>
        <v>-115.18154613862018</v>
      </c>
      <c r="AD574" s="37">
        <f t="shared" si="205"/>
        <v>-101.58022655845055</v>
      </c>
      <c r="AE574" s="37">
        <f t="shared" si="205"/>
        <v>-115.01549208566168</v>
      </c>
    </row>
    <row r="575" spans="1:31" x14ac:dyDescent="0.2">
      <c r="A575" s="9" t="s">
        <v>720</v>
      </c>
      <c r="B575" s="4" t="s">
        <v>210</v>
      </c>
      <c r="C575" s="37">
        <f>+C424</f>
        <v>0</v>
      </c>
      <c r="D575" s="37">
        <f t="shared" ref="D575:AE575" si="206">+D424</f>
        <v>0</v>
      </c>
      <c r="E575" s="37">
        <f t="shared" si="206"/>
        <v>0</v>
      </c>
      <c r="F575" s="37">
        <f t="shared" si="206"/>
        <v>0</v>
      </c>
      <c r="G575" s="37">
        <f t="shared" si="206"/>
        <v>0</v>
      </c>
      <c r="H575" s="37">
        <f t="shared" si="206"/>
        <v>0</v>
      </c>
      <c r="I575" s="37">
        <f t="shared" si="206"/>
        <v>0</v>
      </c>
      <c r="J575" s="37">
        <f t="shared" si="206"/>
        <v>0</v>
      </c>
      <c r="K575" s="37">
        <f t="shared" si="206"/>
        <v>0</v>
      </c>
      <c r="L575" s="37">
        <f t="shared" si="206"/>
        <v>0</v>
      </c>
      <c r="M575" s="37">
        <f t="shared" si="206"/>
        <v>0</v>
      </c>
      <c r="N575" s="37">
        <f t="shared" si="206"/>
        <v>0</v>
      </c>
      <c r="O575" s="37">
        <f t="shared" si="206"/>
        <v>0</v>
      </c>
      <c r="P575" s="37">
        <f t="shared" si="206"/>
        <v>0</v>
      </c>
      <c r="Q575" s="37">
        <f t="shared" si="206"/>
        <v>0</v>
      </c>
      <c r="R575" s="37">
        <f t="shared" si="206"/>
        <v>0</v>
      </c>
      <c r="S575" s="37">
        <f t="shared" si="206"/>
        <v>0</v>
      </c>
      <c r="T575" s="37">
        <f t="shared" si="206"/>
        <v>0</v>
      </c>
      <c r="U575" s="37">
        <f t="shared" si="206"/>
        <v>0</v>
      </c>
      <c r="V575" s="37">
        <f t="shared" si="206"/>
        <v>0</v>
      </c>
      <c r="W575" s="37">
        <f t="shared" si="206"/>
        <v>0</v>
      </c>
      <c r="X575" s="37">
        <f t="shared" si="206"/>
        <v>0</v>
      </c>
      <c r="Y575" s="37">
        <f t="shared" si="206"/>
        <v>0</v>
      </c>
      <c r="Z575" s="37">
        <f t="shared" si="206"/>
        <v>0</v>
      </c>
      <c r="AA575" s="37">
        <f t="shared" si="206"/>
        <v>0</v>
      </c>
      <c r="AB575" s="37">
        <f t="shared" si="206"/>
        <v>0</v>
      </c>
      <c r="AC575" s="37">
        <f t="shared" si="206"/>
        <v>0</v>
      </c>
      <c r="AD575" s="37">
        <f t="shared" si="206"/>
        <v>0</v>
      </c>
      <c r="AE575" s="37">
        <f t="shared" si="206"/>
        <v>0</v>
      </c>
    </row>
    <row r="576" spans="1:31" x14ac:dyDescent="0.2">
      <c r="A576" s="12" t="s">
        <v>721</v>
      </c>
      <c r="B576" s="7" t="s">
        <v>722</v>
      </c>
      <c r="C576" s="28">
        <f>+C577+C578+C579+C580+C581</f>
        <v>84.410608171233136</v>
      </c>
      <c r="D576" s="28">
        <f t="shared" ref="D576:AE576" si="207">+D577+D578+D579+D580+D581</f>
        <v>85.084859252353112</v>
      </c>
      <c r="E576" s="28">
        <f t="shared" si="207"/>
        <v>104.5074442946979</v>
      </c>
      <c r="F576" s="28">
        <f t="shared" si="207"/>
        <v>119.84907883985221</v>
      </c>
      <c r="G576" s="28">
        <f t="shared" si="207"/>
        <v>136.11647525151608</v>
      </c>
      <c r="H576" s="28">
        <f t="shared" si="207"/>
        <v>151.28925251266725</v>
      </c>
      <c r="I576" s="28">
        <f t="shared" si="207"/>
        <v>151.93116713471034</v>
      </c>
      <c r="J576" s="28">
        <f t="shared" si="207"/>
        <v>157.67149349484106</v>
      </c>
      <c r="K576" s="28">
        <f t="shared" si="207"/>
        <v>163.20311396783569</v>
      </c>
      <c r="L576" s="28">
        <f t="shared" si="207"/>
        <v>172.51128667659913</v>
      </c>
      <c r="M576" s="28">
        <f t="shared" si="207"/>
        <v>185.58001506916676</v>
      </c>
      <c r="N576" s="28">
        <f t="shared" si="207"/>
        <v>207.70821712371253</v>
      </c>
      <c r="O576" s="28">
        <f t="shared" si="207"/>
        <v>192.95788670877226</v>
      </c>
      <c r="P576" s="28">
        <f t="shared" si="207"/>
        <v>207.20279875936407</v>
      </c>
      <c r="Q576" s="28">
        <f t="shared" si="207"/>
        <v>225.83975394376682</v>
      </c>
      <c r="R576" s="28">
        <f t="shared" si="207"/>
        <v>230.6885403295432</v>
      </c>
      <c r="S576" s="28">
        <f t="shared" si="207"/>
        <v>277.6456164393511</v>
      </c>
      <c r="T576" s="28">
        <f t="shared" si="207"/>
        <v>233.69175667636262</v>
      </c>
      <c r="U576" s="28">
        <f t="shared" si="207"/>
        <v>221.05812097203187</v>
      </c>
      <c r="V576" s="28">
        <f t="shared" si="207"/>
        <v>185.89121964236489</v>
      </c>
      <c r="W576" s="28">
        <f t="shared" si="207"/>
        <v>215.60335015530472</v>
      </c>
      <c r="X576" s="28">
        <f t="shared" si="207"/>
        <v>211.20944170048475</v>
      </c>
      <c r="Y576" s="28">
        <f t="shared" si="207"/>
        <v>207.44272612597663</v>
      </c>
      <c r="Z576" s="28">
        <f t="shared" si="207"/>
        <v>314.27934675971107</v>
      </c>
      <c r="AA576" s="28">
        <f t="shared" si="207"/>
        <v>353.07281901356021</v>
      </c>
      <c r="AB576" s="28">
        <f t="shared" si="207"/>
        <v>382.10887543373326</v>
      </c>
      <c r="AC576" s="28">
        <f t="shared" si="207"/>
        <v>380.98198927606518</v>
      </c>
      <c r="AD576" s="28">
        <f t="shared" si="207"/>
        <v>395.73665928396804</v>
      </c>
      <c r="AE576" s="28">
        <f t="shared" si="207"/>
        <v>419.23902368836303</v>
      </c>
    </row>
    <row r="577" spans="1:31" x14ac:dyDescent="0.2">
      <c r="A577" s="9" t="s">
        <v>723</v>
      </c>
      <c r="B577" s="4" t="s">
        <v>724</v>
      </c>
      <c r="C577" s="37">
        <f>+C426</f>
        <v>33.718461880424378</v>
      </c>
      <c r="D577" s="37">
        <f t="shared" ref="D577:AE577" si="208">+D426</f>
        <v>34.717036746861979</v>
      </c>
      <c r="E577" s="37">
        <f t="shared" si="208"/>
        <v>41.017332942611716</v>
      </c>
      <c r="F577" s="37">
        <f t="shared" si="208"/>
        <v>47.598098453422061</v>
      </c>
      <c r="G577" s="37">
        <f t="shared" si="208"/>
        <v>54.047813307268996</v>
      </c>
      <c r="H577" s="37">
        <f t="shared" si="208"/>
        <v>60.463188848566702</v>
      </c>
      <c r="I577" s="37">
        <f t="shared" si="208"/>
        <v>67.14547900624892</v>
      </c>
      <c r="J577" s="37">
        <f t="shared" si="208"/>
        <v>76.390755709521059</v>
      </c>
      <c r="K577" s="37">
        <f t="shared" si="208"/>
        <v>86.145377263112891</v>
      </c>
      <c r="L577" s="37">
        <f t="shared" si="208"/>
        <v>95.767138739594145</v>
      </c>
      <c r="M577" s="37">
        <f t="shared" si="208"/>
        <v>104.83139718397979</v>
      </c>
      <c r="N577" s="37">
        <f t="shared" si="208"/>
        <v>113.78118570587432</v>
      </c>
      <c r="O577" s="37">
        <f t="shared" si="208"/>
        <v>122.40923396590949</v>
      </c>
      <c r="P577" s="37">
        <f t="shared" si="208"/>
        <v>132.38805226240032</v>
      </c>
      <c r="Q577" s="37">
        <f t="shared" si="208"/>
        <v>142.44779181400443</v>
      </c>
      <c r="R577" s="37">
        <f t="shared" si="208"/>
        <v>152.7454317723635</v>
      </c>
      <c r="S577" s="37">
        <f t="shared" si="208"/>
        <v>163.37227082119296</v>
      </c>
      <c r="T577" s="37">
        <f t="shared" si="208"/>
        <v>114.46942533305545</v>
      </c>
      <c r="U577" s="37">
        <f t="shared" si="208"/>
        <v>117.86183189451091</v>
      </c>
      <c r="V577" s="37">
        <f t="shared" si="208"/>
        <v>120.62151902646542</v>
      </c>
      <c r="W577" s="37">
        <f t="shared" si="208"/>
        <v>123.56471685381793</v>
      </c>
      <c r="X577" s="37">
        <f t="shared" si="208"/>
        <v>127.83612240221267</v>
      </c>
      <c r="Y577" s="37">
        <f t="shared" si="208"/>
        <v>133.14573464227351</v>
      </c>
      <c r="Z577" s="37">
        <f t="shared" si="208"/>
        <v>239.15812218978112</v>
      </c>
      <c r="AA577" s="37">
        <f t="shared" si="208"/>
        <v>252.7956708584162</v>
      </c>
      <c r="AB577" s="37">
        <f t="shared" si="208"/>
        <v>262.16962666966765</v>
      </c>
      <c r="AC577" s="37">
        <f t="shared" si="208"/>
        <v>273.18765923930823</v>
      </c>
      <c r="AD577" s="37">
        <f t="shared" si="208"/>
        <v>281.9978891731227</v>
      </c>
      <c r="AE577" s="37">
        <f t="shared" si="208"/>
        <v>293.30694987360647</v>
      </c>
    </row>
    <row r="578" spans="1:31" x14ac:dyDescent="0.2">
      <c r="A578" s="9" t="s">
        <v>728</v>
      </c>
      <c r="B578" s="4" t="s">
        <v>729</v>
      </c>
      <c r="C578" s="35">
        <f t="shared" ref="C578:R579" si="209">+C430</f>
        <v>0</v>
      </c>
      <c r="D578" s="35">
        <f t="shared" si="209"/>
        <v>0</v>
      </c>
      <c r="E578" s="35">
        <f t="shared" si="209"/>
        <v>0</v>
      </c>
      <c r="F578" s="35">
        <f t="shared" si="209"/>
        <v>0</v>
      </c>
      <c r="G578" s="35">
        <f t="shared" si="209"/>
        <v>0</v>
      </c>
      <c r="H578" s="35">
        <f t="shared" si="209"/>
        <v>0</v>
      </c>
      <c r="I578" s="35">
        <f t="shared" si="209"/>
        <v>0</v>
      </c>
      <c r="J578" s="35">
        <f t="shared" si="209"/>
        <v>0</v>
      </c>
      <c r="K578" s="35">
        <f t="shared" si="209"/>
        <v>0</v>
      </c>
      <c r="L578" s="35">
        <f t="shared" si="209"/>
        <v>0</v>
      </c>
      <c r="M578" s="35">
        <f t="shared" si="209"/>
        <v>0</v>
      </c>
      <c r="N578" s="35">
        <f t="shared" si="209"/>
        <v>0</v>
      </c>
      <c r="O578" s="35">
        <f t="shared" si="209"/>
        <v>8.641375</v>
      </c>
      <c r="P578" s="35">
        <f t="shared" si="209"/>
        <v>8.641375</v>
      </c>
      <c r="Q578" s="35">
        <f t="shared" si="209"/>
        <v>8.641375</v>
      </c>
      <c r="R578" s="35">
        <f t="shared" si="209"/>
        <v>9.7777749999999983</v>
      </c>
      <c r="S578" s="35">
        <f t="shared" ref="D578:AE579" si="210">+S430</f>
        <v>18.073495000000001</v>
      </c>
      <c r="T578" s="35">
        <f t="shared" si="210"/>
        <v>18.073495000000001</v>
      </c>
      <c r="U578" s="35">
        <f t="shared" si="210"/>
        <v>16.937094999999999</v>
      </c>
      <c r="V578" s="35">
        <f t="shared" si="210"/>
        <v>16.937094999999999</v>
      </c>
      <c r="W578" s="35">
        <f t="shared" si="210"/>
        <v>16.937094999999999</v>
      </c>
      <c r="X578" s="35">
        <f t="shared" si="210"/>
        <v>10.820565944000002</v>
      </c>
      <c r="Y578" s="35">
        <f t="shared" si="210"/>
        <v>12.999756888</v>
      </c>
      <c r="Z578" s="35">
        <f t="shared" si="210"/>
        <v>15.178947832000004</v>
      </c>
      <c r="AA578" s="35">
        <f t="shared" si="210"/>
        <v>17.358138776000004</v>
      </c>
      <c r="AB578" s="35">
        <f t="shared" si="210"/>
        <v>20.523105582000003</v>
      </c>
      <c r="AC578" s="35">
        <f t="shared" si="210"/>
        <v>21.918943807999995</v>
      </c>
      <c r="AD578" s="35">
        <f t="shared" si="210"/>
        <v>22.007787560000004</v>
      </c>
      <c r="AE578" s="35">
        <f t="shared" si="210"/>
        <v>25.971560229999998</v>
      </c>
    </row>
    <row r="579" spans="1:31" x14ac:dyDescent="0.2">
      <c r="A579" s="9" t="s">
        <v>730</v>
      </c>
      <c r="B579" s="4" t="s">
        <v>731</v>
      </c>
      <c r="C579" s="35">
        <f t="shared" si="209"/>
        <v>1.7947781577362159</v>
      </c>
      <c r="D579" s="35">
        <f t="shared" si="210"/>
        <v>1.8331863958364716</v>
      </c>
      <c r="E579" s="35">
        <f t="shared" si="210"/>
        <v>1.8967079098873847</v>
      </c>
      <c r="F579" s="35">
        <f t="shared" si="210"/>
        <v>1.924425290199838</v>
      </c>
      <c r="G579" s="35">
        <f t="shared" si="210"/>
        <v>1.9397610575782658</v>
      </c>
      <c r="H579" s="35">
        <f t="shared" si="210"/>
        <v>1.9866090501676046</v>
      </c>
      <c r="I579" s="35">
        <f t="shared" si="210"/>
        <v>2.0320616459739815</v>
      </c>
      <c r="J579" s="35">
        <f t="shared" si="210"/>
        <v>2.0830739707692336</v>
      </c>
      <c r="K579" s="35">
        <f t="shared" si="210"/>
        <v>2.1071396074439814</v>
      </c>
      <c r="L579" s="35">
        <f t="shared" si="210"/>
        <v>2.0875849852327666</v>
      </c>
      <c r="M579" s="35">
        <f t="shared" si="210"/>
        <v>2.1191418533348108</v>
      </c>
      <c r="N579" s="35">
        <f t="shared" si="210"/>
        <v>2.132506055811465</v>
      </c>
      <c r="O579" s="35">
        <f t="shared" si="210"/>
        <v>2.1907786984363637</v>
      </c>
      <c r="P579" s="35">
        <f t="shared" si="210"/>
        <v>2.240948530740138</v>
      </c>
      <c r="Q579" s="35">
        <f t="shared" si="210"/>
        <v>2.29845326051732</v>
      </c>
      <c r="R579" s="35">
        <f t="shared" si="210"/>
        <v>2.3541761784128412</v>
      </c>
      <c r="S579" s="35">
        <f t="shared" si="210"/>
        <v>2.4051802926193604</v>
      </c>
      <c r="T579" s="35">
        <f t="shared" si="210"/>
        <v>2.4576763601585272</v>
      </c>
      <c r="U579" s="35">
        <f t="shared" si="210"/>
        <v>2.3257786462564254</v>
      </c>
      <c r="V579" s="35">
        <f t="shared" si="210"/>
        <v>2.4007805136748632</v>
      </c>
      <c r="W579" s="35">
        <f t="shared" si="210"/>
        <v>2.512731128649214</v>
      </c>
      <c r="X579" s="35">
        <f t="shared" si="210"/>
        <v>2.6915116475414553</v>
      </c>
      <c r="Y579" s="35">
        <f t="shared" si="210"/>
        <v>2.7235351752504373</v>
      </c>
      <c r="Z579" s="35">
        <f t="shared" si="210"/>
        <v>2.7711050126276988</v>
      </c>
      <c r="AA579" s="35">
        <f t="shared" si="210"/>
        <v>2.3455282318239958</v>
      </c>
      <c r="AB579" s="35">
        <f t="shared" si="210"/>
        <v>2.4927370906233217</v>
      </c>
      <c r="AC579" s="35">
        <f t="shared" si="210"/>
        <v>2.5421978433933163</v>
      </c>
      <c r="AD579" s="35">
        <f t="shared" si="210"/>
        <v>2.8810472669805631</v>
      </c>
      <c r="AE579" s="35">
        <f t="shared" si="210"/>
        <v>3.2063472046759505</v>
      </c>
    </row>
    <row r="580" spans="1:31" x14ac:dyDescent="0.2">
      <c r="A580" s="9" t="s">
        <v>736</v>
      </c>
      <c r="B580" s="4" t="s">
        <v>737</v>
      </c>
      <c r="C580" s="35">
        <f>+C434</f>
        <v>48.89736813307254</v>
      </c>
      <c r="D580" s="35">
        <f t="shared" ref="D580:AE580" si="211">+D434</f>
        <v>48.534636109654656</v>
      </c>
      <c r="E580" s="35">
        <f t="shared" si="211"/>
        <v>61.593403442198813</v>
      </c>
      <c r="F580" s="35">
        <f t="shared" si="211"/>
        <v>70.326555096230308</v>
      </c>
      <c r="G580" s="35">
        <f t="shared" si="211"/>
        <v>80.128900886668816</v>
      </c>
      <c r="H580" s="35">
        <f t="shared" si="211"/>
        <v>88.839454613932958</v>
      </c>
      <c r="I580" s="35">
        <f t="shared" si="211"/>
        <v>82.753626482487448</v>
      </c>
      <c r="J580" s="35">
        <f t="shared" si="211"/>
        <v>79.197663814550779</v>
      </c>
      <c r="K580" s="35">
        <f t="shared" si="211"/>
        <v>74.95059709727883</v>
      </c>
      <c r="L580" s="35">
        <f t="shared" si="211"/>
        <v>74.656562951772202</v>
      </c>
      <c r="M580" s="35">
        <f t="shared" si="211"/>
        <v>78.629476031852164</v>
      </c>
      <c r="N580" s="35">
        <f t="shared" si="211"/>
        <v>91.794525362026761</v>
      </c>
      <c r="O580" s="35">
        <f t="shared" si="211"/>
        <v>59.716499044426413</v>
      </c>
      <c r="P580" s="35">
        <f t="shared" si="211"/>
        <v>63.932422966223619</v>
      </c>
      <c r="Q580" s="35">
        <f t="shared" si="211"/>
        <v>72.452133869245088</v>
      </c>
      <c r="R580" s="35">
        <f t="shared" si="211"/>
        <v>65.811157378766865</v>
      </c>
      <c r="S580" s="35">
        <f t="shared" si="211"/>
        <v>93.794670325538789</v>
      </c>
      <c r="T580" s="35">
        <f t="shared" si="211"/>
        <v>98.691159983148623</v>
      </c>
      <c r="U580" s="35">
        <f t="shared" si="211"/>
        <v>83.93341543126455</v>
      </c>
      <c r="V580" s="35">
        <f t="shared" si="211"/>
        <v>45.931825102224579</v>
      </c>
      <c r="W580" s="35">
        <f t="shared" si="211"/>
        <v>72.588807172837591</v>
      </c>
      <c r="X580" s="35">
        <f t="shared" si="211"/>
        <v>69.861241706730624</v>
      </c>
      <c r="Y580" s="35">
        <f t="shared" si="211"/>
        <v>58.57369942045267</v>
      </c>
      <c r="Z580" s="35">
        <f t="shared" si="211"/>
        <v>57.171171725302266</v>
      </c>
      <c r="AA580" s="35">
        <f t="shared" si="211"/>
        <v>80.573481147319939</v>
      </c>
      <c r="AB580" s="35">
        <f t="shared" si="211"/>
        <v>96.92340609144226</v>
      </c>
      <c r="AC580" s="35">
        <f t="shared" si="211"/>
        <v>83.333188385363655</v>
      </c>
      <c r="AD580" s="35">
        <f t="shared" si="211"/>
        <v>88.849935283864809</v>
      </c>
      <c r="AE580" s="35">
        <f t="shared" si="211"/>
        <v>96.754166380080576</v>
      </c>
    </row>
    <row r="581" spans="1:31" x14ac:dyDescent="0.2">
      <c r="A581" s="9" t="s">
        <v>742</v>
      </c>
      <c r="B581" s="4" t="s">
        <v>184</v>
      </c>
      <c r="C581" s="35">
        <f>+C437</f>
        <v>0</v>
      </c>
      <c r="D581" s="35">
        <f t="shared" ref="D581:AE581" si="212">+D437</f>
        <v>0</v>
      </c>
      <c r="E581" s="35">
        <f t="shared" si="212"/>
        <v>0</v>
      </c>
      <c r="F581" s="35">
        <f t="shared" si="212"/>
        <v>0</v>
      </c>
      <c r="G581" s="35">
        <f t="shared" si="212"/>
        <v>0</v>
      </c>
      <c r="H581" s="35">
        <f t="shared" si="212"/>
        <v>0</v>
      </c>
      <c r="I581" s="35">
        <f t="shared" si="212"/>
        <v>0</v>
      </c>
      <c r="J581" s="35">
        <f t="shared" si="212"/>
        <v>0</v>
      </c>
      <c r="K581" s="35">
        <f t="shared" si="212"/>
        <v>0</v>
      </c>
      <c r="L581" s="35">
        <f t="shared" si="212"/>
        <v>0</v>
      </c>
      <c r="M581" s="35">
        <f t="shared" si="212"/>
        <v>0</v>
      </c>
      <c r="N581" s="35">
        <f t="shared" si="212"/>
        <v>0</v>
      </c>
      <c r="O581" s="35">
        <f t="shared" si="212"/>
        <v>0</v>
      </c>
      <c r="P581" s="35">
        <f t="shared" si="212"/>
        <v>0</v>
      </c>
      <c r="Q581" s="35">
        <f t="shared" si="212"/>
        <v>0</v>
      </c>
      <c r="R581" s="35">
        <f t="shared" si="212"/>
        <v>0</v>
      </c>
      <c r="S581" s="35">
        <f t="shared" si="212"/>
        <v>0</v>
      </c>
      <c r="T581" s="35">
        <f t="shared" si="212"/>
        <v>0</v>
      </c>
      <c r="U581" s="35">
        <f t="shared" si="212"/>
        <v>0</v>
      </c>
      <c r="V581" s="35">
        <f t="shared" si="212"/>
        <v>0</v>
      </c>
      <c r="W581" s="35">
        <f t="shared" si="212"/>
        <v>0</v>
      </c>
      <c r="X581" s="35">
        <f t="shared" si="212"/>
        <v>0</v>
      </c>
      <c r="Y581" s="35">
        <f t="shared" si="212"/>
        <v>0</v>
      </c>
      <c r="Z581" s="35">
        <f t="shared" si="212"/>
        <v>0</v>
      </c>
      <c r="AA581" s="35">
        <f t="shared" si="212"/>
        <v>0</v>
      </c>
      <c r="AB581" s="35">
        <f t="shared" si="212"/>
        <v>0</v>
      </c>
      <c r="AC581" s="35">
        <f t="shared" si="212"/>
        <v>0</v>
      </c>
      <c r="AD581" s="35">
        <f t="shared" si="212"/>
        <v>0</v>
      </c>
      <c r="AE581" s="35">
        <f t="shared" si="212"/>
        <v>0</v>
      </c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>+C585+C586</f>
        <v>0</v>
      </c>
      <c r="D584" s="21">
        <f t="shared" ref="D584:AE584" si="213">+D585+D586</f>
        <v>0</v>
      </c>
      <c r="E584" s="21">
        <f t="shared" si="213"/>
        <v>0</v>
      </c>
      <c r="F584" s="21">
        <f t="shared" si="213"/>
        <v>0</v>
      </c>
      <c r="G584" s="21">
        <f t="shared" si="213"/>
        <v>0</v>
      </c>
      <c r="H584" s="21">
        <f t="shared" si="213"/>
        <v>0</v>
      </c>
      <c r="I584" s="21">
        <f t="shared" si="213"/>
        <v>0</v>
      </c>
      <c r="J584" s="21">
        <f t="shared" si="213"/>
        <v>0</v>
      </c>
      <c r="K584" s="21">
        <f t="shared" si="213"/>
        <v>0</v>
      </c>
      <c r="L584" s="21">
        <f t="shared" si="213"/>
        <v>0</v>
      </c>
      <c r="M584" s="21">
        <f t="shared" si="213"/>
        <v>0</v>
      </c>
      <c r="N584" s="21">
        <f t="shared" si="213"/>
        <v>0</v>
      </c>
      <c r="O584" s="21">
        <f t="shared" si="213"/>
        <v>0</v>
      </c>
      <c r="P584" s="21">
        <f t="shared" si="213"/>
        <v>0</v>
      </c>
      <c r="Q584" s="21">
        <f t="shared" si="213"/>
        <v>0</v>
      </c>
      <c r="R584" s="21">
        <f t="shared" si="213"/>
        <v>0</v>
      </c>
      <c r="S584" s="21">
        <f t="shared" si="213"/>
        <v>0</v>
      </c>
      <c r="T584" s="21">
        <f t="shared" si="213"/>
        <v>0</v>
      </c>
      <c r="U584" s="21">
        <f t="shared" si="213"/>
        <v>0</v>
      </c>
      <c r="V584" s="21">
        <f t="shared" si="213"/>
        <v>0</v>
      </c>
      <c r="W584" s="21">
        <f t="shared" si="213"/>
        <v>0</v>
      </c>
      <c r="X584" s="21">
        <f t="shared" si="213"/>
        <v>0</v>
      </c>
      <c r="Y584" s="21">
        <f t="shared" si="213"/>
        <v>0</v>
      </c>
      <c r="Z584" s="21">
        <f t="shared" si="213"/>
        <v>0</v>
      </c>
      <c r="AA584" s="21">
        <f t="shared" si="213"/>
        <v>0</v>
      </c>
      <c r="AB584" s="21">
        <f t="shared" si="213"/>
        <v>0</v>
      </c>
      <c r="AC584" s="21">
        <f t="shared" si="213"/>
        <v>0</v>
      </c>
      <c r="AD584" s="21">
        <f t="shared" si="213"/>
        <v>0</v>
      </c>
      <c r="AE584" s="21">
        <f t="shared" si="213"/>
        <v>0</v>
      </c>
    </row>
    <row r="585" spans="1:31" x14ac:dyDescent="0.2">
      <c r="A585" s="9" t="s">
        <v>222</v>
      </c>
      <c r="B585" s="4" t="s">
        <v>223</v>
      </c>
      <c r="C585" s="35">
        <f t="shared" ref="C585:R587" si="214">+C441</f>
        <v>0</v>
      </c>
      <c r="D585" s="35">
        <f t="shared" si="214"/>
        <v>0</v>
      </c>
      <c r="E585" s="35">
        <f t="shared" si="214"/>
        <v>0</v>
      </c>
      <c r="F585" s="35">
        <f t="shared" si="214"/>
        <v>0</v>
      </c>
      <c r="G585" s="35">
        <f t="shared" si="214"/>
        <v>0</v>
      </c>
      <c r="H585" s="35">
        <f t="shared" si="214"/>
        <v>0</v>
      </c>
      <c r="I585" s="35">
        <f t="shared" si="214"/>
        <v>0</v>
      </c>
      <c r="J585" s="35">
        <f t="shared" si="214"/>
        <v>0</v>
      </c>
      <c r="K585" s="35">
        <f t="shared" si="214"/>
        <v>0</v>
      </c>
      <c r="L585" s="35">
        <f t="shared" si="214"/>
        <v>0</v>
      </c>
      <c r="M585" s="35">
        <f t="shared" si="214"/>
        <v>0</v>
      </c>
      <c r="N585" s="35">
        <f t="shared" si="214"/>
        <v>0</v>
      </c>
      <c r="O585" s="35">
        <f t="shared" si="214"/>
        <v>0</v>
      </c>
      <c r="P585" s="35">
        <f t="shared" si="214"/>
        <v>0</v>
      </c>
      <c r="Q585" s="35">
        <f t="shared" si="214"/>
        <v>0</v>
      </c>
      <c r="R585" s="35">
        <f t="shared" si="214"/>
        <v>0</v>
      </c>
      <c r="S585" s="35">
        <f t="shared" ref="D585:AE587" si="215">+S441</f>
        <v>0</v>
      </c>
      <c r="T585" s="35">
        <f t="shared" si="215"/>
        <v>0</v>
      </c>
      <c r="U585" s="35">
        <f t="shared" si="215"/>
        <v>0</v>
      </c>
      <c r="V585" s="35">
        <f t="shared" si="215"/>
        <v>0</v>
      </c>
      <c r="W585" s="35">
        <f t="shared" si="215"/>
        <v>0</v>
      </c>
      <c r="X585" s="35">
        <f t="shared" si="215"/>
        <v>0</v>
      </c>
      <c r="Y585" s="35">
        <f t="shared" si="215"/>
        <v>0</v>
      </c>
      <c r="Z585" s="35">
        <f t="shared" si="215"/>
        <v>0</v>
      </c>
      <c r="AA585" s="35">
        <f t="shared" si="215"/>
        <v>0</v>
      </c>
      <c r="AB585" s="35">
        <f t="shared" si="215"/>
        <v>0</v>
      </c>
      <c r="AC585" s="35">
        <f t="shared" si="215"/>
        <v>0</v>
      </c>
      <c r="AD585" s="35">
        <f t="shared" si="215"/>
        <v>0</v>
      </c>
      <c r="AE585" s="35">
        <f t="shared" si="215"/>
        <v>0</v>
      </c>
    </row>
    <row r="586" spans="1:31" x14ac:dyDescent="0.2">
      <c r="A586" s="9" t="s">
        <v>224</v>
      </c>
      <c r="B586" s="4" t="s">
        <v>225</v>
      </c>
      <c r="C586" s="35">
        <f t="shared" si="214"/>
        <v>0</v>
      </c>
      <c r="D586" s="35">
        <f t="shared" si="215"/>
        <v>0</v>
      </c>
      <c r="E586" s="35">
        <f t="shared" si="215"/>
        <v>0</v>
      </c>
      <c r="F586" s="35">
        <f t="shared" si="215"/>
        <v>0</v>
      </c>
      <c r="G586" s="35">
        <f t="shared" si="215"/>
        <v>0</v>
      </c>
      <c r="H586" s="35">
        <f t="shared" si="215"/>
        <v>0</v>
      </c>
      <c r="I586" s="35">
        <f t="shared" si="215"/>
        <v>0</v>
      </c>
      <c r="J586" s="35">
        <f t="shared" si="215"/>
        <v>0</v>
      </c>
      <c r="K586" s="35">
        <f t="shared" si="215"/>
        <v>0</v>
      </c>
      <c r="L586" s="35">
        <f t="shared" si="215"/>
        <v>0</v>
      </c>
      <c r="M586" s="35">
        <f t="shared" si="215"/>
        <v>0</v>
      </c>
      <c r="N586" s="35">
        <f t="shared" si="215"/>
        <v>0</v>
      </c>
      <c r="O586" s="35">
        <f t="shared" si="215"/>
        <v>0</v>
      </c>
      <c r="P586" s="35">
        <f t="shared" si="215"/>
        <v>0</v>
      </c>
      <c r="Q586" s="35">
        <f t="shared" si="215"/>
        <v>0</v>
      </c>
      <c r="R586" s="35">
        <f t="shared" si="215"/>
        <v>0</v>
      </c>
      <c r="S586" s="35">
        <f t="shared" si="215"/>
        <v>0</v>
      </c>
      <c r="T586" s="35">
        <f t="shared" si="215"/>
        <v>0</v>
      </c>
      <c r="U586" s="35">
        <f t="shared" si="215"/>
        <v>0</v>
      </c>
      <c r="V586" s="35">
        <f t="shared" si="215"/>
        <v>0</v>
      </c>
      <c r="W586" s="35">
        <f t="shared" si="215"/>
        <v>0</v>
      </c>
      <c r="X586" s="35">
        <f t="shared" si="215"/>
        <v>0</v>
      </c>
      <c r="Y586" s="35">
        <f t="shared" si="215"/>
        <v>0</v>
      </c>
      <c r="Z586" s="35">
        <f t="shared" si="215"/>
        <v>0</v>
      </c>
      <c r="AA586" s="35">
        <f t="shared" si="215"/>
        <v>0</v>
      </c>
      <c r="AB586" s="35">
        <f t="shared" si="215"/>
        <v>0</v>
      </c>
      <c r="AC586" s="35">
        <f t="shared" si="215"/>
        <v>0</v>
      </c>
      <c r="AD586" s="35">
        <f t="shared" si="215"/>
        <v>0</v>
      </c>
      <c r="AE586" s="35">
        <f t="shared" si="215"/>
        <v>0</v>
      </c>
    </row>
    <row r="587" spans="1:31" x14ac:dyDescent="0.2">
      <c r="A587" s="9" t="s">
        <v>226</v>
      </c>
      <c r="B587" s="4" t="s">
        <v>141</v>
      </c>
      <c r="C587" s="37">
        <f t="shared" si="214"/>
        <v>0</v>
      </c>
      <c r="D587" s="37">
        <f t="shared" si="215"/>
        <v>0</v>
      </c>
      <c r="E587" s="37">
        <f t="shared" si="215"/>
        <v>0</v>
      </c>
      <c r="F587" s="37">
        <f t="shared" si="215"/>
        <v>0</v>
      </c>
      <c r="G587" s="37">
        <f t="shared" si="215"/>
        <v>0</v>
      </c>
      <c r="H587" s="37">
        <f t="shared" si="215"/>
        <v>0</v>
      </c>
      <c r="I587" s="37">
        <f t="shared" si="215"/>
        <v>0</v>
      </c>
      <c r="J587" s="37">
        <f t="shared" si="215"/>
        <v>0</v>
      </c>
      <c r="K587" s="37">
        <f t="shared" si="215"/>
        <v>0</v>
      </c>
      <c r="L587" s="37">
        <f t="shared" si="215"/>
        <v>0</v>
      </c>
      <c r="M587" s="37">
        <f t="shared" si="215"/>
        <v>0</v>
      </c>
      <c r="N587" s="37">
        <f t="shared" si="215"/>
        <v>0</v>
      </c>
      <c r="O587" s="37">
        <f t="shared" si="215"/>
        <v>0</v>
      </c>
      <c r="P587" s="37">
        <f t="shared" si="215"/>
        <v>0</v>
      </c>
      <c r="Q587" s="37">
        <f t="shared" si="215"/>
        <v>0</v>
      </c>
      <c r="R587" s="37">
        <f t="shared" si="215"/>
        <v>0</v>
      </c>
      <c r="S587" s="37">
        <f t="shared" si="215"/>
        <v>0</v>
      </c>
      <c r="T587" s="37">
        <f t="shared" si="215"/>
        <v>0</v>
      </c>
      <c r="U587" s="37">
        <f t="shared" si="215"/>
        <v>0</v>
      </c>
      <c r="V587" s="37">
        <f t="shared" si="215"/>
        <v>0</v>
      </c>
      <c r="W587" s="37">
        <f t="shared" si="215"/>
        <v>0</v>
      </c>
      <c r="X587" s="37">
        <f t="shared" si="215"/>
        <v>0</v>
      </c>
      <c r="Y587" s="37">
        <f t="shared" si="215"/>
        <v>0</v>
      </c>
      <c r="Z587" s="37">
        <f t="shared" si="215"/>
        <v>0</v>
      </c>
      <c r="AA587" s="37">
        <f t="shared" si="215"/>
        <v>0</v>
      </c>
      <c r="AB587" s="37">
        <f t="shared" si="215"/>
        <v>0</v>
      </c>
      <c r="AC587" s="37">
        <f t="shared" si="215"/>
        <v>0</v>
      </c>
      <c r="AD587" s="37">
        <f t="shared" si="215"/>
        <v>0</v>
      </c>
      <c r="AE587" s="37">
        <f t="shared" si="215"/>
        <v>0</v>
      </c>
    </row>
    <row r="588" spans="1:31" x14ac:dyDescent="0.2">
      <c r="A588" s="9" t="s">
        <v>227</v>
      </c>
      <c r="B588" s="13" t="s">
        <v>228</v>
      </c>
      <c r="C588" s="37">
        <f>+C444</f>
        <v>0</v>
      </c>
      <c r="D588" s="37">
        <f t="shared" ref="D588:AE588" si="216">+D444</f>
        <v>0</v>
      </c>
      <c r="E588" s="37">
        <f t="shared" si="216"/>
        <v>0</v>
      </c>
      <c r="F588" s="37">
        <f t="shared" si="216"/>
        <v>0</v>
      </c>
      <c r="G588" s="37">
        <f t="shared" si="216"/>
        <v>0</v>
      </c>
      <c r="H588" s="37">
        <f t="shared" si="216"/>
        <v>0</v>
      </c>
      <c r="I588" s="37">
        <f t="shared" si="216"/>
        <v>0</v>
      </c>
      <c r="J588" s="37">
        <f t="shared" si="216"/>
        <v>0</v>
      </c>
      <c r="K588" s="37">
        <f t="shared" si="216"/>
        <v>0</v>
      </c>
      <c r="L588" s="37">
        <f t="shared" si="216"/>
        <v>0</v>
      </c>
      <c r="M588" s="37">
        <f t="shared" si="216"/>
        <v>0</v>
      </c>
      <c r="N588" s="37">
        <f t="shared" si="216"/>
        <v>0</v>
      </c>
      <c r="O588" s="37">
        <f t="shared" si="216"/>
        <v>0</v>
      </c>
      <c r="P588" s="37">
        <f t="shared" si="216"/>
        <v>0</v>
      </c>
      <c r="Q588" s="37">
        <f t="shared" si="216"/>
        <v>0</v>
      </c>
      <c r="R588" s="37">
        <f t="shared" si="216"/>
        <v>0</v>
      </c>
      <c r="S588" s="37">
        <f t="shared" si="216"/>
        <v>0</v>
      </c>
      <c r="T588" s="37">
        <f t="shared" si="216"/>
        <v>0</v>
      </c>
      <c r="U588" s="37">
        <f t="shared" si="216"/>
        <v>0</v>
      </c>
      <c r="V588" s="37">
        <f t="shared" si="216"/>
        <v>0</v>
      </c>
      <c r="W588" s="37">
        <f t="shared" si="216"/>
        <v>0</v>
      </c>
      <c r="X588" s="37">
        <f t="shared" si="216"/>
        <v>0</v>
      </c>
      <c r="Y588" s="37">
        <f t="shared" si="216"/>
        <v>0</v>
      </c>
      <c r="Z588" s="37">
        <f t="shared" si="216"/>
        <v>0</v>
      </c>
      <c r="AA588" s="37">
        <f t="shared" si="216"/>
        <v>0</v>
      </c>
      <c r="AB588" s="37">
        <f t="shared" si="216"/>
        <v>0</v>
      </c>
      <c r="AC588" s="37">
        <f t="shared" si="216"/>
        <v>0</v>
      </c>
      <c r="AD588" s="37">
        <f t="shared" si="216"/>
        <v>0</v>
      </c>
      <c r="AE588" s="37">
        <f t="shared" si="216"/>
        <v>0</v>
      </c>
    </row>
    <row r="597" spans="1:31" x14ac:dyDescent="0.2">
      <c r="A597" s="4" t="s">
        <v>230</v>
      </c>
      <c r="C597" s="71">
        <f>+C599-C455</f>
        <v>0</v>
      </c>
      <c r="D597" s="71">
        <f t="shared" ref="D597:AE597" si="217">+D599-D455</f>
        <v>0</v>
      </c>
      <c r="E597" s="71">
        <f t="shared" si="217"/>
        <v>0</v>
      </c>
      <c r="F597" s="71">
        <f t="shared" si="217"/>
        <v>0</v>
      </c>
      <c r="G597" s="71">
        <f t="shared" si="217"/>
        <v>0</v>
      </c>
      <c r="H597" s="71">
        <f t="shared" si="217"/>
        <v>0</v>
      </c>
      <c r="I597" s="71">
        <f t="shared" si="217"/>
        <v>0</v>
      </c>
      <c r="J597" s="71">
        <f t="shared" si="217"/>
        <v>0</v>
      </c>
      <c r="K597" s="71">
        <f t="shared" si="217"/>
        <v>0</v>
      </c>
      <c r="L597" s="71">
        <f t="shared" si="217"/>
        <v>0</v>
      </c>
      <c r="M597" s="71">
        <f t="shared" si="217"/>
        <v>0</v>
      </c>
      <c r="N597" s="71">
        <f t="shared" si="217"/>
        <v>0</v>
      </c>
      <c r="O597" s="71">
        <f t="shared" si="217"/>
        <v>0</v>
      </c>
      <c r="P597" s="71">
        <f t="shared" si="217"/>
        <v>0</v>
      </c>
      <c r="Q597" s="71">
        <f t="shared" si="217"/>
        <v>0</v>
      </c>
      <c r="R597" s="71">
        <f t="shared" si="217"/>
        <v>0</v>
      </c>
      <c r="S597" s="71">
        <f t="shared" si="217"/>
        <v>0</v>
      </c>
      <c r="T597" s="71">
        <f t="shared" si="217"/>
        <v>0</v>
      </c>
      <c r="U597" s="71">
        <f t="shared" si="217"/>
        <v>0</v>
      </c>
      <c r="V597" s="71">
        <f t="shared" si="217"/>
        <v>0</v>
      </c>
      <c r="W597" s="71">
        <f t="shared" si="217"/>
        <v>0</v>
      </c>
      <c r="X597" s="71">
        <f t="shared" si="217"/>
        <v>0</v>
      </c>
      <c r="Y597" s="71">
        <f t="shared" si="217"/>
        <v>0</v>
      </c>
      <c r="Z597" s="71">
        <f t="shared" si="217"/>
        <v>0</v>
      </c>
      <c r="AA597" s="71">
        <f t="shared" si="217"/>
        <v>0</v>
      </c>
      <c r="AB597" s="71">
        <f t="shared" si="217"/>
        <v>0</v>
      </c>
      <c r="AC597" s="71">
        <f t="shared" si="217"/>
        <v>0</v>
      </c>
      <c r="AD597" s="71">
        <f t="shared" si="217"/>
        <v>0</v>
      </c>
      <c r="AE597" s="71">
        <f t="shared" si="217"/>
        <v>0</v>
      </c>
    </row>
    <row r="598" spans="1:31" x14ac:dyDescent="0.2">
      <c r="A598" s="84" t="s">
        <v>17</v>
      </c>
      <c r="B598" s="84" t="s">
        <v>18</v>
      </c>
      <c r="C598" s="89">
        <v>1990</v>
      </c>
      <c r="D598" s="89">
        <v>1991</v>
      </c>
      <c r="E598" s="89">
        <v>1992</v>
      </c>
      <c r="F598" s="89">
        <v>1993</v>
      </c>
      <c r="G598" s="89">
        <v>1994</v>
      </c>
      <c r="H598" s="89">
        <v>1995</v>
      </c>
      <c r="I598" s="89">
        <v>1996</v>
      </c>
      <c r="J598" s="89">
        <v>1997</v>
      </c>
      <c r="K598" s="89">
        <v>1998</v>
      </c>
      <c r="L598" s="89">
        <v>1999</v>
      </c>
      <c r="M598" s="89">
        <v>2000</v>
      </c>
      <c r="N598" s="89">
        <v>2001</v>
      </c>
      <c r="O598" s="89">
        <v>2002</v>
      </c>
      <c r="P598" s="89">
        <v>2003</v>
      </c>
      <c r="Q598" s="89">
        <v>2004</v>
      </c>
      <c r="R598" s="89">
        <v>2005</v>
      </c>
      <c r="S598" s="89">
        <v>2006</v>
      </c>
      <c r="T598" s="89">
        <v>2007</v>
      </c>
      <c r="U598" s="89">
        <v>2008</v>
      </c>
      <c r="V598" s="89">
        <v>2009</v>
      </c>
      <c r="W598" s="89">
        <v>2010</v>
      </c>
      <c r="X598" s="89">
        <v>2011</v>
      </c>
      <c r="Y598" s="89">
        <v>2012</v>
      </c>
      <c r="Z598" s="89">
        <v>2013</v>
      </c>
      <c r="AA598" s="89">
        <v>2014</v>
      </c>
      <c r="AB598" s="89">
        <v>2015</v>
      </c>
      <c r="AC598" s="89">
        <v>2016</v>
      </c>
      <c r="AD598" s="89">
        <v>2017</v>
      </c>
      <c r="AE598" s="89">
        <v>2018</v>
      </c>
    </row>
    <row r="599" spans="1:31" x14ac:dyDescent="0.2">
      <c r="A599" s="6"/>
      <c r="B599" s="31" t="s">
        <v>247</v>
      </c>
      <c r="C599" s="28">
        <f t="shared" ref="C599:AE599" si="218">+C600+C604+C613+C624+C633</f>
        <v>1513.3652730600061</v>
      </c>
      <c r="D599" s="28">
        <f t="shared" si="218"/>
        <v>1572.1844958973425</v>
      </c>
      <c r="E599" s="28">
        <f t="shared" si="218"/>
        <v>1656.0495042607758</v>
      </c>
      <c r="F599" s="28">
        <f t="shared" si="218"/>
        <v>1621.3436751162326</v>
      </c>
      <c r="G599" s="28">
        <f t="shared" si="218"/>
        <v>1912.5241098601368</v>
      </c>
      <c r="H599" s="28">
        <f t="shared" si="218"/>
        <v>2056.6859147629771</v>
      </c>
      <c r="I599" s="28">
        <f t="shared" si="218"/>
        <v>2483.4453328417462</v>
      </c>
      <c r="J599" s="28">
        <f t="shared" si="218"/>
        <v>2500.6445496585256</v>
      </c>
      <c r="K599" s="28">
        <f t="shared" si="218"/>
        <v>2424.8968919047561</v>
      </c>
      <c r="L599" s="28">
        <f t="shared" si="218"/>
        <v>2948.0657645195324</v>
      </c>
      <c r="M599" s="28">
        <f t="shared" si="218"/>
        <v>2689.6826999631021</v>
      </c>
      <c r="N599" s="28">
        <f t="shared" si="218"/>
        <v>2524.7947087642019</v>
      </c>
      <c r="O599" s="28">
        <f t="shared" si="218"/>
        <v>2536.4509746190779</v>
      </c>
      <c r="P599" s="28">
        <f t="shared" si="218"/>
        <v>2119.4029758121478</v>
      </c>
      <c r="Q599" s="28">
        <f t="shared" si="218"/>
        <v>3150.3597138557639</v>
      </c>
      <c r="R599" s="28">
        <f t="shared" si="218"/>
        <v>3320.1741061066114</v>
      </c>
      <c r="S599" s="28">
        <f t="shared" si="218"/>
        <v>3373.1877835728201</v>
      </c>
      <c r="T599" s="28">
        <f t="shared" si="218"/>
        <v>4039.6996413059419</v>
      </c>
      <c r="U599" s="28">
        <f t="shared" si="218"/>
        <v>4547.4343409300145</v>
      </c>
      <c r="V599" s="28">
        <f t="shared" si="218"/>
        <v>4438.3295388959068</v>
      </c>
      <c r="W599" s="28">
        <f t="shared" si="218"/>
        <v>4203.9087824282415</v>
      </c>
      <c r="X599" s="28">
        <f t="shared" si="218"/>
        <v>3489.0999453538298</v>
      </c>
      <c r="Y599" s="28">
        <f t="shared" si="218"/>
        <v>3193.9160464884294</v>
      </c>
      <c r="Z599" s="28">
        <f t="shared" si="218"/>
        <v>2479.5825855139669</v>
      </c>
      <c r="AA599" s="28">
        <f t="shared" si="218"/>
        <v>2689.8073721023461</v>
      </c>
      <c r="AB599" s="28">
        <f t="shared" si="218"/>
        <v>2958.3328490530344</v>
      </c>
      <c r="AC599" s="28">
        <f t="shared" si="218"/>
        <v>2470.5517619832144</v>
      </c>
      <c r="AD599" s="28">
        <f t="shared" si="218"/>
        <v>11330.024369339963</v>
      </c>
      <c r="AE599" s="28">
        <f t="shared" si="218"/>
        <v>2920.4683447263324</v>
      </c>
    </row>
    <row r="600" spans="1:31" x14ac:dyDescent="0.2">
      <c r="A600" s="6" t="s">
        <v>19</v>
      </c>
      <c r="B600" s="7" t="s">
        <v>20</v>
      </c>
      <c r="C600" s="28">
        <f t="shared" ref="C600:AE600" si="219">+C601+C602+C603</f>
        <v>794.9360921521735</v>
      </c>
      <c r="D600" s="28">
        <f t="shared" si="219"/>
        <v>757.85432321594158</v>
      </c>
      <c r="E600" s="28">
        <f t="shared" si="219"/>
        <v>801.45381868394452</v>
      </c>
      <c r="F600" s="28">
        <f t="shared" si="219"/>
        <v>916.99883356109854</v>
      </c>
      <c r="G600" s="28">
        <f t="shared" si="219"/>
        <v>989.73629266598266</v>
      </c>
      <c r="H600" s="28">
        <f t="shared" si="219"/>
        <v>1026.4968812620048</v>
      </c>
      <c r="I600" s="28">
        <f t="shared" si="219"/>
        <v>1062.9227680901026</v>
      </c>
      <c r="J600" s="28">
        <f t="shared" si="219"/>
        <v>1279.2223963683373</v>
      </c>
      <c r="K600" s="28">
        <f t="shared" si="219"/>
        <v>1225.4897148539922</v>
      </c>
      <c r="L600" s="28">
        <f t="shared" si="219"/>
        <v>1234.010375643277</v>
      </c>
      <c r="M600" s="28">
        <f t="shared" si="219"/>
        <v>1238.6358426311635</v>
      </c>
      <c r="N600" s="28">
        <f t="shared" si="219"/>
        <v>1269.927870943651</v>
      </c>
      <c r="O600" s="28">
        <f t="shared" si="219"/>
        <v>1276.1499352205956</v>
      </c>
      <c r="P600" s="28">
        <f t="shared" si="219"/>
        <v>1140.6050681255037</v>
      </c>
      <c r="Q600" s="28">
        <f t="shared" si="219"/>
        <v>1139.7691690592842</v>
      </c>
      <c r="R600" s="28">
        <f t="shared" si="219"/>
        <v>1249.7350549714158</v>
      </c>
      <c r="S600" s="28">
        <f t="shared" si="219"/>
        <v>1298.7127599624685</v>
      </c>
      <c r="T600" s="28">
        <f t="shared" si="219"/>
        <v>1752.8797787742858</v>
      </c>
      <c r="U600" s="28">
        <f t="shared" si="219"/>
        <v>1830.2130644466208</v>
      </c>
      <c r="V600" s="28">
        <f t="shared" si="219"/>
        <v>1503.0831949429262</v>
      </c>
      <c r="W600" s="28">
        <f t="shared" si="219"/>
        <v>1584.7274876084339</v>
      </c>
      <c r="X600" s="28">
        <f t="shared" si="219"/>
        <v>1869.7480900778153</v>
      </c>
      <c r="Y600" s="28">
        <f t="shared" si="219"/>
        <v>1741.3911786297749</v>
      </c>
      <c r="Z600" s="28">
        <f t="shared" si="219"/>
        <v>1831.6728919676527</v>
      </c>
      <c r="AA600" s="28">
        <f t="shared" si="219"/>
        <v>1652.7935499793812</v>
      </c>
      <c r="AB600" s="28">
        <f t="shared" si="219"/>
        <v>1710.3753078197942</v>
      </c>
      <c r="AC600" s="28">
        <f t="shared" si="219"/>
        <v>1841.2527508496412</v>
      </c>
      <c r="AD600" s="28">
        <f t="shared" si="219"/>
        <v>2069.9601460517038</v>
      </c>
      <c r="AE600" s="28">
        <f t="shared" si="219"/>
        <v>1932.6338022506143</v>
      </c>
    </row>
    <row r="601" spans="1:31" x14ac:dyDescent="0.2">
      <c r="A601" s="8" t="s">
        <v>23</v>
      </c>
      <c r="B601" s="4" t="s">
        <v>24</v>
      </c>
      <c r="C601" s="90">
        <f>+C457</f>
        <v>794.9360921521735</v>
      </c>
      <c r="D601" s="90">
        <f t="shared" ref="D601:AE601" si="220">+D457</f>
        <v>757.85432321594158</v>
      </c>
      <c r="E601" s="90">
        <f t="shared" si="220"/>
        <v>801.45381868394452</v>
      </c>
      <c r="F601" s="90">
        <f t="shared" si="220"/>
        <v>916.99883356109854</v>
      </c>
      <c r="G601" s="90">
        <f t="shared" si="220"/>
        <v>989.73629266598266</v>
      </c>
      <c r="H601" s="90">
        <f t="shared" si="220"/>
        <v>1026.4968812620048</v>
      </c>
      <c r="I601" s="90">
        <f t="shared" si="220"/>
        <v>1062.9227680901026</v>
      </c>
      <c r="J601" s="90">
        <f t="shared" si="220"/>
        <v>1279.2223963683373</v>
      </c>
      <c r="K601" s="90">
        <f t="shared" si="220"/>
        <v>1225.4897148539922</v>
      </c>
      <c r="L601" s="90">
        <f t="shared" si="220"/>
        <v>1234.010375643277</v>
      </c>
      <c r="M601" s="90">
        <f t="shared" si="220"/>
        <v>1238.6358426311635</v>
      </c>
      <c r="N601" s="90">
        <f t="shared" si="220"/>
        <v>1269.927870943651</v>
      </c>
      <c r="O601" s="90">
        <f t="shared" si="220"/>
        <v>1276.1499352205956</v>
      </c>
      <c r="P601" s="90">
        <f t="shared" si="220"/>
        <v>1140.6050681255037</v>
      </c>
      <c r="Q601" s="90">
        <f t="shared" si="220"/>
        <v>1139.7691690592842</v>
      </c>
      <c r="R601" s="90">
        <f t="shared" si="220"/>
        <v>1249.7350549714158</v>
      </c>
      <c r="S601" s="90">
        <f t="shared" si="220"/>
        <v>1298.7127599624685</v>
      </c>
      <c r="T601" s="90">
        <f t="shared" si="220"/>
        <v>1752.1886283544166</v>
      </c>
      <c r="U601" s="90">
        <f t="shared" si="220"/>
        <v>1830.2130644466208</v>
      </c>
      <c r="V601" s="90">
        <f t="shared" si="220"/>
        <v>1502.8390884788546</v>
      </c>
      <c r="W601" s="90">
        <f t="shared" si="220"/>
        <v>1582.7270976508116</v>
      </c>
      <c r="X601" s="90">
        <f t="shared" si="220"/>
        <v>1867.606031777415</v>
      </c>
      <c r="Y601" s="90">
        <f t="shared" si="220"/>
        <v>1739.6605152778995</v>
      </c>
      <c r="Z601" s="90">
        <f t="shared" si="220"/>
        <v>1829.5330428726675</v>
      </c>
      <c r="AA601" s="90">
        <f t="shared" si="220"/>
        <v>1651.1681969947631</v>
      </c>
      <c r="AB601" s="90">
        <f t="shared" si="220"/>
        <v>1708.1363863983447</v>
      </c>
      <c r="AC601" s="90">
        <f t="shared" si="220"/>
        <v>1837.520018154903</v>
      </c>
      <c r="AD601" s="90">
        <f t="shared" si="220"/>
        <v>2064.0374810282005</v>
      </c>
      <c r="AE601" s="90">
        <f t="shared" si="220"/>
        <v>1922.8404284737305</v>
      </c>
    </row>
    <row r="602" spans="1:31" x14ac:dyDescent="0.2">
      <c r="A602" s="9" t="s">
        <v>142</v>
      </c>
      <c r="B602" s="4" t="s">
        <v>143</v>
      </c>
      <c r="C602" s="90">
        <f>+C463</f>
        <v>0</v>
      </c>
      <c r="D602" s="90">
        <f t="shared" ref="D602:AE602" si="221">+D463</f>
        <v>0</v>
      </c>
      <c r="E602" s="90">
        <f t="shared" si="221"/>
        <v>0</v>
      </c>
      <c r="F602" s="90">
        <f t="shared" si="221"/>
        <v>0</v>
      </c>
      <c r="G602" s="90">
        <f t="shared" si="221"/>
        <v>0</v>
      </c>
      <c r="H602" s="90">
        <f t="shared" si="221"/>
        <v>0</v>
      </c>
      <c r="I602" s="90">
        <f t="shared" si="221"/>
        <v>0</v>
      </c>
      <c r="J602" s="90">
        <f t="shared" si="221"/>
        <v>0</v>
      </c>
      <c r="K602" s="90">
        <f t="shared" si="221"/>
        <v>0</v>
      </c>
      <c r="L602" s="90">
        <f t="shared" si="221"/>
        <v>0</v>
      </c>
      <c r="M602" s="90">
        <f t="shared" si="221"/>
        <v>0</v>
      </c>
      <c r="N602" s="90">
        <f t="shared" si="221"/>
        <v>0</v>
      </c>
      <c r="O602" s="90">
        <f t="shared" si="221"/>
        <v>0</v>
      </c>
      <c r="P602" s="90">
        <f t="shared" si="221"/>
        <v>0</v>
      </c>
      <c r="Q602" s="90">
        <f t="shared" si="221"/>
        <v>0</v>
      </c>
      <c r="R602" s="90">
        <f t="shared" si="221"/>
        <v>0</v>
      </c>
      <c r="S602" s="90">
        <f t="shared" si="221"/>
        <v>0</v>
      </c>
      <c r="T602" s="90">
        <f t="shared" si="221"/>
        <v>0.69115041986929271</v>
      </c>
      <c r="U602" s="90">
        <f t="shared" si="221"/>
        <v>0</v>
      </c>
      <c r="V602" s="90">
        <f t="shared" si="221"/>
        <v>0.24410646407165393</v>
      </c>
      <c r="W602" s="90">
        <f t="shared" si="221"/>
        <v>2.0003899576223128</v>
      </c>
      <c r="X602" s="90">
        <f t="shared" si="221"/>
        <v>2.1420583004003659</v>
      </c>
      <c r="Y602" s="90">
        <f t="shared" si="221"/>
        <v>1.73066335187538</v>
      </c>
      <c r="Z602" s="90">
        <f t="shared" si="221"/>
        <v>2.1398490949852262</v>
      </c>
      <c r="AA602" s="90">
        <f t="shared" si="221"/>
        <v>1.6253529846180323</v>
      </c>
      <c r="AB602" s="90">
        <f t="shared" si="221"/>
        <v>2.2389214214495574</v>
      </c>
      <c r="AC602" s="90">
        <f t="shared" si="221"/>
        <v>3.7327326947380652</v>
      </c>
      <c r="AD602" s="90">
        <f t="shared" si="221"/>
        <v>5.9226650235033258</v>
      </c>
      <c r="AE602" s="90">
        <f t="shared" si="221"/>
        <v>9.7933737768837119</v>
      </c>
    </row>
    <row r="603" spans="1:31" x14ac:dyDescent="0.2">
      <c r="A603" s="9" t="s">
        <v>201</v>
      </c>
      <c r="B603" s="4" t="s">
        <v>202</v>
      </c>
      <c r="C603" s="90">
        <f>+C467</f>
        <v>0</v>
      </c>
      <c r="D603" s="90">
        <f t="shared" ref="D603:AE603" si="222">+D467</f>
        <v>0</v>
      </c>
      <c r="E603" s="90">
        <f t="shared" si="222"/>
        <v>0</v>
      </c>
      <c r="F603" s="90">
        <f t="shared" si="222"/>
        <v>0</v>
      </c>
      <c r="G603" s="90">
        <f t="shared" si="222"/>
        <v>0</v>
      </c>
      <c r="H603" s="90">
        <f t="shared" si="222"/>
        <v>0</v>
      </c>
      <c r="I603" s="90">
        <f t="shared" si="222"/>
        <v>0</v>
      </c>
      <c r="J603" s="90">
        <f t="shared" si="222"/>
        <v>0</v>
      </c>
      <c r="K603" s="90">
        <f t="shared" si="222"/>
        <v>0</v>
      </c>
      <c r="L603" s="90">
        <f t="shared" si="222"/>
        <v>0</v>
      </c>
      <c r="M603" s="90">
        <f t="shared" si="222"/>
        <v>0</v>
      </c>
      <c r="N603" s="90">
        <f t="shared" si="222"/>
        <v>0</v>
      </c>
      <c r="O603" s="90">
        <f t="shared" si="222"/>
        <v>0</v>
      </c>
      <c r="P603" s="90">
        <f t="shared" si="222"/>
        <v>0</v>
      </c>
      <c r="Q603" s="90">
        <f t="shared" si="222"/>
        <v>0</v>
      </c>
      <c r="R603" s="90">
        <f t="shared" si="222"/>
        <v>0</v>
      </c>
      <c r="S603" s="90">
        <f t="shared" si="222"/>
        <v>0</v>
      </c>
      <c r="T603" s="90">
        <f t="shared" si="222"/>
        <v>0</v>
      </c>
      <c r="U603" s="90">
        <f t="shared" si="222"/>
        <v>0</v>
      </c>
      <c r="V603" s="90">
        <f t="shared" si="222"/>
        <v>0</v>
      </c>
      <c r="W603" s="90">
        <f t="shared" si="222"/>
        <v>0</v>
      </c>
      <c r="X603" s="90">
        <f t="shared" si="222"/>
        <v>0</v>
      </c>
      <c r="Y603" s="90">
        <f t="shared" si="222"/>
        <v>0</v>
      </c>
      <c r="Z603" s="90">
        <f t="shared" si="222"/>
        <v>0</v>
      </c>
      <c r="AA603" s="90">
        <f t="shared" si="222"/>
        <v>0</v>
      </c>
      <c r="AB603" s="90">
        <f t="shared" si="222"/>
        <v>0</v>
      </c>
      <c r="AC603" s="90">
        <f t="shared" si="222"/>
        <v>0</v>
      </c>
      <c r="AD603" s="90">
        <f t="shared" si="222"/>
        <v>0</v>
      </c>
      <c r="AE603" s="90">
        <f t="shared" si="222"/>
        <v>0</v>
      </c>
    </row>
    <row r="604" spans="1:31" x14ac:dyDescent="0.2">
      <c r="A604" s="12" t="s">
        <v>248</v>
      </c>
      <c r="B604" s="7" t="s">
        <v>249</v>
      </c>
      <c r="C604" s="28">
        <f t="shared" ref="C604:AE604" si="223">+C605+C606+C607+C608+C609+C610+C611+C612</f>
        <v>1.976996478736146</v>
      </c>
      <c r="D604" s="28">
        <f t="shared" si="223"/>
        <v>2.0001613826404938</v>
      </c>
      <c r="E604" s="28">
        <f t="shared" si="223"/>
        <v>2.1023275205960257</v>
      </c>
      <c r="F604" s="28">
        <f t="shared" si="223"/>
        <v>3.5202713702564785</v>
      </c>
      <c r="G604" s="28">
        <f t="shared" si="223"/>
        <v>3.8790843819212917</v>
      </c>
      <c r="H604" s="28">
        <f t="shared" si="223"/>
        <v>4.3449769416066122</v>
      </c>
      <c r="I604" s="28">
        <f t="shared" si="223"/>
        <v>5.0846586068759265</v>
      </c>
      <c r="J604" s="28">
        <f t="shared" si="223"/>
        <v>6.7512999533527971</v>
      </c>
      <c r="K604" s="28">
        <f t="shared" si="223"/>
        <v>6.6626881836861855</v>
      </c>
      <c r="L604" s="28">
        <f t="shared" si="223"/>
        <v>11.377562164054115</v>
      </c>
      <c r="M604" s="28">
        <f t="shared" si="223"/>
        <v>14.889056948084274</v>
      </c>
      <c r="N604" s="28">
        <f t="shared" si="223"/>
        <v>26.157759739921154</v>
      </c>
      <c r="O604" s="28">
        <f t="shared" si="223"/>
        <v>26.854208732605038</v>
      </c>
      <c r="P604" s="28">
        <f t="shared" si="223"/>
        <v>34.27394167149658</v>
      </c>
      <c r="Q604" s="28">
        <f t="shared" si="223"/>
        <v>41.096528115794129</v>
      </c>
      <c r="R604" s="28">
        <f t="shared" si="223"/>
        <v>52.496286831801349</v>
      </c>
      <c r="S604" s="28">
        <f t="shared" si="223"/>
        <v>64.251863379863906</v>
      </c>
      <c r="T604" s="28">
        <f t="shared" si="223"/>
        <v>86.740354727461479</v>
      </c>
      <c r="U604" s="28">
        <f t="shared" si="223"/>
        <v>108.02703639628368</v>
      </c>
      <c r="V604" s="28">
        <f t="shared" si="223"/>
        <v>120.31571647504254</v>
      </c>
      <c r="W604" s="28">
        <f t="shared" si="223"/>
        <v>155.32841190214404</v>
      </c>
      <c r="X604" s="28">
        <f t="shared" si="223"/>
        <v>184.20477221873472</v>
      </c>
      <c r="Y604" s="28">
        <f t="shared" si="223"/>
        <v>217.60001603421884</v>
      </c>
      <c r="Z604" s="28">
        <f t="shared" si="223"/>
        <v>231.76059412950994</v>
      </c>
      <c r="AA604" s="28">
        <f t="shared" si="223"/>
        <v>268.95372246862411</v>
      </c>
      <c r="AB604" s="28">
        <f t="shared" si="223"/>
        <v>279.95503466628867</v>
      </c>
      <c r="AC604" s="28">
        <f t="shared" si="223"/>
        <v>340.06398024886465</v>
      </c>
      <c r="AD604" s="28">
        <f t="shared" si="223"/>
        <v>386.5989864348918</v>
      </c>
      <c r="AE604" s="28">
        <f t="shared" si="223"/>
        <v>459.95725166102665</v>
      </c>
    </row>
    <row r="605" spans="1:31" x14ac:dyDescent="0.2">
      <c r="A605" s="9" t="s">
        <v>250</v>
      </c>
      <c r="B605" s="4" t="s">
        <v>251</v>
      </c>
      <c r="C605" s="90">
        <f>+C472</f>
        <v>0</v>
      </c>
      <c r="D605" s="90">
        <f t="shared" ref="D605:AE605" si="224">+D472</f>
        <v>0</v>
      </c>
      <c r="E605" s="90">
        <f t="shared" si="224"/>
        <v>0</v>
      </c>
      <c r="F605" s="90">
        <f t="shared" si="224"/>
        <v>0</v>
      </c>
      <c r="G605" s="90">
        <f t="shared" si="224"/>
        <v>0</v>
      </c>
      <c r="H605" s="90">
        <f t="shared" si="224"/>
        <v>0</v>
      </c>
      <c r="I605" s="90">
        <f t="shared" si="224"/>
        <v>0</v>
      </c>
      <c r="J605" s="90">
        <f t="shared" si="224"/>
        <v>0</v>
      </c>
      <c r="K605" s="90">
        <f t="shared" si="224"/>
        <v>0</v>
      </c>
      <c r="L605" s="90">
        <f t="shared" si="224"/>
        <v>0</v>
      </c>
      <c r="M605" s="90">
        <f t="shared" si="224"/>
        <v>0</v>
      </c>
      <c r="N605" s="90">
        <f t="shared" si="224"/>
        <v>0</v>
      </c>
      <c r="O605" s="90">
        <f t="shared" si="224"/>
        <v>0</v>
      </c>
      <c r="P605" s="90">
        <f t="shared" si="224"/>
        <v>0</v>
      </c>
      <c r="Q605" s="90">
        <f t="shared" si="224"/>
        <v>0</v>
      </c>
      <c r="R605" s="90">
        <f t="shared" si="224"/>
        <v>0</v>
      </c>
      <c r="S605" s="90">
        <f t="shared" si="224"/>
        <v>0</v>
      </c>
      <c r="T605" s="90">
        <f t="shared" si="224"/>
        <v>7.2228240000000001</v>
      </c>
      <c r="U605" s="90">
        <f t="shared" si="224"/>
        <v>10.728427499999999</v>
      </c>
      <c r="V605" s="90">
        <f t="shared" si="224"/>
        <v>9.0302940000000014</v>
      </c>
      <c r="W605" s="90">
        <f t="shared" si="224"/>
        <v>9.0333117000000005</v>
      </c>
      <c r="X605" s="90">
        <f t="shared" si="224"/>
        <v>9.7007651999999975</v>
      </c>
      <c r="Y605" s="90">
        <f t="shared" si="224"/>
        <v>6.5007096000000004</v>
      </c>
      <c r="Z605" s="90">
        <f t="shared" si="224"/>
        <v>7.8521855999999994</v>
      </c>
      <c r="AA605" s="90">
        <f t="shared" si="224"/>
        <v>8.8800550166997017</v>
      </c>
      <c r="AB605" s="90">
        <f t="shared" si="224"/>
        <v>13.164060862756966</v>
      </c>
      <c r="AC605" s="90">
        <f t="shared" si="224"/>
        <v>19.344263309921338</v>
      </c>
      <c r="AD605" s="90">
        <f t="shared" si="224"/>
        <v>19.788367367450903</v>
      </c>
      <c r="AE605" s="90">
        <f t="shared" si="224"/>
        <v>14.630407280949258</v>
      </c>
    </row>
    <row r="606" spans="1:31" x14ac:dyDescent="0.2">
      <c r="A606" s="9" t="s">
        <v>269</v>
      </c>
      <c r="B606" s="4" t="s">
        <v>270</v>
      </c>
      <c r="C606" s="90">
        <f>+C478</f>
        <v>0</v>
      </c>
      <c r="D606" s="90">
        <f t="shared" ref="D606:AE606" si="225">+D478</f>
        <v>0</v>
      </c>
      <c r="E606" s="90">
        <f t="shared" si="225"/>
        <v>0</v>
      </c>
      <c r="F606" s="90">
        <f t="shared" si="225"/>
        <v>0</v>
      </c>
      <c r="G606" s="90">
        <f t="shared" si="225"/>
        <v>0</v>
      </c>
      <c r="H606" s="90">
        <f t="shared" si="225"/>
        <v>0</v>
      </c>
      <c r="I606" s="90">
        <f t="shared" si="225"/>
        <v>0</v>
      </c>
      <c r="J606" s="90">
        <f t="shared" si="225"/>
        <v>0</v>
      </c>
      <c r="K606" s="90">
        <f t="shared" si="225"/>
        <v>0</v>
      </c>
      <c r="L606" s="90">
        <f t="shared" si="225"/>
        <v>0</v>
      </c>
      <c r="M606" s="90">
        <f t="shared" si="225"/>
        <v>0</v>
      </c>
      <c r="N606" s="90">
        <f t="shared" si="225"/>
        <v>0</v>
      </c>
      <c r="O606" s="90">
        <f t="shared" si="225"/>
        <v>0</v>
      </c>
      <c r="P606" s="90">
        <f t="shared" si="225"/>
        <v>0</v>
      </c>
      <c r="Q606" s="90">
        <f t="shared" si="225"/>
        <v>0</v>
      </c>
      <c r="R606" s="90">
        <f t="shared" si="225"/>
        <v>0</v>
      </c>
      <c r="S606" s="90">
        <f t="shared" si="225"/>
        <v>0</v>
      </c>
      <c r="T606" s="90">
        <f t="shared" si="225"/>
        <v>0</v>
      </c>
      <c r="U606" s="90">
        <f t="shared" si="225"/>
        <v>0</v>
      </c>
      <c r="V606" s="90">
        <f t="shared" si="225"/>
        <v>0</v>
      </c>
      <c r="W606" s="90">
        <f t="shared" si="225"/>
        <v>0</v>
      </c>
      <c r="X606" s="90">
        <f t="shared" si="225"/>
        <v>0</v>
      </c>
      <c r="Y606" s="90">
        <f t="shared" si="225"/>
        <v>0</v>
      </c>
      <c r="Z606" s="90">
        <f t="shared" si="225"/>
        <v>0</v>
      </c>
      <c r="AA606" s="90">
        <f t="shared" si="225"/>
        <v>0</v>
      </c>
      <c r="AB606" s="90">
        <f t="shared" si="225"/>
        <v>0</v>
      </c>
      <c r="AC606" s="90">
        <f t="shared" si="225"/>
        <v>0</v>
      </c>
      <c r="AD606" s="90">
        <f t="shared" si="225"/>
        <v>0</v>
      </c>
      <c r="AE606" s="90">
        <f t="shared" si="225"/>
        <v>0</v>
      </c>
    </row>
    <row r="607" spans="1:31" x14ac:dyDescent="0.2">
      <c r="A607" s="9" t="s">
        <v>306</v>
      </c>
      <c r="B607" s="4" t="s">
        <v>307</v>
      </c>
      <c r="C607" s="90">
        <f>+C489</f>
        <v>0</v>
      </c>
      <c r="D607" s="90">
        <f t="shared" ref="D607:AE607" si="226">+D489</f>
        <v>0</v>
      </c>
      <c r="E607" s="90">
        <f t="shared" si="226"/>
        <v>0</v>
      </c>
      <c r="F607" s="90">
        <f t="shared" si="226"/>
        <v>0</v>
      </c>
      <c r="G607" s="90">
        <f t="shared" si="226"/>
        <v>0</v>
      </c>
      <c r="H607" s="90">
        <f t="shared" si="226"/>
        <v>0</v>
      </c>
      <c r="I607" s="90">
        <f t="shared" si="226"/>
        <v>0</v>
      </c>
      <c r="J607" s="90">
        <f t="shared" si="226"/>
        <v>0</v>
      </c>
      <c r="K607" s="90">
        <f t="shared" si="226"/>
        <v>0</v>
      </c>
      <c r="L607" s="90">
        <f t="shared" si="226"/>
        <v>0</v>
      </c>
      <c r="M607" s="90">
        <f t="shared" si="226"/>
        <v>0</v>
      </c>
      <c r="N607" s="90">
        <f t="shared" si="226"/>
        <v>0</v>
      </c>
      <c r="O607" s="90">
        <f t="shared" si="226"/>
        <v>0</v>
      </c>
      <c r="P607" s="90">
        <f t="shared" si="226"/>
        <v>0</v>
      </c>
      <c r="Q607" s="90">
        <f t="shared" si="226"/>
        <v>0</v>
      </c>
      <c r="R607" s="90">
        <f t="shared" si="226"/>
        <v>0</v>
      </c>
      <c r="S607" s="90">
        <f t="shared" si="226"/>
        <v>0</v>
      </c>
      <c r="T607" s="90">
        <f t="shared" si="226"/>
        <v>0</v>
      </c>
      <c r="U607" s="90">
        <f t="shared" si="226"/>
        <v>0</v>
      </c>
      <c r="V607" s="90">
        <f t="shared" si="226"/>
        <v>0</v>
      </c>
      <c r="W607" s="90">
        <f t="shared" si="226"/>
        <v>0</v>
      </c>
      <c r="X607" s="90">
        <f t="shared" si="226"/>
        <v>0</v>
      </c>
      <c r="Y607" s="90">
        <f t="shared" si="226"/>
        <v>0</v>
      </c>
      <c r="Z607" s="90">
        <f t="shared" si="226"/>
        <v>0</v>
      </c>
      <c r="AA607" s="90">
        <f t="shared" si="226"/>
        <v>0</v>
      </c>
      <c r="AB607" s="90">
        <f t="shared" si="226"/>
        <v>0</v>
      </c>
      <c r="AC607" s="90">
        <f t="shared" si="226"/>
        <v>0</v>
      </c>
      <c r="AD607" s="90">
        <f t="shared" si="226"/>
        <v>0</v>
      </c>
      <c r="AE607" s="90">
        <f t="shared" si="226"/>
        <v>0</v>
      </c>
    </row>
    <row r="608" spans="1:31" x14ac:dyDescent="0.2">
      <c r="A608" s="9" t="s">
        <v>321</v>
      </c>
      <c r="B608" s="4" t="s">
        <v>322</v>
      </c>
      <c r="C608" s="90">
        <f>+C497</f>
        <v>1.9439176048129689</v>
      </c>
      <c r="D608" s="90">
        <f t="shared" ref="D608:AE608" si="227">+D497</f>
        <v>1.9372022442924253</v>
      </c>
      <c r="E608" s="90">
        <f t="shared" si="227"/>
        <v>2.036901006957244</v>
      </c>
      <c r="F608" s="90">
        <f t="shared" si="227"/>
        <v>2.0471652899718435</v>
      </c>
      <c r="G608" s="90">
        <f t="shared" si="227"/>
        <v>2.1389904051596051</v>
      </c>
      <c r="H608" s="90">
        <f t="shared" si="227"/>
        <v>2.1722158563200296</v>
      </c>
      <c r="I608" s="90">
        <f t="shared" si="227"/>
        <v>2.2603510162317266</v>
      </c>
      <c r="J608" s="90">
        <f t="shared" si="227"/>
        <v>2.294914078430927</v>
      </c>
      <c r="K608" s="90">
        <f t="shared" si="227"/>
        <v>2.3110735722658302</v>
      </c>
      <c r="L608" s="90">
        <f t="shared" si="227"/>
        <v>2.130080529124148</v>
      </c>
      <c r="M608" s="90">
        <f t="shared" si="227"/>
        <v>2.4242514317234036</v>
      </c>
      <c r="N608" s="90">
        <f t="shared" si="227"/>
        <v>2.4760377419455271</v>
      </c>
      <c r="O608" s="90">
        <f t="shared" si="227"/>
        <v>2.6102539744449533</v>
      </c>
      <c r="P608" s="90">
        <f t="shared" si="227"/>
        <v>2.5308768611078785</v>
      </c>
      <c r="Q608" s="90">
        <f t="shared" si="227"/>
        <v>2.6021787621904657</v>
      </c>
      <c r="R608" s="90">
        <f t="shared" si="227"/>
        <v>2.9313440293340602</v>
      </c>
      <c r="S608" s="90">
        <f t="shared" si="227"/>
        <v>2.9794884808441724</v>
      </c>
      <c r="T608" s="90">
        <f t="shared" si="227"/>
        <v>3.0807078544574358</v>
      </c>
      <c r="U608" s="90">
        <f t="shared" si="227"/>
        <v>3.2621142254269704</v>
      </c>
      <c r="V608" s="90">
        <f t="shared" si="227"/>
        <v>3.2811783540445481</v>
      </c>
      <c r="W608" s="90">
        <f t="shared" si="227"/>
        <v>3.6763005532728856</v>
      </c>
      <c r="X608" s="90">
        <f t="shared" si="227"/>
        <v>4.2990826752944091</v>
      </c>
      <c r="Y608" s="90">
        <f t="shared" si="227"/>
        <v>4.5027149016508767</v>
      </c>
      <c r="Z608" s="90">
        <f t="shared" si="227"/>
        <v>4.3913533269869935</v>
      </c>
      <c r="AA608" s="90">
        <f t="shared" si="227"/>
        <v>4.3683965037916632</v>
      </c>
      <c r="AB608" s="90">
        <f t="shared" si="227"/>
        <v>4.504019333714389</v>
      </c>
      <c r="AC608" s="90">
        <f t="shared" si="227"/>
        <v>5.2307629722791953</v>
      </c>
      <c r="AD608" s="90">
        <f t="shared" si="227"/>
        <v>5.5076756055517411</v>
      </c>
      <c r="AE608" s="90">
        <f t="shared" si="227"/>
        <v>5.8548639959191719</v>
      </c>
    </row>
    <row r="609" spans="1:31" x14ac:dyDescent="0.2">
      <c r="A609" s="9" t="s">
        <v>330</v>
      </c>
      <c r="B609" s="4" t="s">
        <v>331</v>
      </c>
      <c r="C609" s="90">
        <f>+C502</f>
        <v>0</v>
      </c>
      <c r="D609" s="90">
        <f t="shared" ref="D609:AE609" si="228">+D502</f>
        <v>0</v>
      </c>
      <c r="E609" s="90">
        <f t="shared" si="228"/>
        <v>0</v>
      </c>
      <c r="F609" s="90">
        <f t="shared" si="228"/>
        <v>0</v>
      </c>
      <c r="G609" s="90">
        <f t="shared" si="228"/>
        <v>0</v>
      </c>
      <c r="H609" s="90">
        <f t="shared" si="228"/>
        <v>0</v>
      </c>
      <c r="I609" s="90">
        <f t="shared" si="228"/>
        <v>0</v>
      </c>
      <c r="J609" s="90">
        <f t="shared" si="228"/>
        <v>0</v>
      </c>
      <c r="K609" s="90">
        <f t="shared" si="228"/>
        <v>0</v>
      </c>
      <c r="L609" s="90">
        <f t="shared" si="228"/>
        <v>0</v>
      </c>
      <c r="M609" s="90">
        <f t="shared" si="228"/>
        <v>0</v>
      </c>
      <c r="N609" s="90">
        <f t="shared" si="228"/>
        <v>0</v>
      </c>
      <c r="O609" s="90">
        <f t="shared" si="228"/>
        <v>0</v>
      </c>
      <c r="P609" s="90">
        <f t="shared" si="228"/>
        <v>0</v>
      </c>
      <c r="Q609" s="90">
        <f t="shared" si="228"/>
        <v>0</v>
      </c>
      <c r="R609" s="90">
        <f t="shared" si="228"/>
        <v>0</v>
      </c>
      <c r="S609" s="90">
        <f t="shared" si="228"/>
        <v>0</v>
      </c>
      <c r="T609" s="90">
        <f t="shared" si="228"/>
        <v>0</v>
      </c>
      <c r="U609" s="90">
        <f t="shared" si="228"/>
        <v>0</v>
      </c>
      <c r="V609" s="90">
        <f t="shared" si="228"/>
        <v>0</v>
      </c>
      <c r="W609" s="90">
        <f t="shared" si="228"/>
        <v>0</v>
      </c>
      <c r="X609" s="90">
        <f t="shared" si="228"/>
        <v>0</v>
      </c>
      <c r="Y609" s="90">
        <f t="shared" si="228"/>
        <v>0</v>
      </c>
      <c r="Z609" s="90">
        <f t="shared" si="228"/>
        <v>0</v>
      </c>
      <c r="AA609" s="90">
        <f t="shared" si="228"/>
        <v>0</v>
      </c>
      <c r="AB609" s="90">
        <f t="shared" si="228"/>
        <v>0</v>
      </c>
      <c r="AC609" s="90">
        <f t="shared" si="228"/>
        <v>0</v>
      </c>
      <c r="AD609" s="90">
        <f t="shared" si="228"/>
        <v>0</v>
      </c>
      <c r="AE609" s="90">
        <f t="shared" si="228"/>
        <v>0</v>
      </c>
    </row>
    <row r="610" spans="1:31" x14ac:dyDescent="0.2">
      <c r="A610" s="8" t="s">
        <v>341</v>
      </c>
      <c r="B610" s="4" t="s">
        <v>389</v>
      </c>
      <c r="C610" s="90">
        <f>+C508</f>
        <v>1.5964459133978973E-4</v>
      </c>
      <c r="D610" s="90">
        <f t="shared" ref="D610:AE610" si="229">+D508</f>
        <v>5.8445911446311841E-4</v>
      </c>
      <c r="E610" s="90">
        <f t="shared" si="229"/>
        <v>1.5639126762961224E-3</v>
      </c>
      <c r="F610" s="90">
        <f t="shared" si="229"/>
        <v>3.7791266760679862E-3</v>
      </c>
      <c r="G610" s="90">
        <f t="shared" si="229"/>
        <v>0.23185991774431472</v>
      </c>
      <c r="H610" s="90">
        <f t="shared" si="229"/>
        <v>0.51894944240841923</v>
      </c>
      <c r="I610" s="90">
        <f t="shared" si="229"/>
        <v>1.1364890210125342</v>
      </c>
      <c r="J610" s="90">
        <f t="shared" si="229"/>
        <v>2.5280790129765611</v>
      </c>
      <c r="K610" s="90">
        <f t="shared" si="229"/>
        <v>2.6143584919247873</v>
      </c>
      <c r="L610" s="90">
        <f t="shared" si="229"/>
        <v>7.3315770959525342</v>
      </c>
      <c r="M610" s="90">
        <f t="shared" si="229"/>
        <v>10.223838870061723</v>
      </c>
      <c r="N610" s="90">
        <f t="shared" si="229"/>
        <v>21.876083554001006</v>
      </c>
      <c r="O610" s="90">
        <f t="shared" si="229"/>
        <v>22.226092517735939</v>
      </c>
      <c r="P610" s="90">
        <f t="shared" si="229"/>
        <v>29.18339640406202</v>
      </c>
      <c r="Q610" s="90">
        <f t="shared" si="229"/>
        <v>36.086809824934846</v>
      </c>
      <c r="R610" s="90">
        <f t="shared" si="229"/>
        <v>47.440612530321332</v>
      </c>
      <c r="S610" s="90">
        <f t="shared" si="229"/>
        <v>59.052700114766857</v>
      </c>
      <c r="T610" s="90">
        <f t="shared" si="229"/>
        <v>74.184042413824827</v>
      </c>
      <c r="U610" s="90">
        <f t="shared" si="229"/>
        <v>91.701542202386861</v>
      </c>
      <c r="V610" s="90">
        <f t="shared" si="229"/>
        <v>105.27986397741464</v>
      </c>
      <c r="W610" s="90">
        <f t="shared" si="229"/>
        <v>138.76976526229254</v>
      </c>
      <c r="X610" s="90">
        <f t="shared" si="229"/>
        <v>167.69251618618713</v>
      </c>
      <c r="Y610" s="90">
        <f t="shared" si="229"/>
        <v>203.85275103596712</v>
      </c>
      <c r="Z610" s="90">
        <f t="shared" si="229"/>
        <v>216.60799067869866</v>
      </c>
      <c r="AA610" s="90">
        <f t="shared" si="229"/>
        <v>252.83589441409538</v>
      </c>
      <c r="AB610" s="90">
        <f t="shared" si="229"/>
        <v>259.26455530939853</v>
      </c>
      <c r="AC610" s="90">
        <f t="shared" si="229"/>
        <v>312.95891561545693</v>
      </c>
      <c r="AD610" s="90">
        <f t="shared" si="229"/>
        <v>358.52389193780954</v>
      </c>
      <c r="AE610" s="90">
        <f t="shared" si="229"/>
        <v>434.27095165252229</v>
      </c>
    </row>
    <row r="611" spans="1:31" x14ac:dyDescent="0.2">
      <c r="A611" s="9" t="s">
        <v>358</v>
      </c>
      <c r="B611" s="4" t="s">
        <v>359</v>
      </c>
      <c r="C611" s="90">
        <f>+C515</f>
        <v>3.2919229331837128E-2</v>
      </c>
      <c r="D611" s="90">
        <f t="shared" ref="D611:AE611" si="230">+D515</f>
        <v>6.2374679233605304E-2</v>
      </c>
      <c r="E611" s="90">
        <f t="shared" si="230"/>
        <v>6.3862600962485458E-2</v>
      </c>
      <c r="F611" s="90">
        <f t="shared" si="230"/>
        <v>1.4693269536085669</v>
      </c>
      <c r="G611" s="90">
        <f t="shared" si="230"/>
        <v>1.5082340590173715</v>
      </c>
      <c r="H611" s="90">
        <f t="shared" si="230"/>
        <v>1.6538116428781628</v>
      </c>
      <c r="I611" s="90">
        <f t="shared" si="230"/>
        <v>1.687818569631665</v>
      </c>
      <c r="J611" s="90">
        <f t="shared" si="230"/>
        <v>1.9283068619453088</v>
      </c>
      <c r="K611" s="90">
        <f t="shared" si="230"/>
        <v>1.7372561194955678</v>
      </c>
      <c r="L611" s="90">
        <f t="shared" si="230"/>
        <v>1.915904538977433</v>
      </c>
      <c r="M611" s="90">
        <f t="shared" si="230"/>
        <v>2.2409666462991469</v>
      </c>
      <c r="N611" s="90">
        <f t="shared" si="230"/>
        <v>1.805638443974624</v>
      </c>
      <c r="O611" s="90">
        <f t="shared" si="230"/>
        <v>2.017862240424142</v>
      </c>
      <c r="P611" s="90">
        <f t="shared" si="230"/>
        <v>2.5596684063266797</v>
      </c>
      <c r="Q611" s="90">
        <f t="shared" si="230"/>
        <v>2.4075395286688233</v>
      </c>
      <c r="R611" s="90">
        <f t="shared" si="230"/>
        <v>2.1243302721459534</v>
      </c>
      <c r="S611" s="90">
        <f t="shared" si="230"/>
        <v>2.2196747842528675</v>
      </c>
      <c r="T611" s="90">
        <f t="shared" si="230"/>
        <v>2.2527804591792142</v>
      </c>
      <c r="U611" s="90">
        <f t="shared" si="230"/>
        <v>2.3349524684698508</v>
      </c>
      <c r="V611" s="90">
        <f t="shared" si="230"/>
        <v>2.7243801435833497</v>
      </c>
      <c r="W611" s="90">
        <f t="shared" si="230"/>
        <v>3.8490343865785994</v>
      </c>
      <c r="X611" s="90">
        <f t="shared" si="230"/>
        <v>2.5124081572531671</v>
      </c>
      <c r="Y611" s="90">
        <f t="shared" si="230"/>
        <v>2.7438404966008569</v>
      </c>
      <c r="Z611" s="90">
        <f t="shared" si="230"/>
        <v>2.9090645238242887</v>
      </c>
      <c r="AA611" s="90">
        <f t="shared" si="230"/>
        <v>2.86937653403738</v>
      </c>
      <c r="AB611" s="90">
        <f t="shared" si="230"/>
        <v>3.0223991604187819</v>
      </c>
      <c r="AC611" s="90">
        <f t="shared" si="230"/>
        <v>2.5300383512071458</v>
      </c>
      <c r="AD611" s="90">
        <f t="shared" si="230"/>
        <v>2.779051524079569</v>
      </c>
      <c r="AE611" s="90">
        <f t="shared" si="230"/>
        <v>5.2010287316359136</v>
      </c>
    </row>
    <row r="612" spans="1:31" x14ac:dyDescent="0.2">
      <c r="A612" s="8" t="s">
        <v>383</v>
      </c>
      <c r="B612" s="4" t="s">
        <v>184</v>
      </c>
      <c r="C612" s="90">
        <f>+C520</f>
        <v>0</v>
      </c>
      <c r="D612" s="90">
        <f t="shared" ref="D612:AE612" si="231">+D520</f>
        <v>0</v>
      </c>
      <c r="E612" s="90">
        <f t="shared" si="231"/>
        <v>0</v>
      </c>
      <c r="F612" s="90">
        <f t="shared" si="231"/>
        <v>0</v>
      </c>
      <c r="G612" s="90">
        <f t="shared" si="231"/>
        <v>0</v>
      </c>
      <c r="H612" s="90">
        <f t="shared" si="231"/>
        <v>0</v>
      </c>
      <c r="I612" s="90">
        <f t="shared" si="231"/>
        <v>0</v>
      </c>
      <c r="J612" s="90">
        <f t="shared" si="231"/>
        <v>0</v>
      </c>
      <c r="K612" s="90">
        <f t="shared" si="231"/>
        <v>0</v>
      </c>
      <c r="L612" s="90">
        <f t="shared" si="231"/>
        <v>0</v>
      </c>
      <c r="M612" s="90">
        <f t="shared" si="231"/>
        <v>0</v>
      </c>
      <c r="N612" s="90">
        <f t="shared" si="231"/>
        <v>0</v>
      </c>
      <c r="O612" s="90">
        <f t="shared" si="231"/>
        <v>0</v>
      </c>
      <c r="P612" s="90">
        <f t="shared" si="231"/>
        <v>0</v>
      </c>
      <c r="Q612" s="90">
        <f t="shared" si="231"/>
        <v>0</v>
      </c>
      <c r="R612" s="90">
        <f t="shared" si="231"/>
        <v>0</v>
      </c>
      <c r="S612" s="90">
        <f t="shared" si="231"/>
        <v>0</v>
      </c>
      <c r="T612" s="90">
        <f t="shared" si="231"/>
        <v>0</v>
      </c>
      <c r="U612" s="90">
        <f t="shared" si="231"/>
        <v>0</v>
      </c>
      <c r="V612" s="90">
        <f t="shared" si="231"/>
        <v>0</v>
      </c>
      <c r="W612" s="90">
        <f t="shared" si="231"/>
        <v>0</v>
      </c>
      <c r="X612" s="90">
        <f t="shared" si="231"/>
        <v>0</v>
      </c>
      <c r="Y612" s="90">
        <f t="shared" si="231"/>
        <v>0</v>
      </c>
      <c r="Z612" s="90">
        <f t="shared" si="231"/>
        <v>0</v>
      </c>
      <c r="AA612" s="90">
        <f t="shared" si="231"/>
        <v>0</v>
      </c>
      <c r="AB612" s="90">
        <f t="shared" si="231"/>
        <v>0</v>
      </c>
      <c r="AC612" s="90">
        <f t="shared" si="231"/>
        <v>0</v>
      </c>
      <c r="AD612" s="90">
        <f t="shared" si="231"/>
        <v>0</v>
      </c>
      <c r="AE612" s="90">
        <f t="shared" si="231"/>
        <v>0</v>
      </c>
    </row>
    <row r="613" spans="1:31" x14ac:dyDescent="0.2">
      <c r="A613" s="12" t="s">
        <v>390</v>
      </c>
      <c r="B613" s="7" t="s">
        <v>391</v>
      </c>
      <c r="C613" s="32">
        <f t="shared" ref="C613:AE613" si="232">+C614+C615+C616+C617+C618+C619+C620+C621+C622+C623</f>
        <v>784.61971452537625</v>
      </c>
      <c r="D613" s="32">
        <f t="shared" si="232"/>
        <v>797.36331555916593</v>
      </c>
      <c r="E613" s="32">
        <f t="shared" si="232"/>
        <v>832.54746814495354</v>
      </c>
      <c r="F613" s="32">
        <f t="shared" si="232"/>
        <v>874.91404592476738</v>
      </c>
      <c r="G613" s="32">
        <f t="shared" si="232"/>
        <v>918.88467921324116</v>
      </c>
      <c r="H613" s="32">
        <f t="shared" si="232"/>
        <v>949.6151660953758</v>
      </c>
      <c r="I613" s="32">
        <f t="shared" si="232"/>
        <v>993.24501032505964</v>
      </c>
      <c r="J613" s="32">
        <f t="shared" si="232"/>
        <v>1008.2203248452038</v>
      </c>
      <c r="K613" s="32">
        <f t="shared" si="232"/>
        <v>996.91510666080057</v>
      </c>
      <c r="L613" s="32">
        <f t="shared" si="232"/>
        <v>1022.9930533166161</v>
      </c>
      <c r="M613" s="32">
        <f t="shared" si="232"/>
        <v>1014.3741149566036</v>
      </c>
      <c r="N613" s="32">
        <f t="shared" si="232"/>
        <v>956.59401755676288</v>
      </c>
      <c r="O613" s="32">
        <f t="shared" si="232"/>
        <v>994.02658542817062</v>
      </c>
      <c r="P613" s="32">
        <f t="shared" si="232"/>
        <v>959.02796526044631</v>
      </c>
      <c r="Q613" s="32">
        <f t="shared" si="232"/>
        <v>1047.323842522751</v>
      </c>
      <c r="R613" s="32">
        <f t="shared" si="232"/>
        <v>1047.1690879929711</v>
      </c>
      <c r="S613" s="32">
        <f t="shared" si="232"/>
        <v>1101.3703550667647</v>
      </c>
      <c r="T613" s="32">
        <f t="shared" si="232"/>
        <v>1144.109164753615</v>
      </c>
      <c r="U613" s="32">
        <f t="shared" si="232"/>
        <v>1167.1623830365902</v>
      </c>
      <c r="V613" s="32">
        <f t="shared" si="232"/>
        <v>1165.8637744022963</v>
      </c>
      <c r="W613" s="32">
        <f t="shared" si="232"/>
        <v>1194.4222697053801</v>
      </c>
      <c r="X613" s="32">
        <f t="shared" si="232"/>
        <v>1171.0219097034965</v>
      </c>
      <c r="Y613" s="32">
        <f t="shared" si="232"/>
        <v>1190.5399530466386</v>
      </c>
      <c r="Z613" s="32">
        <f t="shared" si="232"/>
        <v>1155.3564621014534</v>
      </c>
      <c r="AA613" s="32">
        <f t="shared" si="232"/>
        <v>1103.9712843747261</v>
      </c>
      <c r="AB613" s="32">
        <f t="shared" si="232"/>
        <v>1140.4515968662065</v>
      </c>
      <c r="AC613" s="32">
        <f t="shared" si="232"/>
        <v>1125.5861667653651</v>
      </c>
      <c r="AD613" s="32">
        <f t="shared" si="232"/>
        <v>1107.2265546385891</v>
      </c>
      <c r="AE613" s="32">
        <f t="shared" si="232"/>
        <v>1116.4189310038375</v>
      </c>
    </row>
    <row r="614" spans="1:31" x14ac:dyDescent="0.2">
      <c r="A614" s="9" t="s">
        <v>392</v>
      </c>
      <c r="B614" s="4" t="s">
        <v>393</v>
      </c>
      <c r="C614" s="90">
        <f>+C525</f>
        <v>242.60323024739628</v>
      </c>
      <c r="D614" s="90">
        <f t="shared" ref="D614:AE614" si="233">+D525</f>
        <v>245.70339524035455</v>
      </c>
      <c r="E614" s="90">
        <f t="shared" si="233"/>
        <v>251.92778212445032</v>
      </c>
      <c r="F614" s="90">
        <f t="shared" si="233"/>
        <v>260.39792096299004</v>
      </c>
      <c r="G614" s="90">
        <f t="shared" si="233"/>
        <v>268.90125092571634</v>
      </c>
      <c r="H614" s="90">
        <f t="shared" si="233"/>
        <v>271.4921092145911</v>
      </c>
      <c r="I614" s="90">
        <f t="shared" si="233"/>
        <v>272.74999820322239</v>
      </c>
      <c r="J614" s="90">
        <f t="shared" si="233"/>
        <v>291.11641371744315</v>
      </c>
      <c r="K614" s="90">
        <f t="shared" si="233"/>
        <v>280.99167015810752</v>
      </c>
      <c r="L614" s="90">
        <f t="shared" si="233"/>
        <v>272.43518213236325</v>
      </c>
      <c r="M614" s="90">
        <f t="shared" si="233"/>
        <v>261.96374178153496</v>
      </c>
      <c r="N614" s="90">
        <f t="shared" si="233"/>
        <v>258.36316655169236</v>
      </c>
      <c r="O614" s="90">
        <f t="shared" si="233"/>
        <v>250.45953849750984</v>
      </c>
      <c r="P614" s="90">
        <f t="shared" si="233"/>
        <v>239.15501369504557</v>
      </c>
      <c r="Q614" s="90">
        <f t="shared" si="233"/>
        <v>230.86868539848686</v>
      </c>
      <c r="R614" s="90">
        <f t="shared" si="233"/>
        <v>223.9562209465121</v>
      </c>
      <c r="S614" s="90">
        <f t="shared" si="233"/>
        <v>218.33263970830336</v>
      </c>
      <c r="T614" s="90">
        <f t="shared" si="233"/>
        <v>209.69185084261869</v>
      </c>
      <c r="U614" s="90">
        <f t="shared" si="233"/>
        <v>204.35267431028822</v>
      </c>
      <c r="V614" s="90">
        <f t="shared" si="233"/>
        <v>198.44552541160792</v>
      </c>
      <c r="W614" s="90">
        <f t="shared" si="233"/>
        <v>194.6018294302591</v>
      </c>
      <c r="X614" s="90">
        <f t="shared" si="233"/>
        <v>187.89545688631242</v>
      </c>
      <c r="Y614" s="90">
        <f t="shared" si="233"/>
        <v>195.34238216437492</v>
      </c>
      <c r="Z614" s="90">
        <f t="shared" si="233"/>
        <v>193.31956315218596</v>
      </c>
      <c r="AA614" s="90">
        <f t="shared" si="233"/>
        <v>181.2995097372881</v>
      </c>
      <c r="AB614" s="90">
        <f t="shared" si="233"/>
        <v>173.86752458449993</v>
      </c>
      <c r="AC614" s="90">
        <f t="shared" si="233"/>
        <v>158.93069743569384</v>
      </c>
      <c r="AD614" s="90">
        <f t="shared" si="233"/>
        <v>142.80887075352445</v>
      </c>
      <c r="AE614" s="90">
        <f t="shared" si="233"/>
        <v>128.84043510011412</v>
      </c>
    </row>
    <row r="615" spans="1:31" x14ac:dyDescent="0.2">
      <c r="A615" s="9" t="s">
        <v>439</v>
      </c>
      <c r="B615" s="4" t="s">
        <v>440</v>
      </c>
      <c r="C615" s="90">
        <f>+C530</f>
        <v>151.74133088282971</v>
      </c>
      <c r="D615" s="90">
        <f t="shared" ref="D615:AE615" si="234">+D530</f>
        <v>163.64816449588494</v>
      </c>
      <c r="E615" s="90">
        <f t="shared" si="234"/>
        <v>174.69435915738347</v>
      </c>
      <c r="F615" s="90">
        <f t="shared" si="234"/>
        <v>186.7355721943259</v>
      </c>
      <c r="G615" s="90">
        <f t="shared" si="234"/>
        <v>203.81859273434691</v>
      </c>
      <c r="H615" s="90">
        <f t="shared" si="234"/>
        <v>215.70540601592296</v>
      </c>
      <c r="I615" s="90">
        <f t="shared" si="234"/>
        <v>239.78504603238332</v>
      </c>
      <c r="J615" s="90">
        <f t="shared" si="234"/>
        <v>279.97811742277946</v>
      </c>
      <c r="K615" s="90">
        <f t="shared" si="234"/>
        <v>283.40358378692059</v>
      </c>
      <c r="L615" s="90">
        <f t="shared" si="234"/>
        <v>310.95336815057516</v>
      </c>
      <c r="M615" s="90">
        <f t="shared" si="234"/>
        <v>313.27343020638574</v>
      </c>
      <c r="N615" s="90">
        <f t="shared" si="234"/>
        <v>258.42355297975382</v>
      </c>
      <c r="O615" s="90">
        <f t="shared" si="234"/>
        <v>280.49165894260045</v>
      </c>
      <c r="P615" s="90">
        <f t="shared" si="234"/>
        <v>276.72801407960515</v>
      </c>
      <c r="Q615" s="90">
        <f t="shared" si="234"/>
        <v>336.45322361671907</v>
      </c>
      <c r="R615" s="90">
        <f t="shared" si="234"/>
        <v>379.7703886668354</v>
      </c>
      <c r="S615" s="90">
        <f t="shared" si="234"/>
        <v>423.74963733022048</v>
      </c>
      <c r="T615" s="90">
        <f t="shared" si="234"/>
        <v>467.49891673808571</v>
      </c>
      <c r="U615" s="90">
        <f t="shared" si="234"/>
        <v>461.85303226040719</v>
      </c>
      <c r="V615" s="90">
        <f t="shared" si="234"/>
        <v>455.59472762161892</v>
      </c>
      <c r="W615" s="90">
        <f t="shared" si="234"/>
        <v>463.79306875503801</v>
      </c>
      <c r="X615" s="90">
        <f t="shared" si="234"/>
        <v>480.80457505400921</v>
      </c>
      <c r="Y615" s="90">
        <f t="shared" si="234"/>
        <v>524.58845394889192</v>
      </c>
      <c r="Z615" s="90">
        <f t="shared" si="234"/>
        <v>478.81801446171193</v>
      </c>
      <c r="AA615" s="90">
        <f t="shared" si="234"/>
        <v>443.18321430150132</v>
      </c>
      <c r="AB615" s="90">
        <f t="shared" si="234"/>
        <v>464.65997204305307</v>
      </c>
      <c r="AC615" s="90">
        <f t="shared" si="234"/>
        <v>466.09152181137858</v>
      </c>
      <c r="AD615" s="90">
        <f t="shared" si="234"/>
        <v>455.95055600040212</v>
      </c>
      <c r="AE615" s="90">
        <f t="shared" si="234"/>
        <v>466.92220016423539</v>
      </c>
    </row>
    <row r="616" spans="1:31" x14ac:dyDescent="0.2">
      <c r="A616" s="9" t="s">
        <v>477</v>
      </c>
      <c r="B616" s="4" t="s">
        <v>478</v>
      </c>
      <c r="C616" s="90">
        <f>+C536</f>
        <v>28.461874999999999</v>
      </c>
      <c r="D616" s="90">
        <f t="shared" ref="D616:AE616" si="235">+D536</f>
        <v>21.25825</v>
      </c>
      <c r="E616" s="90">
        <f t="shared" si="235"/>
        <v>24.381499999999999</v>
      </c>
      <c r="F616" s="90">
        <f t="shared" si="235"/>
        <v>27.555125000000004</v>
      </c>
      <c r="G616" s="90">
        <f t="shared" si="235"/>
        <v>29.771625</v>
      </c>
      <c r="H616" s="90">
        <f t="shared" si="235"/>
        <v>26.305824999999999</v>
      </c>
      <c r="I616" s="90">
        <f t="shared" si="235"/>
        <v>35.458962499999998</v>
      </c>
      <c r="J616" s="90">
        <f t="shared" si="235"/>
        <v>9.4830937500000001</v>
      </c>
      <c r="K616" s="90">
        <f t="shared" si="235"/>
        <v>5.4556125</v>
      </c>
      <c r="L616" s="90">
        <f t="shared" si="235"/>
        <v>4.4581875000000002</v>
      </c>
      <c r="M616" s="90">
        <f t="shared" si="235"/>
        <v>22.396725</v>
      </c>
      <c r="N616" s="90">
        <f t="shared" si="235"/>
        <v>20.603375</v>
      </c>
      <c r="O616" s="90">
        <f t="shared" si="235"/>
        <v>17.983874999999998</v>
      </c>
      <c r="P616" s="90">
        <f t="shared" si="235"/>
        <v>11.737375</v>
      </c>
      <c r="Q616" s="90">
        <f t="shared" si="235"/>
        <v>10.578750000000001</v>
      </c>
      <c r="R616" s="90">
        <f t="shared" si="235"/>
        <v>5.2893750000000006</v>
      </c>
      <c r="S616" s="90">
        <f t="shared" si="235"/>
        <v>8.2614999999999998</v>
      </c>
      <c r="T616" s="90">
        <f t="shared" si="235"/>
        <v>1.37271875</v>
      </c>
      <c r="U616" s="90">
        <f t="shared" si="235"/>
        <v>1.6623749999999999</v>
      </c>
      <c r="V616" s="90">
        <f t="shared" si="235"/>
        <v>1.1636625</v>
      </c>
      <c r="W616" s="90">
        <f t="shared" si="235"/>
        <v>1.5716999999999999</v>
      </c>
      <c r="X616" s="90">
        <f t="shared" si="235"/>
        <v>0.30728749999999999</v>
      </c>
      <c r="Y616" s="90">
        <f t="shared" si="235"/>
        <v>0.63976250000000001</v>
      </c>
      <c r="Z616" s="90">
        <f t="shared" si="235"/>
        <v>0</v>
      </c>
      <c r="AA616" s="90">
        <f t="shared" si="235"/>
        <v>0</v>
      </c>
      <c r="AB616" s="90">
        <f t="shared" si="235"/>
        <v>0</v>
      </c>
      <c r="AC616" s="90">
        <f t="shared" si="235"/>
        <v>0</v>
      </c>
      <c r="AD616" s="90">
        <f t="shared" si="235"/>
        <v>0</v>
      </c>
      <c r="AE616" s="90">
        <f t="shared" si="235"/>
        <v>0</v>
      </c>
    </row>
    <row r="617" spans="1:31" x14ac:dyDescent="0.2">
      <c r="A617" s="9" t="s">
        <v>486</v>
      </c>
      <c r="B617" s="4" t="s">
        <v>487</v>
      </c>
      <c r="C617" s="90">
        <f>+C541</f>
        <v>317.58093224534622</v>
      </c>
      <c r="D617" s="90">
        <f t="shared" ref="D617:AE617" si="236">+D541</f>
        <v>319.90937376146127</v>
      </c>
      <c r="E617" s="90">
        <f t="shared" si="236"/>
        <v>333.12973462126689</v>
      </c>
      <c r="F617" s="90">
        <f t="shared" si="236"/>
        <v>354.05976781324057</v>
      </c>
      <c r="G617" s="90">
        <f t="shared" si="236"/>
        <v>371.81878210838454</v>
      </c>
      <c r="H617" s="90">
        <f t="shared" si="236"/>
        <v>388.94076474245156</v>
      </c>
      <c r="I617" s="90">
        <f t="shared" si="236"/>
        <v>389.36696487924485</v>
      </c>
      <c r="J617" s="90">
        <f t="shared" si="236"/>
        <v>382.83733464893885</v>
      </c>
      <c r="K617" s="90">
        <f t="shared" si="236"/>
        <v>378.60262849784067</v>
      </c>
      <c r="L617" s="90">
        <f t="shared" si="236"/>
        <v>384.77842333131338</v>
      </c>
      <c r="M617" s="90">
        <f t="shared" si="236"/>
        <v>361.58904387652512</v>
      </c>
      <c r="N617" s="90">
        <f t="shared" si="236"/>
        <v>367.99920777945749</v>
      </c>
      <c r="O617" s="90">
        <f t="shared" si="236"/>
        <v>387.40347860887539</v>
      </c>
      <c r="P617" s="90">
        <f t="shared" si="236"/>
        <v>368.82177627092511</v>
      </c>
      <c r="Q617" s="90">
        <f t="shared" si="236"/>
        <v>406.61705762112047</v>
      </c>
      <c r="R617" s="90">
        <f t="shared" si="236"/>
        <v>385.51581411416475</v>
      </c>
      <c r="S617" s="90">
        <f t="shared" si="236"/>
        <v>397.367410993367</v>
      </c>
      <c r="T617" s="90">
        <f t="shared" si="236"/>
        <v>414.24744669651398</v>
      </c>
      <c r="U617" s="90">
        <f t="shared" si="236"/>
        <v>444.02212282940758</v>
      </c>
      <c r="V617" s="90">
        <f t="shared" si="236"/>
        <v>461.73404514228514</v>
      </c>
      <c r="W617" s="90">
        <f t="shared" si="236"/>
        <v>475.80413004040963</v>
      </c>
      <c r="X617" s="90">
        <f t="shared" si="236"/>
        <v>443.3417800493537</v>
      </c>
      <c r="Y617" s="90">
        <f t="shared" si="236"/>
        <v>411.86514957975413</v>
      </c>
      <c r="Z617" s="90">
        <f t="shared" si="236"/>
        <v>421.34674807929298</v>
      </c>
      <c r="AA617" s="90">
        <f t="shared" si="236"/>
        <v>418.36089483055559</v>
      </c>
      <c r="AB617" s="90">
        <f t="shared" si="236"/>
        <v>433.18634323209955</v>
      </c>
      <c r="AC617" s="90">
        <f t="shared" si="236"/>
        <v>444.39040146427863</v>
      </c>
      <c r="AD617" s="90">
        <f t="shared" si="236"/>
        <v>451.5251364976881</v>
      </c>
      <c r="AE617" s="90">
        <f t="shared" si="236"/>
        <v>463.02567175826033</v>
      </c>
    </row>
    <row r="618" spans="1:31" x14ac:dyDescent="0.2">
      <c r="A618" s="9" t="s">
        <v>530</v>
      </c>
      <c r="B618" s="4" t="s">
        <v>531</v>
      </c>
      <c r="C618" s="90">
        <f>+C544</f>
        <v>0</v>
      </c>
      <c r="D618" s="90">
        <f t="shared" ref="D618:AE618" si="237">+D544</f>
        <v>0</v>
      </c>
      <c r="E618" s="90">
        <f t="shared" si="237"/>
        <v>0</v>
      </c>
      <c r="F618" s="90">
        <f t="shared" si="237"/>
        <v>0</v>
      </c>
      <c r="G618" s="90">
        <f t="shared" si="237"/>
        <v>0</v>
      </c>
      <c r="H618" s="90">
        <f t="shared" si="237"/>
        <v>0</v>
      </c>
      <c r="I618" s="90">
        <f t="shared" si="237"/>
        <v>0</v>
      </c>
      <c r="J618" s="90">
        <f t="shared" si="237"/>
        <v>0</v>
      </c>
      <c r="K618" s="90">
        <f t="shared" si="237"/>
        <v>0</v>
      </c>
      <c r="L618" s="90">
        <f t="shared" si="237"/>
        <v>0</v>
      </c>
      <c r="M618" s="90">
        <f t="shared" si="237"/>
        <v>0</v>
      </c>
      <c r="N618" s="90">
        <f t="shared" si="237"/>
        <v>0</v>
      </c>
      <c r="O618" s="90">
        <f t="shared" si="237"/>
        <v>0</v>
      </c>
      <c r="P618" s="90">
        <f t="shared" si="237"/>
        <v>0</v>
      </c>
      <c r="Q618" s="90">
        <f t="shared" si="237"/>
        <v>0</v>
      </c>
      <c r="R618" s="90">
        <f t="shared" si="237"/>
        <v>0</v>
      </c>
      <c r="S618" s="90">
        <f t="shared" si="237"/>
        <v>0</v>
      </c>
      <c r="T618" s="90">
        <f t="shared" si="237"/>
        <v>0</v>
      </c>
      <c r="U618" s="90">
        <f t="shared" si="237"/>
        <v>0</v>
      </c>
      <c r="V618" s="90">
        <f t="shared" si="237"/>
        <v>0</v>
      </c>
      <c r="W618" s="90">
        <f t="shared" si="237"/>
        <v>0</v>
      </c>
      <c r="X618" s="90">
        <f t="shared" si="237"/>
        <v>0</v>
      </c>
      <c r="Y618" s="90">
        <f t="shared" si="237"/>
        <v>0</v>
      </c>
      <c r="Z618" s="90">
        <f t="shared" si="237"/>
        <v>0</v>
      </c>
      <c r="AA618" s="90">
        <f t="shared" si="237"/>
        <v>0</v>
      </c>
      <c r="AB618" s="90">
        <f t="shared" si="237"/>
        <v>0</v>
      </c>
      <c r="AC618" s="90">
        <f t="shared" si="237"/>
        <v>0</v>
      </c>
      <c r="AD618" s="90">
        <f t="shared" si="237"/>
        <v>0</v>
      </c>
      <c r="AE618" s="90">
        <f t="shared" si="237"/>
        <v>0</v>
      </c>
    </row>
    <row r="619" spans="1:31" x14ac:dyDescent="0.2">
      <c r="A619" s="9" t="s">
        <v>532</v>
      </c>
      <c r="B619" s="4" t="s">
        <v>533</v>
      </c>
      <c r="C619" s="90">
        <f>+C545</f>
        <v>21.840771249917125</v>
      </c>
      <c r="D619" s="90">
        <f t="shared" ref="D619:AE619" si="238">+D545</f>
        <v>21.534596335588724</v>
      </c>
      <c r="E619" s="90">
        <f t="shared" si="238"/>
        <v>20.931982208500742</v>
      </c>
      <c r="F619" s="90">
        <f t="shared" si="238"/>
        <v>18.578608761088176</v>
      </c>
      <c r="G619" s="90">
        <f t="shared" si="238"/>
        <v>18.424151928180315</v>
      </c>
      <c r="H619" s="90">
        <f t="shared" si="238"/>
        <v>17.963993031474757</v>
      </c>
      <c r="I619" s="90">
        <f t="shared" si="238"/>
        <v>17.258758519708906</v>
      </c>
      <c r="J619" s="90">
        <f t="shared" si="238"/>
        <v>17.713352718792066</v>
      </c>
      <c r="K619" s="90">
        <f t="shared" si="238"/>
        <v>17.735451003957863</v>
      </c>
      <c r="L619" s="90">
        <f t="shared" si="238"/>
        <v>15.051056542435461</v>
      </c>
      <c r="M619" s="90">
        <f t="shared" si="238"/>
        <v>15.866199183489321</v>
      </c>
      <c r="N619" s="90">
        <f t="shared" si="238"/>
        <v>15.743288397371632</v>
      </c>
      <c r="O619" s="90">
        <f t="shared" si="238"/>
        <v>17.663874891818796</v>
      </c>
      <c r="P619" s="90">
        <f t="shared" si="238"/>
        <v>18.07167064551987</v>
      </c>
      <c r="Q619" s="90">
        <f t="shared" si="238"/>
        <v>17.235886271016948</v>
      </c>
      <c r="R619" s="90">
        <f t="shared" si="238"/>
        <v>14.345485510211802</v>
      </c>
      <c r="S619" s="90">
        <f t="shared" si="238"/>
        <v>13.182740598329744</v>
      </c>
      <c r="T619" s="90">
        <f t="shared" si="238"/>
        <v>11.26379497520467</v>
      </c>
      <c r="U619" s="90">
        <f t="shared" si="238"/>
        <v>10.811829355056336</v>
      </c>
      <c r="V619" s="90">
        <f t="shared" si="238"/>
        <v>9.8428894395204942</v>
      </c>
      <c r="W619" s="90">
        <f t="shared" si="238"/>
        <v>9.7225314237383156</v>
      </c>
      <c r="X619" s="90">
        <f t="shared" si="238"/>
        <v>10.18174254816226</v>
      </c>
      <c r="Y619" s="90">
        <f t="shared" si="238"/>
        <v>9.8185707046773629</v>
      </c>
      <c r="Z619" s="90">
        <f t="shared" si="238"/>
        <v>9.9400658065383745</v>
      </c>
      <c r="AA619" s="90">
        <f t="shared" si="238"/>
        <v>11.646695134694234</v>
      </c>
      <c r="AB619" s="90">
        <f t="shared" si="238"/>
        <v>12.57193416575635</v>
      </c>
      <c r="AC619" s="90">
        <f t="shared" si="238"/>
        <v>9.8739346805363368</v>
      </c>
      <c r="AD619" s="90">
        <f t="shared" si="238"/>
        <v>10.097357028963664</v>
      </c>
      <c r="AE619" s="90">
        <f t="shared" si="238"/>
        <v>10.195451161499955</v>
      </c>
    </row>
    <row r="620" spans="1:31" x14ac:dyDescent="0.2">
      <c r="A620" s="9" t="s">
        <v>537</v>
      </c>
      <c r="B620" s="4" t="s">
        <v>538</v>
      </c>
      <c r="C620" s="90">
        <f>+C549</f>
        <v>0</v>
      </c>
      <c r="D620" s="90">
        <f t="shared" ref="D620:AE620" si="239">+D549</f>
        <v>0</v>
      </c>
      <c r="E620" s="90">
        <f t="shared" si="239"/>
        <v>0</v>
      </c>
      <c r="F620" s="90">
        <f t="shared" si="239"/>
        <v>0</v>
      </c>
      <c r="G620" s="90">
        <f t="shared" si="239"/>
        <v>0</v>
      </c>
      <c r="H620" s="90">
        <f t="shared" si="239"/>
        <v>0</v>
      </c>
      <c r="I620" s="90">
        <f t="shared" si="239"/>
        <v>0</v>
      </c>
      <c r="J620" s="90">
        <f t="shared" si="239"/>
        <v>0</v>
      </c>
      <c r="K620" s="90">
        <f t="shared" si="239"/>
        <v>0</v>
      </c>
      <c r="L620" s="90">
        <f t="shared" si="239"/>
        <v>0</v>
      </c>
      <c r="M620" s="90">
        <f t="shared" si="239"/>
        <v>0</v>
      </c>
      <c r="N620" s="90">
        <f t="shared" si="239"/>
        <v>0</v>
      </c>
      <c r="O620" s="90">
        <f t="shared" si="239"/>
        <v>0</v>
      </c>
      <c r="P620" s="90">
        <f t="shared" si="239"/>
        <v>0</v>
      </c>
      <c r="Q620" s="90">
        <f t="shared" si="239"/>
        <v>0</v>
      </c>
      <c r="R620" s="90">
        <f t="shared" si="239"/>
        <v>0</v>
      </c>
      <c r="S620" s="90">
        <f t="shared" si="239"/>
        <v>0</v>
      </c>
      <c r="T620" s="90">
        <f t="shared" si="239"/>
        <v>0</v>
      </c>
      <c r="U620" s="90">
        <f t="shared" si="239"/>
        <v>0</v>
      </c>
      <c r="V620" s="90">
        <f t="shared" si="239"/>
        <v>0</v>
      </c>
      <c r="W620" s="90">
        <f t="shared" si="239"/>
        <v>0</v>
      </c>
      <c r="X620" s="90">
        <f t="shared" si="239"/>
        <v>0</v>
      </c>
      <c r="Y620" s="90">
        <f t="shared" si="239"/>
        <v>0</v>
      </c>
      <c r="Z620" s="90">
        <f t="shared" si="239"/>
        <v>0</v>
      </c>
      <c r="AA620" s="90">
        <f t="shared" si="239"/>
        <v>0</v>
      </c>
      <c r="AB620" s="90">
        <f t="shared" si="239"/>
        <v>0</v>
      </c>
      <c r="AC620" s="90">
        <f t="shared" si="239"/>
        <v>0</v>
      </c>
      <c r="AD620" s="90">
        <f t="shared" si="239"/>
        <v>0</v>
      </c>
      <c r="AE620" s="90">
        <f t="shared" si="239"/>
        <v>0</v>
      </c>
    </row>
    <row r="621" spans="1:31" x14ac:dyDescent="0.2">
      <c r="A621" s="9" t="s">
        <v>543</v>
      </c>
      <c r="B621" s="4" t="s">
        <v>544</v>
      </c>
      <c r="C621" s="90">
        <f>+C552</f>
        <v>22.391574899886916</v>
      </c>
      <c r="D621" s="90">
        <f t="shared" ref="D621:AE623" si="240">+D552</f>
        <v>25.309535725876405</v>
      </c>
      <c r="E621" s="90">
        <f t="shared" si="240"/>
        <v>27.482110033352136</v>
      </c>
      <c r="F621" s="90">
        <f t="shared" si="240"/>
        <v>27.587051193122793</v>
      </c>
      <c r="G621" s="90">
        <f t="shared" si="240"/>
        <v>26.150276516613054</v>
      </c>
      <c r="H621" s="90">
        <f t="shared" si="240"/>
        <v>29.207068090935564</v>
      </c>
      <c r="I621" s="90">
        <f t="shared" si="240"/>
        <v>38.625280190500185</v>
      </c>
      <c r="J621" s="90">
        <f t="shared" si="240"/>
        <v>27.092012587250238</v>
      </c>
      <c r="K621" s="90">
        <f t="shared" si="240"/>
        <v>30.726160713973851</v>
      </c>
      <c r="L621" s="90">
        <f t="shared" si="240"/>
        <v>35.316835659928742</v>
      </c>
      <c r="M621" s="90">
        <f t="shared" si="240"/>
        <v>39.284974908668609</v>
      </c>
      <c r="N621" s="90">
        <f t="shared" si="240"/>
        <v>35.461426848487619</v>
      </c>
      <c r="O621" s="90">
        <f t="shared" si="240"/>
        <v>40.024159487366219</v>
      </c>
      <c r="P621" s="90">
        <f t="shared" si="240"/>
        <v>44.514115569350672</v>
      </c>
      <c r="Q621" s="90">
        <f t="shared" si="240"/>
        <v>45.570239615407537</v>
      </c>
      <c r="R621" s="90">
        <f t="shared" si="240"/>
        <v>38.29180375524713</v>
      </c>
      <c r="S621" s="90">
        <f t="shared" si="240"/>
        <v>40.47642643654423</v>
      </c>
      <c r="T621" s="90">
        <f t="shared" si="240"/>
        <v>40.03443675119177</v>
      </c>
      <c r="U621" s="90">
        <f t="shared" si="240"/>
        <v>44.460349281431</v>
      </c>
      <c r="V621" s="90">
        <f t="shared" si="240"/>
        <v>39.082924287263737</v>
      </c>
      <c r="W621" s="90">
        <f t="shared" si="240"/>
        <v>48.929010055935287</v>
      </c>
      <c r="X621" s="90">
        <f t="shared" si="240"/>
        <v>48.491067665658782</v>
      </c>
      <c r="Y621" s="90">
        <f t="shared" si="240"/>
        <v>48.285634148940183</v>
      </c>
      <c r="Z621" s="90">
        <f t="shared" si="240"/>
        <v>51.932070601724156</v>
      </c>
      <c r="AA621" s="90">
        <f t="shared" si="240"/>
        <v>49.480970370686954</v>
      </c>
      <c r="AB621" s="90">
        <f t="shared" si="240"/>
        <v>56.165822840797603</v>
      </c>
      <c r="AC621" s="90">
        <f t="shared" si="240"/>
        <v>46.299611373477845</v>
      </c>
      <c r="AD621" s="90">
        <f t="shared" si="240"/>
        <v>46.844634358010843</v>
      </c>
      <c r="AE621" s="90">
        <f t="shared" si="240"/>
        <v>47.435172819727775</v>
      </c>
    </row>
    <row r="622" spans="1:31" x14ac:dyDescent="0.2">
      <c r="A622" s="9" t="s">
        <v>545</v>
      </c>
      <c r="B622" s="4" t="s">
        <v>546</v>
      </c>
      <c r="C622" s="90">
        <f t="shared" ref="C622:R623" si="241">+C553</f>
        <v>0</v>
      </c>
      <c r="D622" s="90">
        <f t="shared" si="241"/>
        <v>0</v>
      </c>
      <c r="E622" s="90">
        <f t="shared" si="241"/>
        <v>0</v>
      </c>
      <c r="F622" s="90">
        <f t="shared" si="241"/>
        <v>0</v>
      </c>
      <c r="G622" s="90">
        <f t="shared" si="241"/>
        <v>0</v>
      </c>
      <c r="H622" s="90">
        <f t="shared" si="241"/>
        <v>0</v>
      </c>
      <c r="I622" s="90">
        <f t="shared" si="241"/>
        <v>0</v>
      </c>
      <c r="J622" s="90">
        <f t="shared" si="241"/>
        <v>0</v>
      </c>
      <c r="K622" s="90">
        <f t="shared" si="241"/>
        <v>0</v>
      </c>
      <c r="L622" s="90">
        <f t="shared" si="241"/>
        <v>0</v>
      </c>
      <c r="M622" s="90">
        <f t="shared" si="241"/>
        <v>0</v>
      </c>
      <c r="N622" s="90">
        <f t="shared" si="241"/>
        <v>0</v>
      </c>
      <c r="O622" s="90">
        <f t="shared" si="241"/>
        <v>0</v>
      </c>
      <c r="P622" s="90">
        <f t="shared" si="241"/>
        <v>0</v>
      </c>
      <c r="Q622" s="90">
        <f t="shared" si="241"/>
        <v>0</v>
      </c>
      <c r="R622" s="90">
        <f t="shared" si="241"/>
        <v>0</v>
      </c>
      <c r="S622" s="90">
        <f t="shared" si="240"/>
        <v>0</v>
      </c>
      <c r="T622" s="90">
        <f t="shared" si="240"/>
        <v>0</v>
      </c>
      <c r="U622" s="90">
        <f t="shared" si="240"/>
        <v>0</v>
      </c>
      <c r="V622" s="90">
        <f t="shared" si="240"/>
        <v>0</v>
      </c>
      <c r="W622" s="90">
        <f t="shared" si="240"/>
        <v>0</v>
      </c>
      <c r="X622" s="90">
        <f t="shared" si="240"/>
        <v>0</v>
      </c>
      <c r="Y622" s="90">
        <f t="shared" si="240"/>
        <v>0</v>
      </c>
      <c r="Z622" s="90">
        <f t="shared" si="240"/>
        <v>0</v>
      </c>
      <c r="AA622" s="90">
        <f t="shared" si="240"/>
        <v>0</v>
      </c>
      <c r="AB622" s="90">
        <f t="shared" si="240"/>
        <v>0</v>
      </c>
      <c r="AC622" s="90">
        <f t="shared" si="240"/>
        <v>0</v>
      </c>
      <c r="AD622" s="90">
        <f t="shared" si="240"/>
        <v>0</v>
      </c>
      <c r="AE622" s="90">
        <f t="shared" si="240"/>
        <v>0</v>
      </c>
    </row>
    <row r="623" spans="1:31" x14ac:dyDescent="0.2">
      <c r="A623" s="9" t="s">
        <v>547</v>
      </c>
      <c r="B623" s="4" t="s">
        <v>184</v>
      </c>
      <c r="C623" s="90">
        <f t="shared" si="241"/>
        <v>0</v>
      </c>
      <c r="D623" s="90">
        <f t="shared" si="240"/>
        <v>0</v>
      </c>
      <c r="E623" s="90">
        <f t="shared" si="240"/>
        <v>0</v>
      </c>
      <c r="F623" s="90">
        <f t="shared" si="240"/>
        <v>0</v>
      </c>
      <c r="G623" s="90">
        <f t="shared" si="240"/>
        <v>0</v>
      </c>
      <c r="H623" s="90">
        <f t="shared" si="240"/>
        <v>0</v>
      </c>
      <c r="I623" s="90">
        <f t="shared" si="240"/>
        <v>0</v>
      </c>
      <c r="J623" s="90">
        <f t="shared" si="240"/>
        <v>0</v>
      </c>
      <c r="K623" s="90">
        <f t="shared" si="240"/>
        <v>0</v>
      </c>
      <c r="L623" s="90">
        <f t="shared" si="240"/>
        <v>0</v>
      </c>
      <c r="M623" s="90">
        <f t="shared" si="240"/>
        <v>0</v>
      </c>
      <c r="N623" s="90">
        <f t="shared" si="240"/>
        <v>0</v>
      </c>
      <c r="O623" s="90">
        <f t="shared" si="240"/>
        <v>0</v>
      </c>
      <c r="P623" s="90">
        <f t="shared" si="240"/>
        <v>0</v>
      </c>
      <c r="Q623" s="90">
        <f t="shared" si="240"/>
        <v>0</v>
      </c>
      <c r="R623" s="90">
        <f t="shared" si="240"/>
        <v>0</v>
      </c>
      <c r="S623" s="90">
        <f t="shared" si="240"/>
        <v>0</v>
      </c>
      <c r="T623" s="90">
        <f t="shared" si="240"/>
        <v>0</v>
      </c>
      <c r="U623" s="90">
        <f t="shared" si="240"/>
        <v>0</v>
      </c>
      <c r="V623" s="90">
        <f t="shared" si="240"/>
        <v>0</v>
      </c>
      <c r="W623" s="90">
        <f t="shared" si="240"/>
        <v>0</v>
      </c>
      <c r="X623" s="90">
        <f t="shared" si="240"/>
        <v>0</v>
      </c>
      <c r="Y623" s="90">
        <f t="shared" si="240"/>
        <v>0</v>
      </c>
      <c r="Z623" s="90">
        <f t="shared" si="240"/>
        <v>0</v>
      </c>
      <c r="AA623" s="90">
        <f t="shared" si="240"/>
        <v>0</v>
      </c>
      <c r="AB623" s="90">
        <f t="shared" si="240"/>
        <v>0</v>
      </c>
      <c r="AC623" s="90">
        <f t="shared" si="240"/>
        <v>0</v>
      </c>
      <c r="AD623" s="90">
        <f t="shared" si="240"/>
        <v>0</v>
      </c>
      <c r="AE623" s="90">
        <f t="shared" si="240"/>
        <v>0</v>
      </c>
    </row>
    <row r="624" spans="1:31" x14ac:dyDescent="0.2">
      <c r="A624" s="12" t="s">
        <v>548</v>
      </c>
      <c r="B624" s="7" t="s">
        <v>804</v>
      </c>
      <c r="C624" s="28">
        <f t="shared" ref="C624:AE624" si="242">+C625+C626+C627+C628+C629+C630+C631+C632</f>
        <v>-152.57813826751294</v>
      </c>
      <c r="D624" s="28">
        <f t="shared" si="242"/>
        <v>-70.118163512758898</v>
      </c>
      <c r="E624" s="28">
        <f t="shared" si="242"/>
        <v>-84.561554383416365</v>
      </c>
      <c r="F624" s="28">
        <f t="shared" si="242"/>
        <v>-293.938554579742</v>
      </c>
      <c r="G624" s="28">
        <f t="shared" si="242"/>
        <v>-136.09242165252431</v>
      </c>
      <c r="H624" s="28">
        <f t="shared" si="242"/>
        <v>-75.060362048677192</v>
      </c>
      <c r="I624" s="28">
        <f t="shared" si="242"/>
        <v>270.26172868499788</v>
      </c>
      <c r="J624" s="28">
        <f t="shared" si="242"/>
        <v>48.779034996790784</v>
      </c>
      <c r="K624" s="28">
        <f t="shared" si="242"/>
        <v>32.626268238441909</v>
      </c>
      <c r="L624" s="28">
        <f t="shared" si="242"/>
        <v>507.17348671898634</v>
      </c>
      <c r="M624" s="28">
        <f t="shared" si="242"/>
        <v>236.20367035808383</v>
      </c>
      <c r="N624" s="28">
        <f t="shared" si="242"/>
        <v>64.406843400154173</v>
      </c>
      <c r="O624" s="28">
        <f t="shared" si="242"/>
        <v>46.462358528934658</v>
      </c>
      <c r="P624" s="28">
        <f t="shared" si="242"/>
        <v>-221.70679800466291</v>
      </c>
      <c r="Q624" s="28">
        <f t="shared" si="242"/>
        <v>696.33042021416782</v>
      </c>
      <c r="R624" s="28">
        <f t="shared" si="242"/>
        <v>740.08513598087984</v>
      </c>
      <c r="S624" s="28">
        <f t="shared" si="242"/>
        <v>631.20718872437214</v>
      </c>
      <c r="T624" s="28">
        <f t="shared" si="242"/>
        <v>822.27858637421673</v>
      </c>
      <c r="U624" s="28">
        <f t="shared" si="242"/>
        <v>1220.9737360784873</v>
      </c>
      <c r="V624" s="28">
        <f t="shared" si="242"/>
        <v>1463.175633433277</v>
      </c>
      <c r="W624" s="28">
        <f t="shared" si="242"/>
        <v>1053.8272630569786</v>
      </c>
      <c r="X624" s="28">
        <f t="shared" si="242"/>
        <v>52.915731653298678</v>
      </c>
      <c r="Y624" s="28">
        <f t="shared" si="242"/>
        <v>-163.05782734817987</v>
      </c>
      <c r="Z624" s="28">
        <f t="shared" si="242"/>
        <v>-1053.4867094443603</v>
      </c>
      <c r="AA624" s="28">
        <f t="shared" si="242"/>
        <v>-688.9840037339452</v>
      </c>
      <c r="AB624" s="28">
        <f t="shared" si="242"/>
        <v>-554.55796573298846</v>
      </c>
      <c r="AC624" s="28">
        <f t="shared" si="242"/>
        <v>-1217.3331251567213</v>
      </c>
      <c r="AD624" s="28">
        <f t="shared" si="242"/>
        <v>7370.5020229308102</v>
      </c>
      <c r="AE624" s="28">
        <f t="shared" si="242"/>
        <v>-1007.7806638775091</v>
      </c>
    </row>
    <row r="625" spans="1:31" x14ac:dyDescent="0.2">
      <c r="A625" s="9" t="s">
        <v>549</v>
      </c>
      <c r="B625" s="4" t="s">
        <v>550</v>
      </c>
      <c r="C625" s="90">
        <f>+C556</f>
        <v>-169.65290701890757</v>
      </c>
      <c r="D625" s="90">
        <f t="shared" ref="D625:AE625" si="243">+D556</f>
        <v>-100.43490089914542</v>
      </c>
      <c r="E625" s="90">
        <f t="shared" si="243"/>
        <v>-119.75009406523577</v>
      </c>
      <c r="F625" s="90">
        <f t="shared" si="243"/>
        <v>-333.67243180929086</v>
      </c>
      <c r="G625" s="90">
        <f t="shared" si="243"/>
        <v>-167.91626580371656</v>
      </c>
      <c r="H625" s="90">
        <f t="shared" si="243"/>
        <v>-93.867038118978144</v>
      </c>
      <c r="I625" s="90">
        <f t="shared" si="243"/>
        <v>277.29655978223434</v>
      </c>
      <c r="J625" s="90">
        <f t="shared" si="243"/>
        <v>70.467380806894766</v>
      </c>
      <c r="K625" s="90">
        <f t="shared" si="243"/>
        <v>34.993140636773546</v>
      </c>
      <c r="L625" s="90">
        <f t="shared" si="243"/>
        <v>527.58817105057904</v>
      </c>
      <c r="M625" s="90">
        <f t="shared" si="243"/>
        <v>283.45584227585368</v>
      </c>
      <c r="N625" s="90">
        <f t="shared" si="243"/>
        <v>91.89497182219236</v>
      </c>
      <c r="O625" s="90">
        <f t="shared" si="243"/>
        <v>-29.748500482278814</v>
      </c>
      <c r="P625" s="90">
        <f t="shared" si="243"/>
        <v>-304.01531228143608</v>
      </c>
      <c r="Q625" s="90">
        <f t="shared" si="243"/>
        <v>666.25276607160902</v>
      </c>
      <c r="R625" s="90">
        <f t="shared" si="243"/>
        <v>693.70262486089541</v>
      </c>
      <c r="S625" s="90">
        <f t="shared" si="243"/>
        <v>605.1381238524084</v>
      </c>
      <c r="T625" s="90">
        <f t="shared" si="243"/>
        <v>755.56167058365054</v>
      </c>
      <c r="U625" s="90">
        <f t="shared" si="243"/>
        <v>974.07268313629265</v>
      </c>
      <c r="V625" s="90">
        <f t="shared" si="243"/>
        <v>1176.8173207360605</v>
      </c>
      <c r="W625" s="90">
        <f t="shared" si="243"/>
        <v>791.35587086293219</v>
      </c>
      <c r="X625" s="90">
        <f t="shared" si="243"/>
        <v>-212.55909138450386</v>
      </c>
      <c r="Y625" s="90">
        <f t="shared" si="243"/>
        <v>-469.2496977194636</v>
      </c>
      <c r="Z625" s="90">
        <f t="shared" si="243"/>
        <v>-1390.1964874785604</v>
      </c>
      <c r="AA625" s="90">
        <f t="shared" si="243"/>
        <v>-932.22138052191201</v>
      </c>
      <c r="AB625" s="90">
        <f t="shared" si="243"/>
        <v>-758.11384640967731</v>
      </c>
      <c r="AC625" s="90">
        <f t="shared" si="243"/>
        <v>-1464.3913625864602</v>
      </c>
      <c r="AD625" s="90">
        <f t="shared" si="243"/>
        <v>7117.1336405529064</v>
      </c>
      <c r="AE625" s="90">
        <f t="shared" si="243"/>
        <v>-1219.8290919469241</v>
      </c>
    </row>
    <row r="626" spans="1:31" x14ac:dyDescent="0.2">
      <c r="A626" s="9" t="s">
        <v>668</v>
      </c>
      <c r="B626" s="4" t="s">
        <v>639</v>
      </c>
      <c r="C626" s="90">
        <f>+C559</f>
        <v>20.537867015263444</v>
      </c>
      <c r="D626" s="90">
        <f t="shared" ref="D626:AE626" si="244">+D559</f>
        <v>21.89817784046037</v>
      </c>
      <c r="E626" s="90">
        <f t="shared" si="244"/>
        <v>23.274616763433038</v>
      </c>
      <c r="F626" s="90">
        <f t="shared" si="244"/>
        <v>24.620139983166386</v>
      </c>
      <c r="G626" s="90">
        <f t="shared" si="244"/>
        <v>26.025895223701209</v>
      </c>
      <c r="H626" s="90">
        <f t="shared" si="244"/>
        <v>27.420918854824258</v>
      </c>
      <c r="I626" s="90">
        <f t="shared" si="244"/>
        <v>28.714834079403857</v>
      </c>
      <c r="J626" s="90">
        <f t="shared" si="244"/>
        <v>30.087732875326108</v>
      </c>
      <c r="K626" s="90">
        <f t="shared" si="244"/>
        <v>31.426145157300542</v>
      </c>
      <c r="L626" s="90">
        <f t="shared" si="244"/>
        <v>32.798984503635268</v>
      </c>
      <c r="M626" s="90">
        <f t="shared" si="244"/>
        <v>34.206312281646454</v>
      </c>
      <c r="N626" s="90">
        <f t="shared" si="244"/>
        <v>35.524607590295368</v>
      </c>
      <c r="O626" s="90">
        <f t="shared" si="244"/>
        <v>92.061743709009818</v>
      </c>
      <c r="P626" s="90">
        <f t="shared" si="244"/>
        <v>95.129893640213723</v>
      </c>
      <c r="Q626" s="90">
        <f t="shared" si="244"/>
        <v>98.259094961331186</v>
      </c>
      <c r="R626" s="90">
        <f t="shared" si="244"/>
        <v>101.55056500444864</v>
      </c>
      <c r="S626" s="90">
        <f t="shared" si="244"/>
        <v>104.55059151616609</v>
      </c>
      <c r="T626" s="90">
        <f t="shared" si="244"/>
        <v>107.61599868448356</v>
      </c>
      <c r="U626" s="90">
        <f t="shared" si="244"/>
        <v>220.84897176611889</v>
      </c>
      <c r="V626" s="90">
        <f t="shared" si="244"/>
        <v>227.47003113187822</v>
      </c>
      <c r="W626" s="90">
        <f t="shared" si="244"/>
        <v>232.79581349294097</v>
      </c>
      <c r="X626" s="90">
        <f t="shared" si="244"/>
        <v>237.98632553000377</v>
      </c>
      <c r="Y626" s="90">
        <f t="shared" si="244"/>
        <v>243.24572523206655</v>
      </c>
      <c r="Z626" s="90">
        <f t="shared" si="244"/>
        <v>248.50462393292932</v>
      </c>
      <c r="AA626" s="90">
        <f t="shared" si="244"/>
        <v>107.25763972298087</v>
      </c>
      <c r="AB626" s="90">
        <f t="shared" si="244"/>
        <v>107.90925829196019</v>
      </c>
      <c r="AC626" s="90">
        <f t="shared" si="244"/>
        <v>108.34707181549953</v>
      </c>
      <c r="AD626" s="90">
        <f t="shared" si="244"/>
        <v>114.09691199575886</v>
      </c>
      <c r="AE626" s="90">
        <f t="shared" si="244"/>
        <v>109.3631907324182</v>
      </c>
    </row>
    <row r="627" spans="1:31" x14ac:dyDescent="0.2">
      <c r="A627" s="9" t="s">
        <v>678</v>
      </c>
      <c r="B627" s="4" t="s">
        <v>645</v>
      </c>
      <c r="C627" s="90">
        <f>+C562</f>
        <v>51.741371007238186</v>
      </c>
      <c r="D627" s="90">
        <f t="shared" ref="D627:AE627" si="245">+D562</f>
        <v>51.771799212969384</v>
      </c>
      <c r="E627" s="90">
        <f t="shared" si="245"/>
        <v>51.245455499110186</v>
      </c>
      <c r="F627" s="90">
        <f t="shared" si="245"/>
        <v>51.082065823804591</v>
      </c>
      <c r="G627" s="90">
        <f t="shared" si="245"/>
        <v>51.876418819833383</v>
      </c>
      <c r="H627" s="90">
        <f t="shared" si="245"/>
        <v>50.579589144476586</v>
      </c>
      <c r="I627" s="90">
        <f t="shared" si="245"/>
        <v>49.746028493375789</v>
      </c>
      <c r="J627" s="90">
        <f t="shared" si="245"/>
        <v>49.552498968623787</v>
      </c>
      <c r="K627" s="90">
        <f t="shared" si="245"/>
        <v>49.005189209913382</v>
      </c>
      <c r="L627" s="90">
        <f t="shared" si="245"/>
        <v>51.70407748223019</v>
      </c>
      <c r="M627" s="90">
        <f t="shared" si="245"/>
        <v>48.750889878322987</v>
      </c>
      <c r="N627" s="90">
        <f t="shared" si="245"/>
        <v>47.990925702050987</v>
      </c>
      <c r="O627" s="90">
        <f t="shared" si="245"/>
        <v>80.329266992201127</v>
      </c>
      <c r="P627" s="90">
        <f t="shared" si="245"/>
        <v>80.850700356489114</v>
      </c>
      <c r="Q627" s="90">
        <f t="shared" si="245"/>
        <v>79.929425394402728</v>
      </c>
      <c r="R627" s="90">
        <f t="shared" si="245"/>
        <v>80.720578381577127</v>
      </c>
      <c r="S627" s="90">
        <f t="shared" si="245"/>
        <v>79.11569201417872</v>
      </c>
      <c r="T627" s="90">
        <f t="shared" si="245"/>
        <v>78.748520390613919</v>
      </c>
      <c r="U627" s="90">
        <f t="shared" si="245"/>
        <v>143.08019065755687</v>
      </c>
      <c r="V627" s="90">
        <f t="shared" si="245"/>
        <v>142.36665431219046</v>
      </c>
      <c r="W627" s="90">
        <f t="shared" si="245"/>
        <v>143.48956095592166</v>
      </c>
      <c r="X627" s="90">
        <f t="shared" si="245"/>
        <v>142.64786296620647</v>
      </c>
      <c r="Y627" s="90">
        <f t="shared" si="245"/>
        <v>142.77320568238565</v>
      </c>
      <c r="Z627" s="90">
        <f t="shared" si="245"/>
        <v>142.0990395583319</v>
      </c>
      <c r="AA627" s="90">
        <f t="shared" si="245"/>
        <v>270.97682611447976</v>
      </c>
      <c r="AB627" s="90">
        <f t="shared" si="245"/>
        <v>252.94076515062696</v>
      </c>
      <c r="AC627" s="90">
        <f t="shared" si="245"/>
        <v>233.80970780832939</v>
      </c>
      <c r="AD627" s="90">
        <f t="shared" si="245"/>
        <v>220.49711222972076</v>
      </c>
      <c r="AE627" s="90">
        <f t="shared" si="245"/>
        <v>197.07456394544039</v>
      </c>
    </row>
    <row r="628" spans="1:31" x14ac:dyDescent="0.2">
      <c r="A628" s="9" t="s">
        <v>688</v>
      </c>
      <c r="B628" s="4" t="s">
        <v>651</v>
      </c>
      <c r="C628" s="90">
        <f>+C565</f>
        <v>0.68046835420827101</v>
      </c>
      <c r="D628" s="90">
        <f t="shared" ref="D628:AE628" si="246">+D565</f>
        <v>0.68046835420827101</v>
      </c>
      <c r="E628" s="90">
        <f t="shared" si="246"/>
        <v>0.68046835420827101</v>
      </c>
      <c r="F628" s="90">
        <f t="shared" si="246"/>
        <v>0.68046835420827101</v>
      </c>
      <c r="G628" s="90">
        <f t="shared" si="246"/>
        <v>0.68046835420827101</v>
      </c>
      <c r="H628" s="90">
        <f t="shared" si="246"/>
        <v>0.68046835420827101</v>
      </c>
      <c r="I628" s="90">
        <f t="shared" si="246"/>
        <v>0.68046835420827101</v>
      </c>
      <c r="J628" s="90">
        <f t="shared" si="246"/>
        <v>0.68046835420827101</v>
      </c>
      <c r="K628" s="90">
        <f t="shared" si="246"/>
        <v>0.68046835420827101</v>
      </c>
      <c r="L628" s="90">
        <f t="shared" si="246"/>
        <v>0.68046835420827101</v>
      </c>
      <c r="M628" s="90">
        <f t="shared" si="246"/>
        <v>0.68046835420827101</v>
      </c>
      <c r="N628" s="90">
        <f t="shared" si="246"/>
        <v>0.68046835420827101</v>
      </c>
      <c r="O628" s="90">
        <f t="shared" si="246"/>
        <v>1.940135984054278</v>
      </c>
      <c r="P628" s="90">
        <f t="shared" si="246"/>
        <v>1.940135984054278</v>
      </c>
      <c r="Q628" s="90">
        <f t="shared" si="246"/>
        <v>1.940135984054278</v>
      </c>
      <c r="R628" s="90">
        <f t="shared" si="246"/>
        <v>1.940135984054278</v>
      </c>
      <c r="S628" s="90">
        <f t="shared" si="246"/>
        <v>1.940135984054278</v>
      </c>
      <c r="T628" s="90">
        <f t="shared" si="246"/>
        <v>1.940135984054278</v>
      </c>
      <c r="U628" s="90">
        <f t="shared" si="246"/>
        <v>4.4594712437462913</v>
      </c>
      <c r="V628" s="90">
        <f t="shared" si="246"/>
        <v>4.4594712437462913</v>
      </c>
      <c r="W628" s="90">
        <f t="shared" si="246"/>
        <v>4.4594712437462913</v>
      </c>
      <c r="X628" s="90">
        <f t="shared" si="246"/>
        <v>4.4594712437462913</v>
      </c>
      <c r="Y628" s="90">
        <f t="shared" si="246"/>
        <v>4.4594712437462913</v>
      </c>
      <c r="Z628" s="90">
        <f t="shared" si="246"/>
        <v>4.4594712437462913</v>
      </c>
      <c r="AA628" s="90">
        <f t="shared" si="246"/>
        <v>0.88893080031356952</v>
      </c>
      <c r="AB628" s="90">
        <f t="shared" si="246"/>
        <v>0.88893080031356952</v>
      </c>
      <c r="AC628" s="90">
        <f t="shared" si="246"/>
        <v>0.88893080031356952</v>
      </c>
      <c r="AD628" s="90">
        <f t="shared" si="246"/>
        <v>0.88893080031356952</v>
      </c>
      <c r="AE628" s="90">
        <f t="shared" si="246"/>
        <v>0.88893080031356952</v>
      </c>
    </row>
    <row r="629" spans="1:31" x14ac:dyDescent="0.2">
      <c r="A629" s="9" t="s">
        <v>698</v>
      </c>
      <c r="B629" s="4" t="s">
        <v>657</v>
      </c>
      <c r="C629" s="90">
        <f>+C568</f>
        <v>18.827235950244184</v>
      </c>
      <c r="D629" s="90">
        <f t="shared" ref="D629:AE629" si="247">+D568</f>
        <v>17.101562622463074</v>
      </c>
      <c r="E629" s="90">
        <f t="shared" si="247"/>
        <v>17.564771005288268</v>
      </c>
      <c r="F629" s="90">
        <f t="shared" si="247"/>
        <v>18.027979388113454</v>
      </c>
      <c r="G629" s="90">
        <f t="shared" si="247"/>
        <v>18.491187770938645</v>
      </c>
      <c r="H629" s="90">
        <f t="shared" si="247"/>
        <v>18.954396153763838</v>
      </c>
      <c r="I629" s="90">
        <f t="shared" si="247"/>
        <v>19.417604536589028</v>
      </c>
      <c r="J629" s="90">
        <f t="shared" si="247"/>
        <v>19.880812919414215</v>
      </c>
      <c r="K629" s="90">
        <f t="shared" si="247"/>
        <v>20.344021302239412</v>
      </c>
      <c r="L629" s="90">
        <f t="shared" si="247"/>
        <v>20.807229685064602</v>
      </c>
      <c r="M629" s="90">
        <f t="shared" si="247"/>
        <v>21.270438067889788</v>
      </c>
      <c r="N629" s="90">
        <f t="shared" si="247"/>
        <v>21.733646450714982</v>
      </c>
      <c r="O629" s="90">
        <f t="shared" si="247"/>
        <v>25.395973214522673</v>
      </c>
      <c r="P629" s="90">
        <f t="shared" si="247"/>
        <v>25.894085067638446</v>
      </c>
      <c r="Q629" s="90">
        <f t="shared" si="247"/>
        <v>26.39219692075422</v>
      </c>
      <c r="R629" s="90">
        <f t="shared" si="247"/>
        <v>26.890308773869993</v>
      </c>
      <c r="S629" s="90">
        <f t="shared" si="247"/>
        <v>27.388420626985781</v>
      </c>
      <c r="T629" s="90">
        <f t="shared" si="247"/>
        <v>27.886532480101554</v>
      </c>
      <c r="U629" s="90">
        <f t="shared" si="247"/>
        <v>34.781010898142334</v>
      </c>
      <c r="V629" s="90">
        <f t="shared" si="247"/>
        <v>35.348935108040394</v>
      </c>
      <c r="W629" s="90">
        <f t="shared" si="247"/>
        <v>35.453650935113266</v>
      </c>
      <c r="X629" s="90">
        <f t="shared" si="247"/>
        <v>35.558366762186132</v>
      </c>
      <c r="Y629" s="90">
        <f t="shared" si="247"/>
        <v>35.66308258925902</v>
      </c>
      <c r="Z629" s="90">
        <f t="shared" si="247"/>
        <v>35.767798416331885</v>
      </c>
      <c r="AA629" s="90">
        <f t="shared" si="247"/>
        <v>15.923388359337581</v>
      </c>
      <c r="AB629" s="90">
        <f t="shared" si="247"/>
        <v>16.165888264684082</v>
      </c>
      <c r="AC629" s="90">
        <f t="shared" si="247"/>
        <v>16.408388170030584</v>
      </c>
      <c r="AD629" s="90">
        <f t="shared" si="247"/>
        <v>16.650888075377097</v>
      </c>
      <c r="AE629" s="90">
        <f t="shared" si="247"/>
        <v>16.893387980723613</v>
      </c>
    </row>
    <row r="630" spans="1:31" x14ac:dyDescent="0.2">
      <c r="A630" s="9" t="s">
        <v>708</v>
      </c>
      <c r="B630" s="4" t="s">
        <v>663</v>
      </c>
      <c r="C630" s="90">
        <f>+C571</f>
        <v>1.3950755497415909E-2</v>
      </c>
      <c r="D630" s="90">
        <f t="shared" ref="D630:AE630" si="248">+D571</f>
        <v>2.7901510994831819E-2</v>
      </c>
      <c r="E630" s="90">
        <f t="shared" si="248"/>
        <v>4.1852266492247721E-2</v>
      </c>
      <c r="F630" s="90">
        <f t="shared" si="248"/>
        <v>5.5803021989663637E-2</v>
      </c>
      <c r="G630" s="90">
        <f t="shared" si="248"/>
        <v>6.9753777487079546E-2</v>
      </c>
      <c r="H630" s="90">
        <f t="shared" si="248"/>
        <v>8.3704532984495442E-2</v>
      </c>
      <c r="I630" s="90">
        <f t="shared" si="248"/>
        <v>9.7655288481911351E-2</v>
      </c>
      <c r="J630" s="90">
        <f t="shared" si="248"/>
        <v>0.11160604397932727</v>
      </c>
      <c r="K630" s="90">
        <f t="shared" si="248"/>
        <v>0.1255567994767432</v>
      </c>
      <c r="L630" s="90">
        <f t="shared" si="248"/>
        <v>0.13950755497415912</v>
      </c>
      <c r="M630" s="90">
        <f t="shared" si="248"/>
        <v>0.15345831047157504</v>
      </c>
      <c r="N630" s="90">
        <f t="shared" si="248"/>
        <v>0.16740906596899094</v>
      </c>
      <c r="O630" s="90">
        <f t="shared" si="248"/>
        <v>0.31693572811615733</v>
      </c>
      <c r="P630" s="90">
        <f t="shared" si="248"/>
        <v>0.3585714093147741</v>
      </c>
      <c r="Q630" s="90">
        <f t="shared" si="248"/>
        <v>0.40020709051339076</v>
      </c>
      <c r="R630" s="90">
        <f t="shared" si="248"/>
        <v>0.44184277171200753</v>
      </c>
      <c r="S630" s="90">
        <f t="shared" si="248"/>
        <v>0.48347845291062419</v>
      </c>
      <c r="T630" s="90">
        <f t="shared" si="248"/>
        <v>0.52511413410924102</v>
      </c>
      <c r="U630" s="90">
        <f t="shared" si="248"/>
        <v>0.83790162860735884</v>
      </c>
      <c r="V630" s="90">
        <f t="shared" si="248"/>
        <v>0.93490716120837714</v>
      </c>
      <c r="W630" s="90">
        <f t="shared" si="248"/>
        <v>1.0179619383119796</v>
      </c>
      <c r="X630" s="90">
        <f t="shared" si="248"/>
        <v>1.1010167154155821</v>
      </c>
      <c r="Y630" s="90">
        <f t="shared" si="248"/>
        <v>1.1840714925191844</v>
      </c>
      <c r="Z630" s="90">
        <f t="shared" si="248"/>
        <v>1.2671262696227867</v>
      </c>
      <c r="AA630" s="90">
        <f t="shared" si="248"/>
        <v>2.7275232521909771</v>
      </c>
      <c r="AB630" s="90">
        <f t="shared" si="248"/>
        <v>2.7566041131884855</v>
      </c>
      <c r="AC630" s="90">
        <f t="shared" si="248"/>
        <v>2.7856849741859948</v>
      </c>
      <c r="AD630" s="90">
        <f t="shared" si="248"/>
        <v>2.8147658351835037</v>
      </c>
      <c r="AE630" s="90">
        <f t="shared" si="248"/>
        <v>2.8438466961810129</v>
      </c>
    </row>
    <row r="631" spans="1:31" x14ac:dyDescent="0.2">
      <c r="A631" s="9" t="s">
        <v>718</v>
      </c>
      <c r="B631" s="4" t="s">
        <v>719</v>
      </c>
      <c r="C631" s="90">
        <f>+C574</f>
        <v>-74.726124331056852</v>
      </c>
      <c r="D631" s="90">
        <f t="shared" ref="D631:AE631" si="249">+D574</f>
        <v>-61.163172154709407</v>
      </c>
      <c r="E631" s="90">
        <f t="shared" si="249"/>
        <v>-57.61862420671261</v>
      </c>
      <c r="F631" s="90">
        <f t="shared" si="249"/>
        <v>-54.732579341733526</v>
      </c>
      <c r="G631" s="90">
        <f t="shared" si="249"/>
        <v>-65.319879794976345</v>
      </c>
      <c r="H631" s="90">
        <f t="shared" si="249"/>
        <v>-78.912400969956508</v>
      </c>
      <c r="I631" s="90">
        <f t="shared" si="249"/>
        <v>-105.69142184929528</v>
      </c>
      <c r="J631" s="90">
        <f t="shared" si="249"/>
        <v>-122.00146497165568</v>
      </c>
      <c r="K631" s="90">
        <f t="shared" si="249"/>
        <v>-103.94825322146998</v>
      </c>
      <c r="L631" s="90">
        <f t="shared" si="249"/>
        <v>-126.54495191170535</v>
      </c>
      <c r="M631" s="90">
        <f t="shared" si="249"/>
        <v>-152.31373881030893</v>
      </c>
      <c r="N631" s="90">
        <f t="shared" si="249"/>
        <v>-133.5851855852768</v>
      </c>
      <c r="O631" s="90">
        <f t="shared" si="249"/>
        <v>-123.8331966166906</v>
      </c>
      <c r="P631" s="90">
        <f t="shared" si="249"/>
        <v>-121.86487218093716</v>
      </c>
      <c r="Q631" s="90">
        <f t="shared" si="249"/>
        <v>-176.84340620849702</v>
      </c>
      <c r="R631" s="90">
        <f t="shared" si="249"/>
        <v>-165.16091979567767</v>
      </c>
      <c r="S631" s="90">
        <f t="shared" si="249"/>
        <v>-187.40925372233178</v>
      </c>
      <c r="T631" s="90">
        <f t="shared" si="249"/>
        <v>-149.99938588279625</v>
      </c>
      <c r="U631" s="90">
        <f t="shared" si="249"/>
        <v>-157.10649325197716</v>
      </c>
      <c r="V631" s="90">
        <f t="shared" si="249"/>
        <v>-124.22168625984744</v>
      </c>
      <c r="W631" s="90">
        <f t="shared" si="249"/>
        <v>-154.74506637198789</v>
      </c>
      <c r="X631" s="90">
        <f t="shared" si="249"/>
        <v>-156.27822017975569</v>
      </c>
      <c r="Y631" s="90">
        <f t="shared" si="249"/>
        <v>-121.13368586869296</v>
      </c>
      <c r="Z631" s="90">
        <f t="shared" si="249"/>
        <v>-95.388281386761847</v>
      </c>
      <c r="AA631" s="90">
        <f t="shared" si="249"/>
        <v>-154.536931461336</v>
      </c>
      <c r="AB631" s="90">
        <f t="shared" si="249"/>
        <v>-177.10556594408445</v>
      </c>
      <c r="AC631" s="90">
        <f t="shared" si="249"/>
        <v>-115.18154613862018</v>
      </c>
      <c r="AD631" s="90">
        <f t="shared" si="249"/>
        <v>-101.58022655845055</v>
      </c>
      <c r="AE631" s="90">
        <f t="shared" si="249"/>
        <v>-115.01549208566168</v>
      </c>
    </row>
    <row r="632" spans="1:31" x14ac:dyDescent="0.2">
      <c r="A632" s="9" t="s">
        <v>720</v>
      </c>
      <c r="B632" s="4" t="s">
        <v>210</v>
      </c>
      <c r="C632" s="90">
        <f>+C575</f>
        <v>0</v>
      </c>
      <c r="D632" s="90">
        <f t="shared" ref="D632:AE632" si="250">+D575</f>
        <v>0</v>
      </c>
      <c r="E632" s="90">
        <f t="shared" si="250"/>
        <v>0</v>
      </c>
      <c r="F632" s="90">
        <f t="shared" si="250"/>
        <v>0</v>
      </c>
      <c r="G632" s="90">
        <f t="shared" si="250"/>
        <v>0</v>
      </c>
      <c r="H632" s="90">
        <f t="shared" si="250"/>
        <v>0</v>
      </c>
      <c r="I632" s="90">
        <f t="shared" si="250"/>
        <v>0</v>
      </c>
      <c r="J632" s="90">
        <f t="shared" si="250"/>
        <v>0</v>
      </c>
      <c r="K632" s="90">
        <f t="shared" si="250"/>
        <v>0</v>
      </c>
      <c r="L632" s="90">
        <f t="shared" si="250"/>
        <v>0</v>
      </c>
      <c r="M632" s="90">
        <f t="shared" si="250"/>
        <v>0</v>
      </c>
      <c r="N632" s="90">
        <f t="shared" si="250"/>
        <v>0</v>
      </c>
      <c r="O632" s="90">
        <f t="shared" si="250"/>
        <v>0</v>
      </c>
      <c r="P632" s="90">
        <f t="shared" si="250"/>
        <v>0</v>
      </c>
      <c r="Q632" s="90">
        <f t="shared" si="250"/>
        <v>0</v>
      </c>
      <c r="R632" s="90">
        <f t="shared" si="250"/>
        <v>0</v>
      </c>
      <c r="S632" s="90">
        <f t="shared" si="250"/>
        <v>0</v>
      </c>
      <c r="T632" s="90">
        <f t="shared" si="250"/>
        <v>0</v>
      </c>
      <c r="U632" s="90">
        <f t="shared" si="250"/>
        <v>0</v>
      </c>
      <c r="V632" s="90">
        <f t="shared" si="250"/>
        <v>0</v>
      </c>
      <c r="W632" s="90">
        <f t="shared" si="250"/>
        <v>0</v>
      </c>
      <c r="X632" s="90">
        <f t="shared" si="250"/>
        <v>0</v>
      </c>
      <c r="Y632" s="90">
        <f t="shared" si="250"/>
        <v>0</v>
      </c>
      <c r="Z632" s="90">
        <f t="shared" si="250"/>
        <v>0</v>
      </c>
      <c r="AA632" s="90">
        <f t="shared" si="250"/>
        <v>0</v>
      </c>
      <c r="AB632" s="90">
        <f t="shared" si="250"/>
        <v>0</v>
      </c>
      <c r="AC632" s="90">
        <f t="shared" si="250"/>
        <v>0</v>
      </c>
      <c r="AD632" s="90">
        <f t="shared" si="250"/>
        <v>0</v>
      </c>
      <c r="AE632" s="90">
        <f t="shared" si="250"/>
        <v>0</v>
      </c>
    </row>
    <row r="633" spans="1:31" x14ac:dyDescent="0.2">
      <c r="A633" s="12" t="s">
        <v>721</v>
      </c>
      <c r="B633" s="7" t="s">
        <v>722</v>
      </c>
      <c r="C633" s="28">
        <f t="shared" ref="C633:AE633" si="251">+C634+C635+C636+C637+C638</f>
        <v>84.410608171233136</v>
      </c>
      <c r="D633" s="28">
        <f t="shared" si="251"/>
        <v>85.084859252353112</v>
      </c>
      <c r="E633" s="28">
        <f t="shared" si="251"/>
        <v>104.5074442946979</v>
      </c>
      <c r="F633" s="28">
        <f t="shared" si="251"/>
        <v>119.84907883985221</v>
      </c>
      <c r="G633" s="28">
        <f t="shared" si="251"/>
        <v>136.11647525151608</v>
      </c>
      <c r="H633" s="28">
        <f t="shared" si="251"/>
        <v>151.28925251266725</v>
      </c>
      <c r="I633" s="28">
        <f t="shared" si="251"/>
        <v>151.93116713471034</v>
      </c>
      <c r="J633" s="28">
        <f t="shared" si="251"/>
        <v>157.67149349484106</v>
      </c>
      <c r="K633" s="28">
        <f t="shared" si="251"/>
        <v>163.20311396783569</v>
      </c>
      <c r="L633" s="28">
        <f t="shared" si="251"/>
        <v>172.51128667659913</v>
      </c>
      <c r="M633" s="28">
        <f t="shared" si="251"/>
        <v>185.58001506916676</v>
      </c>
      <c r="N633" s="28">
        <f t="shared" si="251"/>
        <v>207.70821712371253</v>
      </c>
      <c r="O633" s="28">
        <f t="shared" si="251"/>
        <v>192.95788670877226</v>
      </c>
      <c r="P633" s="28">
        <f t="shared" si="251"/>
        <v>207.20279875936407</v>
      </c>
      <c r="Q633" s="28">
        <f t="shared" si="251"/>
        <v>225.83975394376682</v>
      </c>
      <c r="R633" s="28">
        <f t="shared" si="251"/>
        <v>230.6885403295432</v>
      </c>
      <c r="S633" s="28">
        <f t="shared" si="251"/>
        <v>277.6456164393511</v>
      </c>
      <c r="T633" s="28">
        <f t="shared" si="251"/>
        <v>233.69175667636262</v>
      </c>
      <c r="U633" s="28">
        <f t="shared" si="251"/>
        <v>221.05812097203187</v>
      </c>
      <c r="V633" s="28">
        <f t="shared" si="251"/>
        <v>185.89121964236489</v>
      </c>
      <c r="W633" s="28">
        <f t="shared" si="251"/>
        <v>215.60335015530472</v>
      </c>
      <c r="X633" s="28">
        <f t="shared" si="251"/>
        <v>211.20944170048475</v>
      </c>
      <c r="Y633" s="28">
        <f t="shared" si="251"/>
        <v>207.44272612597663</v>
      </c>
      <c r="Z633" s="28">
        <f t="shared" si="251"/>
        <v>314.27934675971107</v>
      </c>
      <c r="AA633" s="28">
        <f t="shared" si="251"/>
        <v>353.07281901356021</v>
      </c>
      <c r="AB633" s="28">
        <f t="shared" si="251"/>
        <v>382.10887543373326</v>
      </c>
      <c r="AC633" s="28">
        <f t="shared" si="251"/>
        <v>380.98198927606518</v>
      </c>
      <c r="AD633" s="28">
        <f t="shared" si="251"/>
        <v>395.73665928396804</v>
      </c>
      <c r="AE633" s="28">
        <f t="shared" si="251"/>
        <v>419.23902368836303</v>
      </c>
    </row>
    <row r="634" spans="1:31" x14ac:dyDescent="0.2">
      <c r="A634" s="9" t="s">
        <v>723</v>
      </c>
      <c r="B634" s="4" t="s">
        <v>724</v>
      </c>
      <c r="C634" s="90">
        <f>+C577</f>
        <v>33.718461880424378</v>
      </c>
      <c r="D634" s="90">
        <f t="shared" ref="D634:AE638" si="252">+D577</f>
        <v>34.717036746861979</v>
      </c>
      <c r="E634" s="90">
        <f t="shared" si="252"/>
        <v>41.017332942611716</v>
      </c>
      <c r="F634" s="90">
        <f t="shared" si="252"/>
        <v>47.598098453422061</v>
      </c>
      <c r="G634" s="90">
        <f t="shared" si="252"/>
        <v>54.047813307268996</v>
      </c>
      <c r="H634" s="90">
        <f t="shared" si="252"/>
        <v>60.463188848566702</v>
      </c>
      <c r="I634" s="90">
        <f t="shared" si="252"/>
        <v>67.14547900624892</v>
      </c>
      <c r="J634" s="90">
        <f t="shared" si="252"/>
        <v>76.390755709521059</v>
      </c>
      <c r="K634" s="90">
        <f t="shared" si="252"/>
        <v>86.145377263112891</v>
      </c>
      <c r="L634" s="90">
        <f t="shared" si="252"/>
        <v>95.767138739594145</v>
      </c>
      <c r="M634" s="90">
        <f t="shared" si="252"/>
        <v>104.83139718397979</v>
      </c>
      <c r="N634" s="90">
        <f t="shared" si="252"/>
        <v>113.78118570587432</v>
      </c>
      <c r="O634" s="90">
        <f t="shared" si="252"/>
        <v>122.40923396590949</v>
      </c>
      <c r="P634" s="90">
        <f t="shared" si="252"/>
        <v>132.38805226240032</v>
      </c>
      <c r="Q634" s="90">
        <f t="shared" si="252"/>
        <v>142.44779181400443</v>
      </c>
      <c r="R634" s="90">
        <f t="shared" si="252"/>
        <v>152.7454317723635</v>
      </c>
      <c r="S634" s="90">
        <f t="shared" si="252"/>
        <v>163.37227082119296</v>
      </c>
      <c r="T634" s="90">
        <f t="shared" si="252"/>
        <v>114.46942533305545</v>
      </c>
      <c r="U634" s="90">
        <f t="shared" si="252"/>
        <v>117.86183189451091</v>
      </c>
      <c r="V634" s="90">
        <f t="shared" si="252"/>
        <v>120.62151902646542</v>
      </c>
      <c r="W634" s="90">
        <f t="shared" si="252"/>
        <v>123.56471685381793</v>
      </c>
      <c r="X634" s="90">
        <f t="shared" si="252"/>
        <v>127.83612240221267</v>
      </c>
      <c r="Y634" s="90">
        <f t="shared" si="252"/>
        <v>133.14573464227351</v>
      </c>
      <c r="Z634" s="90">
        <f t="shared" si="252"/>
        <v>239.15812218978112</v>
      </c>
      <c r="AA634" s="90">
        <f t="shared" si="252"/>
        <v>252.7956708584162</v>
      </c>
      <c r="AB634" s="90">
        <f t="shared" si="252"/>
        <v>262.16962666966765</v>
      </c>
      <c r="AC634" s="90">
        <f t="shared" si="252"/>
        <v>273.18765923930823</v>
      </c>
      <c r="AD634" s="90">
        <f t="shared" si="252"/>
        <v>281.9978891731227</v>
      </c>
      <c r="AE634" s="90">
        <f t="shared" si="252"/>
        <v>293.30694987360647</v>
      </c>
    </row>
    <row r="635" spans="1:31" x14ac:dyDescent="0.2">
      <c r="A635" s="9" t="s">
        <v>728</v>
      </c>
      <c r="B635" s="4" t="s">
        <v>729</v>
      </c>
      <c r="C635" s="90">
        <f t="shared" ref="C635:R638" si="253">+C578</f>
        <v>0</v>
      </c>
      <c r="D635" s="90">
        <f t="shared" si="253"/>
        <v>0</v>
      </c>
      <c r="E635" s="90">
        <f t="shared" si="253"/>
        <v>0</v>
      </c>
      <c r="F635" s="90">
        <f t="shared" si="253"/>
        <v>0</v>
      </c>
      <c r="G635" s="90">
        <f t="shared" si="253"/>
        <v>0</v>
      </c>
      <c r="H635" s="90">
        <f t="shared" si="253"/>
        <v>0</v>
      </c>
      <c r="I635" s="90">
        <f t="shared" si="253"/>
        <v>0</v>
      </c>
      <c r="J635" s="90">
        <f t="shared" si="253"/>
        <v>0</v>
      </c>
      <c r="K635" s="90">
        <f t="shared" si="253"/>
        <v>0</v>
      </c>
      <c r="L635" s="90">
        <f t="shared" si="253"/>
        <v>0</v>
      </c>
      <c r="M635" s="90">
        <f t="shared" si="253"/>
        <v>0</v>
      </c>
      <c r="N635" s="90">
        <f t="shared" si="253"/>
        <v>0</v>
      </c>
      <c r="O635" s="90">
        <f t="shared" si="253"/>
        <v>8.641375</v>
      </c>
      <c r="P635" s="90">
        <f t="shared" si="253"/>
        <v>8.641375</v>
      </c>
      <c r="Q635" s="90">
        <f t="shared" si="253"/>
        <v>8.641375</v>
      </c>
      <c r="R635" s="90">
        <f t="shared" si="253"/>
        <v>9.7777749999999983</v>
      </c>
      <c r="S635" s="90">
        <f t="shared" si="252"/>
        <v>18.073495000000001</v>
      </c>
      <c r="T635" s="90">
        <f t="shared" si="252"/>
        <v>18.073495000000001</v>
      </c>
      <c r="U635" s="90">
        <f t="shared" si="252"/>
        <v>16.937094999999999</v>
      </c>
      <c r="V635" s="90">
        <f t="shared" si="252"/>
        <v>16.937094999999999</v>
      </c>
      <c r="W635" s="90">
        <f t="shared" si="252"/>
        <v>16.937094999999999</v>
      </c>
      <c r="X635" s="90">
        <f t="shared" si="252"/>
        <v>10.820565944000002</v>
      </c>
      <c r="Y635" s="90">
        <f t="shared" si="252"/>
        <v>12.999756888</v>
      </c>
      <c r="Z635" s="90">
        <f t="shared" si="252"/>
        <v>15.178947832000004</v>
      </c>
      <c r="AA635" s="90">
        <f t="shared" si="252"/>
        <v>17.358138776000004</v>
      </c>
      <c r="AB635" s="90">
        <f t="shared" si="252"/>
        <v>20.523105582000003</v>
      </c>
      <c r="AC635" s="90">
        <f t="shared" si="252"/>
        <v>21.918943807999995</v>
      </c>
      <c r="AD635" s="90">
        <f t="shared" si="252"/>
        <v>22.007787560000004</v>
      </c>
      <c r="AE635" s="90">
        <f t="shared" si="252"/>
        <v>25.971560229999998</v>
      </c>
    </row>
    <row r="636" spans="1:31" x14ac:dyDescent="0.2">
      <c r="A636" s="9" t="s">
        <v>730</v>
      </c>
      <c r="B636" s="4" t="s">
        <v>731</v>
      </c>
      <c r="C636" s="90">
        <f t="shared" si="253"/>
        <v>1.7947781577362159</v>
      </c>
      <c r="D636" s="90">
        <f t="shared" si="252"/>
        <v>1.8331863958364716</v>
      </c>
      <c r="E636" s="90">
        <f t="shared" si="252"/>
        <v>1.8967079098873847</v>
      </c>
      <c r="F636" s="90">
        <f t="shared" si="252"/>
        <v>1.924425290199838</v>
      </c>
      <c r="G636" s="90">
        <f t="shared" si="252"/>
        <v>1.9397610575782658</v>
      </c>
      <c r="H636" s="90">
        <f t="shared" si="252"/>
        <v>1.9866090501676046</v>
      </c>
      <c r="I636" s="90">
        <f t="shared" si="252"/>
        <v>2.0320616459739815</v>
      </c>
      <c r="J636" s="90">
        <f t="shared" si="252"/>
        <v>2.0830739707692336</v>
      </c>
      <c r="K636" s="90">
        <f t="shared" si="252"/>
        <v>2.1071396074439814</v>
      </c>
      <c r="L636" s="90">
        <f t="shared" si="252"/>
        <v>2.0875849852327666</v>
      </c>
      <c r="M636" s="90">
        <f t="shared" si="252"/>
        <v>2.1191418533348108</v>
      </c>
      <c r="N636" s="90">
        <f t="shared" si="252"/>
        <v>2.132506055811465</v>
      </c>
      <c r="O636" s="90">
        <f t="shared" si="252"/>
        <v>2.1907786984363637</v>
      </c>
      <c r="P636" s="90">
        <f t="shared" si="252"/>
        <v>2.240948530740138</v>
      </c>
      <c r="Q636" s="90">
        <f t="shared" si="252"/>
        <v>2.29845326051732</v>
      </c>
      <c r="R636" s="90">
        <f t="shared" si="252"/>
        <v>2.3541761784128412</v>
      </c>
      <c r="S636" s="90">
        <f t="shared" si="252"/>
        <v>2.4051802926193604</v>
      </c>
      <c r="T636" s="90">
        <f t="shared" si="252"/>
        <v>2.4576763601585272</v>
      </c>
      <c r="U636" s="90">
        <f t="shared" si="252"/>
        <v>2.3257786462564254</v>
      </c>
      <c r="V636" s="90">
        <f t="shared" si="252"/>
        <v>2.4007805136748632</v>
      </c>
      <c r="W636" s="90">
        <f t="shared" si="252"/>
        <v>2.512731128649214</v>
      </c>
      <c r="X636" s="90">
        <f t="shared" si="252"/>
        <v>2.6915116475414553</v>
      </c>
      <c r="Y636" s="90">
        <f t="shared" si="252"/>
        <v>2.7235351752504373</v>
      </c>
      <c r="Z636" s="90">
        <f t="shared" si="252"/>
        <v>2.7711050126276988</v>
      </c>
      <c r="AA636" s="90">
        <f t="shared" si="252"/>
        <v>2.3455282318239958</v>
      </c>
      <c r="AB636" s="90">
        <f t="shared" si="252"/>
        <v>2.4927370906233217</v>
      </c>
      <c r="AC636" s="90">
        <f t="shared" si="252"/>
        <v>2.5421978433933163</v>
      </c>
      <c r="AD636" s="90">
        <f t="shared" si="252"/>
        <v>2.8810472669805631</v>
      </c>
      <c r="AE636" s="90">
        <f t="shared" si="252"/>
        <v>3.2063472046759505</v>
      </c>
    </row>
    <row r="637" spans="1:31" x14ac:dyDescent="0.2">
      <c r="A637" s="9" t="s">
        <v>736</v>
      </c>
      <c r="B637" s="4" t="s">
        <v>737</v>
      </c>
      <c r="C637" s="90">
        <f t="shared" si="253"/>
        <v>48.89736813307254</v>
      </c>
      <c r="D637" s="90">
        <f t="shared" si="252"/>
        <v>48.534636109654656</v>
      </c>
      <c r="E637" s="90">
        <f t="shared" si="252"/>
        <v>61.593403442198813</v>
      </c>
      <c r="F637" s="90">
        <f t="shared" si="252"/>
        <v>70.326555096230308</v>
      </c>
      <c r="G637" s="90">
        <f t="shared" si="252"/>
        <v>80.128900886668816</v>
      </c>
      <c r="H637" s="90">
        <f t="shared" si="252"/>
        <v>88.839454613932958</v>
      </c>
      <c r="I637" s="90">
        <f t="shared" si="252"/>
        <v>82.753626482487448</v>
      </c>
      <c r="J637" s="90">
        <f t="shared" si="252"/>
        <v>79.197663814550779</v>
      </c>
      <c r="K637" s="90">
        <f t="shared" si="252"/>
        <v>74.95059709727883</v>
      </c>
      <c r="L637" s="90">
        <f t="shared" si="252"/>
        <v>74.656562951772202</v>
      </c>
      <c r="M637" s="90">
        <f t="shared" si="252"/>
        <v>78.629476031852164</v>
      </c>
      <c r="N637" s="90">
        <f t="shared" si="252"/>
        <v>91.794525362026761</v>
      </c>
      <c r="O637" s="90">
        <f t="shared" si="252"/>
        <v>59.716499044426413</v>
      </c>
      <c r="P637" s="90">
        <f t="shared" si="252"/>
        <v>63.932422966223619</v>
      </c>
      <c r="Q637" s="90">
        <f t="shared" si="252"/>
        <v>72.452133869245088</v>
      </c>
      <c r="R637" s="90">
        <f t="shared" si="252"/>
        <v>65.811157378766865</v>
      </c>
      <c r="S637" s="90">
        <f t="shared" si="252"/>
        <v>93.794670325538789</v>
      </c>
      <c r="T637" s="90">
        <f t="shared" si="252"/>
        <v>98.691159983148623</v>
      </c>
      <c r="U637" s="90">
        <f t="shared" si="252"/>
        <v>83.93341543126455</v>
      </c>
      <c r="V637" s="90">
        <f t="shared" si="252"/>
        <v>45.931825102224579</v>
      </c>
      <c r="W637" s="90">
        <f t="shared" si="252"/>
        <v>72.588807172837591</v>
      </c>
      <c r="X637" s="90">
        <f t="shared" si="252"/>
        <v>69.861241706730624</v>
      </c>
      <c r="Y637" s="90">
        <f t="shared" si="252"/>
        <v>58.57369942045267</v>
      </c>
      <c r="Z637" s="90">
        <f t="shared" si="252"/>
        <v>57.171171725302266</v>
      </c>
      <c r="AA637" s="90">
        <f t="shared" si="252"/>
        <v>80.573481147319939</v>
      </c>
      <c r="AB637" s="90">
        <f t="shared" si="252"/>
        <v>96.92340609144226</v>
      </c>
      <c r="AC637" s="90">
        <f t="shared" si="252"/>
        <v>83.333188385363655</v>
      </c>
      <c r="AD637" s="90">
        <f t="shared" si="252"/>
        <v>88.849935283864809</v>
      </c>
      <c r="AE637" s="90">
        <f t="shared" si="252"/>
        <v>96.754166380080576</v>
      </c>
    </row>
    <row r="638" spans="1:31" x14ac:dyDescent="0.2">
      <c r="A638" s="9" t="s">
        <v>742</v>
      </c>
      <c r="B638" s="4" t="s">
        <v>184</v>
      </c>
      <c r="C638" s="90">
        <f t="shared" si="253"/>
        <v>0</v>
      </c>
      <c r="D638" s="90">
        <f t="shared" si="252"/>
        <v>0</v>
      </c>
      <c r="E638" s="90">
        <f t="shared" si="252"/>
        <v>0</v>
      </c>
      <c r="F638" s="90">
        <f t="shared" si="252"/>
        <v>0</v>
      </c>
      <c r="G638" s="90">
        <f t="shared" si="252"/>
        <v>0</v>
      </c>
      <c r="H638" s="90">
        <f t="shared" si="252"/>
        <v>0</v>
      </c>
      <c r="I638" s="90">
        <f t="shared" si="252"/>
        <v>0</v>
      </c>
      <c r="J638" s="90">
        <f t="shared" si="252"/>
        <v>0</v>
      </c>
      <c r="K638" s="90">
        <f t="shared" si="252"/>
        <v>0</v>
      </c>
      <c r="L638" s="90">
        <f t="shared" si="252"/>
        <v>0</v>
      </c>
      <c r="M638" s="90">
        <f t="shared" si="252"/>
        <v>0</v>
      </c>
      <c r="N638" s="90">
        <f t="shared" si="252"/>
        <v>0</v>
      </c>
      <c r="O638" s="90">
        <f t="shared" si="252"/>
        <v>0</v>
      </c>
      <c r="P638" s="90">
        <f t="shared" si="252"/>
        <v>0</v>
      </c>
      <c r="Q638" s="90">
        <f t="shared" si="252"/>
        <v>0</v>
      </c>
      <c r="R638" s="90">
        <f t="shared" si="252"/>
        <v>0</v>
      </c>
      <c r="S638" s="90">
        <f t="shared" si="252"/>
        <v>0</v>
      </c>
      <c r="T638" s="90">
        <f t="shared" si="252"/>
        <v>0</v>
      </c>
      <c r="U638" s="90">
        <f t="shared" si="252"/>
        <v>0</v>
      </c>
      <c r="V638" s="90">
        <f t="shared" si="252"/>
        <v>0</v>
      </c>
      <c r="W638" s="90">
        <f t="shared" si="252"/>
        <v>0</v>
      </c>
      <c r="X638" s="90">
        <f t="shared" si="252"/>
        <v>0</v>
      </c>
      <c r="Y638" s="90">
        <f t="shared" si="252"/>
        <v>0</v>
      </c>
      <c r="Z638" s="90">
        <f t="shared" si="252"/>
        <v>0</v>
      </c>
      <c r="AA638" s="90">
        <f t="shared" si="252"/>
        <v>0</v>
      </c>
      <c r="AB638" s="90">
        <f t="shared" si="252"/>
        <v>0</v>
      </c>
      <c r="AC638" s="90">
        <f t="shared" si="252"/>
        <v>0</v>
      </c>
      <c r="AD638" s="90">
        <f t="shared" si="252"/>
        <v>0</v>
      </c>
      <c r="AE638" s="90">
        <f t="shared" si="252"/>
        <v>0</v>
      </c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 spans="1:31" x14ac:dyDescent="0.2">
      <c r="A641" s="9" t="s">
        <v>220</v>
      </c>
      <c r="B641" s="4" t="s">
        <v>221</v>
      </c>
      <c r="C641" s="21">
        <f t="shared" ref="C641:AE641" si="254">+C642+C643</f>
        <v>0</v>
      </c>
      <c r="D641" s="21">
        <f t="shared" si="254"/>
        <v>0</v>
      </c>
      <c r="E641" s="21">
        <f t="shared" si="254"/>
        <v>0</v>
      </c>
      <c r="F641" s="21">
        <f t="shared" si="254"/>
        <v>0</v>
      </c>
      <c r="G641" s="21">
        <f t="shared" si="254"/>
        <v>0</v>
      </c>
      <c r="H641" s="21">
        <f t="shared" si="254"/>
        <v>0</v>
      </c>
      <c r="I641" s="21">
        <f t="shared" si="254"/>
        <v>0</v>
      </c>
      <c r="J641" s="21">
        <f t="shared" si="254"/>
        <v>0</v>
      </c>
      <c r="K641" s="21">
        <f t="shared" si="254"/>
        <v>0</v>
      </c>
      <c r="L641" s="21">
        <f t="shared" si="254"/>
        <v>0</v>
      </c>
      <c r="M641" s="21">
        <f t="shared" si="254"/>
        <v>0</v>
      </c>
      <c r="N641" s="21">
        <f t="shared" si="254"/>
        <v>0</v>
      </c>
      <c r="O641" s="21">
        <f t="shared" si="254"/>
        <v>0</v>
      </c>
      <c r="P641" s="21">
        <f t="shared" si="254"/>
        <v>0</v>
      </c>
      <c r="Q641" s="21">
        <f t="shared" si="254"/>
        <v>0</v>
      </c>
      <c r="R641" s="21">
        <f t="shared" si="254"/>
        <v>0</v>
      </c>
      <c r="S641" s="21">
        <f t="shared" si="254"/>
        <v>0</v>
      </c>
      <c r="T641" s="21">
        <f t="shared" si="254"/>
        <v>0</v>
      </c>
      <c r="U641" s="21">
        <f t="shared" si="254"/>
        <v>0</v>
      </c>
      <c r="V641" s="21">
        <f t="shared" si="254"/>
        <v>0</v>
      </c>
      <c r="W641" s="21">
        <f t="shared" si="254"/>
        <v>0</v>
      </c>
      <c r="X641" s="21">
        <f t="shared" si="254"/>
        <v>0</v>
      </c>
      <c r="Y641" s="21">
        <f t="shared" si="254"/>
        <v>0</v>
      </c>
      <c r="Z641" s="21">
        <f t="shared" si="254"/>
        <v>0</v>
      </c>
      <c r="AA641" s="21">
        <f t="shared" si="254"/>
        <v>0</v>
      </c>
      <c r="AB641" s="21">
        <f t="shared" si="254"/>
        <v>0</v>
      </c>
      <c r="AC641" s="21">
        <f t="shared" si="254"/>
        <v>0</v>
      </c>
      <c r="AD641" s="21">
        <f t="shared" si="254"/>
        <v>0</v>
      </c>
      <c r="AE641" s="21">
        <f t="shared" si="254"/>
        <v>0</v>
      </c>
    </row>
    <row r="642" spans="1:31" x14ac:dyDescent="0.2">
      <c r="A642" s="9" t="s">
        <v>222</v>
      </c>
      <c r="B642" s="4" t="s">
        <v>223</v>
      </c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x14ac:dyDescent="0.2">
      <c r="A643" s="9" t="s">
        <v>224</v>
      </c>
      <c r="B643" s="4" t="s">
        <v>225</v>
      </c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x14ac:dyDescent="0.2">
      <c r="A644" s="9" t="s">
        <v>226</v>
      </c>
      <c r="B644" s="4" t="s">
        <v>141</v>
      </c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x14ac:dyDescent="0.2">
      <c r="A645" s="9" t="s">
        <v>227</v>
      </c>
      <c r="B645" s="13" t="s">
        <v>228</v>
      </c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>+C656-C599</f>
        <v>0</v>
      </c>
      <c r="D654" s="70">
        <f t="shared" ref="D654:AE654" si="255">+D656-D599</f>
        <v>0</v>
      </c>
      <c r="E654" s="70">
        <f t="shared" si="255"/>
        <v>0</v>
      </c>
      <c r="F654" s="70">
        <f t="shared" si="255"/>
        <v>0</v>
      </c>
      <c r="G654" s="70">
        <f t="shared" si="255"/>
        <v>0</v>
      </c>
      <c r="H654" s="70">
        <f t="shared" si="255"/>
        <v>0</v>
      </c>
      <c r="I654" s="70">
        <f t="shared" si="255"/>
        <v>0</v>
      </c>
      <c r="J654" s="70">
        <f t="shared" si="255"/>
        <v>0</v>
      </c>
      <c r="K654" s="70">
        <f t="shared" si="255"/>
        <v>0</v>
      </c>
      <c r="L654" s="70">
        <f t="shared" si="255"/>
        <v>0</v>
      </c>
      <c r="M654" s="70">
        <f t="shared" si="255"/>
        <v>0</v>
      </c>
      <c r="N654" s="70">
        <f t="shared" si="255"/>
        <v>0</v>
      </c>
      <c r="O654" s="70">
        <f t="shared" si="255"/>
        <v>0</v>
      </c>
      <c r="P654" s="70">
        <f t="shared" si="255"/>
        <v>0</v>
      </c>
      <c r="Q654" s="70">
        <f t="shared" si="255"/>
        <v>0</v>
      </c>
      <c r="R654" s="70">
        <f t="shared" si="255"/>
        <v>0</v>
      </c>
      <c r="S654" s="70">
        <f t="shared" si="255"/>
        <v>0</v>
      </c>
      <c r="T654" s="70">
        <f t="shared" si="255"/>
        <v>0</v>
      </c>
      <c r="U654" s="70">
        <f t="shared" si="255"/>
        <v>0</v>
      </c>
      <c r="V654" s="70">
        <f t="shared" si="255"/>
        <v>0</v>
      </c>
      <c r="W654" s="70">
        <f t="shared" si="255"/>
        <v>0</v>
      </c>
      <c r="X654" s="70">
        <f t="shared" si="255"/>
        <v>0</v>
      </c>
      <c r="Y654" s="70">
        <f t="shared" si="255"/>
        <v>0</v>
      </c>
      <c r="Z654" s="70">
        <f t="shared" si="255"/>
        <v>0</v>
      </c>
      <c r="AA654" s="70">
        <f t="shared" si="255"/>
        <v>0</v>
      </c>
      <c r="AB654" s="70">
        <f t="shared" si="255"/>
        <v>0</v>
      </c>
      <c r="AC654" s="70">
        <f t="shared" si="255"/>
        <v>0</v>
      </c>
      <c r="AD654" s="70">
        <f t="shared" si="255"/>
        <v>0</v>
      </c>
      <c r="AE654" s="70">
        <f t="shared" si="255"/>
        <v>0</v>
      </c>
    </row>
    <row r="655" spans="1:31" x14ac:dyDescent="0.2">
      <c r="A655" s="84" t="s">
        <v>17</v>
      </c>
      <c r="B655" s="84" t="s">
        <v>18</v>
      </c>
      <c r="C655" s="89">
        <v>1990</v>
      </c>
      <c r="D655" s="89">
        <v>1991</v>
      </c>
      <c r="E655" s="89">
        <v>1992</v>
      </c>
      <c r="F655" s="89">
        <v>1993</v>
      </c>
      <c r="G655" s="89">
        <v>1994</v>
      </c>
      <c r="H655" s="89">
        <v>1995</v>
      </c>
      <c r="I655" s="89">
        <v>1996</v>
      </c>
      <c r="J655" s="89">
        <v>1997</v>
      </c>
      <c r="K655" s="89">
        <v>1998</v>
      </c>
      <c r="L655" s="89">
        <v>1999</v>
      </c>
      <c r="M655" s="89">
        <v>2000</v>
      </c>
      <c r="N655" s="89">
        <v>2001</v>
      </c>
      <c r="O655" s="89">
        <v>2002</v>
      </c>
      <c r="P655" s="89">
        <v>2003</v>
      </c>
      <c r="Q655" s="89">
        <v>2004</v>
      </c>
      <c r="R655" s="89">
        <v>2005</v>
      </c>
      <c r="S655" s="89">
        <v>2006</v>
      </c>
      <c r="T655" s="89">
        <v>2007</v>
      </c>
      <c r="U655" s="89">
        <v>2008</v>
      </c>
      <c r="V655" s="89">
        <v>2009</v>
      </c>
      <c r="W655" s="89">
        <v>2010</v>
      </c>
      <c r="X655" s="89">
        <v>2011</v>
      </c>
      <c r="Y655" s="89">
        <v>2012</v>
      </c>
      <c r="Z655" s="89">
        <v>2013</v>
      </c>
      <c r="AA655" s="89">
        <v>2014</v>
      </c>
      <c r="AB655" s="89">
        <v>2015</v>
      </c>
      <c r="AC655" s="89">
        <v>2016</v>
      </c>
      <c r="AD655" s="89">
        <v>2017</v>
      </c>
      <c r="AE655" s="89">
        <v>2018</v>
      </c>
    </row>
    <row r="656" spans="1:31" x14ac:dyDescent="0.2">
      <c r="A656" s="6"/>
      <c r="B656" s="31" t="s">
        <v>247</v>
      </c>
      <c r="C656" s="28">
        <f t="shared" ref="C656:AE656" si="256">+C657+C658+C659+C660+C661</f>
        <v>1513.3652730600061</v>
      </c>
      <c r="D656" s="28">
        <f t="shared" si="256"/>
        <v>1572.1844958973425</v>
      </c>
      <c r="E656" s="28">
        <f t="shared" si="256"/>
        <v>1656.0495042607758</v>
      </c>
      <c r="F656" s="28">
        <f t="shared" si="256"/>
        <v>1621.3436751162326</v>
      </c>
      <c r="G656" s="28">
        <f t="shared" si="256"/>
        <v>1912.5241098601368</v>
      </c>
      <c r="H656" s="28">
        <f t="shared" si="256"/>
        <v>2056.6859147629771</v>
      </c>
      <c r="I656" s="28">
        <f t="shared" si="256"/>
        <v>2483.4453328417462</v>
      </c>
      <c r="J656" s="28">
        <f t="shared" si="256"/>
        <v>2500.6445496585256</v>
      </c>
      <c r="K656" s="28">
        <f t="shared" si="256"/>
        <v>2424.8968919047561</v>
      </c>
      <c r="L656" s="28">
        <f t="shared" si="256"/>
        <v>2948.0657645195324</v>
      </c>
      <c r="M656" s="28">
        <f t="shared" si="256"/>
        <v>2689.6826999631021</v>
      </c>
      <c r="N656" s="28">
        <f t="shared" si="256"/>
        <v>2524.7947087642019</v>
      </c>
      <c r="O656" s="28">
        <f t="shared" si="256"/>
        <v>2536.4509746190779</v>
      </c>
      <c r="P656" s="28">
        <f t="shared" si="256"/>
        <v>2119.4029758121478</v>
      </c>
      <c r="Q656" s="28">
        <f t="shared" si="256"/>
        <v>3150.3597138557639</v>
      </c>
      <c r="R656" s="28">
        <f t="shared" si="256"/>
        <v>3320.1741061066114</v>
      </c>
      <c r="S656" s="28">
        <f t="shared" si="256"/>
        <v>3373.1877835728201</v>
      </c>
      <c r="T656" s="28">
        <f t="shared" si="256"/>
        <v>4039.6996413059419</v>
      </c>
      <c r="U656" s="28">
        <f t="shared" si="256"/>
        <v>4547.4343409300145</v>
      </c>
      <c r="V656" s="28">
        <f t="shared" si="256"/>
        <v>4438.3295388959068</v>
      </c>
      <c r="W656" s="28">
        <f t="shared" si="256"/>
        <v>4203.9087824282415</v>
      </c>
      <c r="X656" s="28">
        <f t="shared" si="256"/>
        <v>3489.0999453538298</v>
      </c>
      <c r="Y656" s="28">
        <f t="shared" si="256"/>
        <v>3193.9160464884294</v>
      </c>
      <c r="Z656" s="28">
        <f t="shared" si="256"/>
        <v>2479.5825855139669</v>
      </c>
      <c r="AA656" s="28">
        <f t="shared" si="256"/>
        <v>2689.8073721023461</v>
      </c>
      <c r="AB656" s="28">
        <f t="shared" si="256"/>
        <v>2958.3328490530344</v>
      </c>
      <c r="AC656" s="28">
        <f t="shared" si="256"/>
        <v>2470.5517619832144</v>
      </c>
      <c r="AD656" s="28">
        <f t="shared" si="256"/>
        <v>11330.024369339963</v>
      </c>
      <c r="AE656" s="28">
        <f t="shared" si="256"/>
        <v>2920.4683447263324</v>
      </c>
    </row>
    <row r="657" spans="1:31" x14ac:dyDescent="0.2">
      <c r="A657" s="6" t="s">
        <v>19</v>
      </c>
      <c r="B657" s="7" t="s">
        <v>20</v>
      </c>
      <c r="C657" s="21">
        <f>+C600</f>
        <v>794.9360921521735</v>
      </c>
      <c r="D657" s="21">
        <f t="shared" ref="D657:AE657" si="257">+D600</f>
        <v>757.85432321594158</v>
      </c>
      <c r="E657" s="21">
        <f t="shared" si="257"/>
        <v>801.45381868394452</v>
      </c>
      <c r="F657" s="21">
        <f t="shared" si="257"/>
        <v>916.99883356109854</v>
      </c>
      <c r="G657" s="21">
        <f t="shared" si="257"/>
        <v>989.73629266598266</v>
      </c>
      <c r="H657" s="21">
        <f t="shared" si="257"/>
        <v>1026.4968812620048</v>
      </c>
      <c r="I657" s="21">
        <f t="shared" si="257"/>
        <v>1062.9227680901026</v>
      </c>
      <c r="J657" s="21">
        <f t="shared" si="257"/>
        <v>1279.2223963683373</v>
      </c>
      <c r="K657" s="21">
        <f t="shared" si="257"/>
        <v>1225.4897148539922</v>
      </c>
      <c r="L657" s="21">
        <f t="shared" si="257"/>
        <v>1234.010375643277</v>
      </c>
      <c r="M657" s="21">
        <f t="shared" si="257"/>
        <v>1238.6358426311635</v>
      </c>
      <c r="N657" s="21">
        <f t="shared" si="257"/>
        <v>1269.927870943651</v>
      </c>
      <c r="O657" s="21">
        <f t="shared" si="257"/>
        <v>1276.1499352205956</v>
      </c>
      <c r="P657" s="21">
        <f t="shared" si="257"/>
        <v>1140.6050681255037</v>
      </c>
      <c r="Q657" s="21">
        <f t="shared" si="257"/>
        <v>1139.7691690592842</v>
      </c>
      <c r="R657" s="21">
        <f t="shared" si="257"/>
        <v>1249.7350549714158</v>
      </c>
      <c r="S657" s="21">
        <f t="shared" si="257"/>
        <v>1298.7127599624685</v>
      </c>
      <c r="T657" s="21">
        <f t="shared" si="257"/>
        <v>1752.8797787742858</v>
      </c>
      <c r="U657" s="21">
        <f t="shared" si="257"/>
        <v>1830.2130644466208</v>
      </c>
      <c r="V657" s="21">
        <f t="shared" si="257"/>
        <v>1503.0831949429262</v>
      </c>
      <c r="W657" s="21">
        <f t="shared" si="257"/>
        <v>1584.7274876084339</v>
      </c>
      <c r="X657" s="21">
        <f t="shared" si="257"/>
        <v>1869.7480900778153</v>
      </c>
      <c r="Y657" s="21">
        <f t="shared" si="257"/>
        <v>1741.3911786297749</v>
      </c>
      <c r="Z657" s="21">
        <f t="shared" si="257"/>
        <v>1831.6728919676527</v>
      </c>
      <c r="AA657" s="21">
        <f t="shared" si="257"/>
        <v>1652.7935499793812</v>
      </c>
      <c r="AB657" s="21">
        <f t="shared" si="257"/>
        <v>1710.3753078197942</v>
      </c>
      <c r="AC657" s="21">
        <f t="shared" si="257"/>
        <v>1841.2527508496412</v>
      </c>
      <c r="AD657" s="21">
        <f t="shared" si="257"/>
        <v>2069.9601460517038</v>
      </c>
      <c r="AE657" s="21">
        <f t="shared" si="257"/>
        <v>1932.6338022506143</v>
      </c>
    </row>
    <row r="658" spans="1:31" x14ac:dyDescent="0.2">
      <c r="A658" s="12" t="s">
        <v>248</v>
      </c>
      <c r="B658" s="7" t="s">
        <v>249</v>
      </c>
      <c r="C658" s="21">
        <f>+C604</f>
        <v>1.976996478736146</v>
      </c>
      <c r="D658" s="21">
        <f t="shared" ref="D658:AE658" si="258">+D604</f>
        <v>2.0001613826404938</v>
      </c>
      <c r="E658" s="21">
        <f t="shared" si="258"/>
        <v>2.1023275205960257</v>
      </c>
      <c r="F658" s="21">
        <f t="shared" si="258"/>
        <v>3.5202713702564785</v>
      </c>
      <c r="G658" s="21">
        <f t="shared" si="258"/>
        <v>3.8790843819212917</v>
      </c>
      <c r="H658" s="21">
        <f t="shared" si="258"/>
        <v>4.3449769416066122</v>
      </c>
      <c r="I658" s="21">
        <f t="shared" si="258"/>
        <v>5.0846586068759265</v>
      </c>
      <c r="J658" s="21">
        <f t="shared" si="258"/>
        <v>6.7512999533527971</v>
      </c>
      <c r="K658" s="21">
        <f t="shared" si="258"/>
        <v>6.6626881836861855</v>
      </c>
      <c r="L658" s="21">
        <f t="shared" si="258"/>
        <v>11.377562164054115</v>
      </c>
      <c r="M658" s="21">
        <f t="shared" si="258"/>
        <v>14.889056948084274</v>
      </c>
      <c r="N658" s="21">
        <f t="shared" si="258"/>
        <v>26.157759739921154</v>
      </c>
      <c r="O658" s="21">
        <f t="shared" si="258"/>
        <v>26.854208732605038</v>
      </c>
      <c r="P658" s="21">
        <f t="shared" si="258"/>
        <v>34.27394167149658</v>
      </c>
      <c r="Q658" s="21">
        <f t="shared" si="258"/>
        <v>41.096528115794129</v>
      </c>
      <c r="R658" s="21">
        <f t="shared" si="258"/>
        <v>52.496286831801349</v>
      </c>
      <c r="S658" s="21">
        <f t="shared" si="258"/>
        <v>64.251863379863906</v>
      </c>
      <c r="T658" s="21">
        <f t="shared" si="258"/>
        <v>86.740354727461479</v>
      </c>
      <c r="U658" s="21">
        <f t="shared" si="258"/>
        <v>108.02703639628368</v>
      </c>
      <c r="V658" s="21">
        <f t="shared" si="258"/>
        <v>120.31571647504254</v>
      </c>
      <c r="W658" s="21">
        <f t="shared" si="258"/>
        <v>155.32841190214404</v>
      </c>
      <c r="X658" s="21">
        <f t="shared" si="258"/>
        <v>184.20477221873472</v>
      </c>
      <c r="Y658" s="21">
        <f t="shared" si="258"/>
        <v>217.60001603421884</v>
      </c>
      <c r="Z658" s="21">
        <f t="shared" si="258"/>
        <v>231.76059412950994</v>
      </c>
      <c r="AA658" s="21">
        <f t="shared" si="258"/>
        <v>268.95372246862411</v>
      </c>
      <c r="AB658" s="21">
        <f t="shared" si="258"/>
        <v>279.95503466628867</v>
      </c>
      <c r="AC658" s="21">
        <f t="shared" si="258"/>
        <v>340.06398024886465</v>
      </c>
      <c r="AD658" s="21">
        <f t="shared" si="258"/>
        <v>386.5989864348918</v>
      </c>
      <c r="AE658" s="21">
        <f t="shared" si="258"/>
        <v>459.95725166102665</v>
      </c>
    </row>
    <row r="659" spans="1:31" x14ac:dyDescent="0.2">
      <c r="A659" s="12" t="s">
        <v>390</v>
      </c>
      <c r="B659" s="7" t="s">
        <v>391</v>
      </c>
      <c r="C659" s="21">
        <f>+C613</f>
        <v>784.61971452537625</v>
      </c>
      <c r="D659" s="21">
        <f t="shared" ref="D659:AE659" si="259">+D613</f>
        <v>797.36331555916593</v>
      </c>
      <c r="E659" s="21">
        <f t="shared" si="259"/>
        <v>832.54746814495354</v>
      </c>
      <c r="F659" s="21">
        <f t="shared" si="259"/>
        <v>874.91404592476738</v>
      </c>
      <c r="G659" s="21">
        <f t="shared" si="259"/>
        <v>918.88467921324116</v>
      </c>
      <c r="H659" s="21">
        <f t="shared" si="259"/>
        <v>949.6151660953758</v>
      </c>
      <c r="I659" s="21">
        <f t="shared" si="259"/>
        <v>993.24501032505964</v>
      </c>
      <c r="J659" s="21">
        <f t="shared" si="259"/>
        <v>1008.2203248452038</v>
      </c>
      <c r="K659" s="21">
        <f t="shared" si="259"/>
        <v>996.91510666080057</v>
      </c>
      <c r="L659" s="21">
        <f t="shared" si="259"/>
        <v>1022.9930533166161</v>
      </c>
      <c r="M659" s="21">
        <f t="shared" si="259"/>
        <v>1014.3741149566036</v>
      </c>
      <c r="N659" s="21">
        <f t="shared" si="259"/>
        <v>956.59401755676288</v>
      </c>
      <c r="O659" s="21">
        <f t="shared" si="259"/>
        <v>994.02658542817062</v>
      </c>
      <c r="P659" s="21">
        <f t="shared" si="259"/>
        <v>959.02796526044631</v>
      </c>
      <c r="Q659" s="21">
        <f t="shared" si="259"/>
        <v>1047.323842522751</v>
      </c>
      <c r="R659" s="21">
        <f t="shared" si="259"/>
        <v>1047.1690879929711</v>
      </c>
      <c r="S659" s="21">
        <f t="shared" si="259"/>
        <v>1101.3703550667647</v>
      </c>
      <c r="T659" s="21">
        <f t="shared" si="259"/>
        <v>1144.109164753615</v>
      </c>
      <c r="U659" s="21">
        <f t="shared" si="259"/>
        <v>1167.1623830365902</v>
      </c>
      <c r="V659" s="21">
        <f t="shared" si="259"/>
        <v>1165.8637744022963</v>
      </c>
      <c r="W659" s="21">
        <f t="shared" si="259"/>
        <v>1194.4222697053801</v>
      </c>
      <c r="X659" s="21">
        <f t="shared" si="259"/>
        <v>1171.0219097034965</v>
      </c>
      <c r="Y659" s="21">
        <f t="shared" si="259"/>
        <v>1190.5399530466386</v>
      </c>
      <c r="Z659" s="21">
        <f t="shared" si="259"/>
        <v>1155.3564621014534</v>
      </c>
      <c r="AA659" s="21">
        <f t="shared" si="259"/>
        <v>1103.9712843747261</v>
      </c>
      <c r="AB659" s="21">
        <f t="shared" si="259"/>
        <v>1140.4515968662065</v>
      </c>
      <c r="AC659" s="21">
        <f t="shared" si="259"/>
        <v>1125.5861667653651</v>
      </c>
      <c r="AD659" s="21">
        <f t="shared" si="259"/>
        <v>1107.2265546385891</v>
      </c>
      <c r="AE659" s="21">
        <f t="shared" si="259"/>
        <v>1116.4189310038375</v>
      </c>
    </row>
    <row r="660" spans="1:31" x14ac:dyDescent="0.2">
      <c r="A660" s="12" t="s">
        <v>548</v>
      </c>
      <c r="B660" s="7" t="s">
        <v>804</v>
      </c>
      <c r="C660" s="21">
        <f>+C624</f>
        <v>-152.57813826751294</v>
      </c>
      <c r="D660" s="21">
        <f t="shared" ref="D660:AE660" si="260">+D624</f>
        <v>-70.118163512758898</v>
      </c>
      <c r="E660" s="21">
        <f t="shared" si="260"/>
        <v>-84.561554383416365</v>
      </c>
      <c r="F660" s="21">
        <f t="shared" si="260"/>
        <v>-293.938554579742</v>
      </c>
      <c r="G660" s="21">
        <f t="shared" si="260"/>
        <v>-136.09242165252431</v>
      </c>
      <c r="H660" s="21">
        <f t="shared" si="260"/>
        <v>-75.060362048677192</v>
      </c>
      <c r="I660" s="21">
        <f t="shared" si="260"/>
        <v>270.26172868499788</v>
      </c>
      <c r="J660" s="21">
        <f t="shared" si="260"/>
        <v>48.779034996790784</v>
      </c>
      <c r="K660" s="21">
        <f t="shared" si="260"/>
        <v>32.626268238441909</v>
      </c>
      <c r="L660" s="21">
        <f t="shared" si="260"/>
        <v>507.17348671898634</v>
      </c>
      <c r="M660" s="21">
        <f t="shared" si="260"/>
        <v>236.20367035808383</v>
      </c>
      <c r="N660" s="21">
        <f t="shared" si="260"/>
        <v>64.406843400154173</v>
      </c>
      <c r="O660" s="21">
        <f t="shared" si="260"/>
        <v>46.462358528934658</v>
      </c>
      <c r="P660" s="21">
        <f t="shared" si="260"/>
        <v>-221.70679800466291</v>
      </c>
      <c r="Q660" s="21">
        <f t="shared" si="260"/>
        <v>696.33042021416782</v>
      </c>
      <c r="R660" s="21">
        <f t="shared" si="260"/>
        <v>740.08513598087984</v>
      </c>
      <c r="S660" s="21">
        <f t="shared" si="260"/>
        <v>631.20718872437214</v>
      </c>
      <c r="T660" s="21">
        <f t="shared" si="260"/>
        <v>822.27858637421673</v>
      </c>
      <c r="U660" s="21">
        <f t="shared" si="260"/>
        <v>1220.9737360784873</v>
      </c>
      <c r="V660" s="21">
        <f t="shared" si="260"/>
        <v>1463.175633433277</v>
      </c>
      <c r="W660" s="21">
        <f t="shared" si="260"/>
        <v>1053.8272630569786</v>
      </c>
      <c r="X660" s="21">
        <f t="shared" si="260"/>
        <v>52.915731653298678</v>
      </c>
      <c r="Y660" s="21">
        <f t="shared" si="260"/>
        <v>-163.05782734817987</v>
      </c>
      <c r="Z660" s="21">
        <f t="shared" si="260"/>
        <v>-1053.4867094443603</v>
      </c>
      <c r="AA660" s="21">
        <f t="shared" si="260"/>
        <v>-688.9840037339452</v>
      </c>
      <c r="AB660" s="21">
        <f t="shared" si="260"/>
        <v>-554.55796573298846</v>
      </c>
      <c r="AC660" s="21">
        <f t="shared" si="260"/>
        <v>-1217.3331251567213</v>
      </c>
      <c r="AD660" s="21">
        <f t="shared" si="260"/>
        <v>7370.5020229308102</v>
      </c>
      <c r="AE660" s="21">
        <f t="shared" si="260"/>
        <v>-1007.7806638775091</v>
      </c>
    </row>
    <row r="661" spans="1:31" x14ac:dyDescent="0.2">
      <c r="A661" s="12" t="s">
        <v>721</v>
      </c>
      <c r="B661" s="7" t="s">
        <v>722</v>
      </c>
      <c r="C661" s="21">
        <f>+C633</f>
        <v>84.410608171233136</v>
      </c>
      <c r="D661" s="21">
        <f t="shared" ref="D661:AE661" si="261">+D633</f>
        <v>85.084859252353112</v>
      </c>
      <c r="E661" s="21">
        <f t="shared" si="261"/>
        <v>104.5074442946979</v>
      </c>
      <c r="F661" s="21">
        <f t="shared" si="261"/>
        <v>119.84907883985221</v>
      </c>
      <c r="G661" s="21">
        <f t="shared" si="261"/>
        <v>136.11647525151608</v>
      </c>
      <c r="H661" s="21">
        <f t="shared" si="261"/>
        <v>151.28925251266725</v>
      </c>
      <c r="I661" s="21">
        <f t="shared" si="261"/>
        <v>151.93116713471034</v>
      </c>
      <c r="J661" s="21">
        <f t="shared" si="261"/>
        <v>157.67149349484106</v>
      </c>
      <c r="K661" s="21">
        <f t="shared" si="261"/>
        <v>163.20311396783569</v>
      </c>
      <c r="L661" s="21">
        <f t="shared" si="261"/>
        <v>172.51128667659913</v>
      </c>
      <c r="M661" s="21">
        <f t="shared" si="261"/>
        <v>185.58001506916676</v>
      </c>
      <c r="N661" s="21">
        <f t="shared" si="261"/>
        <v>207.70821712371253</v>
      </c>
      <c r="O661" s="21">
        <f t="shared" si="261"/>
        <v>192.95788670877226</v>
      </c>
      <c r="P661" s="21">
        <f t="shared" si="261"/>
        <v>207.20279875936407</v>
      </c>
      <c r="Q661" s="21">
        <f t="shared" si="261"/>
        <v>225.83975394376682</v>
      </c>
      <c r="R661" s="21">
        <f t="shared" si="261"/>
        <v>230.6885403295432</v>
      </c>
      <c r="S661" s="21">
        <f t="shared" si="261"/>
        <v>277.6456164393511</v>
      </c>
      <c r="T661" s="21">
        <f t="shared" si="261"/>
        <v>233.69175667636262</v>
      </c>
      <c r="U661" s="21">
        <f t="shared" si="261"/>
        <v>221.05812097203187</v>
      </c>
      <c r="V661" s="21">
        <f t="shared" si="261"/>
        <v>185.89121964236489</v>
      </c>
      <c r="W661" s="21">
        <f t="shared" si="261"/>
        <v>215.60335015530472</v>
      </c>
      <c r="X661" s="21">
        <f t="shared" si="261"/>
        <v>211.20944170048475</v>
      </c>
      <c r="Y661" s="21">
        <f t="shared" si="261"/>
        <v>207.44272612597663</v>
      </c>
      <c r="Z661" s="21">
        <f t="shared" si="261"/>
        <v>314.27934675971107</v>
      </c>
      <c r="AA661" s="21">
        <f t="shared" si="261"/>
        <v>353.07281901356021</v>
      </c>
      <c r="AB661" s="21">
        <f t="shared" si="261"/>
        <v>382.10887543373326</v>
      </c>
      <c r="AC661" s="21">
        <f t="shared" si="261"/>
        <v>380.98198927606518</v>
      </c>
      <c r="AD661" s="21">
        <f t="shared" si="261"/>
        <v>395.73665928396804</v>
      </c>
      <c r="AE661" s="21">
        <f t="shared" si="261"/>
        <v>419.23902368836303</v>
      </c>
    </row>
    <row r="663" spans="1:31" x14ac:dyDescent="0.2">
      <c r="A663" s="138" t="s">
        <v>17</v>
      </c>
      <c r="B663" s="138" t="s">
        <v>18</v>
      </c>
      <c r="C663" s="138">
        <v>1990</v>
      </c>
      <c r="D663" s="138">
        <v>1991</v>
      </c>
      <c r="E663" s="138">
        <v>1992</v>
      </c>
      <c r="F663" s="138">
        <v>1993</v>
      </c>
      <c r="G663" s="138">
        <v>1994</v>
      </c>
      <c r="H663" s="138">
        <v>1995</v>
      </c>
      <c r="I663" s="138">
        <v>1996</v>
      </c>
      <c r="J663" s="138">
        <v>1997</v>
      </c>
      <c r="K663" s="138">
        <v>1998</v>
      </c>
      <c r="L663" s="138">
        <v>1999</v>
      </c>
      <c r="M663" s="138">
        <v>2000</v>
      </c>
      <c r="N663" s="138">
        <v>2001</v>
      </c>
      <c r="O663" s="138">
        <v>2002</v>
      </c>
      <c r="P663" s="138">
        <v>2003</v>
      </c>
      <c r="Q663" s="138">
        <v>2004</v>
      </c>
      <c r="R663" s="138">
        <v>2005</v>
      </c>
      <c r="S663" s="138">
        <v>2006</v>
      </c>
      <c r="T663" s="138">
        <v>2007</v>
      </c>
      <c r="U663" s="138">
        <v>2008</v>
      </c>
      <c r="V663" s="138">
        <v>2009</v>
      </c>
      <c r="W663" s="138">
        <v>2010</v>
      </c>
      <c r="X663" s="138">
        <v>2011</v>
      </c>
      <c r="Y663" s="138">
        <v>2012</v>
      </c>
      <c r="Z663" s="138">
        <v>2013</v>
      </c>
      <c r="AA663" s="138">
        <v>2014</v>
      </c>
      <c r="AB663" s="138">
        <v>2015</v>
      </c>
      <c r="AC663" s="138">
        <v>2016</v>
      </c>
      <c r="AD663" s="138">
        <v>2017</v>
      </c>
      <c r="AE663" s="138">
        <v>2018</v>
      </c>
    </row>
    <row r="664" spans="1:31" x14ac:dyDescent="0.2">
      <c r="A664" s="6"/>
      <c r="B664" s="31" t="s">
        <v>247</v>
      </c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</row>
    <row r="665" spans="1:31" x14ac:dyDescent="0.2">
      <c r="A665" s="6" t="s">
        <v>19</v>
      </c>
      <c r="B665" s="7" t="s">
        <v>20</v>
      </c>
      <c r="C665" s="21">
        <v>0</v>
      </c>
      <c r="D665" s="21">
        <v>0</v>
      </c>
      <c r="E665" s="21">
        <v>0</v>
      </c>
      <c r="F665" s="21">
        <v>0</v>
      </c>
      <c r="G665" s="21">
        <v>0</v>
      </c>
      <c r="H665" s="21">
        <v>0</v>
      </c>
      <c r="I665" s="21">
        <v>0</v>
      </c>
      <c r="J665" s="21">
        <v>0</v>
      </c>
      <c r="K665" s="21">
        <v>0</v>
      </c>
      <c r="L665" s="21">
        <v>0</v>
      </c>
      <c r="M665" s="21">
        <v>0</v>
      </c>
      <c r="N665" s="21">
        <v>0</v>
      </c>
      <c r="O665" s="21">
        <v>0</v>
      </c>
      <c r="P665" s="21">
        <v>0</v>
      </c>
      <c r="Q665" s="21">
        <v>0</v>
      </c>
      <c r="R665" s="21">
        <v>0</v>
      </c>
      <c r="S665" s="21">
        <v>0</v>
      </c>
      <c r="T665" s="21">
        <v>0</v>
      </c>
      <c r="U665" s="21">
        <v>0</v>
      </c>
      <c r="V665" s="21">
        <v>0</v>
      </c>
      <c r="W665" s="21">
        <v>0</v>
      </c>
      <c r="X665" s="21">
        <v>0</v>
      </c>
      <c r="Y665" s="21">
        <v>0</v>
      </c>
      <c r="Z665" s="21">
        <v>0</v>
      </c>
      <c r="AA665" s="21">
        <v>0</v>
      </c>
      <c r="AB665" s="21">
        <v>0</v>
      </c>
      <c r="AC665" s="21">
        <v>0</v>
      </c>
      <c r="AD665" s="21">
        <v>0</v>
      </c>
      <c r="AE665" s="21">
        <v>0</v>
      </c>
    </row>
    <row r="666" spans="1:31" x14ac:dyDescent="0.2">
      <c r="A666" s="12" t="s">
        <v>248</v>
      </c>
      <c r="B666" s="7" t="s">
        <v>249</v>
      </c>
      <c r="C666" s="21">
        <v>0</v>
      </c>
      <c r="D666" s="21">
        <v>0</v>
      </c>
      <c r="E666" s="21">
        <v>0</v>
      </c>
      <c r="F666" s="21">
        <v>0</v>
      </c>
      <c r="G666" s="21">
        <v>0</v>
      </c>
      <c r="H666" s="21">
        <v>0</v>
      </c>
      <c r="I666" s="21">
        <v>0</v>
      </c>
      <c r="J666" s="21">
        <v>0</v>
      </c>
      <c r="K666" s="21">
        <v>0</v>
      </c>
      <c r="L666" s="21">
        <v>0</v>
      </c>
      <c r="M666" s="21">
        <v>0</v>
      </c>
      <c r="N666" s="21">
        <v>0</v>
      </c>
      <c r="O666" s="21">
        <v>0</v>
      </c>
      <c r="P666" s="21">
        <v>0</v>
      </c>
      <c r="Q666" s="21">
        <v>0</v>
      </c>
      <c r="R666" s="21">
        <v>0</v>
      </c>
      <c r="S666" s="21">
        <v>0</v>
      </c>
      <c r="T666" s="21">
        <v>0</v>
      </c>
      <c r="U666" s="21">
        <v>0</v>
      </c>
      <c r="V666" s="21">
        <v>0</v>
      </c>
      <c r="W666" s="21">
        <v>0</v>
      </c>
      <c r="X666" s="21">
        <v>0</v>
      </c>
      <c r="Y666" s="21">
        <v>0</v>
      </c>
      <c r="Z666" s="21">
        <v>0</v>
      </c>
      <c r="AA666" s="21">
        <v>0</v>
      </c>
      <c r="AB666" s="21">
        <v>0</v>
      </c>
      <c r="AC666" s="21">
        <v>0</v>
      </c>
      <c r="AD666" s="21">
        <v>0</v>
      </c>
      <c r="AE666" s="21">
        <v>0</v>
      </c>
    </row>
    <row r="667" spans="1:31" x14ac:dyDescent="0.2">
      <c r="A667" s="12" t="s">
        <v>390</v>
      </c>
      <c r="B667" s="7" t="s">
        <v>391</v>
      </c>
      <c r="C667" s="21">
        <v>0</v>
      </c>
      <c r="D667" s="21">
        <v>0</v>
      </c>
      <c r="E667" s="21">
        <v>0</v>
      </c>
      <c r="F667" s="21">
        <v>0</v>
      </c>
      <c r="G667" s="21">
        <v>0</v>
      </c>
      <c r="H667" s="21">
        <v>0</v>
      </c>
      <c r="I667" s="21">
        <v>0</v>
      </c>
      <c r="J667" s="21">
        <v>0</v>
      </c>
      <c r="K667" s="21">
        <v>0</v>
      </c>
      <c r="L667" s="21">
        <v>0</v>
      </c>
      <c r="M667" s="21">
        <v>0</v>
      </c>
      <c r="N667" s="21">
        <v>0</v>
      </c>
      <c r="O667" s="21">
        <v>0</v>
      </c>
      <c r="P667" s="21">
        <v>0</v>
      </c>
      <c r="Q667" s="21">
        <v>0</v>
      </c>
      <c r="R667" s="21">
        <v>0</v>
      </c>
      <c r="S667" s="21">
        <v>0</v>
      </c>
      <c r="T667" s="21">
        <v>0</v>
      </c>
      <c r="U667" s="21">
        <v>0</v>
      </c>
      <c r="V667" s="21">
        <v>0</v>
      </c>
      <c r="W667" s="21">
        <v>0</v>
      </c>
      <c r="X667" s="21">
        <v>0</v>
      </c>
      <c r="Y667" s="21">
        <v>0</v>
      </c>
      <c r="Z667" s="21">
        <v>0</v>
      </c>
      <c r="AA667" s="21">
        <v>0</v>
      </c>
      <c r="AB667" s="21">
        <v>0</v>
      </c>
      <c r="AC667" s="21">
        <v>0</v>
      </c>
      <c r="AD667" s="21">
        <v>0</v>
      </c>
      <c r="AE667" s="21">
        <v>0</v>
      </c>
    </row>
    <row r="668" spans="1:31" x14ac:dyDescent="0.2">
      <c r="A668" s="12" t="s">
        <v>548</v>
      </c>
      <c r="B668" s="7" t="s">
        <v>804</v>
      </c>
      <c r="C668" s="21">
        <v>0</v>
      </c>
      <c r="D668" s="21">
        <v>0</v>
      </c>
      <c r="E668" s="21">
        <v>0</v>
      </c>
      <c r="F668" s="21">
        <v>0</v>
      </c>
      <c r="G668" s="21">
        <v>0</v>
      </c>
      <c r="H668" s="21">
        <v>0</v>
      </c>
      <c r="I668" s="21">
        <v>0</v>
      </c>
      <c r="J668" s="21">
        <v>0</v>
      </c>
      <c r="K668" s="21">
        <v>0</v>
      </c>
      <c r="L668" s="21">
        <v>0</v>
      </c>
      <c r="M668" s="21">
        <v>0</v>
      </c>
      <c r="N668" s="21">
        <v>0</v>
      </c>
      <c r="O668" s="21">
        <v>0</v>
      </c>
      <c r="P668" s="21">
        <v>0</v>
      </c>
      <c r="Q668" s="21">
        <v>0</v>
      </c>
      <c r="R668" s="21">
        <v>0</v>
      </c>
      <c r="S668" s="21">
        <v>0</v>
      </c>
      <c r="T668" s="21">
        <v>0</v>
      </c>
      <c r="U668" s="21">
        <v>0</v>
      </c>
      <c r="V668" s="21">
        <v>0</v>
      </c>
      <c r="W668" s="21">
        <v>0</v>
      </c>
      <c r="X668" s="21">
        <v>0</v>
      </c>
      <c r="Y668" s="21">
        <v>0</v>
      </c>
      <c r="Z668" s="21">
        <v>0</v>
      </c>
      <c r="AA668" s="21">
        <v>0</v>
      </c>
      <c r="AB668" s="21">
        <v>0</v>
      </c>
      <c r="AC668" s="21">
        <v>0</v>
      </c>
      <c r="AD668" s="144">
        <v>0</v>
      </c>
      <c r="AE668" s="144">
        <v>0</v>
      </c>
    </row>
    <row r="669" spans="1:31" x14ac:dyDescent="0.2">
      <c r="A669" s="12" t="s">
        <v>721</v>
      </c>
      <c r="B669" s="7" t="s">
        <v>722</v>
      </c>
      <c r="C669" s="21">
        <v>0</v>
      </c>
      <c r="D669" s="21">
        <v>0</v>
      </c>
      <c r="E669" s="21">
        <v>0</v>
      </c>
      <c r="F669" s="21">
        <v>0</v>
      </c>
      <c r="G669" s="21">
        <v>0</v>
      </c>
      <c r="H669" s="21">
        <v>0</v>
      </c>
      <c r="I669" s="21">
        <v>0</v>
      </c>
      <c r="J669" s="21">
        <v>0</v>
      </c>
      <c r="K669" s="21">
        <v>0</v>
      </c>
      <c r="L669" s="21">
        <v>0</v>
      </c>
      <c r="M669" s="21">
        <v>0</v>
      </c>
      <c r="N669" s="21">
        <v>0</v>
      </c>
      <c r="O669" s="21">
        <v>0</v>
      </c>
      <c r="P669" s="21">
        <v>0</v>
      </c>
      <c r="Q669" s="21">
        <v>0</v>
      </c>
      <c r="R669" s="21">
        <v>0</v>
      </c>
      <c r="S669" s="21">
        <v>0</v>
      </c>
      <c r="T669" s="21">
        <v>0</v>
      </c>
      <c r="U669" s="21">
        <v>0</v>
      </c>
      <c r="V669" s="21">
        <v>0</v>
      </c>
      <c r="W669" s="21">
        <v>0</v>
      </c>
      <c r="X669" s="21">
        <v>0</v>
      </c>
      <c r="Y669" s="21">
        <v>0</v>
      </c>
      <c r="Z669" s="21">
        <v>0</v>
      </c>
      <c r="AA669" s="21">
        <v>0</v>
      </c>
      <c r="AB669" s="21">
        <v>0</v>
      </c>
      <c r="AC669" s="21">
        <v>0</v>
      </c>
      <c r="AD669" s="21">
        <v>0</v>
      </c>
      <c r="AE669" s="21">
        <v>0</v>
      </c>
    </row>
  </sheetData>
  <conditionalFormatting sqref="C2:AE2">
    <cfRule type="cellIs" dxfId="186" priority="368" operator="equal">
      <formula>0</formula>
    </cfRule>
  </conditionalFormatting>
  <conditionalFormatting sqref="A425:B426 A430:B431 A434:B437 A427:A429">
    <cfRule type="cellIs" dxfId="185" priority="127" operator="lessThan">
      <formula>0</formula>
    </cfRule>
  </conditionalFormatting>
  <conditionalFormatting sqref="A432:B433">
    <cfRule type="cellIs" dxfId="184" priority="126" operator="lessThan">
      <formula>0</formula>
    </cfRule>
  </conditionalFormatting>
  <conditionalFormatting sqref="B555 A576:B581">
    <cfRule type="cellIs" dxfId="183" priority="125" operator="lessThan">
      <formula>0</formula>
    </cfRule>
  </conditionalFormatting>
  <conditionalFormatting sqref="A633:B638 B624">
    <cfRule type="cellIs" dxfId="182" priority="124" operator="lessThan">
      <formula>0</formula>
    </cfRule>
  </conditionalFormatting>
  <conditionalFormatting sqref="A661:B661">
    <cfRule type="cellIs" dxfId="181" priority="123" operator="lessThan">
      <formula>0</formula>
    </cfRule>
  </conditionalFormatting>
  <conditionalFormatting sqref="B659:B660">
    <cfRule type="cellIs" dxfId="180" priority="122" operator="lessThan">
      <formula>0</formula>
    </cfRule>
  </conditionalFormatting>
  <conditionalFormatting sqref="B613">
    <cfRule type="cellIs" dxfId="179" priority="121" operator="lessThan">
      <formula>0</formula>
    </cfRule>
  </conditionalFormatting>
  <conditionalFormatting sqref="C434 C431 C425:C426">
    <cfRule type="cellIs" dxfId="178" priority="120" operator="lessThan">
      <formula>0</formula>
    </cfRule>
  </conditionalFormatting>
  <conditionalFormatting sqref="C613">
    <cfRule type="cellIs" dxfId="177" priority="118" operator="lessThan">
      <formula>0</formula>
    </cfRule>
  </conditionalFormatting>
  <conditionalFormatting sqref="C417 C415 C409 C407 C401 C399 C393 C391 C385 C383 C380 C377 C374 C371 C368 C364 C358:C359 C349:C350 C341 C297:C302">
    <cfRule type="cellIs" dxfId="176" priority="117" operator="lessThan">
      <formula>0</formula>
    </cfRule>
  </conditionalFormatting>
  <conditionalFormatting sqref="C633 C624">
    <cfRule type="cellIs" dxfId="175" priority="115" operator="lessThan">
      <formula>0</formula>
    </cfRule>
  </conditionalFormatting>
  <conditionalFormatting sqref="C315">
    <cfRule type="cellIs" dxfId="174" priority="113" operator="lessThan">
      <formula>0</formula>
    </cfRule>
  </conditionalFormatting>
  <conditionalFormatting sqref="C328">
    <cfRule type="cellIs" dxfId="173" priority="114" operator="lessThan">
      <formula>0</formula>
    </cfRule>
  </conditionalFormatting>
  <conditionalFormatting sqref="C252">
    <cfRule type="cellIs" dxfId="172" priority="101" operator="lessThan">
      <formula>0</formula>
    </cfRule>
  </conditionalFormatting>
  <conditionalFormatting sqref="C195">
    <cfRule type="cellIs" dxfId="171" priority="112" operator="lessThan">
      <formula>0</formula>
    </cfRule>
  </conditionalFormatting>
  <conditionalFormatting sqref="C202">
    <cfRule type="cellIs" dxfId="170" priority="111" operator="lessThan">
      <formula>0</formula>
    </cfRule>
  </conditionalFormatting>
  <conditionalFormatting sqref="C206">
    <cfRule type="cellIs" dxfId="169" priority="110" operator="lessThan">
      <formula>0</formula>
    </cfRule>
  </conditionalFormatting>
  <conditionalFormatting sqref="C213">
    <cfRule type="cellIs" dxfId="168" priority="109" operator="lessThan">
      <formula>0</formula>
    </cfRule>
  </conditionalFormatting>
  <conditionalFormatting sqref="C216:C217">
    <cfRule type="cellIs" dxfId="167" priority="108" operator="lessThan">
      <formula>0</formula>
    </cfRule>
  </conditionalFormatting>
  <conditionalFormatting sqref="C219">
    <cfRule type="cellIs" dxfId="166" priority="107" operator="lessThan">
      <formula>0</formula>
    </cfRule>
  </conditionalFormatting>
  <conditionalFormatting sqref="C226">
    <cfRule type="cellIs" dxfId="165" priority="106" operator="lessThan">
      <formula>0</formula>
    </cfRule>
  </conditionalFormatting>
  <conditionalFormatting sqref="C230">
    <cfRule type="cellIs" dxfId="164" priority="105" operator="lessThan">
      <formula>0</formula>
    </cfRule>
  </conditionalFormatting>
  <conditionalFormatting sqref="C237">
    <cfRule type="cellIs" dxfId="163" priority="104" operator="lessThan">
      <formula>0</formula>
    </cfRule>
  </conditionalFormatting>
  <conditionalFormatting sqref="C240">
    <cfRule type="cellIs" dxfId="162" priority="103" operator="lessThan">
      <formula>0</formula>
    </cfRule>
  </conditionalFormatting>
  <conditionalFormatting sqref="C244">
    <cfRule type="cellIs" dxfId="161" priority="102" operator="lessThan">
      <formula>0</formula>
    </cfRule>
  </conditionalFormatting>
  <conditionalFormatting sqref="C257:C258">
    <cfRule type="cellIs" dxfId="160" priority="100" operator="lessThan">
      <formula>0</formula>
    </cfRule>
  </conditionalFormatting>
  <conditionalFormatting sqref="C260">
    <cfRule type="cellIs" dxfId="159" priority="99" operator="lessThan">
      <formula>0</formula>
    </cfRule>
  </conditionalFormatting>
  <conditionalFormatting sqref="C269:C270">
    <cfRule type="cellIs" dxfId="158" priority="98" operator="lessThan">
      <formula>0</formula>
    </cfRule>
  </conditionalFormatting>
  <conditionalFormatting sqref="C272">
    <cfRule type="cellIs" dxfId="157" priority="97" operator="lessThan">
      <formula>0</formula>
    </cfRule>
  </conditionalFormatting>
  <conditionalFormatting sqref="C277">
    <cfRule type="cellIs" dxfId="156" priority="96" operator="lessThan">
      <formula>0</formula>
    </cfRule>
  </conditionalFormatting>
  <conditionalFormatting sqref="C279">
    <cfRule type="cellIs" dxfId="155" priority="95" operator="lessThan">
      <formula>0</formula>
    </cfRule>
  </conditionalFormatting>
  <conditionalFormatting sqref="C287">
    <cfRule type="cellIs" dxfId="154" priority="94" operator="lessThan">
      <formula>0</formula>
    </cfRule>
  </conditionalFormatting>
  <conditionalFormatting sqref="C291">
    <cfRule type="cellIs" dxfId="153" priority="93" operator="lessThan">
      <formula>0</formula>
    </cfRule>
  </conditionalFormatting>
  <conditionalFormatting sqref="C453">
    <cfRule type="cellIs" dxfId="152" priority="88" operator="lessThan">
      <formula>0</formula>
    </cfRule>
  </conditionalFormatting>
  <conditionalFormatting sqref="C453">
    <cfRule type="cellIs" dxfId="151" priority="86" operator="equal">
      <formula>0</formula>
    </cfRule>
    <cfRule type="cellIs" dxfId="150" priority="87" operator="equal">
      <formula>0</formula>
    </cfRule>
  </conditionalFormatting>
  <conditionalFormatting sqref="C191:C193">
    <cfRule type="cellIs" dxfId="149" priority="85" operator="lessThan">
      <formula>0</formula>
    </cfRule>
  </conditionalFormatting>
  <conditionalFormatting sqref="C597">
    <cfRule type="cellIs" dxfId="148" priority="83" operator="lessThan">
      <formula>0</formula>
    </cfRule>
  </conditionalFormatting>
  <conditionalFormatting sqref="C597">
    <cfRule type="cellIs" dxfId="147" priority="81" operator="equal">
      <formula>0</formula>
    </cfRule>
    <cfRule type="cellIs" dxfId="146" priority="82" operator="equal">
      <formula>0</formula>
    </cfRule>
  </conditionalFormatting>
  <conditionalFormatting sqref="C654">
    <cfRule type="cellIs" dxfId="145" priority="80" operator="lessThan">
      <formula>0</formula>
    </cfRule>
  </conditionalFormatting>
  <conditionalFormatting sqref="C654">
    <cfRule type="cellIs" dxfId="144" priority="78" operator="equal">
      <formula>0</formula>
    </cfRule>
    <cfRule type="cellIs" dxfId="143" priority="79" operator="equal">
      <formula>0</formula>
    </cfRule>
  </conditionalFormatting>
  <conditionalFormatting sqref="C355">
    <cfRule type="cellIs" dxfId="142" priority="77" operator="lessThan">
      <formula>0</formula>
    </cfRule>
  </conditionalFormatting>
  <conditionalFormatting sqref="C367">
    <cfRule type="cellIs" dxfId="141" priority="76" operator="lessThan">
      <formula>0</formula>
    </cfRule>
  </conditionalFormatting>
  <conditionalFormatting sqref="C566:C567">
    <cfRule type="cellIs" dxfId="140" priority="71" operator="lessThan">
      <formula>0</formula>
    </cfRule>
  </conditionalFormatting>
  <conditionalFormatting sqref="C555:C556 C571 C568 C565 C562 C559 C574:C577">
    <cfRule type="cellIs" dxfId="139" priority="75" operator="lessThan">
      <formula>0</formula>
    </cfRule>
  </conditionalFormatting>
  <conditionalFormatting sqref="C557:C558">
    <cfRule type="cellIs" dxfId="138" priority="74" operator="lessThan">
      <formula>0</formula>
    </cfRule>
  </conditionalFormatting>
  <conditionalFormatting sqref="C560:C561">
    <cfRule type="cellIs" dxfId="137" priority="73" operator="lessThan">
      <formula>0</formula>
    </cfRule>
  </conditionalFormatting>
  <conditionalFormatting sqref="C563:C564">
    <cfRule type="cellIs" dxfId="136" priority="72" operator="lessThan">
      <formula>0</formula>
    </cfRule>
  </conditionalFormatting>
  <conditionalFormatting sqref="C569:C570">
    <cfRule type="cellIs" dxfId="135" priority="70" operator="lessThan">
      <formula>0</formula>
    </cfRule>
  </conditionalFormatting>
  <conditionalFormatting sqref="C572:C573">
    <cfRule type="cellIs" dxfId="134" priority="69" operator="lessThan">
      <formula>0</formula>
    </cfRule>
  </conditionalFormatting>
  <conditionalFormatting sqref="C578:C579">
    <cfRule type="cellIs" dxfId="133" priority="68" operator="lessThan">
      <formula>0</formula>
    </cfRule>
  </conditionalFormatting>
  <conditionalFormatting sqref="C585:C586">
    <cfRule type="cellIs" dxfId="132" priority="67" operator="lessThan">
      <formula>0</formula>
    </cfRule>
  </conditionalFormatting>
  <conditionalFormatting sqref="C541 C549:C554 C544:C545">
    <cfRule type="cellIs" dxfId="131" priority="66" operator="lessThan">
      <formula>0</formula>
    </cfRule>
  </conditionalFormatting>
  <conditionalFormatting sqref="C524">
    <cfRule type="cellIs" dxfId="130" priority="65" operator="lessThan">
      <formula>0</formula>
    </cfRule>
  </conditionalFormatting>
  <conditionalFormatting sqref="C526:C540">
    <cfRule type="cellIs" dxfId="129" priority="64" operator="lessThan">
      <formula>0</formula>
    </cfRule>
  </conditionalFormatting>
  <conditionalFormatting sqref="C525">
    <cfRule type="cellIs" dxfId="128" priority="63" operator="lessThan">
      <formula>0</formula>
    </cfRule>
  </conditionalFormatting>
  <conditionalFormatting sqref="C542">
    <cfRule type="cellIs" dxfId="127" priority="62" operator="lessThan">
      <formula>0</formula>
    </cfRule>
  </conditionalFormatting>
  <conditionalFormatting sqref="C543">
    <cfRule type="cellIs" dxfId="126" priority="61" operator="lessThan">
      <formula>0</formula>
    </cfRule>
  </conditionalFormatting>
  <conditionalFormatting sqref="C580:C581">
    <cfRule type="cellIs" dxfId="125" priority="60" operator="lessThan">
      <formula>0</formula>
    </cfRule>
  </conditionalFormatting>
  <conditionalFormatting sqref="D434:AE434 D431:AE431 D425:AE426">
    <cfRule type="cellIs" dxfId="124" priority="59" operator="lessThan">
      <formula>0</formula>
    </cfRule>
  </conditionalFormatting>
  <conditionalFormatting sqref="D613:AE613">
    <cfRule type="cellIs" dxfId="123" priority="58" operator="lessThan">
      <formula>0</formula>
    </cfRule>
  </conditionalFormatting>
  <conditionalFormatting sqref="D417:AE417 D415:AE415 D409:AE409 D407:AE407 D401:AE401 D399:AE399 D393:AE393 D391:AE391 D385:AE385 D383:AE383 D380:AE380 D377:AE377 D374:AE374 D371:AE371 D368:AE368 D364:AE364 D358:AE359 D349:AE350 D341:AE341 D297:AE302">
    <cfRule type="cellIs" dxfId="122" priority="57" operator="lessThan">
      <formula>0</formula>
    </cfRule>
  </conditionalFormatting>
  <conditionalFormatting sqref="D633:AE633 D624:AE624">
    <cfRule type="cellIs" dxfId="121" priority="56" operator="lessThan">
      <formula>0</formula>
    </cfRule>
  </conditionalFormatting>
  <conditionalFormatting sqref="D315:AE315">
    <cfRule type="cellIs" dxfId="120" priority="54" operator="lessThan">
      <formula>0</formula>
    </cfRule>
  </conditionalFormatting>
  <conditionalFormatting sqref="D328:AE328">
    <cfRule type="cellIs" dxfId="119" priority="55" operator="lessThan">
      <formula>0</formula>
    </cfRule>
  </conditionalFormatting>
  <conditionalFormatting sqref="D252:AE252">
    <cfRule type="cellIs" dxfId="118" priority="42" operator="lessThan">
      <formula>0</formula>
    </cfRule>
  </conditionalFormatting>
  <conditionalFormatting sqref="D195:AE195">
    <cfRule type="cellIs" dxfId="117" priority="53" operator="lessThan">
      <formula>0</formula>
    </cfRule>
  </conditionalFormatting>
  <conditionalFormatting sqref="D202:AE202">
    <cfRule type="cellIs" dxfId="116" priority="52" operator="lessThan">
      <formula>0</formula>
    </cfRule>
  </conditionalFormatting>
  <conditionalFormatting sqref="D206:AE206">
    <cfRule type="cellIs" dxfId="115" priority="51" operator="lessThan">
      <formula>0</formula>
    </cfRule>
  </conditionalFormatting>
  <conditionalFormatting sqref="D213:AE213">
    <cfRule type="cellIs" dxfId="114" priority="50" operator="lessThan">
      <formula>0</formula>
    </cfRule>
  </conditionalFormatting>
  <conditionalFormatting sqref="D216:AE217">
    <cfRule type="cellIs" dxfId="113" priority="49" operator="lessThan">
      <formula>0</formula>
    </cfRule>
  </conditionalFormatting>
  <conditionalFormatting sqref="D219:AE219">
    <cfRule type="cellIs" dxfId="112" priority="48" operator="lessThan">
      <formula>0</formula>
    </cfRule>
  </conditionalFormatting>
  <conditionalFormatting sqref="D226:AE226">
    <cfRule type="cellIs" dxfId="111" priority="47" operator="lessThan">
      <formula>0</formula>
    </cfRule>
  </conditionalFormatting>
  <conditionalFormatting sqref="D230:AE230">
    <cfRule type="cellIs" dxfId="110" priority="46" operator="lessThan">
      <formula>0</formula>
    </cfRule>
  </conditionalFormatting>
  <conditionalFormatting sqref="D237:AE237">
    <cfRule type="cellIs" dxfId="109" priority="45" operator="lessThan">
      <formula>0</formula>
    </cfRule>
  </conditionalFormatting>
  <conditionalFormatting sqref="D240:AE240">
    <cfRule type="cellIs" dxfId="108" priority="44" operator="lessThan">
      <formula>0</formula>
    </cfRule>
  </conditionalFormatting>
  <conditionalFormatting sqref="D244:AE244">
    <cfRule type="cellIs" dxfId="107" priority="43" operator="lessThan">
      <formula>0</formula>
    </cfRule>
  </conditionalFormatting>
  <conditionalFormatting sqref="D257:AE258">
    <cfRule type="cellIs" dxfId="106" priority="41" operator="lessThan">
      <formula>0</formula>
    </cfRule>
  </conditionalFormatting>
  <conditionalFormatting sqref="D260:AE260">
    <cfRule type="cellIs" dxfId="105" priority="40" operator="lessThan">
      <formula>0</formula>
    </cfRule>
  </conditionalFormatting>
  <conditionalFormatting sqref="D269:AE270">
    <cfRule type="cellIs" dxfId="104" priority="39" operator="lessThan">
      <formula>0</formula>
    </cfRule>
  </conditionalFormatting>
  <conditionalFormatting sqref="D272:AE272">
    <cfRule type="cellIs" dxfId="103" priority="38" operator="lessThan">
      <formula>0</formula>
    </cfRule>
  </conditionalFormatting>
  <conditionalFormatting sqref="D277:AE277">
    <cfRule type="cellIs" dxfId="102" priority="37" operator="lessThan">
      <formula>0</formula>
    </cfRule>
  </conditionalFormatting>
  <conditionalFormatting sqref="D279:AE279">
    <cfRule type="cellIs" dxfId="101" priority="36" operator="lessThan">
      <formula>0</formula>
    </cfRule>
  </conditionalFormatting>
  <conditionalFormatting sqref="D287:AE287">
    <cfRule type="cellIs" dxfId="100" priority="35" operator="lessThan">
      <formula>0</formula>
    </cfRule>
  </conditionalFormatting>
  <conditionalFormatting sqref="D291:AE291">
    <cfRule type="cellIs" dxfId="99" priority="34" operator="lessThan">
      <formula>0</formula>
    </cfRule>
  </conditionalFormatting>
  <conditionalFormatting sqref="D453:AE453">
    <cfRule type="cellIs" dxfId="98" priority="33" operator="lessThan">
      <formula>0</formula>
    </cfRule>
  </conditionalFormatting>
  <conditionalFormatting sqref="D453:AE453">
    <cfRule type="cellIs" dxfId="97" priority="31" operator="equal">
      <formula>0</formula>
    </cfRule>
    <cfRule type="cellIs" dxfId="96" priority="32" operator="equal">
      <formula>0</formula>
    </cfRule>
  </conditionalFormatting>
  <conditionalFormatting sqref="D191:AE193">
    <cfRule type="cellIs" dxfId="95" priority="30" operator="lessThan">
      <formula>0</formula>
    </cfRule>
  </conditionalFormatting>
  <conditionalFormatting sqref="D597:AE597">
    <cfRule type="cellIs" dxfId="94" priority="29" operator="lessThan">
      <formula>0</formula>
    </cfRule>
  </conditionalFormatting>
  <conditionalFormatting sqref="D597:AE597">
    <cfRule type="cellIs" dxfId="93" priority="27" operator="equal">
      <formula>0</formula>
    </cfRule>
    <cfRule type="cellIs" dxfId="92" priority="28" operator="equal">
      <formula>0</formula>
    </cfRule>
  </conditionalFormatting>
  <conditionalFormatting sqref="D654:AE654">
    <cfRule type="cellIs" dxfId="91" priority="26" operator="lessThan">
      <formula>0</formula>
    </cfRule>
  </conditionalFormatting>
  <conditionalFormatting sqref="D654:AE654">
    <cfRule type="cellIs" dxfId="90" priority="24" operator="equal">
      <formula>0</formula>
    </cfRule>
    <cfRule type="cellIs" dxfId="89" priority="25" operator="equal">
      <formula>0</formula>
    </cfRule>
  </conditionalFormatting>
  <conditionalFormatting sqref="D355:AE355">
    <cfRule type="cellIs" dxfId="88" priority="23" operator="lessThan">
      <formula>0</formula>
    </cfRule>
  </conditionalFormatting>
  <conditionalFormatting sqref="D367:AE367">
    <cfRule type="cellIs" dxfId="87" priority="22" operator="lessThan">
      <formula>0</formula>
    </cfRule>
  </conditionalFormatting>
  <conditionalFormatting sqref="D566:AE567">
    <cfRule type="cellIs" dxfId="86" priority="17" operator="lessThan">
      <formula>0</formula>
    </cfRule>
  </conditionalFormatting>
  <conditionalFormatting sqref="D555:AE556 D571:AE571 D568:AE568 D565:AE565 D562:AE562 D559:AE559 D574:AE577">
    <cfRule type="cellIs" dxfId="85" priority="21" operator="lessThan">
      <formula>0</formula>
    </cfRule>
  </conditionalFormatting>
  <conditionalFormatting sqref="D557:AE558">
    <cfRule type="cellIs" dxfId="84" priority="20" operator="lessThan">
      <formula>0</formula>
    </cfRule>
  </conditionalFormatting>
  <conditionalFormatting sqref="D560:AE561">
    <cfRule type="cellIs" dxfId="83" priority="19" operator="lessThan">
      <formula>0</formula>
    </cfRule>
  </conditionalFormatting>
  <conditionalFormatting sqref="D563:AE564">
    <cfRule type="cellIs" dxfId="82" priority="18" operator="lessThan">
      <formula>0</formula>
    </cfRule>
  </conditionalFormatting>
  <conditionalFormatting sqref="D569:AE570">
    <cfRule type="cellIs" dxfId="81" priority="16" operator="lessThan">
      <formula>0</formula>
    </cfRule>
  </conditionalFormatting>
  <conditionalFormatting sqref="D572:AE573">
    <cfRule type="cellIs" dxfId="80" priority="15" operator="lessThan">
      <formula>0</formula>
    </cfRule>
  </conditionalFormatting>
  <conditionalFormatting sqref="D578:AE579">
    <cfRule type="cellIs" dxfId="79" priority="14" operator="lessThan">
      <formula>0</formula>
    </cfRule>
  </conditionalFormatting>
  <conditionalFormatting sqref="D585:AE586">
    <cfRule type="cellIs" dxfId="78" priority="13" operator="lessThan">
      <formula>0</formula>
    </cfRule>
  </conditionalFormatting>
  <conditionalFormatting sqref="D541:AE541 D549:AE554 D544:AE545">
    <cfRule type="cellIs" dxfId="77" priority="12" operator="lessThan">
      <formula>0</formula>
    </cfRule>
  </conditionalFormatting>
  <conditionalFormatting sqref="D524:AE524">
    <cfRule type="cellIs" dxfId="76" priority="11" operator="lessThan">
      <formula>0</formula>
    </cfRule>
  </conditionalFormatting>
  <conditionalFormatting sqref="D526:AE540">
    <cfRule type="cellIs" dxfId="75" priority="10" operator="lessThan">
      <formula>0</formula>
    </cfRule>
  </conditionalFormatting>
  <conditionalFormatting sqref="D525:AE525">
    <cfRule type="cellIs" dxfId="74" priority="9" operator="lessThan">
      <formula>0</formula>
    </cfRule>
  </conditionalFormatting>
  <conditionalFormatting sqref="D542:AE542">
    <cfRule type="cellIs" dxfId="73" priority="8" operator="lessThan">
      <formula>0</formula>
    </cfRule>
  </conditionalFormatting>
  <conditionalFormatting sqref="D543:AE543">
    <cfRule type="cellIs" dxfId="72" priority="7" operator="lessThan">
      <formula>0</formula>
    </cfRule>
  </conditionalFormatting>
  <conditionalFormatting sqref="D580:AE581">
    <cfRule type="cellIs" dxfId="71" priority="6" operator="lessThan">
      <formula>0</formula>
    </cfRule>
  </conditionalFormatting>
  <conditionalFormatting sqref="C625:AE631">
    <cfRule type="cellIs" dxfId="70" priority="5" operator="lessThan">
      <formula>0</formula>
    </cfRule>
  </conditionalFormatting>
  <conditionalFormatting sqref="C4:AE4">
    <cfRule type="cellIs" dxfId="69" priority="4" operator="lessThan">
      <formula>0</formula>
    </cfRule>
  </conditionalFormatting>
  <conditionalFormatting sqref="A669:B669">
    <cfRule type="cellIs" dxfId="68" priority="3" operator="lessThan">
      <formula>0</formula>
    </cfRule>
  </conditionalFormatting>
  <conditionalFormatting sqref="B667:B668">
    <cfRule type="cellIs" dxfId="67" priority="2" operator="lessThan">
      <formula>0</formula>
    </cfRule>
  </conditionalFormatting>
  <conditionalFormatting sqref="C665:AE669">
    <cfRule type="cellIs" dxfId="66" priority="1" operator="notEqual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CO2eq!C625:AE625</xm:f>
              <xm:sqref>AG625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CO2eq!C626:AE626</xm:f>
              <xm:sqref>AG626</xm:sqref>
            </x14:sparkline>
            <x14:sparkline>
              <xm:f>CO2eq!C627:AE627</xm:f>
              <xm:sqref>AG627</xm:sqref>
            </x14:sparkline>
            <x14:sparkline>
              <xm:f>CO2eq!C628:AE628</xm:f>
              <xm:sqref>AG628</xm:sqref>
            </x14:sparkline>
            <x14:sparkline>
              <xm:f>CO2eq!C629:AE629</xm:f>
              <xm:sqref>AG629</xm:sqref>
            </x14:sparkline>
            <x14:sparkline>
              <xm:f>CO2eq!C630:AE630</xm:f>
              <xm:sqref>AG630</xm:sqref>
            </x14:sparkline>
            <x14:sparkline>
              <xm:f>CO2eq!C631:AE631</xm:f>
              <xm:sqref>AG631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CO2eq!C632:AE632</xm:f>
              <xm:sqref>AG632</xm:sqref>
            </x14:sparkline>
            <x14:sparkline>
              <xm:f>CO2eq!C633:AE633</xm:f>
              <xm:sqref>AG633</xm:sqref>
            </x14:sparkline>
            <x14:sparkline>
              <xm:f>CO2eq!C634:AE634</xm:f>
              <xm:sqref>AG634</xm:sqref>
            </x14:sparkline>
            <x14:sparkline>
              <xm:f>CO2eq!C635:AE635</xm:f>
              <xm:sqref>AG635</xm:sqref>
            </x14:sparkline>
            <x14:sparkline>
              <xm:f>CO2eq!C636:AE636</xm:f>
              <xm:sqref>AG636</xm:sqref>
            </x14:sparkline>
            <x14:sparkline>
              <xm:f>CO2eq!C637:AE637</xm:f>
              <xm:sqref>AG637</xm:sqref>
            </x14:sparkline>
            <x14:sparkline>
              <xm:f>CO2eq!C638:AE638</xm:f>
              <xm:sqref>AG638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CO2eq!C624:AE624</xm:f>
              <xm:sqref>AG624</xm:sqref>
            </x14:sparkline>
            <x14:sparkline>
              <xm:f>CO2eq!C623:AE623</xm:f>
              <xm:sqref>AG623</xm:sqref>
            </x14:sparkline>
            <x14:sparkline>
              <xm:f>CO2eq!C622:AE622</xm:f>
              <xm:sqref>AG622</xm:sqref>
            </x14:sparkline>
            <x14:sparkline>
              <xm:f>CO2eq!C621:AE621</xm:f>
              <xm:sqref>AG621</xm:sqref>
            </x14:sparkline>
            <x14:sparkline>
              <xm:f>CO2eq!C620:AE620</xm:f>
              <xm:sqref>AG620</xm:sqref>
            </x14:sparkline>
            <x14:sparkline>
              <xm:f>CO2eq!C619:AE619</xm:f>
              <xm:sqref>AG619</xm:sqref>
            </x14:sparkline>
            <x14:sparkline>
              <xm:f>CO2eq!C618:AE618</xm:f>
              <xm:sqref>AG618</xm:sqref>
            </x14:sparkline>
            <x14:sparkline>
              <xm:f>CO2eq!C617:AE617</xm:f>
              <xm:sqref>AG617</xm:sqref>
            </x14:sparkline>
            <x14:sparkline>
              <xm:f>CO2eq!C616:AE616</xm:f>
              <xm:sqref>AG616</xm:sqref>
            </x14:sparkline>
            <x14:sparkline>
              <xm:f>CO2eq!C615:AE615</xm:f>
              <xm:sqref>AG615</xm:sqref>
            </x14:sparkline>
            <x14:sparkline>
              <xm:f>CO2eq!C614:AE614</xm:f>
              <xm:sqref>AG614</xm:sqref>
            </x14:sparkline>
            <x14:sparkline>
              <xm:f>CO2eq!C613:AE613</xm:f>
              <xm:sqref>AG613</xm:sqref>
            </x14:sparkline>
            <x14:sparkline>
              <xm:f>CO2eq!C612:AE612</xm:f>
              <xm:sqref>AG612</xm:sqref>
            </x14:sparkline>
            <x14:sparkline>
              <xm:f>CO2eq!C611:AE611</xm:f>
              <xm:sqref>AG611</xm:sqref>
            </x14:sparkline>
            <x14:sparkline>
              <xm:f>CO2eq!C610:AE610</xm:f>
              <xm:sqref>AG610</xm:sqref>
            </x14:sparkline>
            <x14:sparkline>
              <xm:f>CO2eq!C609:AE609</xm:f>
              <xm:sqref>AG609</xm:sqref>
            </x14:sparkline>
            <x14:sparkline>
              <xm:f>CO2eq!C608:AE608</xm:f>
              <xm:sqref>AG608</xm:sqref>
            </x14:sparkline>
            <x14:sparkline>
              <xm:f>CO2eq!C607:AE607</xm:f>
              <xm:sqref>AG607</xm:sqref>
            </x14:sparkline>
            <x14:sparkline>
              <xm:f>CO2eq!C606:AE606</xm:f>
              <xm:sqref>AG606</xm:sqref>
            </x14:sparkline>
            <x14:sparkline>
              <xm:f>CO2eq!C605:AE605</xm:f>
              <xm:sqref>AG605</xm:sqref>
            </x14:sparkline>
            <x14:sparkline>
              <xm:f>CO2eq!C604:AE604</xm:f>
              <xm:sqref>AG604</xm:sqref>
            </x14:sparkline>
            <x14:sparkline>
              <xm:f>CO2eq!C603:AE603</xm:f>
              <xm:sqref>AG603</xm:sqref>
            </x14:sparkline>
            <x14:sparkline>
              <xm:f>CO2eq!C602:AE602</xm:f>
              <xm:sqref>AG602</xm:sqref>
            </x14:sparkline>
            <x14:sparkline>
              <xm:f>CO2eq!C601:AE601</xm:f>
              <xm:sqref>AG601</xm:sqref>
            </x14:sparkline>
            <x14:sparkline>
              <xm:f>CO2eq!C600:AE600</xm:f>
              <xm:sqref>AG600</xm:sqref>
            </x14:sparkline>
            <x14:sparkline>
              <xm:f>CO2eq!C599:AE599</xm:f>
              <xm:sqref>AG599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00FF00"/>
  </sheetPr>
  <dimension ref="A2:AE119"/>
  <sheetViews>
    <sheetView showGridLines="0" topLeftCell="A40" zoomScale="70" zoomScaleNormal="70" workbookViewId="0">
      <selection activeCell="C84" sqref="C84:AE84"/>
    </sheetView>
  </sheetViews>
  <sheetFormatPr baseColWidth="10" defaultColWidth="11.42578125" defaultRowHeight="12.75" x14ac:dyDescent="0.2"/>
  <cols>
    <col min="1" max="1" width="5.5703125" style="1" customWidth="1"/>
    <col min="2" max="2" width="16.5703125" style="1" customWidth="1"/>
    <col min="3" max="31" width="12" style="1" customWidth="1"/>
    <col min="32" max="16384" width="11.42578125" style="1"/>
  </cols>
  <sheetData>
    <row r="2" spans="1:31" x14ac:dyDescent="0.2">
      <c r="B2" s="7" t="s">
        <v>231</v>
      </c>
      <c r="C2" s="7" t="s">
        <v>920</v>
      </c>
    </row>
    <row r="3" spans="1:31" x14ac:dyDescent="0.2">
      <c r="B3" s="16" t="s">
        <v>789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B4" s="3" t="s">
        <v>921</v>
      </c>
      <c r="C4" s="21">
        <f>+'CO2'!C656+'abs CO2'!C656</f>
        <v>627.2882131044496</v>
      </c>
      <c r="D4" s="21">
        <f>+'CO2'!D656+'abs CO2'!D656</f>
        <v>673.47808263888101</v>
      </c>
      <c r="E4" s="21">
        <f>+'CO2'!E656+'abs CO2'!E656</f>
        <v>704.54014636146758</v>
      </c>
      <c r="F4" s="21">
        <f>+'CO2'!F656+'abs CO2'!F656</f>
        <v>606.67812721137534</v>
      </c>
      <c r="G4" s="21">
        <f>+'CO2'!G656+'abs CO2'!G656</f>
        <v>820.24892448044193</v>
      </c>
      <c r="H4" s="21">
        <f>+'CO2'!H656+'abs CO2'!H656</f>
        <v>935.0131998548859</v>
      </c>
      <c r="I4" s="21">
        <f>+'CO2'!I656+'abs CO2'!I656</f>
        <v>1317.9222161507546</v>
      </c>
      <c r="J4" s="21">
        <f>+'CO2'!J656+'abs CO2'!J656</f>
        <v>1309.0504582535673</v>
      </c>
      <c r="K4" s="21">
        <f>+'CO2'!K656+'abs CO2'!K656</f>
        <v>1245.6855649409918</v>
      </c>
      <c r="L4" s="21">
        <f>+'CO2'!L656+'abs CO2'!L656</f>
        <v>1692.9986339970078</v>
      </c>
      <c r="M4" s="21">
        <f>+'CO2'!M656+'abs CO2'!M656</f>
        <v>1463.2550417197972</v>
      </c>
      <c r="N4" s="21">
        <f>+'CO2'!N656+'abs CO2'!N656</f>
        <v>1326.3776160383918</v>
      </c>
      <c r="O4" s="21">
        <f>+'CO2'!O656+'abs CO2'!O656</f>
        <v>1296.1956787511094</v>
      </c>
      <c r="P4" s="21">
        <f>+'CO2'!P656+'abs CO2'!P656</f>
        <v>914.06384324942974</v>
      </c>
      <c r="Q4" s="21">
        <f>+'CO2'!Q656+'abs CO2'!Q656</f>
        <v>1828.1777992028219</v>
      </c>
      <c r="R4" s="21">
        <f>+'CO2'!R656+'abs CO2'!R656</f>
        <v>1968.6550583500193</v>
      </c>
      <c r="S4" s="21">
        <f>+'CO2'!S656+'abs CO2'!S656</f>
        <v>1918.7331021746263</v>
      </c>
      <c r="T4" s="21">
        <f>+'CO2'!T656+'abs CO2'!T656</f>
        <v>2561.7875399812765</v>
      </c>
      <c r="U4" s="21">
        <f>+'CO2'!U656+'abs CO2'!U656</f>
        <v>3045.055646785032</v>
      </c>
      <c r="V4" s="21">
        <f>+'CO2'!V656+'abs CO2'!V656</f>
        <v>2950.6991034017638</v>
      </c>
      <c r="W4" s="21">
        <f>+'CO2'!W656+'abs CO2'!W656</f>
        <v>2620.1110849917072</v>
      </c>
      <c r="X4" s="21">
        <f>+'CO2'!X656+'abs CO2'!X656</f>
        <v>1903.2084635950914</v>
      </c>
      <c r="Y4" s="21">
        <f>+'CO2'!Y656+'abs CO2'!Y656</f>
        <v>1556.8980580869984</v>
      </c>
      <c r="Z4" s="21">
        <f>+'CO2'!Z656+'abs CO2'!Z656</f>
        <v>779.06834114266576</v>
      </c>
      <c r="AA4" s="21">
        <f>+'CO2'!AA656+'abs CO2'!AA656</f>
        <v>959.19808994968844</v>
      </c>
      <c r="AB4" s="21">
        <f>+'CO2'!AB656+'abs CO2'!AB656</f>
        <v>1152.4929502502364</v>
      </c>
      <c r="AC4" s="21">
        <f>+'CO2'!AC656+'abs CO2'!AC656</f>
        <v>625.41798296682691</v>
      </c>
      <c r="AD4" s="21">
        <f>+'CO2'!AD656+'abs CO2'!AD656</f>
        <v>9047.1149990436206</v>
      </c>
      <c r="AE4" s="21">
        <f>+'CO2'!AE656+'abs CO2'!AE656</f>
        <v>913.95050654837405</v>
      </c>
    </row>
    <row r="5" spans="1:31" x14ac:dyDescent="0.2">
      <c r="B5" s="3" t="s">
        <v>234</v>
      </c>
      <c r="C5" s="21">
        <f>+'CH4'!C656*PCG!$C$5</f>
        <v>525.00531055688123</v>
      </c>
      <c r="D5" s="21">
        <f>+'CH4'!D656*PCG!$C$5</f>
        <v>533.99879804950922</v>
      </c>
      <c r="E5" s="21">
        <f>+'CH4'!E656*PCG!$C$5</f>
        <v>569.72013451446969</v>
      </c>
      <c r="F5" s="21">
        <f>+'CH4'!F656*PCG!$C$5</f>
        <v>605.93871280986855</v>
      </c>
      <c r="G5" s="21">
        <f>+'CH4'!G656*PCG!$C$5</f>
        <v>655.63684056095497</v>
      </c>
      <c r="H5" s="21">
        <f>+'CH4'!H656*PCG!$C$5</f>
        <v>669.99195117226509</v>
      </c>
      <c r="I5" s="21">
        <f>+'CH4'!I656*PCG!$C$5</f>
        <v>709.33186188494903</v>
      </c>
      <c r="J5" s="21">
        <f>+'CH4'!J656*PCG!$C$5</f>
        <v>741.07934922678851</v>
      </c>
      <c r="K5" s="21">
        <f>+'CH4'!K656*PCG!$C$5</f>
        <v>734.00546671507175</v>
      </c>
      <c r="L5" s="21">
        <f>+'CH4'!L656*PCG!$C$5</f>
        <v>780.04965459911784</v>
      </c>
      <c r="M5" s="21">
        <f>+'CH4'!M656*PCG!$C$5</f>
        <v>782.36595795473602</v>
      </c>
      <c r="N5" s="21">
        <f>+'CH4'!N656*PCG!$C$5</f>
        <v>729.09389574027205</v>
      </c>
      <c r="O5" s="21">
        <f>+'CH4'!O656*PCG!$C$5</f>
        <v>741.13628986856122</v>
      </c>
      <c r="P5" s="21">
        <f>+'CH4'!P656*PCG!$C$5</f>
        <v>724.09062651983197</v>
      </c>
      <c r="Q5" s="21">
        <f>+'CH4'!Q656*PCG!$C$5</f>
        <v>791.07795879124319</v>
      </c>
      <c r="R5" s="21">
        <f>+'CH4'!R656*PCG!$C$5</f>
        <v>823.14957811384386</v>
      </c>
      <c r="S5" s="21">
        <f>+'CH4'!S656*PCG!$C$5</f>
        <v>894.94182514736701</v>
      </c>
      <c r="T5" s="21">
        <f>+'CH4'!T656*PCG!$C$5</f>
        <v>878.66569956562637</v>
      </c>
      <c r="U5" s="21">
        <f>+'CH4'!U656*PCG!$C$5</f>
        <v>851.47216381141925</v>
      </c>
      <c r="V5" s="21">
        <f>+'CH4'!V656*PCG!$C$5</f>
        <v>801.06110097233113</v>
      </c>
      <c r="W5" s="21">
        <f>+'CH4'!W656*PCG!$C$5</f>
        <v>837.42368466567211</v>
      </c>
      <c r="X5" s="21">
        <f>+'CH4'!X656*PCG!$C$5</f>
        <v>842.46678892419538</v>
      </c>
      <c r="Y5" s="21">
        <f>+'CH4'!Y656*PCG!$C$5</f>
        <v>884.26453451235329</v>
      </c>
      <c r="Z5" s="21">
        <f>+'CH4'!Z656*PCG!$C$5</f>
        <v>932.75504263406378</v>
      </c>
      <c r="AA5" s="21">
        <f>+'CH4'!AA656*PCG!$C$5</f>
        <v>934.4785058568259</v>
      </c>
      <c r="AB5" s="21">
        <f>+'CH4'!AB656*PCG!$C$5</f>
        <v>976.5272733413932</v>
      </c>
      <c r="AC5" s="21">
        <f>+'CH4'!AC656*PCG!$C$5</f>
        <v>949.9901203123834</v>
      </c>
      <c r="AD5" s="21">
        <f>+'CH4'!AD656*PCG!$C$5</f>
        <v>1174.4318571943052</v>
      </c>
      <c r="AE5" s="21">
        <f>+'CH4'!AE656*PCG!$C$5</f>
        <v>957.17939188221897</v>
      </c>
    </row>
    <row r="6" spans="1:31" x14ac:dyDescent="0.2">
      <c r="B6" s="3" t="s">
        <v>235</v>
      </c>
      <c r="C6" s="21">
        <f>+N2O!C656*PCG!$C$6</f>
        <v>361.07158975408493</v>
      </c>
      <c r="D6" s="21">
        <f>+N2O!D656*PCG!$C$6</f>
        <v>364.67757529993531</v>
      </c>
      <c r="E6" s="21">
        <f>+N2O!E656*PCG!$C$6</f>
        <v>381.75671610053149</v>
      </c>
      <c r="F6" s="21">
        <f>+N2O!F656*PCG!$C$6</f>
        <v>407.28664824403569</v>
      </c>
      <c r="G6" s="21">
        <f>+N2O!G656*PCG!$C$6</f>
        <v>434.93117007130996</v>
      </c>
      <c r="H6" s="21">
        <f>+N2O!H656*PCG!$C$6</f>
        <v>449.54092187987084</v>
      </c>
      <c r="I6" s="21">
        <f>+N2O!I656*PCG!$C$6</f>
        <v>453.39986644472992</v>
      </c>
      <c r="J6" s="21">
        <f>+N2O!J656*PCG!$C$6</f>
        <v>446.09127553257957</v>
      </c>
      <c r="K6" s="21">
        <f>+N2O!K656*PCG!$C$6</f>
        <v>440.88716486660434</v>
      </c>
      <c r="L6" s="21">
        <f>+N2O!L656*PCG!$C$6</f>
        <v>465.80291351780886</v>
      </c>
      <c r="M6" s="21">
        <f>+N2O!M656*PCG!$C$6</f>
        <v>431.62981400153978</v>
      </c>
      <c r="N6" s="21">
        <f>+N2O!N656*PCG!$C$6</f>
        <v>445.67439421689357</v>
      </c>
      <c r="O6" s="21">
        <f>+N2O!O656*PCG!$C$6</f>
        <v>474.90797047057919</v>
      </c>
      <c r="P6" s="21">
        <f>+N2O!P656*PCG!$C$6</f>
        <v>449.53837314424521</v>
      </c>
      <c r="Q6" s="21">
        <f>+N2O!Q656*PCG!$C$6</f>
        <v>492.6425502097224</v>
      </c>
      <c r="R6" s="21">
        <f>+N2O!R656*PCG!$C$6</f>
        <v>478.83748477403287</v>
      </c>
      <c r="S6" s="21">
        <f>+N2O!S656*PCG!$C$6</f>
        <v>498.27344557046166</v>
      </c>
      <c r="T6" s="21">
        <f>+N2O!T656*PCG!$C$6</f>
        <v>522.84255139124639</v>
      </c>
      <c r="U6" s="21">
        <f>+N2O!U656*PCG!$C$6</f>
        <v>556.90302491562932</v>
      </c>
      <c r="V6" s="21">
        <f>+N2O!V656*PCG!$C$6</f>
        <v>578.59810070576111</v>
      </c>
      <c r="W6" s="21">
        <f>+N2O!W656*PCG!$C$6</f>
        <v>603.78824947836836</v>
      </c>
      <c r="X6" s="21">
        <f>+N2O!X656*PCG!$C$6</f>
        <v>573.2528176812084</v>
      </c>
      <c r="Y6" s="21">
        <f>+N2O!Y656*PCG!$C$6</f>
        <v>546.18444426868064</v>
      </c>
      <c r="Z6" s="21">
        <f>+N2O!Z656*PCG!$C$6</f>
        <v>548.2642757955889</v>
      </c>
      <c r="AA6" s="21">
        <f>+N2O!AA656*PCG!$C$6</f>
        <v>540.44905744345567</v>
      </c>
      <c r="AB6" s="21">
        <f>+N2O!AB656*PCG!$C$6</f>
        <v>567.05064398485081</v>
      </c>
      <c r="AC6" s="21">
        <f>+N2O!AC656*PCG!$C$6</f>
        <v>579.67491961587075</v>
      </c>
      <c r="AD6" s="21">
        <f>+N2O!AD656*PCG!$C$6</f>
        <v>747.19104086964421</v>
      </c>
      <c r="AE6" s="21">
        <f>+N2O!AE656*PCG!$C$6</f>
        <v>609.8791556472853</v>
      </c>
    </row>
    <row r="7" spans="1:31" x14ac:dyDescent="0.2">
      <c r="B7" s="3" t="s">
        <v>236</v>
      </c>
      <c r="C7" s="21">
        <f>+SUM(C8:C10)</f>
        <v>1.5964459133978973E-4</v>
      </c>
      <c r="D7" s="21">
        <f t="shared" ref="D7:AE7" si="0">+SUM(D8:D10)</f>
        <v>3.0039909016231287E-2</v>
      </c>
      <c r="E7" s="21">
        <f t="shared" si="0"/>
        <v>3.2507284306944446E-2</v>
      </c>
      <c r="F7" s="21">
        <f t="shared" si="0"/>
        <v>1.4401868509527977</v>
      </c>
      <c r="G7" s="21">
        <f t="shared" si="0"/>
        <v>1.7071747474298491</v>
      </c>
      <c r="H7" s="21">
        <f t="shared" si="0"/>
        <v>2.139841855954745</v>
      </c>
      <c r="I7" s="21">
        <f t="shared" si="0"/>
        <v>2.7913883613123618</v>
      </c>
      <c r="J7" s="21">
        <f t="shared" si="0"/>
        <v>4.4234666455900324</v>
      </c>
      <c r="K7" s="21">
        <f t="shared" si="0"/>
        <v>4.3186953820885181</v>
      </c>
      <c r="L7" s="21">
        <f t="shared" si="0"/>
        <v>9.2145624055981301</v>
      </c>
      <c r="M7" s="21">
        <f t="shared" si="0"/>
        <v>12.431886287029032</v>
      </c>
      <c r="N7" s="21">
        <f t="shared" si="0"/>
        <v>23.648802768643794</v>
      </c>
      <c r="O7" s="21">
        <f t="shared" si="0"/>
        <v>24.211035528828244</v>
      </c>
      <c r="P7" s="21">
        <f t="shared" si="0"/>
        <v>31.710132898640197</v>
      </c>
      <c r="Q7" s="21">
        <f t="shared" si="0"/>
        <v>38.461405651976463</v>
      </c>
      <c r="R7" s="21">
        <f t="shared" si="0"/>
        <v>49.531984868714339</v>
      </c>
      <c r="S7" s="21">
        <f t="shared" si="0"/>
        <v>61.239410680365673</v>
      </c>
      <c r="T7" s="21">
        <f t="shared" si="0"/>
        <v>76.403850367793282</v>
      </c>
      <c r="U7" s="21">
        <f t="shared" si="0"/>
        <v>94.003505417932601</v>
      </c>
      <c r="V7" s="21">
        <f t="shared" si="0"/>
        <v>107.97123381605186</v>
      </c>
      <c r="W7" s="21">
        <f t="shared" si="0"/>
        <v>142.58576329249428</v>
      </c>
      <c r="X7" s="21">
        <f t="shared" si="0"/>
        <v>170.1718751533341</v>
      </c>
      <c r="Y7" s="21">
        <f t="shared" si="0"/>
        <v>206.56900962039609</v>
      </c>
      <c r="Z7" s="21">
        <f t="shared" si="0"/>
        <v>219.49492594164832</v>
      </c>
      <c r="AA7" s="21">
        <f t="shared" si="0"/>
        <v>255.68171885237547</v>
      </c>
      <c r="AB7" s="21">
        <f t="shared" si="0"/>
        <v>262.26198147655458</v>
      </c>
      <c r="AC7" s="21">
        <f t="shared" si="0"/>
        <v>315.4687390881345</v>
      </c>
      <c r="AD7" s="21">
        <f t="shared" si="0"/>
        <v>361.28647223239261</v>
      </c>
      <c r="AE7" s="21">
        <f t="shared" si="0"/>
        <v>439.45929064845495</v>
      </c>
    </row>
    <row r="8" spans="1:31" x14ac:dyDescent="0.2">
      <c r="B8" s="14" t="s">
        <v>237</v>
      </c>
      <c r="C8" s="21">
        <f>+HFC!C656</f>
        <v>1.5964459133978973E-4</v>
      </c>
      <c r="D8" s="21">
        <f>+HFC!D656</f>
        <v>5.8445911446311841E-4</v>
      </c>
      <c r="E8" s="21">
        <f>+HFC!E656</f>
        <v>1.5639126762961224E-3</v>
      </c>
      <c r="F8" s="21">
        <f>+HFC!F656</f>
        <v>3.7791266760679862E-3</v>
      </c>
      <c r="G8" s="21">
        <f>+HFC!G656</f>
        <v>0.23185991774431472</v>
      </c>
      <c r="H8" s="21">
        <f>+HFC!H656</f>
        <v>0.51894944240841923</v>
      </c>
      <c r="I8" s="21">
        <f>+HFC!I656</f>
        <v>1.1364890210125342</v>
      </c>
      <c r="J8" s="21">
        <f>+HFC!J656</f>
        <v>2.5280790129765611</v>
      </c>
      <c r="K8" s="21">
        <f>+HFC!K656</f>
        <v>2.6143584919247873</v>
      </c>
      <c r="L8" s="21">
        <f>+HFC!L656</f>
        <v>7.3315770959525342</v>
      </c>
      <c r="M8" s="21">
        <f>+HFC!M656</f>
        <v>10.223838870061723</v>
      </c>
      <c r="N8" s="21">
        <f>+HFC!N656</f>
        <v>21.876083554001006</v>
      </c>
      <c r="O8" s="21">
        <f>+HFC!O656</f>
        <v>22.226092517735939</v>
      </c>
      <c r="P8" s="21">
        <f>+HFC!P656</f>
        <v>29.18339640406202</v>
      </c>
      <c r="Q8" s="21">
        <f>+HFC!Q656</f>
        <v>36.086809824934846</v>
      </c>
      <c r="R8" s="21">
        <f>+HFC!R656</f>
        <v>47.440612530321332</v>
      </c>
      <c r="S8" s="21">
        <f>+HFC!S656</f>
        <v>59.052700114766857</v>
      </c>
      <c r="T8" s="21">
        <f>+HFC!T656</f>
        <v>74.184042413824827</v>
      </c>
      <c r="U8" s="21">
        <f>+HFC!U656</f>
        <v>91.701542202386861</v>
      </c>
      <c r="V8" s="21">
        <f>+HFC!V656</f>
        <v>105.27986397741464</v>
      </c>
      <c r="W8" s="21">
        <f>+HFC!W656</f>
        <v>138.76976526229254</v>
      </c>
      <c r="X8" s="21">
        <f>+HFC!X656</f>
        <v>167.69251618618713</v>
      </c>
      <c r="Y8" s="21">
        <f>+HFC!Y656</f>
        <v>203.85275103596712</v>
      </c>
      <c r="Z8" s="21">
        <f>+HFC!Z656</f>
        <v>216.60799067869866</v>
      </c>
      <c r="AA8" s="21">
        <f>+HFC!AA656</f>
        <v>252.83589441409538</v>
      </c>
      <c r="AB8" s="21">
        <f>+HFC!AB656</f>
        <v>259.26455530939853</v>
      </c>
      <c r="AC8" s="21">
        <f>+HFC!AC656</f>
        <v>312.95891561545693</v>
      </c>
      <c r="AD8" s="21">
        <f>+HFC!AD656</f>
        <v>358.52389193780954</v>
      </c>
      <c r="AE8" s="21">
        <f>+HFC!AE656</f>
        <v>434.27095165252229</v>
      </c>
    </row>
    <row r="9" spans="1:31" x14ac:dyDescent="0.2">
      <c r="B9" s="14" t="s">
        <v>238</v>
      </c>
      <c r="C9" s="21">
        <f>+PFC!C656</f>
        <v>0</v>
      </c>
      <c r="D9" s="21">
        <f>+PFC!D656</f>
        <v>0</v>
      </c>
      <c r="E9" s="21">
        <f>+PFC!E656</f>
        <v>0</v>
      </c>
      <c r="F9" s="21">
        <f>+PFC!F656</f>
        <v>0</v>
      </c>
      <c r="G9" s="21">
        <f>+PFC!G656</f>
        <v>0</v>
      </c>
      <c r="H9" s="21">
        <f>+PFC!H656</f>
        <v>0</v>
      </c>
      <c r="I9" s="21">
        <f>+PFC!I656</f>
        <v>0</v>
      </c>
      <c r="J9" s="21">
        <f>+PFC!J656</f>
        <v>0</v>
      </c>
      <c r="K9" s="21">
        <f>+PFC!K656</f>
        <v>0</v>
      </c>
      <c r="L9" s="21">
        <f>+PFC!L656</f>
        <v>0</v>
      </c>
      <c r="M9" s="21">
        <f>+PFC!M656</f>
        <v>0</v>
      </c>
      <c r="N9" s="21">
        <f>+PFC!N656</f>
        <v>0</v>
      </c>
      <c r="O9" s="21">
        <f>+PFC!O656</f>
        <v>0</v>
      </c>
      <c r="P9" s="21">
        <f>+PFC!P656</f>
        <v>0</v>
      </c>
      <c r="Q9" s="21">
        <f>+PFC!Q656</f>
        <v>0</v>
      </c>
      <c r="R9" s="21">
        <f>+PFC!R656</f>
        <v>0</v>
      </c>
      <c r="S9" s="21">
        <f>+PFC!S656</f>
        <v>0</v>
      </c>
      <c r="T9" s="21">
        <f>+PFC!T656</f>
        <v>0</v>
      </c>
      <c r="U9" s="21">
        <f>+PFC!U656</f>
        <v>0</v>
      </c>
      <c r="V9" s="21">
        <f>+PFC!V656</f>
        <v>0</v>
      </c>
      <c r="W9" s="21">
        <f>+PFC!W656</f>
        <v>0</v>
      </c>
      <c r="X9" s="21">
        <f>+PFC!X656</f>
        <v>0</v>
      </c>
      <c r="Y9" s="21">
        <f>+PFC!Y656</f>
        <v>0</v>
      </c>
      <c r="Z9" s="21">
        <f>+PFC!Z656</f>
        <v>0</v>
      </c>
      <c r="AA9" s="21">
        <f>+PFC!AA656</f>
        <v>0</v>
      </c>
      <c r="AB9" s="21">
        <f>+PFC!AB656</f>
        <v>0</v>
      </c>
      <c r="AC9" s="21">
        <f>+PFC!AC656</f>
        <v>0</v>
      </c>
      <c r="AD9" s="21">
        <f>+PFC!AD656</f>
        <v>0</v>
      </c>
      <c r="AE9" s="21">
        <f>+PFC!AE656</f>
        <v>0</v>
      </c>
    </row>
    <row r="10" spans="1:31" x14ac:dyDescent="0.2">
      <c r="B10" s="14" t="s">
        <v>239</v>
      </c>
      <c r="C10" s="21">
        <f>+'SF6'!C656</f>
        <v>0</v>
      </c>
      <c r="D10" s="21">
        <f>+'SF6'!D656</f>
        <v>2.9455449901768169E-2</v>
      </c>
      <c r="E10" s="21">
        <f>+'SF6'!E656</f>
        <v>3.0943371630648326E-2</v>
      </c>
      <c r="F10" s="21">
        <f>+'SF6'!F656</f>
        <v>1.4364077242767297</v>
      </c>
      <c r="G10" s="21">
        <f>+'SF6'!G656</f>
        <v>1.4753148296855343</v>
      </c>
      <c r="H10" s="21">
        <f>+'SF6'!H656</f>
        <v>1.6208924135463256</v>
      </c>
      <c r="I10" s="21">
        <f>+'SF6'!I656</f>
        <v>1.6548993402998278</v>
      </c>
      <c r="J10" s="21">
        <f>+'SF6'!J656</f>
        <v>1.8953876326134715</v>
      </c>
      <c r="K10" s="21">
        <f>+'SF6'!K656</f>
        <v>1.7043368901637306</v>
      </c>
      <c r="L10" s="21">
        <f>+'SF6'!L656</f>
        <v>1.8829853096455957</v>
      </c>
      <c r="M10" s="21">
        <f>+'SF6'!M656</f>
        <v>2.2080474169673097</v>
      </c>
      <c r="N10" s="21">
        <f>+'SF6'!N656</f>
        <v>1.7727192146427868</v>
      </c>
      <c r="O10" s="21">
        <f>+'SF6'!O656</f>
        <v>1.9849430110923048</v>
      </c>
      <c r="P10" s="21">
        <f>+'SF6'!P656</f>
        <v>2.5267364945781781</v>
      </c>
      <c r="Q10" s="21">
        <f>+'SF6'!Q656</f>
        <v>2.3745958270416199</v>
      </c>
      <c r="R10" s="21">
        <f>+'SF6'!R656</f>
        <v>2.0913723383930103</v>
      </c>
      <c r="S10" s="21">
        <f>+'SF6'!S656</f>
        <v>2.1867105655988173</v>
      </c>
      <c r="T10" s="21">
        <f>+'SF6'!T656</f>
        <v>2.2198079539684543</v>
      </c>
      <c r="U10" s="21">
        <f>+'SF6'!U656</f>
        <v>2.3019632155457415</v>
      </c>
      <c r="V10" s="21">
        <f>+'SF6'!V656</f>
        <v>2.6913698386372245</v>
      </c>
      <c r="W10" s="21">
        <f>+'SF6'!W656</f>
        <v>3.8159980302017291</v>
      </c>
      <c r="X10" s="21">
        <f>+'SF6'!X656</f>
        <v>2.479358967146974</v>
      </c>
      <c r="Y10" s="21">
        <f>+'SF6'!Y656</f>
        <v>2.7162585844289611</v>
      </c>
      <c r="Z10" s="21">
        <f>+'SF6'!Z656</f>
        <v>2.8869352629496721</v>
      </c>
      <c r="AA10" s="21">
        <f>+'SF6'!AA656</f>
        <v>2.8458244382800788</v>
      </c>
      <c r="AB10" s="21">
        <f>+'SF6'!AB656</f>
        <v>2.9974261671560769</v>
      </c>
      <c r="AC10" s="21">
        <f>+'SF6'!AC656</f>
        <v>2.5098234726775832</v>
      </c>
      <c r="AD10" s="21">
        <f>+'SF6'!AD656</f>
        <v>2.7625802945830791</v>
      </c>
      <c r="AE10" s="21">
        <f>+'SF6'!AE656</f>
        <v>5.1883389959326394</v>
      </c>
    </row>
    <row r="11" spans="1:31" x14ac:dyDescent="0.2">
      <c r="B11" s="15" t="s">
        <v>240</v>
      </c>
      <c r="C11" s="28">
        <f>+SUM(C4:C7)</f>
        <v>1513.365273060007</v>
      </c>
      <c r="D11" s="28">
        <f t="shared" ref="D11:AE11" si="1">+SUM(D4:D7)</f>
        <v>1572.184495897342</v>
      </c>
      <c r="E11" s="28">
        <f t="shared" si="1"/>
        <v>1656.0495042607758</v>
      </c>
      <c r="F11" s="28">
        <f t="shared" si="1"/>
        <v>1621.3436751162324</v>
      </c>
      <c r="G11" s="28">
        <f t="shared" si="1"/>
        <v>1912.5241098601368</v>
      </c>
      <c r="H11" s="28">
        <f t="shared" si="1"/>
        <v>2056.6859147629766</v>
      </c>
      <c r="I11" s="28">
        <f t="shared" si="1"/>
        <v>2483.4453328417458</v>
      </c>
      <c r="J11" s="28">
        <f t="shared" si="1"/>
        <v>2500.6445496585252</v>
      </c>
      <c r="K11" s="28">
        <f t="shared" si="1"/>
        <v>2424.8968919047566</v>
      </c>
      <c r="L11" s="28">
        <f t="shared" si="1"/>
        <v>2948.0657645195324</v>
      </c>
      <c r="M11" s="28">
        <f t="shared" si="1"/>
        <v>2689.6826999631021</v>
      </c>
      <c r="N11" s="28">
        <f t="shared" si="1"/>
        <v>2524.794708764201</v>
      </c>
      <c r="O11" s="28">
        <f t="shared" si="1"/>
        <v>2536.4509746190779</v>
      </c>
      <c r="P11" s="28">
        <f t="shared" si="1"/>
        <v>2119.4029758121469</v>
      </c>
      <c r="Q11" s="28">
        <f t="shared" si="1"/>
        <v>3150.3597138557634</v>
      </c>
      <c r="R11" s="28">
        <f t="shared" si="1"/>
        <v>3320.1741061066105</v>
      </c>
      <c r="S11" s="28">
        <f t="shared" si="1"/>
        <v>3373.187783572821</v>
      </c>
      <c r="T11" s="28">
        <f t="shared" si="1"/>
        <v>4039.6996413059428</v>
      </c>
      <c r="U11" s="28">
        <f t="shared" si="1"/>
        <v>4547.4343409300127</v>
      </c>
      <c r="V11" s="28">
        <f t="shared" si="1"/>
        <v>4438.3295388959077</v>
      </c>
      <c r="W11" s="28">
        <f t="shared" si="1"/>
        <v>4203.9087824282424</v>
      </c>
      <c r="X11" s="28">
        <f t="shared" si="1"/>
        <v>3489.0999453538293</v>
      </c>
      <c r="Y11" s="28">
        <f t="shared" si="1"/>
        <v>3193.9160464884285</v>
      </c>
      <c r="Z11" s="28">
        <f t="shared" si="1"/>
        <v>2479.5825855139669</v>
      </c>
      <c r="AA11" s="28">
        <f t="shared" si="1"/>
        <v>2689.8073721023457</v>
      </c>
      <c r="AB11" s="28">
        <f t="shared" si="1"/>
        <v>2958.3328490530348</v>
      </c>
      <c r="AC11" s="28">
        <f t="shared" si="1"/>
        <v>2470.5517619832153</v>
      </c>
      <c r="AD11" s="28">
        <f t="shared" si="1"/>
        <v>11330.024369339963</v>
      </c>
      <c r="AE11" s="28">
        <f t="shared" si="1"/>
        <v>2920.4683447263333</v>
      </c>
    </row>
    <row r="12" spans="1:31" x14ac:dyDescent="0.2">
      <c r="C12" s="30">
        <f>+C11-CO2eq!C656</f>
        <v>0</v>
      </c>
      <c r="D12" s="91">
        <f>+D11-CO2eq!D656</f>
        <v>0</v>
      </c>
      <c r="E12" s="91">
        <f>+E11-CO2eq!E656</f>
        <v>0</v>
      </c>
      <c r="F12" s="91">
        <f>+F11-CO2eq!F656</f>
        <v>0</v>
      </c>
      <c r="G12" s="91">
        <f>+G11-CO2eq!G656</f>
        <v>0</v>
      </c>
      <c r="H12" s="30">
        <f>+H11-CO2eq!H656</f>
        <v>0</v>
      </c>
      <c r="I12" s="30">
        <f>+I11-CO2eq!I656</f>
        <v>0</v>
      </c>
      <c r="J12" s="30">
        <f>+J11-CO2eq!J656</f>
        <v>0</v>
      </c>
      <c r="K12" s="30">
        <f>+K11-CO2eq!K656</f>
        <v>0</v>
      </c>
      <c r="L12" s="30">
        <f>+L11-CO2eq!L656</f>
        <v>0</v>
      </c>
      <c r="M12" s="30">
        <f>+M11-CO2eq!M656</f>
        <v>0</v>
      </c>
      <c r="N12" s="30">
        <f>+N11-CO2eq!N656</f>
        <v>0</v>
      </c>
      <c r="O12" s="30">
        <f>+O11-CO2eq!O656</f>
        <v>0</v>
      </c>
      <c r="P12" s="30">
        <f>+P11-CO2eq!P656</f>
        <v>0</v>
      </c>
      <c r="Q12" s="30">
        <f>+Q11-CO2eq!Q656</f>
        <v>0</v>
      </c>
      <c r="R12" s="30">
        <f>+R11-CO2eq!R656</f>
        <v>0</v>
      </c>
      <c r="S12" s="30">
        <f>+S11-CO2eq!S656</f>
        <v>0</v>
      </c>
      <c r="T12" s="30">
        <f>+T11-CO2eq!T656</f>
        <v>0</v>
      </c>
      <c r="U12" s="30">
        <f>+U11-CO2eq!U656</f>
        <v>0</v>
      </c>
      <c r="V12" s="30">
        <f>+V11-CO2eq!V656</f>
        <v>0</v>
      </c>
      <c r="W12" s="30">
        <f>+W11-CO2eq!W656</f>
        <v>0</v>
      </c>
      <c r="X12" s="30">
        <f>+X11-CO2eq!X656</f>
        <v>0</v>
      </c>
      <c r="Y12" s="30">
        <f>+Y11-CO2eq!Y656</f>
        <v>0</v>
      </c>
      <c r="Z12" s="30">
        <f>+Z11-CO2eq!Z656</f>
        <v>0</v>
      </c>
      <c r="AA12" s="30">
        <f>+AA11-CO2eq!AA656</f>
        <v>0</v>
      </c>
      <c r="AB12" s="30">
        <f>+AB11-CO2eq!AB656</f>
        <v>0</v>
      </c>
      <c r="AC12" s="30">
        <f>+AC11-CO2eq!AC656</f>
        <v>0</v>
      </c>
      <c r="AD12" s="30">
        <f>+AD11-CO2eq!AD656</f>
        <v>0</v>
      </c>
      <c r="AE12" s="30">
        <f>+AE11-CO2eq!AE656</f>
        <v>0</v>
      </c>
    </row>
    <row r="13" spans="1:31" x14ac:dyDescent="0.2">
      <c r="I13" s="30"/>
    </row>
    <row r="14" spans="1:31" x14ac:dyDescent="0.2">
      <c r="A14" s="92"/>
      <c r="B14" s="75" t="s">
        <v>231</v>
      </c>
      <c r="C14" s="7" t="s">
        <v>920</v>
      </c>
      <c r="I14" s="30"/>
    </row>
    <row r="15" spans="1:31" x14ac:dyDescent="0.2">
      <c r="A15" s="92"/>
      <c r="B15" s="19" t="s">
        <v>772</v>
      </c>
      <c r="C15" s="19">
        <v>1990</v>
      </c>
      <c r="D15" s="19">
        <v>1991</v>
      </c>
      <c r="E15" s="19">
        <v>1992</v>
      </c>
      <c r="F15" s="19">
        <v>1993</v>
      </c>
      <c r="G15" s="19">
        <v>1994</v>
      </c>
      <c r="H15" s="19">
        <v>1995</v>
      </c>
      <c r="I15" s="19">
        <v>1996</v>
      </c>
      <c r="J15" s="19">
        <v>1997</v>
      </c>
      <c r="K15" s="19">
        <v>1998</v>
      </c>
      <c r="L15" s="19">
        <v>1999</v>
      </c>
      <c r="M15" s="19">
        <v>2000</v>
      </c>
      <c r="N15" s="19">
        <v>2001</v>
      </c>
      <c r="O15" s="19">
        <v>2002</v>
      </c>
      <c r="P15" s="19">
        <v>2003</v>
      </c>
      <c r="Q15" s="19">
        <v>2004</v>
      </c>
      <c r="R15" s="19">
        <v>2005</v>
      </c>
      <c r="S15" s="19">
        <v>2006</v>
      </c>
      <c r="T15" s="19">
        <v>2007</v>
      </c>
      <c r="U15" s="19">
        <v>2008</v>
      </c>
      <c r="V15" s="19">
        <v>2009</v>
      </c>
      <c r="W15" s="19">
        <v>2010</v>
      </c>
      <c r="X15" s="19">
        <v>2011</v>
      </c>
      <c r="Y15" s="19">
        <v>2012</v>
      </c>
      <c r="Z15" s="19">
        <v>2013</v>
      </c>
      <c r="AA15" s="19">
        <v>2014</v>
      </c>
      <c r="AB15" s="19">
        <v>2015</v>
      </c>
      <c r="AC15" s="19">
        <v>2016</v>
      </c>
      <c r="AD15" s="76">
        <v>2017</v>
      </c>
      <c r="AE15" s="76">
        <v>2018</v>
      </c>
    </row>
    <row r="16" spans="1:31" x14ac:dyDescent="0.2">
      <c r="A16" s="92"/>
      <c r="B16" s="20" t="s">
        <v>246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x14ac:dyDescent="0.2">
      <c r="A17" s="92"/>
      <c r="B17" s="20" t="s">
        <v>243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x14ac:dyDescent="0.2">
      <c r="A18" s="92"/>
      <c r="B18" s="20" t="s">
        <v>244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2">
      <c r="A19" s="92"/>
      <c r="B19" s="20" t="s">
        <v>245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2" spans="1:31" x14ac:dyDescent="0.2">
      <c r="B22" s="7" t="s">
        <v>231</v>
      </c>
      <c r="C22" s="7" t="s">
        <v>20</v>
      </c>
    </row>
    <row r="23" spans="1:31" x14ac:dyDescent="0.2">
      <c r="B23" s="68" t="s">
        <v>789</v>
      </c>
      <c r="C23" s="39">
        <v>1990</v>
      </c>
      <c r="D23" s="39">
        <v>1991</v>
      </c>
      <c r="E23" s="39">
        <v>1992</v>
      </c>
      <c r="F23" s="39">
        <v>1993</v>
      </c>
      <c r="G23" s="39">
        <v>1994</v>
      </c>
      <c r="H23" s="39">
        <v>1995</v>
      </c>
      <c r="I23" s="39">
        <v>1996</v>
      </c>
      <c r="J23" s="39">
        <v>1997</v>
      </c>
      <c r="K23" s="39">
        <v>1998</v>
      </c>
      <c r="L23" s="39">
        <v>1999</v>
      </c>
      <c r="M23" s="39">
        <v>2000</v>
      </c>
      <c r="N23" s="39">
        <v>2001</v>
      </c>
      <c r="O23" s="39">
        <v>2002</v>
      </c>
      <c r="P23" s="39">
        <v>2003</v>
      </c>
      <c r="Q23" s="39">
        <v>2004</v>
      </c>
      <c r="R23" s="39">
        <v>2005</v>
      </c>
      <c r="S23" s="39">
        <v>2006</v>
      </c>
      <c r="T23" s="39">
        <v>2007</v>
      </c>
      <c r="U23" s="39">
        <v>2008</v>
      </c>
      <c r="V23" s="39">
        <v>2009</v>
      </c>
      <c r="W23" s="39">
        <v>2010</v>
      </c>
      <c r="X23" s="39">
        <v>2011</v>
      </c>
      <c r="Y23" s="39">
        <v>2012</v>
      </c>
      <c r="Z23" s="39">
        <v>2013</v>
      </c>
      <c r="AA23" s="39">
        <v>2014</v>
      </c>
      <c r="AB23" s="39">
        <v>2015</v>
      </c>
      <c r="AC23" s="39">
        <v>2016</v>
      </c>
      <c r="AD23" s="76">
        <v>2017</v>
      </c>
      <c r="AE23" s="76">
        <v>2018</v>
      </c>
    </row>
    <row r="24" spans="1:31" x14ac:dyDescent="0.2">
      <c r="B24" s="3" t="s">
        <v>233</v>
      </c>
      <c r="C24" s="21">
        <f>+'CO2'!C657</f>
        <v>760.63227108352896</v>
      </c>
      <c r="D24" s="21">
        <f>+'CO2'!D657</f>
        <v>723.12517535794393</v>
      </c>
      <c r="E24" s="21">
        <f>+'CO2'!E657</f>
        <v>765.00472590701111</v>
      </c>
      <c r="F24" s="21">
        <f>+'CO2'!F657</f>
        <v>879.06686502542743</v>
      </c>
      <c r="G24" s="21">
        <f>+'CO2'!G657</f>
        <v>949.44887326099581</v>
      </c>
      <c r="H24" s="21">
        <f>+'CO2'!H657</f>
        <v>984.63450145342404</v>
      </c>
      <c r="I24" s="21">
        <f>+'CO2'!I657</f>
        <v>1019.3484413300139</v>
      </c>
      <c r="J24" s="21">
        <f>+'CO2'!J657</f>
        <v>1236.6628579834273</v>
      </c>
      <c r="K24" s="21">
        <f>+'CO2'!K657</f>
        <v>1182.1037950649977</v>
      </c>
      <c r="L24" s="21">
        <f>+'CO2'!L657</f>
        <v>1189.1709849399572</v>
      </c>
      <c r="M24" s="21">
        <f>+'CO2'!M657</f>
        <v>1192.8758912726123</v>
      </c>
      <c r="N24" s="21">
        <f>+'CO2'!N657</f>
        <v>1224.2110037192192</v>
      </c>
      <c r="O24" s="21">
        <f>+'CO2'!O657</f>
        <v>1228.5748348740699</v>
      </c>
      <c r="P24" s="21">
        <f>+'CO2'!P657</f>
        <v>1094.1896933445457</v>
      </c>
      <c r="Q24" s="21">
        <f>+'CO2'!Q657</f>
        <v>1093.3582318587639</v>
      </c>
      <c r="R24" s="21">
        <f>+'CO2'!R657</f>
        <v>1201.4560871631209</v>
      </c>
      <c r="S24" s="21">
        <f>+'CO2'!S657</f>
        <v>1250.6539685295465</v>
      </c>
      <c r="T24" s="21">
        <f>+'CO2'!T657</f>
        <v>1700.83604837141</v>
      </c>
      <c r="U24" s="21">
        <f>+'CO2'!U657</f>
        <v>1777.2363084545902</v>
      </c>
      <c r="V24" s="21">
        <f>+'CO2'!V657</f>
        <v>1449.7119110971068</v>
      </c>
      <c r="W24" s="21">
        <f>+'CO2'!W657</f>
        <v>1527.4847386214919</v>
      </c>
      <c r="X24" s="21">
        <f>+'CO2'!X657</f>
        <v>1810.6445821582806</v>
      </c>
      <c r="Y24" s="21">
        <f>+'CO2'!Y657</f>
        <v>1682.0661236608155</v>
      </c>
      <c r="Z24" s="21">
        <f>+'CO2'!Z657</f>
        <v>1770.2540856424721</v>
      </c>
      <c r="AA24" s="21">
        <f>+'CO2'!AA657</f>
        <v>1591.485412108749</v>
      </c>
      <c r="AB24" s="21">
        <f>+'CO2'!AB657</f>
        <v>1647.441631974664</v>
      </c>
      <c r="AC24" s="21">
        <f>+'CO2'!AC657</f>
        <v>1774.3472195294921</v>
      </c>
      <c r="AD24" s="21">
        <f>+'CO2'!AD657</f>
        <v>1998.9444469037824</v>
      </c>
      <c r="AE24" s="21">
        <f>+'CO2'!AE657</f>
        <v>1857.0513594853226</v>
      </c>
    </row>
    <row r="25" spans="1:31" x14ac:dyDescent="0.2">
      <c r="B25" s="3" t="s">
        <v>234</v>
      </c>
      <c r="C25" s="21">
        <f>+'CH4'!C657*PCG!$C$5</f>
        <v>24.296071221311497</v>
      </c>
      <c r="D25" s="21">
        <f>+'CH4'!D657*PCG!$C$5</f>
        <v>24.535069512329123</v>
      </c>
      <c r="E25" s="21">
        <f>+'CH4'!E657*PCG!$C$5</f>
        <v>25.514408134352173</v>
      </c>
      <c r="F25" s="21">
        <f>+'CH4'!F657*PCG!$C$5</f>
        <v>26.209298582163026</v>
      </c>
      <c r="G25" s="21">
        <f>+'CH4'!G657*PCG!$C$5</f>
        <v>27.499765447057545</v>
      </c>
      <c r="H25" s="21">
        <f>+'CH4'!H657*PCG!$C$5</f>
        <v>27.932071155579617</v>
      </c>
      <c r="I25" s="21">
        <f>+'CH4'!I657*PCG!$C$5</f>
        <v>28.325500725814511</v>
      </c>
      <c r="J25" s="21">
        <f>+'CH4'!J657*PCG!$C$5</f>
        <v>26.338739107472719</v>
      </c>
      <c r="K25" s="21">
        <f>+'CH4'!K657*PCG!$C$5</f>
        <v>26.457682786450455</v>
      </c>
      <c r="L25" s="21">
        <f>+'CH4'!L657*PCG!$C$5</f>
        <v>26.829629717953384</v>
      </c>
      <c r="M25" s="21">
        <f>+'CH4'!M657*PCG!$C$5</f>
        <v>27.040707340186831</v>
      </c>
      <c r="N25" s="21">
        <f>+'CH4'!N657*PCG!$C$5</f>
        <v>27.265201813683149</v>
      </c>
      <c r="O25" s="21">
        <f>+'CH4'!O657*PCG!$C$5</f>
        <v>27.965856009144176</v>
      </c>
      <c r="P25" s="21">
        <f>+'CH4'!P657*PCG!$C$5</f>
        <v>27.814783169996172</v>
      </c>
      <c r="Q25" s="21">
        <f>+'CH4'!Q657*PCG!$C$5</f>
        <v>27.828259659463388</v>
      </c>
      <c r="R25" s="21">
        <f>+'CH4'!R657*PCG!$C$5</f>
        <v>27.890267160650328</v>
      </c>
      <c r="S25" s="21">
        <f>+'CH4'!S657*PCG!$C$5</f>
        <v>27.6451916535298</v>
      </c>
      <c r="T25" s="21">
        <f>+'CH4'!T657*PCG!$C$5</f>
        <v>29.07194042763329</v>
      </c>
      <c r="U25" s="21">
        <f>+'CH4'!U657*PCG!$C$5</f>
        <v>28.807507964332814</v>
      </c>
      <c r="V25" s="21">
        <f>+'CH4'!V657*PCG!$C$5</f>
        <v>29.496592069637263</v>
      </c>
      <c r="W25" s="21">
        <f>+'CH4'!W657*PCG!$C$5</f>
        <v>31.634226219946264</v>
      </c>
      <c r="X25" s="21">
        <f>+'CH4'!X657*PCG!$C$5</f>
        <v>32.023065276785665</v>
      </c>
      <c r="Y25" s="21">
        <f>+'CH4'!Y657*PCG!$C$5</f>
        <v>32.079028162734957</v>
      </c>
      <c r="Z25" s="21">
        <f>+'CH4'!Z657*PCG!$C$5</f>
        <v>33.02529126121901</v>
      </c>
      <c r="AA25" s="21">
        <f>+'CH4'!AA657*PCG!$C$5</f>
        <v>33.68935739881605</v>
      </c>
      <c r="AB25" s="21">
        <f>+'CH4'!AB657*PCG!$C$5</f>
        <v>33.936980584073595</v>
      </c>
      <c r="AC25" s="21">
        <f>+'CH4'!AC657*PCG!$C$5</f>
        <v>35.453235359336219</v>
      </c>
      <c r="AD25" s="21">
        <f>+'CH4'!AD657*PCG!$C$5</f>
        <v>37.456574015205064</v>
      </c>
      <c r="AE25" s="21">
        <f>+'CH4'!AE657*PCG!$C$5</f>
        <v>42.174004627839587</v>
      </c>
    </row>
    <row r="26" spans="1:31" x14ac:dyDescent="0.2">
      <c r="B26" s="3" t="s">
        <v>235</v>
      </c>
      <c r="C26" s="21">
        <f>+N2O!C657*PCG!$C$6</f>
        <v>10.007749847333203</v>
      </c>
      <c r="D26" s="21">
        <f>+N2O!D657*PCG!$C$6</f>
        <v>10.194078345668412</v>
      </c>
      <c r="E26" s="21">
        <f>+N2O!E657*PCG!$C$6</f>
        <v>10.934684642581098</v>
      </c>
      <c r="F26" s="21">
        <f>+N2O!F657*PCG!$C$6</f>
        <v>11.722669953508019</v>
      </c>
      <c r="G26" s="21">
        <f>+N2O!G657*PCG!$C$6</f>
        <v>12.787653957929138</v>
      </c>
      <c r="H26" s="21">
        <f>+N2O!H657*PCG!$C$6</f>
        <v>13.930308653001115</v>
      </c>
      <c r="I26" s="21">
        <f>+N2O!I657*PCG!$C$6</f>
        <v>15.248826034274208</v>
      </c>
      <c r="J26" s="21">
        <f>+N2O!J657*PCG!$C$6</f>
        <v>16.220799277437212</v>
      </c>
      <c r="K26" s="21">
        <f>+N2O!K657*PCG!$C$6</f>
        <v>16.928237002543952</v>
      </c>
      <c r="L26" s="21">
        <f>+N2O!L657*PCG!$C$6</f>
        <v>18.009760985366288</v>
      </c>
      <c r="M26" s="21">
        <f>+N2O!M657*PCG!$C$6</f>
        <v>18.719244018364719</v>
      </c>
      <c r="N26" s="21">
        <f>+N2O!N657*PCG!$C$6</f>
        <v>18.451665410748433</v>
      </c>
      <c r="O26" s="21">
        <f>+N2O!O657*PCG!$C$6</f>
        <v>19.609244337381394</v>
      </c>
      <c r="P26" s="21">
        <f>+N2O!P657*PCG!$C$6</f>
        <v>18.600591610961864</v>
      </c>
      <c r="Q26" s="21">
        <f>+N2O!Q657*PCG!$C$6</f>
        <v>18.582677541056849</v>
      </c>
      <c r="R26" s="21">
        <f>+N2O!R657*PCG!$C$6</f>
        <v>20.388700647644772</v>
      </c>
      <c r="S26" s="21">
        <f>+N2O!S657*PCG!$C$6</f>
        <v>20.413599779392232</v>
      </c>
      <c r="T26" s="21">
        <f>+N2O!T657*PCG!$C$6</f>
        <v>22.97178997524269</v>
      </c>
      <c r="U26" s="21">
        <f>+N2O!U657*PCG!$C$6</f>
        <v>24.169248027697581</v>
      </c>
      <c r="V26" s="21">
        <f>+N2O!V657*PCG!$C$6</f>
        <v>23.874691776181891</v>
      </c>
      <c r="W26" s="21">
        <f>+N2O!W657*PCG!$C$6</f>
        <v>25.608522766995986</v>
      </c>
      <c r="X26" s="21">
        <f>+N2O!X657*PCG!$C$6</f>
        <v>27.08044264274923</v>
      </c>
      <c r="Y26" s="21">
        <f>+N2O!Y657*PCG!$C$6</f>
        <v>27.24602680622478</v>
      </c>
      <c r="Z26" s="21">
        <f>+N2O!Z657*PCG!$C$6</f>
        <v>28.393515063961555</v>
      </c>
      <c r="AA26" s="21">
        <f>+N2O!AA657*PCG!$C$6</f>
        <v>27.618780471816265</v>
      </c>
      <c r="AB26" s="21">
        <f>+N2O!AB657*PCG!$C$6</f>
        <v>28.996695261056512</v>
      </c>
      <c r="AC26" s="21">
        <f>+N2O!AC657*PCG!$C$6</f>
        <v>31.452295960812762</v>
      </c>
      <c r="AD26" s="21">
        <f>+N2O!AD657*PCG!$C$6</f>
        <v>33.559125132716638</v>
      </c>
      <c r="AE26" s="21">
        <f>+N2O!AE657*PCG!$C$6</f>
        <v>33.408438137452144</v>
      </c>
    </row>
    <row r="27" spans="1:31" x14ac:dyDescent="0.2">
      <c r="B27" s="3" t="s">
        <v>236</v>
      </c>
      <c r="C27" s="21">
        <f>+SUM(C28:C30)</f>
        <v>0</v>
      </c>
      <c r="D27" s="21">
        <f t="shared" ref="D27:AE27" si="2">+SUM(D28:D30)</f>
        <v>0</v>
      </c>
      <c r="E27" s="21">
        <f t="shared" si="2"/>
        <v>0</v>
      </c>
      <c r="F27" s="21">
        <f t="shared" si="2"/>
        <v>0</v>
      </c>
      <c r="G27" s="21">
        <f t="shared" si="2"/>
        <v>0</v>
      </c>
      <c r="H27" s="21">
        <f t="shared" si="2"/>
        <v>0</v>
      </c>
      <c r="I27" s="21">
        <f t="shared" si="2"/>
        <v>0</v>
      </c>
      <c r="J27" s="21">
        <f t="shared" si="2"/>
        <v>0</v>
      </c>
      <c r="K27" s="21">
        <f t="shared" si="2"/>
        <v>0</v>
      </c>
      <c r="L27" s="21">
        <f t="shared" si="2"/>
        <v>0</v>
      </c>
      <c r="M27" s="21">
        <f t="shared" si="2"/>
        <v>0</v>
      </c>
      <c r="N27" s="21">
        <f t="shared" si="2"/>
        <v>0</v>
      </c>
      <c r="O27" s="21">
        <f t="shared" si="2"/>
        <v>0</v>
      </c>
      <c r="P27" s="21">
        <f t="shared" si="2"/>
        <v>0</v>
      </c>
      <c r="Q27" s="21">
        <f t="shared" si="2"/>
        <v>0</v>
      </c>
      <c r="R27" s="21">
        <f t="shared" si="2"/>
        <v>0</v>
      </c>
      <c r="S27" s="21">
        <f t="shared" si="2"/>
        <v>0</v>
      </c>
      <c r="T27" s="21">
        <f t="shared" si="2"/>
        <v>0</v>
      </c>
      <c r="U27" s="21">
        <f t="shared" si="2"/>
        <v>0</v>
      </c>
      <c r="V27" s="21">
        <f t="shared" si="2"/>
        <v>0</v>
      </c>
      <c r="W27" s="21">
        <f t="shared" si="2"/>
        <v>0</v>
      </c>
      <c r="X27" s="21">
        <f t="shared" si="2"/>
        <v>0</v>
      </c>
      <c r="Y27" s="21">
        <f t="shared" si="2"/>
        <v>0</v>
      </c>
      <c r="Z27" s="21">
        <f t="shared" si="2"/>
        <v>0</v>
      </c>
      <c r="AA27" s="21">
        <f t="shared" si="2"/>
        <v>0</v>
      </c>
      <c r="AB27" s="21">
        <f t="shared" si="2"/>
        <v>0</v>
      </c>
      <c r="AC27" s="21">
        <f t="shared" si="2"/>
        <v>0</v>
      </c>
      <c r="AD27" s="21">
        <f t="shared" si="2"/>
        <v>0</v>
      </c>
      <c r="AE27" s="21">
        <f t="shared" si="2"/>
        <v>0</v>
      </c>
    </row>
    <row r="28" spans="1:31" x14ac:dyDescent="0.2">
      <c r="B28" s="14" t="s">
        <v>237</v>
      </c>
      <c r="C28" s="21">
        <f>+HFC!C657</f>
        <v>0</v>
      </c>
      <c r="D28" s="21">
        <f>+HFC!D657</f>
        <v>0</v>
      </c>
      <c r="E28" s="21">
        <f>+HFC!E657</f>
        <v>0</v>
      </c>
      <c r="F28" s="21">
        <f>+HFC!F657</f>
        <v>0</v>
      </c>
      <c r="G28" s="21">
        <f>+HFC!G657</f>
        <v>0</v>
      </c>
      <c r="H28" s="21">
        <f>+HFC!H657</f>
        <v>0</v>
      </c>
      <c r="I28" s="21">
        <f>+HFC!I657</f>
        <v>0</v>
      </c>
      <c r="J28" s="21">
        <f>+HFC!J657</f>
        <v>0</v>
      </c>
      <c r="K28" s="21">
        <f>+HFC!K657</f>
        <v>0</v>
      </c>
      <c r="L28" s="21">
        <f>+HFC!L657</f>
        <v>0</v>
      </c>
      <c r="M28" s="21">
        <f>+HFC!M657</f>
        <v>0</v>
      </c>
      <c r="N28" s="21">
        <f>+HFC!N657</f>
        <v>0</v>
      </c>
      <c r="O28" s="21">
        <f>+HFC!O657</f>
        <v>0</v>
      </c>
      <c r="P28" s="21">
        <f>+HFC!P657</f>
        <v>0</v>
      </c>
      <c r="Q28" s="21">
        <f>+HFC!Q657</f>
        <v>0</v>
      </c>
      <c r="R28" s="21">
        <f>+HFC!R657</f>
        <v>0</v>
      </c>
      <c r="S28" s="21">
        <f>+HFC!S657</f>
        <v>0</v>
      </c>
      <c r="T28" s="21">
        <f>+HFC!T657</f>
        <v>0</v>
      </c>
      <c r="U28" s="21">
        <f>+HFC!U657</f>
        <v>0</v>
      </c>
      <c r="V28" s="21">
        <f>+HFC!V657</f>
        <v>0</v>
      </c>
      <c r="W28" s="21">
        <f>+HFC!W657</f>
        <v>0</v>
      </c>
      <c r="X28" s="21">
        <f>+HFC!X657</f>
        <v>0</v>
      </c>
      <c r="Y28" s="21">
        <f>+HFC!Y657</f>
        <v>0</v>
      </c>
      <c r="Z28" s="21">
        <f>+HFC!Z657</f>
        <v>0</v>
      </c>
      <c r="AA28" s="21">
        <f>+HFC!AA657</f>
        <v>0</v>
      </c>
      <c r="AB28" s="21">
        <f>+HFC!AB657</f>
        <v>0</v>
      </c>
      <c r="AC28" s="21">
        <f>+HFC!AC657</f>
        <v>0</v>
      </c>
      <c r="AD28" s="21">
        <f>+HFC!AD657</f>
        <v>0</v>
      </c>
      <c r="AE28" s="21">
        <f>+HFC!AE657</f>
        <v>0</v>
      </c>
    </row>
    <row r="29" spans="1:31" x14ac:dyDescent="0.2">
      <c r="B29" s="14" t="s">
        <v>238</v>
      </c>
      <c r="C29" s="21">
        <f>+PFC!C657</f>
        <v>0</v>
      </c>
      <c r="D29" s="21">
        <f>+PFC!D657</f>
        <v>0</v>
      </c>
      <c r="E29" s="21">
        <f>+PFC!E657</f>
        <v>0</v>
      </c>
      <c r="F29" s="21">
        <f>+PFC!F657</f>
        <v>0</v>
      </c>
      <c r="G29" s="21">
        <f>+PFC!G657</f>
        <v>0</v>
      </c>
      <c r="H29" s="21">
        <f>+PFC!H657</f>
        <v>0</v>
      </c>
      <c r="I29" s="21">
        <f>+PFC!I657</f>
        <v>0</v>
      </c>
      <c r="J29" s="21">
        <f>+PFC!J657</f>
        <v>0</v>
      </c>
      <c r="K29" s="21">
        <f>+PFC!K657</f>
        <v>0</v>
      </c>
      <c r="L29" s="21">
        <f>+PFC!L657</f>
        <v>0</v>
      </c>
      <c r="M29" s="21">
        <f>+PFC!M657</f>
        <v>0</v>
      </c>
      <c r="N29" s="21">
        <f>+PFC!N657</f>
        <v>0</v>
      </c>
      <c r="O29" s="21">
        <f>+PFC!O657</f>
        <v>0</v>
      </c>
      <c r="P29" s="21">
        <f>+PFC!P657</f>
        <v>0</v>
      </c>
      <c r="Q29" s="21">
        <f>+PFC!Q657</f>
        <v>0</v>
      </c>
      <c r="R29" s="21">
        <f>+PFC!R657</f>
        <v>0</v>
      </c>
      <c r="S29" s="21">
        <f>+PFC!S657</f>
        <v>0</v>
      </c>
      <c r="T29" s="21">
        <f>+PFC!T657</f>
        <v>0</v>
      </c>
      <c r="U29" s="21">
        <f>+PFC!U657</f>
        <v>0</v>
      </c>
      <c r="V29" s="21">
        <f>+PFC!V657</f>
        <v>0</v>
      </c>
      <c r="W29" s="21">
        <f>+PFC!W657</f>
        <v>0</v>
      </c>
      <c r="X29" s="21">
        <f>+PFC!X657</f>
        <v>0</v>
      </c>
      <c r="Y29" s="21">
        <f>+PFC!Y657</f>
        <v>0</v>
      </c>
      <c r="Z29" s="21">
        <f>+PFC!Z657</f>
        <v>0</v>
      </c>
      <c r="AA29" s="21">
        <f>+PFC!AA657</f>
        <v>0</v>
      </c>
      <c r="AB29" s="21">
        <f>+PFC!AB657</f>
        <v>0</v>
      </c>
      <c r="AC29" s="21">
        <f>+PFC!AC657</f>
        <v>0</v>
      </c>
      <c r="AD29" s="21">
        <f>+PFC!AD657</f>
        <v>0</v>
      </c>
      <c r="AE29" s="21">
        <f>+PFC!AE657</f>
        <v>0</v>
      </c>
    </row>
    <row r="30" spans="1:31" x14ac:dyDescent="0.2">
      <c r="B30" s="14" t="s">
        <v>239</v>
      </c>
      <c r="C30" s="21">
        <f>+'SF6'!C657</f>
        <v>0</v>
      </c>
      <c r="D30" s="21">
        <f>+'SF6'!D657</f>
        <v>0</v>
      </c>
      <c r="E30" s="21">
        <f>+'SF6'!E657</f>
        <v>0</v>
      </c>
      <c r="F30" s="21">
        <f>+'SF6'!F657</f>
        <v>0</v>
      </c>
      <c r="G30" s="21">
        <f>+'SF6'!G657</f>
        <v>0</v>
      </c>
      <c r="H30" s="21">
        <f>+'SF6'!H657</f>
        <v>0</v>
      </c>
      <c r="I30" s="21">
        <f>+'SF6'!I657</f>
        <v>0</v>
      </c>
      <c r="J30" s="21">
        <f>+'SF6'!J657</f>
        <v>0</v>
      </c>
      <c r="K30" s="21">
        <f>+'SF6'!K657</f>
        <v>0</v>
      </c>
      <c r="L30" s="21">
        <f>+'SF6'!L657</f>
        <v>0</v>
      </c>
      <c r="M30" s="21">
        <f>+'SF6'!M657</f>
        <v>0</v>
      </c>
      <c r="N30" s="21">
        <f>+'SF6'!N657</f>
        <v>0</v>
      </c>
      <c r="O30" s="21">
        <f>+'SF6'!O657</f>
        <v>0</v>
      </c>
      <c r="P30" s="21">
        <f>+'SF6'!P657</f>
        <v>0</v>
      </c>
      <c r="Q30" s="21">
        <f>+'SF6'!Q657</f>
        <v>0</v>
      </c>
      <c r="R30" s="21">
        <f>+'SF6'!R657</f>
        <v>0</v>
      </c>
      <c r="S30" s="21">
        <f>+'SF6'!S657</f>
        <v>0</v>
      </c>
      <c r="T30" s="21">
        <f>+'SF6'!T657</f>
        <v>0</v>
      </c>
      <c r="U30" s="21">
        <f>+'SF6'!U657</f>
        <v>0</v>
      </c>
      <c r="V30" s="21">
        <f>+'SF6'!V657</f>
        <v>0</v>
      </c>
      <c r="W30" s="21">
        <f>+'SF6'!W657</f>
        <v>0</v>
      </c>
      <c r="X30" s="21">
        <f>+'SF6'!X657</f>
        <v>0</v>
      </c>
      <c r="Y30" s="21">
        <f>+'SF6'!Y657</f>
        <v>0</v>
      </c>
      <c r="Z30" s="21">
        <f>+'SF6'!Z657</f>
        <v>0</v>
      </c>
      <c r="AA30" s="21">
        <f>+'SF6'!AA657</f>
        <v>0</v>
      </c>
      <c r="AB30" s="21">
        <f>+'SF6'!AB657</f>
        <v>0</v>
      </c>
      <c r="AC30" s="21">
        <f>+'SF6'!AC657</f>
        <v>0</v>
      </c>
      <c r="AD30" s="21">
        <f>+'SF6'!AD657</f>
        <v>0</v>
      </c>
      <c r="AE30" s="21">
        <f>+'SF6'!AE657</f>
        <v>0</v>
      </c>
    </row>
    <row r="31" spans="1:31" x14ac:dyDescent="0.2">
      <c r="B31" s="15" t="s">
        <v>240</v>
      </c>
      <c r="C31" s="28">
        <f>+SUM(C24:C27)</f>
        <v>794.93609215217373</v>
      </c>
      <c r="D31" s="28">
        <f t="shared" ref="D31:AE31" si="3">+SUM(D24:D27)</f>
        <v>757.85432321594146</v>
      </c>
      <c r="E31" s="28">
        <f t="shared" si="3"/>
        <v>801.45381868394441</v>
      </c>
      <c r="F31" s="28">
        <f t="shared" si="3"/>
        <v>916.99883356109842</v>
      </c>
      <c r="G31" s="28">
        <f t="shared" si="3"/>
        <v>989.73629266598255</v>
      </c>
      <c r="H31" s="28">
        <f t="shared" si="3"/>
        <v>1026.4968812620048</v>
      </c>
      <c r="I31" s="28">
        <f t="shared" si="3"/>
        <v>1062.9227680901026</v>
      </c>
      <c r="J31" s="28">
        <f t="shared" si="3"/>
        <v>1279.2223963683373</v>
      </c>
      <c r="K31" s="28">
        <f t="shared" si="3"/>
        <v>1225.4897148539922</v>
      </c>
      <c r="L31" s="28">
        <f t="shared" si="3"/>
        <v>1234.0103756432768</v>
      </c>
      <c r="M31" s="28">
        <f t="shared" si="3"/>
        <v>1238.6358426311638</v>
      </c>
      <c r="N31" s="28">
        <f t="shared" si="3"/>
        <v>1269.9278709436508</v>
      </c>
      <c r="O31" s="28">
        <f t="shared" si="3"/>
        <v>1276.1499352205954</v>
      </c>
      <c r="P31" s="28">
        <f t="shared" si="3"/>
        <v>1140.6050681255037</v>
      </c>
      <c r="Q31" s="28">
        <f t="shared" si="3"/>
        <v>1139.7691690592842</v>
      </c>
      <c r="R31" s="28">
        <f t="shared" si="3"/>
        <v>1249.735054971416</v>
      </c>
      <c r="S31" s="28">
        <f t="shared" si="3"/>
        <v>1298.7127599624685</v>
      </c>
      <c r="T31" s="28">
        <f t="shared" si="3"/>
        <v>1752.879778774286</v>
      </c>
      <c r="U31" s="28">
        <f t="shared" si="3"/>
        <v>1830.2130644466208</v>
      </c>
      <c r="V31" s="28">
        <f t="shared" si="3"/>
        <v>1503.083194942926</v>
      </c>
      <c r="W31" s="28">
        <f t="shared" si="3"/>
        <v>1584.7274876084341</v>
      </c>
      <c r="X31" s="28">
        <f t="shared" si="3"/>
        <v>1869.7480900778155</v>
      </c>
      <c r="Y31" s="28">
        <f t="shared" si="3"/>
        <v>1741.3911786297751</v>
      </c>
      <c r="Z31" s="28">
        <f t="shared" si="3"/>
        <v>1831.6728919676527</v>
      </c>
      <c r="AA31" s="28">
        <f t="shared" si="3"/>
        <v>1652.7935499793814</v>
      </c>
      <c r="AB31" s="28">
        <f t="shared" si="3"/>
        <v>1710.375307819794</v>
      </c>
      <c r="AC31" s="28">
        <f t="shared" si="3"/>
        <v>1841.2527508496412</v>
      </c>
      <c r="AD31" s="28">
        <f t="shared" si="3"/>
        <v>2069.9601460517038</v>
      </c>
      <c r="AE31" s="28">
        <f t="shared" si="3"/>
        <v>1932.6338022506143</v>
      </c>
    </row>
    <row r="32" spans="1:31" x14ac:dyDescent="0.2">
      <c r="C32" s="30">
        <f>+C31-CO2eq!C657</f>
        <v>0</v>
      </c>
      <c r="D32" s="30">
        <f>+D31-CO2eq!D657</f>
        <v>0</v>
      </c>
      <c r="E32" s="30">
        <f>+E31-CO2eq!E657</f>
        <v>0</v>
      </c>
      <c r="F32" s="30">
        <f>+F31-CO2eq!F657</f>
        <v>0</v>
      </c>
      <c r="G32" s="30">
        <f>+G31-CO2eq!G657</f>
        <v>0</v>
      </c>
      <c r="H32" s="30">
        <f>+H31-CO2eq!H657</f>
        <v>0</v>
      </c>
      <c r="I32" s="30">
        <f>+I31-CO2eq!I657</f>
        <v>0</v>
      </c>
      <c r="J32" s="30">
        <f>+J31-CO2eq!J657</f>
        <v>0</v>
      </c>
      <c r="K32" s="30">
        <f>+K31-CO2eq!K657</f>
        <v>0</v>
      </c>
      <c r="L32" s="30">
        <f>+L31-CO2eq!L657</f>
        <v>0</v>
      </c>
      <c r="M32" s="30">
        <f>+M31-CO2eq!M657</f>
        <v>0</v>
      </c>
      <c r="N32" s="30">
        <f>+N31-CO2eq!N657</f>
        <v>0</v>
      </c>
      <c r="O32" s="30">
        <f>+O31-CO2eq!O657</f>
        <v>0</v>
      </c>
      <c r="P32" s="30">
        <f>+P31-CO2eq!P657</f>
        <v>0</v>
      </c>
      <c r="Q32" s="30">
        <f>+Q31-CO2eq!Q657</f>
        <v>0</v>
      </c>
      <c r="R32" s="30">
        <f>+R31-CO2eq!R657</f>
        <v>0</v>
      </c>
      <c r="S32" s="30">
        <f>+S31-CO2eq!S657</f>
        <v>0</v>
      </c>
      <c r="T32" s="30">
        <f>+T31-CO2eq!T657</f>
        <v>0</v>
      </c>
      <c r="U32" s="30">
        <f>+U31-CO2eq!U657</f>
        <v>0</v>
      </c>
      <c r="V32" s="30">
        <f>+V31-CO2eq!V657</f>
        <v>0</v>
      </c>
      <c r="W32" s="30">
        <f>+W31-CO2eq!W657</f>
        <v>0</v>
      </c>
      <c r="X32" s="30">
        <f>+X31-CO2eq!X657</f>
        <v>0</v>
      </c>
      <c r="Y32" s="30">
        <f>+Y31-CO2eq!Y657</f>
        <v>0</v>
      </c>
      <c r="Z32" s="30">
        <f>+Z31-CO2eq!Z657</f>
        <v>0</v>
      </c>
      <c r="AA32" s="30">
        <f>+AA31-CO2eq!AA657</f>
        <v>0</v>
      </c>
      <c r="AB32" s="30">
        <f>+AB31-CO2eq!AB657</f>
        <v>0</v>
      </c>
      <c r="AC32" s="30">
        <f>+AC31-CO2eq!AC657</f>
        <v>0</v>
      </c>
      <c r="AD32" s="30">
        <f>+AD31-CO2eq!AD657</f>
        <v>0</v>
      </c>
      <c r="AE32" s="30">
        <f>+AE31-CO2eq!AE657</f>
        <v>0</v>
      </c>
    </row>
    <row r="33" spans="2:31" x14ac:dyDescent="0.2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2:31" x14ac:dyDescent="0.2">
      <c r="B34" s="75" t="s">
        <v>231</v>
      </c>
      <c r="C34" s="75" t="s">
        <v>20</v>
      </c>
    </row>
    <row r="35" spans="2:31" x14ac:dyDescent="0.2">
      <c r="B35" s="39" t="s">
        <v>772</v>
      </c>
      <c r="C35" s="39">
        <v>1990</v>
      </c>
      <c r="D35" s="39">
        <v>1991</v>
      </c>
      <c r="E35" s="39">
        <v>1992</v>
      </c>
      <c r="F35" s="39">
        <v>1993</v>
      </c>
      <c r="G35" s="39">
        <v>1994</v>
      </c>
      <c r="H35" s="39">
        <v>1995</v>
      </c>
      <c r="I35" s="39">
        <v>1996</v>
      </c>
      <c r="J35" s="39">
        <v>1997</v>
      </c>
      <c r="K35" s="39">
        <v>1998</v>
      </c>
      <c r="L35" s="39">
        <v>1999</v>
      </c>
      <c r="M35" s="39">
        <v>2000</v>
      </c>
      <c r="N35" s="39">
        <v>2001</v>
      </c>
      <c r="O35" s="39">
        <v>2002</v>
      </c>
      <c r="P35" s="39">
        <v>2003</v>
      </c>
      <c r="Q35" s="39">
        <v>2004</v>
      </c>
      <c r="R35" s="39">
        <v>2005</v>
      </c>
      <c r="S35" s="39">
        <v>2006</v>
      </c>
      <c r="T35" s="39">
        <v>2007</v>
      </c>
      <c r="U35" s="39">
        <v>2008</v>
      </c>
      <c r="V35" s="39">
        <v>2009</v>
      </c>
      <c r="W35" s="39">
        <v>2010</v>
      </c>
      <c r="X35" s="39">
        <v>2011</v>
      </c>
      <c r="Y35" s="39">
        <v>2012</v>
      </c>
      <c r="Z35" s="39">
        <v>2013</v>
      </c>
      <c r="AA35" s="39">
        <v>2014</v>
      </c>
      <c r="AB35" s="39">
        <v>2015</v>
      </c>
      <c r="AC35" s="39">
        <v>2016</v>
      </c>
      <c r="AD35" s="76">
        <v>2017</v>
      </c>
      <c r="AE35" s="76">
        <v>2018</v>
      </c>
    </row>
    <row r="36" spans="2:31" x14ac:dyDescent="0.2">
      <c r="B36" s="38" t="s">
        <v>246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2:31" x14ac:dyDescent="0.2">
      <c r="B37" s="38" t="s">
        <v>243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2:31" x14ac:dyDescent="0.2">
      <c r="B38" s="38" t="s">
        <v>244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2:31" x14ac:dyDescent="0.2">
      <c r="B39" s="38" t="s">
        <v>245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2" spans="2:31" x14ac:dyDescent="0.2">
      <c r="B42" s="7" t="s">
        <v>231</v>
      </c>
      <c r="C42" s="7" t="s">
        <v>743</v>
      </c>
    </row>
    <row r="43" spans="2:31" x14ac:dyDescent="0.2">
      <c r="B43" s="68" t="s">
        <v>789</v>
      </c>
      <c r="C43" s="39">
        <v>1990</v>
      </c>
      <c r="D43" s="39">
        <v>1991</v>
      </c>
      <c r="E43" s="39">
        <v>1992</v>
      </c>
      <c r="F43" s="39">
        <v>1993</v>
      </c>
      <c r="G43" s="39">
        <v>1994</v>
      </c>
      <c r="H43" s="39">
        <v>1995</v>
      </c>
      <c r="I43" s="39">
        <v>1996</v>
      </c>
      <c r="J43" s="39">
        <v>1997</v>
      </c>
      <c r="K43" s="39">
        <v>1998</v>
      </c>
      <c r="L43" s="39">
        <v>1999</v>
      </c>
      <c r="M43" s="39">
        <v>2000</v>
      </c>
      <c r="N43" s="39">
        <v>2001</v>
      </c>
      <c r="O43" s="39">
        <v>2002</v>
      </c>
      <c r="P43" s="39">
        <v>2003</v>
      </c>
      <c r="Q43" s="39">
        <v>2004</v>
      </c>
      <c r="R43" s="39">
        <v>2005</v>
      </c>
      <c r="S43" s="39">
        <v>2006</v>
      </c>
      <c r="T43" s="39">
        <v>2007</v>
      </c>
      <c r="U43" s="39">
        <v>2008</v>
      </c>
      <c r="V43" s="39">
        <v>2009</v>
      </c>
      <c r="W43" s="39">
        <v>2010</v>
      </c>
      <c r="X43" s="39">
        <v>2011</v>
      </c>
      <c r="Y43" s="39">
        <v>2012</v>
      </c>
      <c r="Z43" s="39">
        <v>2013</v>
      </c>
      <c r="AA43" s="39">
        <v>2014</v>
      </c>
      <c r="AB43" s="39">
        <v>2015</v>
      </c>
      <c r="AC43" s="39">
        <v>2016</v>
      </c>
      <c r="AD43" s="76">
        <v>2017</v>
      </c>
      <c r="AE43" s="76">
        <v>2018</v>
      </c>
    </row>
    <row r="44" spans="2:31" x14ac:dyDescent="0.2">
      <c r="B44" s="3" t="s">
        <v>233</v>
      </c>
      <c r="C44" s="21">
        <f>+'CO2'!C658</f>
        <v>1.9439176048129689</v>
      </c>
      <c r="D44" s="21">
        <f>+'CO2'!D658</f>
        <v>1.9372022442924253</v>
      </c>
      <c r="E44" s="21">
        <f>+'CO2'!E658</f>
        <v>2.036901006957244</v>
      </c>
      <c r="F44" s="21">
        <f>+'CO2'!F658</f>
        <v>2.0471652899718435</v>
      </c>
      <c r="G44" s="21">
        <f>+'CO2'!G658</f>
        <v>2.1389904051596051</v>
      </c>
      <c r="H44" s="21">
        <f>+'CO2'!H658</f>
        <v>2.1722158563200296</v>
      </c>
      <c r="I44" s="21">
        <f>+'CO2'!I658</f>
        <v>2.2603510162317266</v>
      </c>
      <c r="J44" s="21">
        <f>+'CO2'!J658</f>
        <v>2.294914078430927</v>
      </c>
      <c r="K44" s="21">
        <f>+'CO2'!K658</f>
        <v>2.3110735722658302</v>
      </c>
      <c r="L44" s="21">
        <f>+'CO2'!L658</f>
        <v>2.130080529124148</v>
      </c>
      <c r="M44" s="21">
        <f>+'CO2'!M658</f>
        <v>2.4242514317234036</v>
      </c>
      <c r="N44" s="21">
        <f>+'CO2'!N658</f>
        <v>2.4760377419455271</v>
      </c>
      <c r="O44" s="21">
        <f>+'CO2'!O658</f>
        <v>2.6102539744449533</v>
      </c>
      <c r="P44" s="21">
        <f>+'CO2'!P658</f>
        <v>2.5308768611078785</v>
      </c>
      <c r="Q44" s="21">
        <f>+'CO2'!Q658</f>
        <v>2.6021787621904657</v>
      </c>
      <c r="R44" s="21">
        <f>+'CO2'!R658</f>
        <v>2.9313440293340602</v>
      </c>
      <c r="S44" s="21">
        <f>+'CO2'!S658</f>
        <v>2.9794884808441724</v>
      </c>
      <c r="T44" s="21">
        <f>+'CO2'!T658</f>
        <v>10.303531854457436</v>
      </c>
      <c r="U44" s="21">
        <f>+'CO2'!U658</f>
        <v>13.990541725426969</v>
      </c>
      <c r="V44" s="21">
        <f>+'CO2'!V658</f>
        <v>12.31147235404455</v>
      </c>
      <c r="W44" s="21">
        <f>+'CO2'!W658</f>
        <v>12.709612253272887</v>
      </c>
      <c r="X44" s="21">
        <f>+'CO2'!X658</f>
        <v>13.999847875294407</v>
      </c>
      <c r="Y44" s="21">
        <f>+'CO2'!Y658</f>
        <v>11.003424501650876</v>
      </c>
      <c r="Z44" s="21">
        <f>+'CO2'!Z658</f>
        <v>12.243538926986993</v>
      </c>
      <c r="AA44" s="21">
        <f>+'CO2'!AA658</f>
        <v>13.248451520491365</v>
      </c>
      <c r="AB44" s="21">
        <f>+'CO2'!AB658</f>
        <v>17.668080196471355</v>
      </c>
      <c r="AC44" s="21">
        <f>+'CO2'!AC658</f>
        <v>24.575026282200533</v>
      </c>
      <c r="AD44" s="21">
        <f>+'CO2'!AD658</f>
        <v>25.296042973002642</v>
      </c>
      <c r="AE44" s="21">
        <f>+'CO2'!AE658</f>
        <v>20.485271276868431</v>
      </c>
    </row>
    <row r="45" spans="2:31" x14ac:dyDescent="0.2">
      <c r="B45" s="3" t="s">
        <v>234</v>
      </c>
      <c r="C45" s="21">
        <f>+'CH4'!C658*PCG!$C$5</f>
        <v>0</v>
      </c>
      <c r="D45" s="21">
        <f>+'CH4'!D658*PCG!$C$5</f>
        <v>0</v>
      </c>
      <c r="E45" s="21">
        <f>+'CH4'!E658*PCG!$C$5</f>
        <v>0</v>
      </c>
      <c r="F45" s="21">
        <f>+'CH4'!F658*PCG!$C$5</f>
        <v>0</v>
      </c>
      <c r="G45" s="21">
        <f>+'CH4'!G658*PCG!$C$5</f>
        <v>0</v>
      </c>
      <c r="H45" s="21">
        <f>+'CH4'!H658*PCG!$C$5</f>
        <v>0</v>
      </c>
      <c r="I45" s="21">
        <f>+'CH4'!I658*PCG!$C$5</f>
        <v>0</v>
      </c>
      <c r="J45" s="21">
        <f>+'CH4'!J658*PCG!$C$5</f>
        <v>0</v>
      </c>
      <c r="K45" s="21">
        <f>+'CH4'!K658*PCG!$C$5</f>
        <v>0</v>
      </c>
      <c r="L45" s="21">
        <f>+'CH4'!L658*PCG!$C$5</f>
        <v>0</v>
      </c>
      <c r="M45" s="21">
        <f>+'CH4'!M658*PCG!$C$5</f>
        <v>0</v>
      </c>
      <c r="N45" s="21">
        <f>+'CH4'!N658*PCG!$C$5</f>
        <v>0</v>
      </c>
      <c r="O45" s="21">
        <f>+'CH4'!O658*PCG!$C$5</f>
        <v>0</v>
      </c>
      <c r="P45" s="21">
        <f>+'CH4'!P658*PCG!$C$5</f>
        <v>0</v>
      </c>
      <c r="Q45" s="21">
        <f>+'CH4'!Q658*PCG!$C$5</f>
        <v>0</v>
      </c>
      <c r="R45" s="21">
        <f>+'CH4'!R658*PCG!$C$5</f>
        <v>0</v>
      </c>
      <c r="S45" s="21">
        <f>+'CH4'!S658*PCG!$C$5</f>
        <v>0</v>
      </c>
      <c r="T45" s="21">
        <f>+'CH4'!T658*PCG!$C$5</f>
        <v>0</v>
      </c>
      <c r="U45" s="21">
        <f>+'CH4'!U658*PCG!$C$5</f>
        <v>0</v>
      </c>
      <c r="V45" s="21">
        <f>+'CH4'!V658*PCG!$C$5</f>
        <v>0</v>
      </c>
      <c r="W45" s="21">
        <f>+'CH4'!W658*PCG!$C$5</f>
        <v>0</v>
      </c>
      <c r="X45" s="21">
        <f>+'CH4'!X658*PCG!$C$5</f>
        <v>0</v>
      </c>
      <c r="Y45" s="21">
        <f>+'CH4'!Y658*PCG!$C$5</f>
        <v>0</v>
      </c>
      <c r="Z45" s="21">
        <f>+'CH4'!Z658*PCG!$C$5</f>
        <v>0</v>
      </c>
      <c r="AA45" s="21">
        <f>+'CH4'!AA658*PCG!$C$5</f>
        <v>0</v>
      </c>
      <c r="AB45" s="21">
        <f>+'CH4'!AB658*PCG!$C$5</f>
        <v>0</v>
      </c>
      <c r="AC45" s="21">
        <f>+'CH4'!AC658*PCG!$C$5</f>
        <v>0</v>
      </c>
      <c r="AD45" s="21">
        <f>+'CH4'!AD658*PCG!$C$5</f>
        <v>0</v>
      </c>
      <c r="AE45" s="21">
        <f>+'CH4'!AE658*PCG!$C$5</f>
        <v>0</v>
      </c>
    </row>
    <row r="46" spans="2:31" x14ac:dyDescent="0.2">
      <c r="B46" s="3" t="s">
        <v>235</v>
      </c>
      <c r="C46" s="21">
        <f>+N2O!C658*PCG!$C$6</f>
        <v>3.2919229331837128E-2</v>
      </c>
      <c r="D46" s="21">
        <f>+N2O!D658*PCG!$C$6</f>
        <v>3.2919229331837135E-2</v>
      </c>
      <c r="E46" s="21">
        <f>+N2O!E658*PCG!$C$6</f>
        <v>3.2919229331837135E-2</v>
      </c>
      <c r="F46" s="21">
        <f>+N2O!F658*PCG!$C$6</f>
        <v>3.2919229331837122E-2</v>
      </c>
      <c r="G46" s="21">
        <f>+N2O!G658*PCG!$C$6</f>
        <v>3.2919229331837128E-2</v>
      </c>
      <c r="H46" s="21">
        <f>+N2O!H658*PCG!$C$6</f>
        <v>3.2919229331837122E-2</v>
      </c>
      <c r="I46" s="21">
        <f>+N2O!I658*PCG!$C$6</f>
        <v>3.2919229331837128E-2</v>
      </c>
      <c r="J46" s="21">
        <f>+N2O!J658*PCG!$C$6</f>
        <v>3.2919229331837122E-2</v>
      </c>
      <c r="K46" s="21">
        <f>+N2O!K658*PCG!$C$6</f>
        <v>3.2919229331837128E-2</v>
      </c>
      <c r="L46" s="21">
        <f>+N2O!L658*PCG!$C$6</f>
        <v>3.2919229331837128E-2</v>
      </c>
      <c r="M46" s="21">
        <f>+N2O!M658*PCG!$C$6</f>
        <v>3.2919229331837128E-2</v>
      </c>
      <c r="N46" s="21">
        <f>+N2O!N658*PCG!$C$6</f>
        <v>3.2919229331837128E-2</v>
      </c>
      <c r="O46" s="21">
        <f>+N2O!O658*PCG!$C$6</f>
        <v>3.2919229331837128E-2</v>
      </c>
      <c r="P46" s="21">
        <f>+N2O!P658*PCG!$C$6</f>
        <v>3.2931911748501783E-2</v>
      </c>
      <c r="Q46" s="21">
        <f>+N2O!Q658*PCG!$C$6</f>
        <v>3.2943701627203496E-2</v>
      </c>
      <c r="R46" s="21">
        <f>+N2O!R658*PCG!$C$6</f>
        <v>3.2957933752943085E-2</v>
      </c>
      <c r="S46" s="21">
        <f>+N2O!S658*PCG!$C$6</f>
        <v>3.296421865405013E-2</v>
      </c>
      <c r="T46" s="21">
        <f>+N2O!T658*PCG!$C$6</f>
        <v>3.2972505210759916E-2</v>
      </c>
      <c r="U46" s="21">
        <f>+N2O!U658*PCG!$C$6</f>
        <v>3.2989252924109549E-2</v>
      </c>
      <c r="V46" s="21">
        <f>+N2O!V658*PCG!$C$6</f>
        <v>3.3010304946125231E-2</v>
      </c>
      <c r="W46" s="21">
        <f>+N2O!W658*PCG!$C$6</f>
        <v>3.3036356376870281E-2</v>
      </c>
      <c r="X46" s="21">
        <f>+N2O!X658*PCG!$C$6</f>
        <v>3.3049190106193137E-2</v>
      </c>
      <c r="Y46" s="21">
        <f>+N2O!Y658*PCG!$C$6</f>
        <v>2.7581912171896004E-2</v>
      </c>
      <c r="Z46" s="21">
        <f>+N2O!Z658*PCG!$C$6</f>
        <v>2.2129260874616481E-2</v>
      </c>
      <c r="AA46" s="21">
        <f>+N2O!AA658*PCG!$C$6</f>
        <v>2.3552095757301401E-2</v>
      </c>
      <c r="AB46" s="21">
        <f>+N2O!AB658*PCG!$C$6</f>
        <v>2.4972993262705169E-2</v>
      </c>
      <c r="AC46" s="21">
        <f>+N2O!AC658*PCG!$C$6</f>
        <v>2.0214878529562615E-2</v>
      </c>
      <c r="AD46" s="21">
        <f>+N2O!AD658*PCG!$C$6</f>
        <v>1.6471229496489867E-2</v>
      </c>
      <c r="AE46" s="21">
        <f>+N2O!AE658*PCG!$C$6</f>
        <v>1.2689735703274295E-2</v>
      </c>
    </row>
    <row r="47" spans="2:31" x14ac:dyDescent="0.2">
      <c r="B47" s="3" t="s">
        <v>236</v>
      </c>
      <c r="C47" s="21">
        <f>+SUM(C48:C50)</f>
        <v>1.5964459133978973E-4</v>
      </c>
      <c r="D47" s="21">
        <f t="shared" ref="D47:AE47" si="4">+SUM(D48:D50)</f>
        <v>3.0039909016231287E-2</v>
      </c>
      <c r="E47" s="21">
        <f t="shared" si="4"/>
        <v>3.2507284306944446E-2</v>
      </c>
      <c r="F47" s="21">
        <f t="shared" si="4"/>
        <v>1.4401868509527977</v>
      </c>
      <c r="G47" s="21">
        <f t="shared" si="4"/>
        <v>1.7071747474298491</v>
      </c>
      <c r="H47" s="21">
        <f t="shared" si="4"/>
        <v>2.139841855954745</v>
      </c>
      <c r="I47" s="21">
        <f t="shared" si="4"/>
        <v>2.7913883613123618</v>
      </c>
      <c r="J47" s="21">
        <f t="shared" si="4"/>
        <v>4.4234666455900324</v>
      </c>
      <c r="K47" s="21">
        <f t="shared" si="4"/>
        <v>4.3186953820885181</v>
      </c>
      <c r="L47" s="21">
        <f t="shared" si="4"/>
        <v>9.2145624055981301</v>
      </c>
      <c r="M47" s="21">
        <f t="shared" si="4"/>
        <v>12.431886287029032</v>
      </c>
      <c r="N47" s="21">
        <f t="shared" si="4"/>
        <v>23.648802768643794</v>
      </c>
      <c r="O47" s="21">
        <f t="shared" si="4"/>
        <v>24.211035528828244</v>
      </c>
      <c r="P47" s="21">
        <f t="shared" si="4"/>
        <v>31.710132898640197</v>
      </c>
      <c r="Q47" s="21">
        <f t="shared" si="4"/>
        <v>38.461405651976463</v>
      </c>
      <c r="R47" s="21">
        <f t="shared" si="4"/>
        <v>49.531984868714339</v>
      </c>
      <c r="S47" s="21">
        <f t="shared" si="4"/>
        <v>61.239410680365673</v>
      </c>
      <c r="T47" s="21">
        <f t="shared" si="4"/>
        <v>76.403850367793282</v>
      </c>
      <c r="U47" s="21">
        <f t="shared" si="4"/>
        <v>94.003505417932601</v>
      </c>
      <c r="V47" s="21">
        <f t="shared" si="4"/>
        <v>107.97123381605186</v>
      </c>
      <c r="W47" s="21">
        <f t="shared" si="4"/>
        <v>142.58576329249428</v>
      </c>
      <c r="X47" s="21">
        <f t="shared" si="4"/>
        <v>170.1718751533341</v>
      </c>
      <c r="Y47" s="21">
        <f t="shared" si="4"/>
        <v>206.56900962039609</v>
      </c>
      <c r="Z47" s="21">
        <f t="shared" si="4"/>
        <v>219.49492594164832</v>
      </c>
      <c r="AA47" s="21">
        <f t="shared" si="4"/>
        <v>255.68171885237547</v>
      </c>
      <c r="AB47" s="21">
        <f t="shared" si="4"/>
        <v>262.26198147655458</v>
      </c>
      <c r="AC47" s="21">
        <f t="shared" si="4"/>
        <v>315.4687390881345</v>
      </c>
      <c r="AD47" s="21">
        <f t="shared" si="4"/>
        <v>361.28647223239261</v>
      </c>
      <c r="AE47" s="21">
        <f t="shared" si="4"/>
        <v>439.45929064845495</v>
      </c>
    </row>
    <row r="48" spans="2:31" x14ac:dyDescent="0.2">
      <c r="B48" s="14" t="s">
        <v>237</v>
      </c>
      <c r="C48" s="21">
        <f>+HFC!C658</f>
        <v>1.5964459133978973E-4</v>
      </c>
      <c r="D48" s="21">
        <f>+HFC!D658</f>
        <v>5.8445911446311841E-4</v>
      </c>
      <c r="E48" s="21">
        <f>+HFC!E658</f>
        <v>1.5639126762961224E-3</v>
      </c>
      <c r="F48" s="21">
        <f>+HFC!F658</f>
        <v>3.7791266760679862E-3</v>
      </c>
      <c r="G48" s="21">
        <f>+HFC!G658</f>
        <v>0.23185991774431472</v>
      </c>
      <c r="H48" s="21">
        <f>+HFC!H658</f>
        <v>0.51894944240841923</v>
      </c>
      <c r="I48" s="21">
        <f>+HFC!I658</f>
        <v>1.1364890210125342</v>
      </c>
      <c r="J48" s="21">
        <f>+HFC!J658</f>
        <v>2.5280790129765611</v>
      </c>
      <c r="K48" s="21">
        <f>+HFC!K658</f>
        <v>2.6143584919247873</v>
      </c>
      <c r="L48" s="21">
        <f>+HFC!L658</f>
        <v>7.3315770959525342</v>
      </c>
      <c r="M48" s="21">
        <f>+HFC!M658</f>
        <v>10.223838870061723</v>
      </c>
      <c r="N48" s="21">
        <f>+HFC!N658</f>
        <v>21.876083554001006</v>
      </c>
      <c r="O48" s="21">
        <f>+HFC!O658</f>
        <v>22.226092517735939</v>
      </c>
      <c r="P48" s="21">
        <f>+HFC!P658</f>
        <v>29.18339640406202</v>
      </c>
      <c r="Q48" s="21">
        <f>+HFC!Q658</f>
        <v>36.086809824934846</v>
      </c>
      <c r="R48" s="21">
        <f>+HFC!R658</f>
        <v>47.440612530321332</v>
      </c>
      <c r="S48" s="21">
        <f>+HFC!S658</f>
        <v>59.052700114766857</v>
      </c>
      <c r="T48" s="21">
        <f>+HFC!T658</f>
        <v>74.184042413824827</v>
      </c>
      <c r="U48" s="21">
        <f>+HFC!U658</f>
        <v>91.701542202386861</v>
      </c>
      <c r="V48" s="21">
        <f>+HFC!V658</f>
        <v>105.27986397741464</v>
      </c>
      <c r="W48" s="21">
        <f>+HFC!W658</f>
        <v>138.76976526229254</v>
      </c>
      <c r="X48" s="21">
        <f>+HFC!X658</f>
        <v>167.69251618618713</v>
      </c>
      <c r="Y48" s="21">
        <f>+HFC!Y658</f>
        <v>203.85275103596712</v>
      </c>
      <c r="Z48" s="21">
        <f>+HFC!Z658</f>
        <v>216.60799067869866</v>
      </c>
      <c r="AA48" s="21">
        <f>+HFC!AA658</f>
        <v>252.83589441409538</v>
      </c>
      <c r="AB48" s="21">
        <f>+HFC!AB658</f>
        <v>259.26455530939853</v>
      </c>
      <c r="AC48" s="21">
        <f>+HFC!AC658</f>
        <v>312.95891561545693</v>
      </c>
      <c r="AD48" s="21">
        <f>+HFC!AD658</f>
        <v>358.52389193780954</v>
      </c>
      <c r="AE48" s="21">
        <f>+HFC!AE658</f>
        <v>434.27095165252229</v>
      </c>
    </row>
    <row r="49" spans="2:31" x14ac:dyDescent="0.2">
      <c r="B49" s="14" t="s">
        <v>238</v>
      </c>
      <c r="C49" s="21">
        <f>+PFC!C658</f>
        <v>0</v>
      </c>
      <c r="D49" s="21">
        <f>+PFC!D658</f>
        <v>0</v>
      </c>
      <c r="E49" s="21">
        <f>+PFC!E658</f>
        <v>0</v>
      </c>
      <c r="F49" s="21">
        <f>+PFC!F658</f>
        <v>0</v>
      </c>
      <c r="G49" s="21">
        <f>+PFC!G658</f>
        <v>0</v>
      </c>
      <c r="H49" s="21">
        <f>+PFC!H658</f>
        <v>0</v>
      </c>
      <c r="I49" s="21">
        <f>+PFC!I658</f>
        <v>0</v>
      </c>
      <c r="J49" s="21">
        <f>+PFC!J658</f>
        <v>0</v>
      </c>
      <c r="K49" s="21">
        <f>+PFC!K658</f>
        <v>0</v>
      </c>
      <c r="L49" s="21">
        <f>+PFC!L658</f>
        <v>0</v>
      </c>
      <c r="M49" s="21">
        <f>+PFC!M658</f>
        <v>0</v>
      </c>
      <c r="N49" s="21">
        <f>+PFC!N658</f>
        <v>0</v>
      </c>
      <c r="O49" s="21">
        <f>+PFC!O658</f>
        <v>0</v>
      </c>
      <c r="P49" s="21">
        <f>+PFC!P658</f>
        <v>0</v>
      </c>
      <c r="Q49" s="21">
        <f>+PFC!Q658</f>
        <v>0</v>
      </c>
      <c r="R49" s="21">
        <f>+PFC!R658</f>
        <v>0</v>
      </c>
      <c r="S49" s="21">
        <f>+PFC!S658</f>
        <v>0</v>
      </c>
      <c r="T49" s="21">
        <f>+PFC!T658</f>
        <v>0</v>
      </c>
      <c r="U49" s="21">
        <f>+PFC!U658</f>
        <v>0</v>
      </c>
      <c r="V49" s="21">
        <f>+PFC!V658</f>
        <v>0</v>
      </c>
      <c r="W49" s="21">
        <f>+PFC!W658</f>
        <v>0</v>
      </c>
      <c r="X49" s="21">
        <f>+PFC!X658</f>
        <v>0</v>
      </c>
      <c r="Y49" s="21">
        <f>+PFC!Y658</f>
        <v>0</v>
      </c>
      <c r="Z49" s="21">
        <f>+PFC!Z658</f>
        <v>0</v>
      </c>
      <c r="AA49" s="21">
        <f>+PFC!AA658</f>
        <v>0</v>
      </c>
      <c r="AB49" s="21">
        <f>+PFC!AB658</f>
        <v>0</v>
      </c>
      <c r="AC49" s="21">
        <f>+PFC!AC658</f>
        <v>0</v>
      </c>
      <c r="AD49" s="21">
        <f>+PFC!AD658</f>
        <v>0</v>
      </c>
      <c r="AE49" s="21">
        <f>+PFC!AE658</f>
        <v>0</v>
      </c>
    </row>
    <row r="50" spans="2:31" x14ac:dyDescent="0.2">
      <c r="B50" s="14" t="s">
        <v>239</v>
      </c>
      <c r="C50" s="21">
        <f>+'SF6'!C658</f>
        <v>0</v>
      </c>
      <c r="D50" s="21">
        <f>+'SF6'!D658</f>
        <v>2.9455449901768169E-2</v>
      </c>
      <c r="E50" s="21">
        <f>+'SF6'!E658</f>
        <v>3.0943371630648326E-2</v>
      </c>
      <c r="F50" s="21">
        <f>+'SF6'!F658</f>
        <v>1.4364077242767297</v>
      </c>
      <c r="G50" s="21">
        <f>+'SF6'!G658</f>
        <v>1.4753148296855343</v>
      </c>
      <c r="H50" s="21">
        <f>+'SF6'!H658</f>
        <v>1.6208924135463256</v>
      </c>
      <c r="I50" s="21">
        <f>+'SF6'!I658</f>
        <v>1.6548993402998278</v>
      </c>
      <c r="J50" s="21">
        <f>+'SF6'!J658</f>
        <v>1.8953876326134715</v>
      </c>
      <c r="K50" s="21">
        <f>+'SF6'!K658</f>
        <v>1.7043368901637306</v>
      </c>
      <c r="L50" s="21">
        <f>+'SF6'!L658</f>
        <v>1.8829853096455957</v>
      </c>
      <c r="M50" s="21">
        <f>+'SF6'!M658</f>
        <v>2.2080474169673097</v>
      </c>
      <c r="N50" s="21">
        <f>+'SF6'!N658</f>
        <v>1.7727192146427868</v>
      </c>
      <c r="O50" s="21">
        <f>+'SF6'!O658</f>
        <v>1.9849430110923048</v>
      </c>
      <c r="P50" s="21">
        <f>+'SF6'!P658</f>
        <v>2.5267364945781781</v>
      </c>
      <c r="Q50" s="21">
        <f>+'SF6'!Q658</f>
        <v>2.3745958270416199</v>
      </c>
      <c r="R50" s="21">
        <f>+'SF6'!R658</f>
        <v>2.0913723383930103</v>
      </c>
      <c r="S50" s="21">
        <f>+'SF6'!S658</f>
        <v>2.1867105655988173</v>
      </c>
      <c r="T50" s="21">
        <f>+'SF6'!T658</f>
        <v>2.2198079539684543</v>
      </c>
      <c r="U50" s="21">
        <f>+'SF6'!U658</f>
        <v>2.3019632155457415</v>
      </c>
      <c r="V50" s="21">
        <f>+'SF6'!V658</f>
        <v>2.6913698386372245</v>
      </c>
      <c r="W50" s="21">
        <f>+'SF6'!W658</f>
        <v>3.8159980302017291</v>
      </c>
      <c r="X50" s="21">
        <f>+'SF6'!X658</f>
        <v>2.479358967146974</v>
      </c>
      <c r="Y50" s="21">
        <f>+'SF6'!Y658</f>
        <v>2.7162585844289611</v>
      </c>
      <c r="Z50" s="21">
        <f>+'SF6'!Z658</f>
        <v>2.8869352629496721</v>
      </c>
      <c r="AA50" s="21">
        <f>+'SF6'!AA658</f>
        <v>2.8458244382800788</v>
      </c>
      <c r="AB50" s="21">
        <f>+'SF6'!AB658</f>
        <v>2.9974261671560769</v>
      </c>
      <c r="AC50" s="21">
        <f>+'SF6'!AC658</f>
        <v>2.5098234726775832</v>
      </c>
      <c r="AD50" s="21">
        <f>+'SF6'!AD658</f>
        <v>2.7625802945830791</v>
      </c>
      <c r="AE50" s="21">
        <f>+'SF6'!AE658</f>
        <v>5.1883389959326394</v>
      </c>
    </row>
    <row r="51" spans="2:31" x14ac:dyDescent="0.2">
      <c r="B51" s="15" t="s">
        <v>240</v>
      </c>
      <c r="C51" s="28">
        <f>+SUM(C44:C47)</f>
        <v>1.976996478736146</v>
      </c>
      <c r="D51" s="28">
        <f t="shared" ref="D51:AE51" si="5">+SUM(D44:D47)</f>
        <v>2.0001613826404938</v>
      </c>
      <c r="E51" s="28">
        <f t="shared" si="5"/>
        <v>2.1023275205960257</v>
      </c>
      <c r="F51" s="28">
        <f t="shared" si="5"/>
        <v>3.5202713702564785</v>
      </c>
      <c r="G51" s="28">
        <f t="shared" si="5"/>
        <v>3.8790843819212917</v>
      </c>
      <c r="H51" s="28">
        <f t="shared" si="5"/>
        <v>4.3449769416066122</v>
      </c>
      <c r="I51" s="28">
        <f t="shared" si="5"/>
        <v>5.0846586068759256</v>
      </c>
      <c r="J51" s="28">
        <f t="shared" si="5"/>
        <v>6.7512999533527971</v>
      </c>
      <c r="K51" s="28">
        <f t="shared" si="5"/>
        <v>6.6626881836861855</v>
      </c>
      <c r="L51" s="28">
        <f t="shared" si="5"/>
        <v>11.377562164054115</v>
      </c>
      <c r="M51" s="28">
        <f t="shared" si="5"/>
        <v>14.889056948084272</v>
      </c>
      <c r="N51" s="28">
        <f t="shared" si="5"/>
        <v>26.157759739921158</v>
      </c>
      <c r="O51" s="28">
        <f t="shared" si="5"/>
        <v>26.854208732605034</v>
      </c>
      <c r="P51" s="28">
        <f t="shared" si="5"/>
        <v>34.27394167149658</v>
      </c>
      <c r="Q51" s="28">
        <f t="shared" si="5"/>
        <v>41.096528115794129</v>
      </c>
      <c r="R51" s="28">
        <f t="shared" si="5"/>
        <v>52.496286831801342</v>
      </c>
      <c r="S51" s="28">
        <f t="shared" si="5"/>
        <v>64.251863379863892</v>
      </c>
      <c r="T51" s="28">
        <f t="shared" si="5"/>
        <v>86.740354727461479</v>
      </c>
      <c r="U51" s="28">
        <f t="shared" si="5"/>
        <v>108.02703639628368</v>
      </c>
      <c r="V51" s="28">
        <f t="shared" si="5"/>
        <v>120.31571647504254</v>
      </c>
      <c r="W51" s="28">
        <f t="shared" si="5"/>
        <v>155.32841190214404</v>
      </c>
      <c r="X51" s="28">
        <f t="shared" si="5"/>
        <v>184.20477221873469</v>
      </c>
      <c r="Y51" s="28">
        <f t="shared" si="5"/>
        <v>217.60001603421887</v>
      </c>
      <c r="Z51" s="28">
        <f t="shared" si="5"/>
        <v>231.76059412950994</v>
      </c>
      <c r="AA51" s="28">
        <f t="shared" si="5"/>
        <v>268.95372246862411</v>
      </c>
      <c r="AB51" s="28">
        <f t="shared" si="5"/>
        <v>279.95503466628861</v>
      </c>
      <c r="AC51" s="28">
        <f t="shared" si="5"/>
        <v>340.0639802488646</v>
      </c>
      <c r="AD51" s="28">
        <f t="shared" si="5"/>
        <v>386.59898643489174</v>
      </c>
      <c r="AE51" s="28">
        <f t="shared" si="5"/>
        <v>459.95725166102665</v>
      </c>
    </row>
    <row r="52" spans="2:31" x14ac:dyDescent="0.2">
      <c r="C52" s="30">
        <f>+C51-CO2eq!C658</f>
        <v>0</v>
      </c>
      <c r="D52" s="30">
        <f>+D51-CO2eq!D658</f>
        <v>0</v>
      </c>
      <c r="E52" s="30">
        <f>+E51-CO2eq!E658</f>
        <v>0</v>
      </c>
      <c r="F52" s="30">
        <f>+F51-CO2eq!F658</f>
        <v>0</v>
      </c>
      <c r="G52" s="30">
        <f>+G51-CO2eq!G658</f>
        <v>0</v>
      </c>
      <c r="H52" s="30">
        <f>+H51-CO2eq!H658</f>
        <v>0</v>
      </c>
      <c r="I52" s="30">
        <f>+I51-CO2eq!I658</f>
        <v>0</v>
      </c>
      <c r="J52" s="30">
        <f>+J51-CO2eq!J658</f>
        <v>0</v>
      </c>
      <c r="K52" s="30">
        <f>+K51-CO2eq!K658</f>
        <v>0</v>
      </c>
      <c r="L52" s="30">
        <f>+L51-CO2eq!L658</f>
        <v>0</v>
      </c>
      <c r="M52" s="30">
        <f>+M51-CO2eq!M658</f>
        <v>0</v>
      </c>
      <c r="N52" s="30">
        <f>+N51-CO2eq!N658</f>
        <v>0</v>
      </c>
      <c r="O52" s="30">
        <f>+O51-CO2eq!O658</f>
        <v>0</v>
      </c>
      <c r="P52" s="30">
        <f>+P51-CO2eq!P658</f>
        <v>0</v>
      </c>
      <c r="Q52" s="30">
        <f>+Q51-CO2eq!Q658</f>
        <v>0</v>
      </c>
      <c r="R52" s="30">
        <f>+R51-CO2eq!R658</f>
        <v>0</v>
      </c>
      <c r="S52" s="30">
        <f>+S51-CO2eq!S658</f>
        <v>0</v>
      </c>
      <c r="T52" s="30">
        <f>+T51-CO2eq!T658</f>
        <v>0</v>
      </c>
      <c r="U52" s="30">
        <f>+U51-CO2eq!U658</f>
        <v>0</v>
      </c>
      <c r="V52" s="30">
        <f>+V51-CO2eq!V658</f>
        <v>0</v>
      </c>
      <c r="W52" s="30">
        <f>+W51-CO2eq!W658</f>
        <v>0</v>
      </c>
      <c r="X52" s="30">
        <f>+X51-CO2eq!X658</f>
        <v>0</v>
      </c>
      <c r="Y52" s="30">
        <f>+Y51-CO2eq!Y658</f>
        <v>0</v>
      </c>
      <c r="Z52" s="30">
        <f>+Z51-CO2eq!Z658</f>
        <v>0</v>
      </c>
      <c r="AA52" s="30">
        <f>+AA51-CO2eq!AA658</f>
        <v>0</v>
      </c>
      <c r="AB52" s="30">
        <f>+AB51-CO2eq!AB658</f>
        <v>0</v>
      </c>
      <c r="AC52" s="30">
        <f>+AC51-CO2eq!AC658</f>
        <v>0</v>
      </c>
      <c r="AD52" s="30">
        <f>+AD51-CO2eq!AD658</f>
        <v>0</v>
      </c>
      <c r="AE52" s="30">
        <f>+AE51-CO2eq!AE658</f>
        <v>0</v>
      </c>
    </row>
    <row r="53" spans="2:31" x14ac:dyDescent="0.2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2:31" x14ac:dyDescent="0.2">
      <c r="B54" s="75" t="s">
        <v>231</v>
      </c>
      <c r="C54" s="75" t="s">
        <v>743</v>
      </c>
    </row>
    <row r="55" spans="2:31" x14ac:dyDescent="0.2">
      <c r="B55" s="39" t="s">
        <v>772</v>
      </c>
      <c r="C55" s="39">
        <v>1990</v>
      </c>
      <c r="D55" s="39">
        <v>1991</v>
      </c>
      <c r="E55" s="39">
        <v>1992</v>
      </c>
      <c r="F55" s="39">
        <v>1993</v>
      </c>
      <c r="G55" s="39">
        <v>1994</v>
      </c>
      <c r="H55" s="39">
        <v>1995</v>
      </c>
      <c r="I55" s="39">
        <v>1996</v>
      </c>
      <c r="J55" s="39">
        <v>1997</v>
      </c>
      <c r="K55" s="39">
        <v>1998</v>
      </c>
      <c r="L55" s="39">
        <v>1999</v>
      </c>
      <c r="M55" s="39">
        <v>2000</v>
      </c>
      <c r="N55" s="39">
        <v>2001</v>
      </c>
      <c r="O55" s="39">
        <v>2002</v>
      </c>
      <c r="P55" s="39">
        <v>2003</v>
      </c>
      <c r="Q55" s="39">
        <v>2004</v>
      </c>
      <c r="R55" s="39">
        <v>2005</v>
      </c>
      <c r="S55" s="39">
        <v>2006</v>
      </c>
      <c r="T55" s="39">
        <v>2007</v>
      </c>
      <c r="U55" s="39">
        <v>2008</v>
      </c>
      <c r="V55" s="39">
        <v>2009</v>
      </c>
      <c r="W55" s="39">
        <v>2010</v>
      </c>
      <c r="X55" s="39">
        <v>2011</v>
      </c>
      <c r="Y55" s="39">
        <v>2012</v>
      </c>
      <c r="Z55" s="39">
        <v>2013</v>
      </c>
      <c r="AA55" s="39">
        <v>2014</v>
      </c>
      <c r="AB55" s="39">
        <v>2015</v>
      </c>
      <c r="AC55" s="39">
        <v>2016</v>
      </c>
      <c r="AD55" s="76">
        <v>2017</v>
      </c>
      <c r="AE55" s="76">
        <v>2018</v>
      </c>
    </row>
    <row r="56" spans="2:31" x14ac:dyDescent="0.2">
      <c r="B56" s="38" t="s">
        <v>246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2:31" x14ac:dyDescent="0.2">
      <c r="B57" s="38" t="s">
        <v>243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2:31" x14ac:dyDescent="0.2">
      <c r="B58" s="38" t="s">
        <v>244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2:31" x14ac:dyDescent="0.2">
      <c r="B59" s="38" t="s">
        <v>245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2" spans="2:31" x14ac:dyDescent="0.2">
      <c r="B62" s="7" t="s">
        <v>231</v>
      </c>
      <c r="C62" s="7" t="s">
        <v>391</v>
      </c>
    </row>
    <row r="63" spans="2:31" x14ac:dyDescent="0.2">
      <c r="B63" s="68" t="s">
        <v>789</v>
      </c>
      <c r="C63" s="39">
        <v>1990</v>
      </c>
      <c r="D63" s="39">
        <v>1991</v>
      </c>
      <c r="E63" s="39">
        <v>1992</v>
      </c>
      <c r="F63" s="39">
        <v>1993</v>
      </c>
      <c r="G63" s="39">
        <v>1994</v>
      </c>
      <c r="H63" s="39">
        <v>1995</v>
      </c>
      <c r="I63" s="39">
        <v>1996</v>
      </c>
      <c r="J63" s="39">
        <v>1997</v>
      </c>
      <c r="K63" s="39">
        <v>1998</v>
      </c>
      <c r="L63" s="39">
        <v>1999</v>
      </c>
      <c r="M63" s="39">
        <v>2000</v>
      </c>
      <c r="N63" s="39">
        <v>2001</v>
      </c>
      <c r="O63" s="39">
        <v>2002</v>
      </c>
      <c r="P63" s="39">
        <v>2003</v>
      </c>
      <c r="Q63" s="39">
        <v>2004</v>
      </c>
      <c r="R63" s="39">
        <v>2005</v>
      </c>
      <c r="S63" s="39">
        <v>2006</v>
      </c>
      <c r="T63" s="39">
        <v>2007</v>
      </c>
      <c r="U63" s="39">
        <v>2008</v>
      </c>
      <c r="V63" s="39">
        <v>2009</v>
      </c>
      <c r="W63" s="39">
        <v>2010</v>
      </c>
      <c r="X63" s="39">
        <v>2011</v>
      </c>
      <c r="Y63" s="39">
        <v>2012</v>
      </c>
      <c r="Z63" s="39">
        <v>2013</v>
      </c>
      <c r="AA63" s="39">
        <v>2014</v>
      </c>
      <c r="AB63" s="39">
        <v>2015</v>
      </c>
      <c r="AC63" s="39">
        <v>2016</v>
      </c>
      <c r="AD63" s="76">
        <v>2017</v>
      </c>
      <c r="AE63" s="76">
        <v>2018</v>
      </c>
    </row>
    <row r="64" spans="2:31" x14ac:dyDescent="0.2">
      <c r="B64" s="3" t="s">
        <v>233</v>
      </c>
      <c r="C64" s="21">
        <f>+'CO2'!C659</f>
        <v>22.391574899886916</v>
      </c>
      <c r="D64" s="21">
        <f>+'CO2'!D659</f>
        <v>25.309535725876405</v>
      </c>
      <c r="E64" s="21">
        <f>+'CO2'!E659</f>
        <v>27.482110033352136</v>
      </c>
      <c r="F64" s="21">
        <f>+'CO2'!F659</f>
        <v>27.587051193122793</v>
      </c>
      <c r="G64" s="21">
        <f>+'CO2'!G659</f>
        <v>26.150276516613054</v>
      </c>
      <c r="H64" s="21">
        <f>+'CO2'!H659</f>
        <v>29.207068090935564</v>
      </c>
      <c r="I64" s="21">
        <f>+'CO2'!I659</f>
        <v>38.625280190500185</v>
      </c>
      <c r="J64" s="21">
        <f>+'CO2'!J659</f>
        <v>27.092012587250238</v>
      </c>
      <c r="K64" s="21">
        <f>+'CO2'!K659</f>
        <v>30.726160713973851</v>
      </c>
      <c r="L64" s="21">
        <f>+'CO2'!L659</f>
        <v>35.316835659928742</v>
      </c>
      <c r="M64" s="21">
        <f>+'CO2'!M659</f>
        <v>39.284974908668609</v>
      </c>
      <c r="N64" s="21">
        <f>+'CO2'!N659</f>
        <v>35.461426848487619</v>
      </c>
      <c r="O64" s="21">
        <f>+'CO2'!O659</f>
        <v>40.024159487366219</v>
      </c>
      <c r="P64" s="21">
        <f>+'CO2'!P659</f>
        <v>44.514115569350672</v>
      </c>
      <c r="Q64" s="21">
        <f>+'CO2'!Q659</f>
        <v>45.570239615407537</v>
      </c>
      <c r="R64" s="21">
        <f>+'CO2'!R659</f>
        <v>38.29180375524713</v>
      </c>
      <c r="S64" s="21">
        <f>+'CO2'!S659</f>
        <v>40.47642643654423</v>
      </c>
      <c r="T64" s="21">
        <f>+'CO2'!T659</f>
        <v>40.03443675119177</v>
      </c>
      <c r="U64" s="21">
        <f>+'CO2'!U659</f>
        <v>44.460349281431</v>
      </c>
      <c r="V64" s="21">
        <f>+'CO2'!V659</f>
        <v>39.082924287263737</v>
      </c>
      <c r="W64" s="21">
        <f>+'CO2'!W659</f>
        <v>48.929010055935287</v>
      </c>
      <c r="X64" s="21">
        <f>+'CO2'!X659</f>
        <v>48.491067665658782</v>
      </c>
      <c r="Y64" s="21">
        <f>+'CO2'!Y659</f>
        <v>48.285634148940183</v>
      </c>
      <c r="Z64" s="21">
        <f>+'CO2'!Z659</f>
        <v>51.932070601724156</v>
      </c>
      <c r="AA64" s="21">
        <f>+'CO2'!AA659</f>
        <v>49.480970370686954</v>
      </c>
      <c r="AB64" s="21">
        <f>+'CO2'!AB659</f>
        <v>56.165822840797603</v>
      </c>
      <c r="AC64" s="21">
        <f>+'CO2'!AC659</f>
        <v>46.299611373477845</v>
      </c>
      <c r="AD64" s="21">
        <f>+'CO2'!AD659</f>
        <v>46.844634358010843</v>
      </c>
      <c r="AE64" s="21">
        <f>+'CO2'!AE659</f>
        <v>47.435172819727775</v>
      </c>
    </row>
    <row r="65" spans="2:31" x14ac:dyDescent="0.2">
      <c r="B65" s="3" t="s">
        <v>234</v>
      </c>
      <c r="C65" s="21">
        <f>+'CH4'!C659*PCG!$C$5</f>
        <v>424.81531607196956</v>
      </c>
      <c r="D65" s="21">
        <f>+'CH4'!D659*PCG!$C$5</f>
        <v>431.59556313216723</v>
      </c>
      <c r="E65" s="21">
        <f>+'CH4'!E659*PCG!$C$5</f>
        <v>450.95141363538511</v>
      </c>
      <c r="F65" s="21">
        <f>+'CH4'!F659*PCG!$C$5</f>
        <v>472.25672141705564</v>
      </c>
      <c r="G65" s="21">
        <f>+'CH4'!G659*PCG!$C$5</f>
        <v>499.07418044456239</v>
      </c>
      <c r="H65" s="21">
        <f>+'CH4'!H659*PCG!$C$5</f>
        <v>508.49614616996206</v>
      </c>
      <c r="I65" s="21">
        <f>+'CH4'!I659*PCG!$C$5</f>
        <v>541.26623161190844</v>
      </c>
      <c r="J65" s="21">
        <f>+'CH4'!J659*PCG!$C$5</f>
        <v>572.34697278816054</v>
      </c>
      <c r="K65" s="21">
        <f>+'CH4'!K659*PCG!$C$5</f>
        <v>560.76509541551923</v>
      </c>
      <c r="L65" s="21">
        <f>+'CH4'!L659*PCG!$C$5</f>
        <v>575.08867134783191</v>
      </c>
      <c r="M65" s="21">
        <f>+'CH4'!M659*PCG!$C$5</f>
        <v>584.87338950807407</v>
      </c>
      <c r="N65" s="21">
        <f>+'CH4'!N659*PCG!$C$5</f>
        <v>511.96255542435881</v>
      </c>
      <c r="O65" s="21">
        <f>+'CH4'!O659*PCG!$C$5</f>
        <v>522.46656286651046</v>
      </c>
      <c r="P65" s="21">
        <f>+'CH4'!P659*PCG!$C$5</f>
        <v>501.22476430999842</v>
      </c>
      <c r="Q65" s="21">
        <f>+'CH4'!Q659*PCG!$C$5</f>
        <v>547.18598174869737</v>
      </c>
      <c r="R65" s="21">
        <f>+'CH4'!R659*PCG!$C$5</f>
        <v>570.20293906052905</v>
      </c>
      <c r="S65" s="21">
        <f>+'CH4'!S659*PCG!$C$5</f>
        <v>603.38077740572612</v>
      </c>
      <c r="T65" s="21">
        <f>+'CH4'!T659*PCG!$C$5</f>
        <v>625.88941162133244</v>
      </c>
      <c r="U65" s="21">
        <f>+'CH4'!U659*PCG!$C$5</f>
        <v>610.59286426125072</v>
      </c>
      <c r="V65" s="21">
        <f>+'CH4'!V659*PCG!$C$5</f>
        <v>592.97439169071981</v>
      </c>
      <c r="W65" s="21">
        <f>+'CH4'!W659*PCG!$C$5</f>
        <v>591.31514057272238</v>
      </c>
      <c r="X65" s="21">
        <f>+'CH4'!X659*PCG!$C$5</f>
        <v>596.95456250379482</v>
      </c>
      <c r="Y65" s="21">
        <f>+'CH4'!Y659*PCG!$C$5</f>
        <v>644.71405340812191</v>
      </c>
      <c r="Z65" s="21">
        <f>+'CH4'!Z659*PCG!$C$5</f>
        <v>598.76329916606164</v>
      </c>
      <c r="AA65" s="21">
        <f>+'CH4'!AA659*PCG!$C$5</f>
        <v>559.0625244364071</v>
      </c>
      <c r="AB65" s="21">
        <f>+'CH4'!AB659*PCG!$C$5</f>
        <v>568.08431094518971</v>
      </c>
      <c r="AC65" s="21">
        <f>+'CH4'!AC659*PCG!$C$5</f>
        <v>548.69576208307114</v>
      </c>
      <c r="AD65" s="21">
        <f>+'CH4'!AD659*PCG!$C$5</f>
        <v>520.29069855841976</v>
      </c>
      <c r="AE65" s="21">
        <f>+'CH4'!AE659*PCG!$C$5</f>
        <v>512.99845561292057</v>
      </c>
    </row>
    <row r="66" spans="2:31" x14ac:dyDescent="0.2">
      <c r="B66" s="3" t="s">
        <v>235</v>
      </c>
      <c r="C66" s="21">
        <f>+N2O!C659*PCG!$C$6</f>
        <v>337.41282355351984</v>
      </c>
      <c r="D66" s="21">
        <f>+N2O!D659*PCG!$C$6</f>
        <v>340.4582167011223</v>
      </c>
      <c r="E66" s="21">
        <f>+N2O!E659*PCG!$C$6</f>
        <v>354.11394447621626</v>
      </c>
      <c r="F66" s="21">
        <f>+N2O!F659*PCG!$C$6</f>
        <v>375.07027331458903</v>
      </c>
      <c r="G66" s="21">
        <f>+N2O!G659*PCG!$C$6</f>
        <v>393.66022225206575</v>
      </c>
      <c r="H66" s="21">
        <f>+N2O!H659*PCG!$C$6</f>
        <v>411.91195183447837</v>
      </c>
      <c r="I66" s="21">
        <f>+N2O!I659*PCG!$C$6</f>
        <v>413.35349852265108</v>
      </c>
      <c r="J66" s="21">
        <f>+N2O!J659*PCG!$C$6</f>
        <v>408.78133946979295</v>
      </c>
      <c r="K66" s="21">
        <f>+N2O!K659*PCG!$C$6</f>
        <v>405.42385053130749</v>
      </c>
      <c r="L66" s="21">
        <f>+N2O!L659*PCG!$C$6</f>
        <v>412.58754630885545</v>
      </c>
      <c r="M66" s="21">
        <f>+N2O!M659*PCG!$C$6</f>
        <v>390.21575053986095</v>
      </c>
      <c r="N66" s="21">
        <f>+N2O!N659*PCG!$C$6</f>
        <v>409.17003528391643</v>
      </c>
      <c r="O66" s="21">
        <f>+N2O!O659*PCG!$C$6</f>
        <v>431.53586307429401</v>
      </c>
      <c r="P66" s="21">
        <f>+N2O!P659*PCG!$C$6</f>
        <v>413.28908538109715</v>
      </c>
      <c r="Q66" s="21">
        <f>+N2O!Q659*PCG!$C$6</f>
        <v>454.56762115864592</v>
      </c>
      <c r="R66" s="21">
        <f>+N2O!R659*PCG!$C$6</f>
        <v>438.67434517719505</v>
      </c>
      <c r="S66" s="21">
        <f>+N2O!S659*PCG!$C$6</f>
        <v>457.51315122449449</v>
      </c>
      <c r="T66" s="21">
        <f>+N2O!T659*PCG!$C$6</f>
        <v>478.18531638109056</v>
      </c>
      <c r="U66" s="21">
        <f>+N2O!U659*PCG!$C$6</f>
        <v>512.10916949390855</v>
      </c>
      <c r="V66" s="21">
        <f>+N2O!V659*PCG!$C$6</f>
        <v>533.80645842431261</v>
      </c>
      <c r="W66" s="21">
        <f>+N2O!W659*PCG!$C$6</f>
        <v>554.17811907672262</v>
      </c>
      <c r="X66" s="21">
        <f>+N2O!X659*PCG!$C$6</f>
        <v>525.57627953404278</v>
      </c>
      <c r="Y66" s="21">
        <f>+N2O!Y659*PCG!$C$6</f>
        <v>497.54026548957643</v>
      </c>
      <c r="Z66" s="21">
        <f>+N2O!Z659*PCG!$C$6</f>
        <v>504.66109233366774</v>
      </c>
      <c r="AA66" s="21">
        <f>+N2O!AA659*PCG!$C$6</f>
        <v>495.42778956763209</v>
      </c>
      <c r="AB66" s="21">
        <f>+N2O!AB659*PCG!$C$6</f>
        <v>516.20146308021924</v>
      </c>
      <c r="AC66" s="21">
        <f>+N2O!AC659*PCG!$C$6</f>
        <v>530.59079330881627</v>
      </c>
      <c r="AD66" s="21">
        <f>+N2O!AD659*PCG!$C$6</f>
        <v>540.09122172215871</v>
      </c>
      <c r="AE66" s="21">
        <f>+N2O!AE659*PCG!$C$6</f>
        <v>555.98530257118921</v>
      </c>
    </row>
    <row r="67" spans="2:31" x14ac:dyDescent="0.2">
      <c r="B67" s="3" t="s">
        <v>236</v>
      </c>
      <c r="C67" s="21">
        <f>+SUM(C68:C70)</f>
        <v>0</v>
      </c>
      <c r="D67" s="21">
        <f t="shared" ref="D67:AE67" si="6">+SUM(D68:D70)</f>
        <v>0</v>
      </c>
      <c r="E67" s="21">
        <f t="shared" si="6"/>
        <v>0</v>
      </c>
      <c r="F67" s="21">
        <f t="shared" si="6"/>
        <v>0</v>
      </c>
      <c r="G67" s="21">
        <f t="shared" si="6"/>
        <v>0</v>
      </c>
      <c r="H67" s="21">
        <f t="shared" si="6"/>
        <v>0</v>
      </c>
      <c r="I67" s="21">
        <f t="shared" si="6"/>
        <v>0</v>
      </c>
      <c r="J67" s="21">
        <f t="shared" si="6"/>
        <v>0</v>
      </c>
      <c r="K67" s="21">
        <f t="shared" si="6"/>
        <v>0</v>
      </c>
      <c r="L67" s="21">
        <f t="shared" si="6"/>
        <v>0</v>
      </c>
      <c r="M67" s="21">
        <f t="shared" si="6"/>
        <v>0</v>
      </c>
      <c r="N67" s="21">
        <f t="shared" si="6"/>
        <v>0</v>
      </c>
      <c r="O67" s="21">
        <f t="shared" si="6"/>
        <v>0</v>
      </c>
      <c r="P67" s="21">
        <f t="shared" si="6"/>
        <v>0</v>
      </c>
      <c r="Q67" s="21">
        <f t="shared" si="6"/>
        <v>0</v>
      </c>
      <c r="R67" s="21">
        <f t="shared" si="6"/>
        <v>0</v>
      </c>
      <c r="S67" s="21">
        <f t="shared" si="6"/>
        <v>0</v>
      </c>
      <c r="T67" s="21">
        <f t="shared" si="6"/>
        <v>0</v>
      </c>
      <c r="U67" s="21">
        <f t="shared" si="6"/>
        <v>0</v>
      </c>
      <c r="V67" s="21">
        <f t="shared" si="6"/>
        <v>0</v>
      </c>
      <c r="W67" s="21">
        <f t="shared" si="6"/>
        <v>0</v>
      </c>
      <c r="X67" s="21">
        <f t="shared" si="6"/>
        <v>0</v>
      </c>
      <c r="Y67" s="21">
        <f t="shared" si="6"/>
        <v>0</v>
      </c>
      <c r="Z67" s="21">
        <f t="shared" si="6"/>
        <v>0</v>
      </c>
      <c r="AA67" s="21">
        <f t="shared" si="6"/>
        <v>0</v>
      </c>
      <c r="AB67" s="21">
        <f t="shared" si="6"/>
        <v>0</v>
      </c>
      <c r="AC67" s="21">
        <f t="shared" si="6"/>
        <v>0</v>
      </c>
      <c r="AD67" s="21">
        <f t="shared" si="6"/>
        <v>0</v>
      </c>
      <c r="AE67" s="21">
        <f t="shared" si="6"/>
        <v>0</v>
      </c>
    </row>
    <row r="68" spans="2:31" x14ac:dyDescent="0.2">
      <c r="B68" s="14" t="s">
        <v>237</v>
      </c>
      <c r="C68" s="21">
        <f>+HFC!C659</f>
        <v>0</v>
      </c>
      <c r="D68" s="21">
        <f>+HFC!D659</f>
        <v>0</v>
      </c>
      <c r="E68" s="21">
        <f>+HFC!E659</f>
        <v>0</v>
      </c>
      <c r="F68" s="21">
        <f>+HFC!F659</f>
        <v>0</v>
      </c>
      <c r="G68" s="21">
        <f>+HFC!G659</f>
        <v>0</v>
      </c>
      <c r="H68" s="21">
        <f>+HFC!H659</f>
        <v>0</v>
      </c>
      <c r="I68" s="21">
        <f>+HFC!I659</f>
        <v>0</v>
      </c>
      <c r="J68" s="21">
        <f>+HFC!J659</f>
        <v>0</v>
      </c>
      <c r="K68" s="21">
        <f>+HFC!K659</f>
        <v>0</v>
      </c>
      <c r="L68" s="21">
        <f>+HFC!L659</f>
        <v>0</v>
      </c>
      <c r="M68" s="21">
        <f>+HFC!M659</f>
        <v>0</v>
      </c>
      <c r="N68" s="21">
        <f>+HFC!N659</f>
        <v>0</v>
      </c>
      <c r="O68" s="21">
        <f>+HFC!O659</f>
        <v>0</v>
      </c>
      <c r="P68" s="21">
        <f>+HFC!P659</f>
        <v>0</v>
      </c>
      <c r="Q68" s="21">
        <f>+HFC!Q659</f>
        <v>0</v>
      </c>
      <c r="R68" s="21">
        <f>+HFC!R659</f>
        <v>0</v>
      </c>
      <c r="S68" s="21">
        <f>+HFC!S659</f>
        <v>0</v>
      </c>
      <c r="T68" s="21">
        <f>+HFC!T659</f>
        <v>0</v>
      </c>
      <c r="U68" s="21">
        <f>+HFC!U659</f>
        <v>0</v>
      </c>
      <c r="V68" s="21">
        <f>+HFC!V659</f>
        <v>0</v>
      </c>
      <c r="W68" s="21">
        <f>+HFC!W659</f>
        <v>0</v>
      </c>
      <c r="X68" s="21">
        <f>+HFC!X659</f>
        <v>0</v>
      </c>
      <c r="Y68" s="21">
        <f>+HFC!Y659</f>
        <v>0</v>
      </c>
      <c r="Z68" s="21">
        <f>+HFC!Z659</f>
        <v>0</v>
      </c>
      <c r="AA68" s="21">
        <f>+HFC!AA659</f>
        <v>0</v>
      </c>
      <c r="AB68" s="21">
        <f>+HFC!AB659</f>
        <v>0</v>
      </c>
      <c r="AC68" s="21">
        <f>+HFC!AC659</f>
        <v>0</v>
      </c>
      <c r="AD68" s="21">
        <f>+HFC!AD659</f>
        <v>0</v>
      </c>
      <c r="AE68" s="21">
        <f>+HFC!AE659</f>
        <v>0</v>
      </c>
    </row>
    <row r="69" spans="2:31" x14ac:dyDescent="0.2">
      <c r="B69" s="14" t="s">
        <v>238</v>
      </c>
      <c r="C69" s="21">
        <f>+PFC!C659</f>
        <v>0</v>
      </c>
      <c r="D69" s="21">
        <f>+PFC!D659</f>
        <v>0</v>
      </c>
      <c r="E69" s="21">
        <f>+PFC!E659</f>
        <v>0</v>
      </c>
      <c r="F69" s="21">
        <f>+PFC!F659</f>
        <v>0</v>
      </c>
      <c r="G69" s="21">
        <f>+PFC!G659</f>
        <v>0</v>
      </c>
      <c r="H69" s="21">
        <f>+PFC!H659</f>
        <v>0</v>
      </c>
      <c r="I69" s="21">
        <f>+PFC!I659</f>
        <v>0</v>
      </c>
      <c r="J69" s="21">
        <f>+PFC!J659</f>
        <v>0</v>
      </c>
      <c r="K69" s="21">
        <f>+PFC!K659</f>
        <v>0</v>
      </c>
      <c r="L69" s="21">
        <f>+PFC!L659</f>
        <v>0</v>
      </c>
      <c r="M69" s="21">
        <f>+PFC!M659</f>
        <v>0</v>
      </c>
      <c r="N69" s="21">
        <f>+PFC!N659</f>
        <v>0</v>
      </c>
      <c r="O69" s="21">
        <f>+PFC!O659</f>
        <v>0</v>
      </c>
      <c r="P69" s="21">
        <f>+PFC!P659</f>
        <v>0</v>
      </c>
      <c r="Q69" s="21">
        <f>+PFC!Q659</f>
        <v>0</v>
      </c>
      <c r="R69" s="21">
        <f>+PFC!R659</f>
        <v>0</v>
      </c>
      <c r="S69" s="21">
        <f>+PFC!S659</f>
        <v>0</v>
      </c>
      <c r="T69" s="21">
        <f>+PFC!T659</f>
        <v>0</v>
      </c>
      <c r="U69" s="21">
        <f>+PFC!U659</f>
        <v>0</v>
      </c>
      <c r="V69" s="21">
        <f>+PFC!V659</f>
        <v>0</v>
      </c>
      <c r="W69" s="21">
        <f>+PFC!W659</f>
        <v>0</v>
      </c>
      <c r="X69" s="21">
        <f>+PFC!X659</f>
        <v>0</v>
      </c>
      <c r="Y69" s="21">
        <f>+PFC!Y659</f>
        <v>0</v>
      </c>
      <c r="Z69" s="21">
        <f>+PFC!Z659</f>
        <v>0</v>
      </c>
      <c r="AA69" s="21">
        <f>+PFC!AA659</f>
        <v>0</v>
      </c>
      <c r="AB69" s="21">
        <f>+PFC!AB659</f>
        <v>0</v>
      </c>
      <c r="AC69" s="21">
        <f>+PFC!AC659</f>
        <v>0</v>
      </c>
      <c r="AD69" s="21">
        <f>+PFC!AD659</f>
        <v>0</v>
      </c>
      <c r="AE69" s="21">
        <f>+PFC!AE659</f>
        <v>0</v>
      </c>
    </row>
    <row r="70" spans="2:31" x14ac:dyDescent="0.2">
      <c r="B70" s="14" t="s">
        <v>239</v>
      </c>
      <c r="C70" s="21">
        <f>+'SF6'!C659</f>
        <v>0</v>
      </c>
      <c r="D70" s="21">
        <f>+'SF6'!D659</f>
        <v>0</v>
      </c>
      <c r="E70" s="21">
        <f>+'SF6'!E659</f>
        <v>0</v>
      </c>
      <c r="F70" s="21">
        <f>+'SF6'!F659</f>
        <v>0</v>
      </c>
      <c r="G70" s="21">
        <f>+'SF6'!G659</f>
        <v>0</v>
      </c>
      <c r="H70" s="21">
        <f>+'SF6'!H659</f>
        <v>0</v>
      </c>
      <c r="I70" s="21">
        <f>+'SF6'!I659</f>
        <v>0</v>
      </c>
      <c r="J70" s="21">
        <f>+'SF6'!J659</f>
        <v>0</v>
      </c>
      <c r="K70" s="21">
        <f>+'SF6'!K659</f>
        <v>0</v>
      </c>
      <c r="L70" s="21">
        <f>+'SF6'!L659</f>
        <v>0</v>
      </c>
      <c r="M70" s="21">
        <f>+'SF6'!M659</f>
        <v>0</v>
      </c>
      <c r="N70" s="21">
        <f>+'SF6'!N659</f>
        <v>0</v>
      </c>
      <c r="O70" s="21">
        <f>+'SF6'!O659</f>
        <v>0</v>
      </c>
      <c r="P70" s="21">
        <f>+'SF6'!P659</f>
        <v>0</v>
      </c>
      <c r="Q70" s="21">
        <f>+'SF6'!Q659</f>
        <v>0</v>
      </c>
      <c r="R70" s="21">
        <f>+'SF6'!R659</f>
        <v>0</v>
      </c>
      <c r="S70" s="21">
        <f>+'SF6'!S659</f>
        <v>0</v>
      </c>
      <c r="T70" s="21">
        <f>+'SF6'!T659</f>
        <v>0</v>
      </c>
      <c r="U70" s="21">
        <f>+'SF6'!U659</f>
        <v>0</v>
      </c>
      <c r="V70" s="21">
        <f>+'SF6'!V659</f>
        <v>0</v>
      </c>
      <c r="W70" s="21">
        <f>+'SF6'!W659</f>
        <v>0</v>
      </c>
      <c r="X70" s="21">
        <f>+'SF6'!X659</f>
        <v>0</v>
      </c>
      <c r="Y70" s="21">
        <f>+'SF6'!Y659</f>
        <v>0</v>
      </c>
      <c r="Z70" s="21">
        <f>+'SF6'!Z659</f>
        <v>0</v>
      </c>
      <c r="AA70" s="21">
        <f>+'SF6'!AA659</f>
        <v>0</v>
      </c>
      <c r="AB70" s="21">
        <f>+'SF6'!AB659</f>
        <v>0</v>
      </c>
      <c r="AC70" s="21">
        <f>+'SF6'!AC659</f>
        <v>0</v>
      </c>
      <c r="AD70" s="21">
        <f>+'SF6'!AD659</f>
        <v>0</v>
      </c>
      <c r="AE70" s="21">
        <f>+'SF6'!AE659</f>
        <v>0</v>
      </c>
    </row>
    <row r="71" spans="2:31" x14ac:dyDescent="0.2">
      <c r="B71" s="15" t="s">
        <v>240</v>
      </c>
      <c r="C71" s="28">
        <f>+SUM(C64:C67)</f>
        <v>784.61971452537637</v>
      </c>
      <c r="D71" s="28">
        <f t="shared" ref="D71:AE71" si="7">+SUM(D64:D67)</f>
        <v>797.36331555916593</v>
      </c>
      <c r="E71" s="28">
        <f t="shared" si="7"/>
        <v>832.54746814495343</v>
      </c>
      <c r="F71" s="28">
        <f t="shared" si="7"/>
        <v>874.91404592476749</v>
      </c>
      <c r="G71" s="28">
        <f t="shared" si="7"/>
        <v>918.88467921324116</v>
      </c>
      <c r="H71" s="28">
        <f t="shared" si="7"/>
        <v>949.61516609537603</v>
      </c>
      <c r="I71" s="28">
        <f t="shared" si="7"/>
        <v>993.24501032505975</v>
      </c>
      <c r="J71" s="28">
        <f t="shared" si="7"/>
        <v>1008.2203248452038</v>
      </c>
      <c r="K71" s="28">
        <f t="shared" si="7"/>
        <v>996.91510666080057</v>
      </c>
      <c r="L71" s="28">
        <f t="shared" si="7"/>
        <v>1022.9930533166162</v>
      </c>
      <c r="M71" s="28">
        <f t="shared" si="7"/>
        <v>1014.3741149566035</v>
      </c>
      <c r="N71" s="28">
        <f t="shared" si="7"/>
        <v>956.59401755676276</v>
      </c>
      <c r="O71" s="28">
        <f t="shared" si="7"/>
        <v>994.02658542817062</v>
      </c>
      <c r="P71" s="28">
        <f t="shared" si="7"/>
        <v>959.02796526044619</v>
      </c>
      <c r="Q71" s="28">
        <f t="shared" si="7"/>
        <v>1047.323842522751</v>
      </c>
      <c r="R71" s="28">
        <f t="shared" si="7"/>
        <v>1047.1690879929711</v>
      </c>
      <c r="S71" s="28">
        <f t="shared" si="7"/>
        <v>1101.3703550667649</v>
      </c>
      <c r="T71" s="28">
        <f t="shared" si="7"/>
        <v>1144.1091647536148</v>
      </c>
      <c r="U71" s="28">
        <f t="shared" si="7"/>
        <v>1167.1623830365902</v>
      </c>
      <c r="V71" s="28">
        <f t="shared" si="7"/>
        <v>1165.8637744022963</v>
      </c>
      <c r="W71" s="28">
        <f t="shared" si="7"/>
        <v>1194.4222697053801</v>
      </c>
      <c r="X71" s="28">
        <f t="shared" si="7"/>
        <v>1171.0219097034965</v>
      </c>
      <c r="Y71" s="28">
        <f t="shared" si="7"/>
        <v>1190.5399530466384</v>
      </c>
      <c r="Z71" s="28">
        <f t="shared" si="7"/>
        <v>1155.3564621014534</v>
      </c>
      <c r="AA71" s="28">
        <f t="shared" si="7"/>
        <v>1103.9712843747261</v>
      </c>
      <c r="AB71" s="28">
        <f t="shared" si="7"/>
        <v>1140.4515968662067</v>
      </c>
      <c r="AC71" s="28">
        <f t="shared" si="7"/>
        <v>1125.5861667653653</v>
      </c>
      <c r="AD71" s="28">
        <f t="shared" si="7"/>
        <v>1107.2265546385893</v>
      </c>
      <c r="AE71" s="28">
        <f t="shared" si="7"/>
        <v>1116.4189310038375</v>
      </c>
    </row>
    <row r="72" spans="2:31" x14ac:dyDescent="0.2">
      <c r="C72" s="30">
        <f>+C71-CO2eq!C659</f>
        <v>0</v>
      </c>
      <c r="D72" s="30">
        <f>+D71-CO2eq!D659</f>
        <v>0</v>
      </c>
      <c r="E72" s="30">
        <f>+E71-CO2eq!E659</f>
        <v>0</v>
      </c>
      <c r="F72" s="30">
        <f>+F71-CO2eq!F659</f>
        <v>0</v>
      </c>
      <c r="G72" s="30">
        <f>+G71-CO2eq!G659</f>
        <v>0</v>
      </c>
      <c r="H72" s="30">
        <f>+H71-CO2eq!H659</f>
        <v>0</v>
      </c>
      <c r="I72" s="30">
        <f>+I71-CO2eq!I659</f>
        <v>0</v>
      </c>
      <c r="J72" s="30">
        <f>+J71-CO2eq!J659</f>
        <v>0</v>
      </c>
      <c r="K72" s="30">
        <f>+K71-CO2eq!K659</f>
        <v>0</v>
      </c>
      <c r="L72" s="30">
        <f>+L71-CO2eq!L659</f>
        <v>0</v>
      </c>
      <c r="M72" s="30">
        <f>+M71-CO2eq!M659</f>
        <v>0</v>
      </c>
      <c r="N72" s="30">
        <f>+N71-CO2eq!N659</f>
        <v>0</v>
      </c>
      <c r="O72" s="30">
        <f>+O71-CO2eq!O659</f>
        <v>0</v>
      </c>
      <c r="P72" s="30">
        <f>+P71-CO2eq!P659</f>
        <v>0</v>
      </c>
      <c r="Q72" s="30">
        <f>+Q71-CO2eq!Q659</f>
        <v>0</v>
      </c>
      <c r="R72" s="30">
        <f>+R71-CO2eq!R659</f>
        <v>0</v>
      </c>
      <c r="S72" s="30">
        <f>+S71-CO2eq!S659</f>
        <v>0</v>
      </c>
      <c r="T72" s="30">
        <f>+T71-CO2eq!T659</f>
        <v>0</v>
      </c>
      <c r="U72" s="30">
        <f>+U71-CO2eq!U659</f>
        <v>0</v>
      </c>
      <c r="V72" s="30">
        <f>+V71-CO2eq!V659</f>
        <v>0</v>
      </c>
      <c r="W72" s="30">
        <f>+W71-CO2eq!W659</f>
        <v>0</v>
      </c>
      <c r="X72" s="30">
        <f>+X71-CO2eq!X659</f>
        <v>0</v>
      </c>
      <c r="Y72" s="30">
        <f>+Y71-CO2eq!Y659</f>
        <v>0</v>
      </c>
      <c r="Z72" s="30">
        <f>+Z71-CO2eq!Z659</f>
        <v>0</v>
      </c>
      <c r="AA72" s="30">
        <f>+AA71-CO2eq!AA659</f>
        <v>0</v>
      </c>
      <c r="AB72" s="30">
        <f>+AB71-CO2eq!AB659</f>
        <v>0</v>
      </c>
      <c r="AC72" s="30">
        <f>+AC71-CO2eq!AC659</f>
        <v>0</v>
      </c>
      <c r="AD72" s="30">
        <f>+AD71-CO2eq!AD659</f>
        <v>0</v>
      </c>
      <c r="AE72" s="30">
        <f>+AE71-CO2eq!AE659</f>
        <v>0</v>
      </c>
    </row>
    <row r="73" spans="2:31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2:31" x14ac:dyDescent="0.2">
      <c r="B74" s="75" t="s">
        <v>231</v>
      </c>
      <c r="C74" s="75" t="s">
        <v>391</v>
      </c>
    </row>
    <row r="75" spans="2:31" x14ac:dyDescent="0.2">
      <c r="B75" s="39" t="s">
        <v>772</v>
      </c>
      <c r="C75" s="39">
        <v>1990</v>
      </c>
      <c r="D75" s="39">
        <v>1991</v>
      </c>
      <c r="E75" s="39">
        <v>1992</v>
      </c>
      <c r="F75" s="39">
        <v>1993</v>
      </c>
      <c r="G75" s="39">
        <v>1994</v>
      </c>
      <c r="H75" s="39">
        <v>1995</v>
      </c>
      <c r="I75" s="39">
        <v>1996</v>
      </c>
      <c r="J75" s="39">
        <v>1997</v>
      </c>
      <c r="K75" s="39">
        <v>1998</v>
      </c>
      <c r="L75" s="39">
        <v>1999</v>
      </c>
      <c r="M75" s="39">
        <v>2000</v>
      </c>
      <c r="N75" s="39">
        <v>2001</v>
      </c>
      <c r="O75" s="39">
        <v>2002</v>
      </c>
      <c r="P75" s="39">
        <v>2003</v>
      </c>
      <c r="Q75" s="39">
        <v>2004</v>
      </c>
      <c r="R75" s="39">
        <v>2005</v>
      </c>
      <c r="S75" s="39">
        <v>2006</v>
      </c>
      <c r="T75" s="39">
        <v>2007</v>
      </c>
      <c r="U75" s="39">
        <v>2008</v>
      </c>
      <c r="V75" s="39">
        <v>2009</v>
      </c>
      <c r="W75" s="39">
        <v>2010</v>
      </c>
      <c r="X75" s="39">
        <v>2011</v>
      </c>
      <c r="Y75" s="39">
        <v>2012</v>
      </c>
      <c r="Z75" s="39">
        <v>2013</v>
      </c>
      <c r="AA75" s="39">
        <v>2014</v>
      </c>
      <c r="AB75" s="39">
        <v>2015</v>
      </c>
      <c r="AC75" s="39">
        <v>2016</v>
      </c>
      <c r="AD75" s="76">
        <v>2017</v>
      </c>
      <c r="AE75" s="76">
        <v>2018</v>
      </c>
    </row>
    <row r="76" spans="2:31" x14ac:dyDescent="0.2">
      <c r="B76" s="38" t="s">
        <v>246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2:31" x14ac:dyDescent="0.2">
      <c r="B77" s="38" t="s">
        <v>243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2:31" x14ac:dyDescent="0.2">
      <c r="B78" s="38" t="s">
        <v>244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2:31" x14ac:dyDescent="0.2">
      <c r="B79" s="38" t="s">
        <v>245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2" spans="2:31" x14ac:dyDescent="0.2">
      <c r="B82" s="7" t="s">
        <v>231</v>
      </c>
      <c r="C82" s="7" t="s">
        <v>744</v>
      </c>
    </row>
    <row r="83" spans="2:31" x14ac:dyDescent="0.2">
      <c r="B83" s="68" t="s">
        <v>789</v>
      </c>
      <c r="C83" s="39">
        <v>1990</v>
      </c>
      <c r="D83" s="39">
        <v>1991</v>
      </c>
      <c r="E83" s="39">
        <v>1992</v>
      </c>
      <c r="F83" s="39">
        <v>1993</v>
      </c>
      <c r="G83" s="39">
        <v>1994</v>
      </c>
      <c r="H83" s="39">
        <v>1995</v>
      </c>
      <c r="I83" s="39">
        <v>1996</v>
      </c>
      <c r="J83" s="39">
        <v>1997</v>
      </c>
      <c r="K83" s="39">
        <v>1998</v>
      </c>
      <c r="L83" s="39">
        <v>1999</v>
      </c>
      <c r="M83" s="39">
        <v>2000</v>
      </c>
      <c r="N83" s="39">
        <v>2001</v>
      </c>
      <c r="O83" s="39">
        <v>2002</v>
      </c>
      <c r="P83" s="39">
        <v>2003</v>
      </c>
      <c r="Q83" s="39">
        <v>2004</v>
      </c>
      <c r="R83" s="39">
        <v>2005</v>
      </c>
      <c r="S83" s="39">
        <v>2006</v>
      </c>
      <c r="T83" s="39">
        <v>2007</v>
      </c>
      <c r="U83" s="39">
        <v>2008</v>
      </c>
      <c r="V83" s="39">
        <v>2009</v>
      </c>
      <c r="W83" s="39">
        <v>2010</v>
      </c>
      <c r="X83" s="39">
        <v>2011</v>
      </c>
      <c r="Y83" s="39">
        <v>2012</v>
      </c>
      <c r="Z83" s="39">
        <v>2013</v>
      </c>
      <c r="AA83" s="39">
        <v>2014</v>
      </c>
      <c r="AB83" s="39">
        <v>2015</v>
      </c>
      <c r="AC83" s="39">
        <v>2016</v>
      </c>
      <c r="AD83" s="76">
        <v>2017</v>
      </c>
      <c r="AE83" s="76">
        <v>2018</v>
      </c>
    </row>
    <row r="84" spans="2:31" x14ac:dyDescent="0.2">
      <c r="B84" s="3" t="s">
        <v>921</v>
      </c>
      <c r="C84" s="21">
        <f>+'CO2'!C660+'abs CO2'!C660</f>
        <v>-158.62094077413644</v>
      </c>
      <c r="D84" s="21">
        <f>+'CO2'!D660+'abs CO2'!D660</f>
        <v>-77.855366724209944</v>
      </c>
      <c r="E84" s="21">
        <f>+'CO2'!E660+'abs CO2'!E660</f>
        <v>-90.978444686519651</v>
      </c>
      <c r="F84" s="21">
        <f>+'CO2'!F660+'abs CO2'!F660</f>
        <v>-303.03234661390866</v>
      </c>
      <c r="G84" s="21">
        <f>+'CO2'!G660+'abs CO2'!G660</f>
        <v>-158.50665187812638</v>
      </c>
      <c r="H84" s="21">
        <f>+'CO2'!H660+'abs CO2'!H660</f>
        <v>-82.042594254503001</v>
      </c>
      <c r="I84" s="21">
        <f>+'CO2'!I660+'abs CO2'!I660</f>
        <v>256.62229428066303</v>
      </c>
      <c r="J84" s="21">
        <f>+'CO2'!J660+'abs CO2'!J660</f>
        <v>41.908067478334033</v>
      </c>
      <c r="K84" s="21">
        <f>+'CO2'!K660+'abs CO2'!K660</f>
        <v>29.439306646375826</v>
      </c>
      <c r="L84" s="21">
        <f>+'CO2'!L660+'abs CO2'!L660</f>
        <v>465.28576064152867</v>
      </c>
      <c r="M84" s="21">
        <f>+'CO2'!M660+'abs CO2'!M660</f>
        <v>227.55839979053144</v>
      </c>
      <c r="N84" s="21">
        <f>+'CO2'!N660+'abs CO2'!N660</f>
        <v>63.110613671248757</v>
      </c>
      <c r="O84" s="21">
        <f>+'CO2'!O660+'abs CO2'!O660</f>
        <v>23.837331410351908</v>
      </c>
      <c r="P84" s="21">
        <f>+'CO2'!P660+'abs CO2'!P660</f>
        <v>-228.34625642223591</v>
      </c>
      <c r="Q84" s="21">
        <f>+'CO2'!Q660+'abs CO2'!Q660</f>
        <v>685.4415729051716</v>
      </c>
      <c r="R84" s="21">
        <f>+'CO2'!R660+'abs CO2'!R660</f>
        <v>724.7410197656709</v>
      </c>
      <c r="S84" s="21">
        <f>+'CO2'!S660+'abs CO2'!S660</f>
        <v>623.36166260485243</v>
      </c>
      <c r="T84" s="21">
        <f>+'CO2'!T660+'abs CO2'!T660</f>
        <v>809.32443184143449</v>
      </c>
      <c r="U84" s="21">
        <f>+'CO2'!U660+'abs CO2'!U660</f>
        <v>1208.1485386537202</v>
      </c>
      <c r="V84" s="21">
        <f>+'CO2'!V660+'abs CO2'!V660</f>
        <v>1448.3335472960171</v>
      </c>
      <c r="W84" s="21">
        <f>+'CO2'!W660+'abs CO2'!W660</f>
        <v>1029.6697557780794</v>
      </c>
      <c r="X84" s="21">
        <f>+'CO2'!X660+'abs CO2'!X660</f>
        <v>28.661224327433047</v>
      </c>
      <c r="Y84" s="21">
        <f>+'CO2'!Y660+'abs CO2'!Y660</f>
        <v>-185.88566265316877</v>
      </c>
      <c r="Z84" s="21">
        <f>+'CO2'!Z660+'abs CO2'!Z660</f>
        <v>-1056.8148436095012</v>
      </c>
      <c r="AA84" s="21">
        <f>+'CO2'!AA660+'abs CO2'!AA660</f>
        <v>-696.24701169846003</v>
      </c>
      <c r="AB84" s="21">
        <f>+'CO2'!AB660+'abs CO2'!AB660</f>
        <v>-570.09006584698363</v>
      </c>
      <c r="AC84" s="21">
        <f>+'CO2'!AC660+'abs CO2'!AC660</f>
        <v>-1221.1372982716848</v>
      </c>
      <c r="AD84" s="21">
        <f>+'CO2'!AD660+'abs CO2'!AD660</f>
        <v>6974.5187187300053</v>
      </c>
      <c r="AE84" s="21">
        <f>+'CO2'!AE660+'abs CO2'!AE660</f>
        <v>-1012.7030782124525</v>
      </c>
    </row>
    <row r="85" spans="2:31" x14ac:dyDescent="0.2">
      <c r="B85" s="3" t="s">
        <v>234</v>
      </c>
      <c r="C85" s="21">
        <f>+'CH4'!C660*PCG!$C$5</f>
        <v>3.6069224124742512</v>
      </c>
      <c r="D85" s="21">
        <f>+'CH4'!D660*PCG!$C$5</f>
        <v>4.5842007733104504</v>
      </c>
      <c r="E85" s="21">
        <f>+'CH4'!E660*PCG!$C$5</f>
        <v>3.8162523499698535</v>
      </c>
      <c r="F85" s="21">
        <f>+'CH4'!F660*PCG!$C$5</f>
        <v>5.4072166097820853</v>
      </c>
      <c r="G85" s="21">
        <f>+'CH4'!G660*PCG!$C$5</f>
        <v>13.303418879368667</v>
      </c>
      <c r="H85" s="21">
        <f>+'CH4'!H660*PCG!$C$5</f>
        <v>4.1297705563824589</v>
      </c>
      <c r="I85" s="21">
        <f>+'CH4'!I660*PCG!$C$5</f>
        <v>8.1939956690154521</v>
      </c>
      <c r="J85" s="21">
        <f>+'CH4'!J660*PCG!$C$5</f>
        <v>4.1010822596277645</v>
      </c>
      <c r="K85" s="21">
        <f>+'CH4'!K660*PCG!$C$5</f>
        <v>1.9051728397296421</v>
      </c>
      <c r="L85" s="21">
        <f>+'CH4'!L660*PCG!$C$5</f>
        <v>24.855167724600381</v>
      </c>
      <c r="M85" s="21">
        <f>+'CH4'!M660*PCG!$C$5</f>
        <v>5.1554822920189673</v>
      </c>
      <c r="N85" s="21">
        <f>+'CH4'!N660*PCG!$C$5</f>
        <v>0.77400515577545381</v>
      </c>
      <c r="O85" s="21">
        <f>+'CH4'!O660*PCG!$C$5</f>
        <v>13.596147159843463</v>
      </c>
      <c r="P85" s="21">
        <f>+'CH4'!P660*PCG!$C$5</f>
        <v>3.8472337275605506</v>
      </c>
      <c r="Q85" s="21">
        <f>+'CH4'!Q660*PCG!$C$5</f>
        <v>6.4808535205144384</v>
      </c>
      <c r="R85" s="21">
        <f>+'CH4'!R660*PCG!$C$5</f>
        <v>9.0527532628548091</v>
      </c>
      <c r="S85" s="21">
        <f>+'CH4'!S660*PCG!$C$5</f>
        <v>4.670517725990778</v>
      </c>
      <c r="T85" s="21">
        <f>+'CH4'!T660*PCG!$C$5</f>
        <v>7.7430618110036749</v>
      </c>
      <c r="U85" s="21">
        <f>+'CH4'!U660*PCG!$C$5</f>
        <v>7.6689188878164121</v>
      </c>
      <c r="V85" s="21">
        <f>+'CH4'!V660*PCG!$C$5</f>
        <v>8.9217317919835217</v>
      </c>
      <c r="W85" s="21">
        <f>+'CH4'!W660*PCG!$C$5</f>
        <v>14.396051973869811</v>
      </c>
      <c r="X85" s="21">
        <f>+'CH4'!X660*PCG!$C$5</f>
        <v>14.536470169843652</v>
      </c>
      <c r="Y85" s="21">
        <f>+'CH4'!Y660*PCG!$C$5</f>
        <v>13.650096470390945</v>
      </c>
      <c r="Z85" s="21">
        <f>+'CH4'!Z660*PCG!$C$5</f>
        <v>1.9713283218838287</v>
      </c>
      <c r="AA85" s="21">
        <f>+'CH4'!AA660*PCG!$C$5</f>
        <v>4.3118168675861703</v>
      </c>
      <c r="AB85" s="21">
        <f>+'CH4'!AB660*PCG!$C$5</f>
        <v>9.2549685853732448</v>
      </c>
      <c r="AC85" s="21">
        <f>+'CH4'!AC660*PCG!$C$5</f>
        <v>2.2484498568413258</v>
      </c>
      <c r="AD85" s="21">
        <f>+'CH4'!AD660*PCG!$C$5</f>
        <v>238.78338961285962</v>
      </c>
      <c r="AE85" s="21">
        <f>+'CH4'!AE660*PCG!$C$5</f>
        <v>2.8780533354653075</v>
      </c>
    </row>
    <row r="86" spans="2:31" x14ac:dyDescent="0.2">
      <c r="B86" s="3" t="s">
        <v>235</v>
      </c>
      <c r="C86" s="21">
        <f>+N2O!C660*PCG!$C$6</f>
        <v>2.4358800941497494</v>
      </c>
      <c r="D86" s="21">
        <f>+N2O!D660*PCG!$C$6</f>
        <v>3.1530024381400019</v>
      </c>
      <c r="E86" s="21">
        <f>+N2O!E660*PCG!$C$6</f>
        <v>2.6006379531336958</v>
      </c>
      <c r="F86" s="21">
        <f>+N2O!F660*PCG!$C$6</f>
        <v>3.6865754243844471</v>
      </c>
      <c r="G86" s="21">
        <f>+N2O!G660*PCG!$C$6</f>
        <v>9.1108113462334668</v>
      </c>
      <c r="H86" s="21">
        <f>+N2O!H660*PCG!$C$6</f>
        <v>2.8524616494429185</v>
      </c>
      <c r="I86" s="21">
        <f>+N2O!I660*PCG!$C$6</f>
        <v>5.4454387353188265</v>
      </c>
      <c r="J86" s="21">
        <f>+N2O!J660*PCG!$C$6</f>
        <v>2.7698852588287148</v>
      </c>
      <c r="K86" s="21">
        <f>+N2O!K660*PCG!$C$6</f>
        <v>1.28178875233662</v>
      </c>
      <c r="L86" s="21">
        <f>+N2O!L660*PCG!$C$6</f>
        <v>17.032558352856515</v>
      </c>
      <c r="M86" s="21">
        <f>+N2O!M660*PCG!$C$6</f>
        <v>3.4897882755328706</v>
      </c>
      <c r="N86" s="21">
        <f>+N2O!N660*PCG!$C$6</f>
        <v>0.52222457312952508</v>
      </c>
      <c r="O86" s="21">
        <f>+N2O!O660*PCG!$C$6</f>
        <v>9.0288799587390702</v>
      </c>
      <c r="P86" s="21">
        <f>+N2O!P660*PCG!$C$6</f>
        <v>2.7922246900123189</v>
      </c>
      <c r="Q86" s="21">
        <f>+N2O!Q660*PCG!$C$6</f>
        <v>4.4079937884818792</v>
      </c>
      <c r="R86" s="21">
        <f>+N2O!R660*PCG!$C$6</f>
        <v>6.2913629523534187</v>
      </c>
      <c r="S86" s="21">
        <f>+N2O!S660*PCG!$C$6</f>
        <v>3.17500839352883</v>
      </c>
      <c r="T86" s="21">
        <f>+N2O!T660*PCG!$C$6</f>
        <v>5.2110927217793934</v>
      </c>
      <c r="U86" s="21">
        <f>+N2O!U660*PCG!$C$6</f>
        <v>5.1562785369506008</v>
      </c>
      <c r="V86" s="21">
        <f>+N2O!V660*PCG!$C$6</f>
        <v>5.9203543452776097</v>
      </c>
      <c r="W86" s="21">
        <f>+N2O!W660*PCG!$C$6</f>
        <v>9.7614553050295374</v>
      </c>
      <c r="X86" s="21">
        <f>+N2O!X660*PCG!$C$6</f>
        <v>9.7180371560219747</v>
      </c>
      <c r="Y86" s="21">
        <f>+N2O!Y660*PCG!$C$6</f>
        <v>9.1777388345967559</v>
      </c>
      <c r="Z86" s="21">
        <f>+N2O!Z660*PCG!$C$6</f>
        <v>1.3568058432569996</v>
      </c>
      <c r="AA86" s="21">
        <f>+N2O!AA660*PCG!$C$6</f>
        <v>2.9511910969276287</v>
      </c>
      <c r="AB86" s="21">
        <f>+N2O!AB660*PCG!$C$6</f>
        <v>6.277131528622137</v>
      </c>
      <c r="AC86" s="21">
        <f>+N2O!AC660*PCG!$C$6</f>
        <v>1.5557232581225697</v>
      </c>
      <c r="AD86" s="21">
        <f>+N2O!AD660*PCG!$C$6</f>
        <v>157.19991458794414</v>
      </c>
      <c r="AE86" s="21">
        <f>+N2O!AE660*PCG!$C$6</f>
        <v>2.0443609994783527</v>
      </c>
    </row>
    <row r="87" spans="2:31" x14ac:dyDescent="0.2">
      <c r="B87" s="3" t="s">
        <v>236</v>
      </c>
      <c r="C87" s="21">
        <f>+SUM(C88:C90)</f>
        <v>0</v>
      </c>
      <c r="D87" s="21">
        <f t="shared" ref="D87:AE87" si="8">+SUM(D88:D90)</f>
        <v>0</v>
      </c>
      <c r="E87" s="21">
        <f t="shared" si="8"/>
        <v>0</v>
      </c>
      <c r="F87" s="21">
        <f t="shared" si="8"/>
        <v>0</v>
      </c>
      <c r="G87" s="21">
        <f t="shared" si="8"/>
        <v>0</v>
      </c>
      <c r="H87" s="21">
        <f t="shared" si="8"/>
        <v>0</v>
      </c>
      <c r="I87" s="21">
        <f t="shared" si="8"/>
        <v>0</v>
      </c>
      <c r="J87" s="21">
        <f t="shared" si="8"/>
        <v>0</v>
      </c>
      <c r="K87" s="21">
        <f t="shared" si="8"/>
        <v>0</v>
      </c>
      <c r="L87" s="21">
        <f t="shared" si="8"/>
        <v>0</v>
      </c>
      <c r="M87" s="21">
        <f t="shared" si="8"/>
        <v>0</v>
      </c>
      <c r="N87" s="21">
        <f t="shared" si="8"/>
        <v>0</v>
      </c>
      <c r="O87" s="21">
        <f t="shared" si="8"/>
        <v>0</v>
      </c>
      <c r="P87" s="21">
        <f t="shared" si="8"/>
        <v>0</v>
      </c>
      <c r="Q87" s="21">
        <f t="shared" si="8"/>
        <v>0</v>
      </c>
      <c r="R87" s="21">
        <f t="shared" si="8"/>
        <v>0</v>
      </c>
      <c r="S87" s="21">
        <f t="shared" si="8"/>
        <v>0</v>
      </c>
      <c r="T87" s="21">
        <f t="shared" si="8"/>
        <v>0</v>
      </c>
      <c r="U87" s="21">
        <f t="shared" si="8"/>
        <v>0</v>
      </c>
      <c r="V87" s="21">
        <f t="shared" si="8"/>
        <v>0</v>
      </c>
      <c r="W87" s="21">
        <f t="shared" si="8"/>
        <v>0</v>
      </c>
      <c r="X87" s="21">
        <f t="shared" si="8"/>
        <v>0</v>
      </c>
      <c r="Y87" s="21">
        <f t="shared" si="8"/>
        <v>0</v>
      </c>
      <c r="Z87" s="21">
        <f t="shared" si="8"/>
        <v>0</v>
      </c>
      <c r="AA87" s="21">
        <f t="shared" si="8"/>
        <v>0</v>
      </c>
      <c r="AB87" s="21">
        <f t="shared" si="8"/>
        <v>0</v>
      </c>
      <c r="AC87" s="21">
        <f t="shared" si="8"/>
        <v>0</v>
      </c>
      <c r="AD87" s="21">
        <f t="shared" si="8"/>
        <v>0</v>
      </c>
      <c r="AE87" s="21">
        <f t="shared" si="8"/>
        <v>0</v>
      </c>
    </row>
    <row r="88" spans="2:31" x14ac:dyDescent="0.2">
      <c r="B88" s="14" t="s">
        <v>237</v>
      </c>
      <c r="C88" s="21">
        <f>+HFC!C660</f>
        <v>0</v>
      </c>
      <c r="D88" s="21">
        <f>+HFC!D660</f>
        <v>0</v>
      </c>
      <c r="E88" s="21">
        <f>+HFC!E660</f>
        <v>0</v>
      </c>
      <c r="F88" s="21">
        <f>+HFC!F660</f>
        <v>0</v>
      </c>
      <c r="G88" s="21">
        <f>+HFC!G660</f>
        <v>0</v>
      </c>
      <c r="H88" s="21">
        <f>+HFC!H660</f>
        <v>0</v>
      </c>
      <c r="I88" s="21">
        <f>+HFC!I660</f>
        <v>0</v>
      </c>
      <c r="J88" s="21">
        <f>+HFC!J660</f>
        <v>0</v>
      </c>
      <c r="K88" s="21">
        <f>+HFC!K660</f>
        <v>0</v>
      </c>
      <c r="L88" s="21">
        <f>+HFC!L660</f>
        <v>0</v>
      </c>
      <c r="M88" s="21">
        <f>+HFC!M660</f>
        <v>0</v>
      </c>
      <c r="N88" s="21">
        <f>+HFC!N660</f>
        <v>0</v>
      </c>
      <c r="O88" s="21">
        <f>+HFC!O660</f>
        <v>0</v>
      </c>
      <c r="P88" s="21">
        <f>+HFC!P660</f>
        <v>0</v>
      </c>
      <c r="Q88" s="21">
        <f>+HFC!Q660</f>
        <v>0</v>
      </c>
      <c r="R88" s="21">
        <f>+HFC!R660</f>
        <v>0</v>
      </c>
      <c r="S88" s="21">
        <f>+HFC!S660</f>
        <v>0</v>
      </c>
      <c r="T88" s="21">
        <f>+HFC!T660</f>
        <v>0</v>
      </c>
      <c r="U88" s="21">
        <f>+HFC!U660</f>
        <v>0</v>
      </c>
      <c r="V88" s="21">
        <f>+HFC!V660</f>
        <v>0</v>
      </c>
      <c r="W88" s="21">
        <f>+HFC!W660</f>
        <v>0</v>
      </c>
      <c r="X88" s="21">
        <f>+HFC!X660</f>
        <v>0</v>
      </c>
      <c r="Y88" s="21">
        <f>+HFC!Y660</f>
        <v>0</v>
      </c>
      <c r="Z88" s="21">
        <f>+HFC!Z660</f>
        <v>0</v>
      </c>
      <c r="AA88" s="21">
        <f>+HFC!AA660</f>
        <v>0</v>
      </c>
      <c r="AB88" s="21">
        <f>+HFC!AB660</f>
        <v>0</v>
      </c>
      <c r="AC88" s="21">
        <f>+HFC!AC660</f>
        <v>0</v>
      </c>
      <c r="AD88" s="21">
        <f>+HFC!AD660</f>
        <v>0</v>
      </c>
      <c r="AE88" s="21">
        <f>+HFC!AE660</f>
        <v>0</v>
      </c>
    </row>
    <row r="89" spans="2:31" x14ac:dyDescent="0.2">
      <c r="B89" s="14" t="s">
        <v>238</v>
      </c>
      <c r="C89" s="21">
        <f>+PFC!C660</f>
        <v>0</v>
      </c>
      <c r="D89" s="21">
        <f>+PFC!D660</f>
        <v>0</v>
      </c>
      <c r="E89" s="21">
        <f>+PFC!E660</f>
        <v>0</v>
      </c>
      <c r="F89" s="21">
        <f>+PFC!F660</f>
        <v>0</v>
      </c>
      <c r="G89" s="21">
        <f>+PFC!G660</f>
        <v>0</v>
      </c>
      <c r="H89" s="21">
        <f>+PFC!H660</f>
        <v>0</v>
      </c>
      <c r="I89" s="21">
        <f>+PFC!I660</f>
        <v>0</v>
      </c>
      <c r="J89" s="21">
        <f>+PFC!J660</f>
        <v>0</v>
      </c>
      <c r="K89" s="21">
        <f>+PFC!K660</f>
        <v>0</v>
      </c>
      <c r="L89" s="21">
        <f>+PFC!L660</f>
        <v>0</v>
      </c>
      <c r="M89" s="21">
        <f>+PFC!M660</f>
        <v>0</v>
      </c>
      <c r="N89" s="21">
        <f>+PFC!N660</f>
        <v>0</v>
      </c>
      <c r="O89" s="21">
        <f>+PFC!O660</f>
        <v>0</v>
      </c>
      <c r="P89" s="21">
        <f>+PFC!P660</f>
        <v>0</v>
      </c>
      <c r="Q89" s="21">
        <f>+PFC!Q660</f>
        <v>0</v>
      </c>
      <c r="R89" s="21">
        <f>+PFC!R660</f>
        <v>0</v>
      </c>
      <c r="S89" s="21">
        <f>+PFC!S660</f>
        <v>0</v>
      </c>
      <c r="T89" s="21">
        <f>+PFC!T660</f>
        <v>0</v>
      </c>
      <c r="U89" s="21">
        <f>+PFC!U660</f>
        <v>0</v>
      </c>
      <c r="V89" s="21">
        <f>+PFC!V660</f>
        <v>0</v>
      </c>
      <c r="W89" s="21">
        <f>+PFC!W660</f>
        <v>0</v>
      </c>
      <c r="X89" s="21">
        <f>+PFC!X660</f>
        <v>0</v>
      </c>
      <c r="Y89" s="21">
        <f>+PFC!Y660</f>
        <v>0</v>
      </c>
      <c r="Z89" s="21">
        <f>+PFC!Z660</f>
        <v>0</v>
      </c>
      <c r="AA89" s="21">
        <f>+PFC!AA660</f>
        <v>0</v>
      </c>
      <c r="AB89" s="21">
        <f>+PFC!AB660</f>
        <v>0</v>
      </c>
      <c r="AC89" s="21">
        <f>+PFC!AC660</f>
        <v>0</v>
      </c>
      <c r="AD89" s="21">
        <f>+PFC!AD660</f>
        <v>0</v>
      </c>
      <c r="AE89" s="21">
        <f>+PFC!AE660</f>
        <v>0</v>
      </c>
    </row>
    <row r="90" spans="2:31" x14ac:dyDescent="0.2">
      <c r="B90" s="14" t="s">
        <v>239</v>
      </c>
      <c r="C90" s="21">
        <f>+'SF6'!C660</f>
        <v>0</v>
      </c>
      <c r="D90" s="21">
        <f>+'SF6'!D660</f>
        <v>0</v>
      </c>
      <c r="E90" s="21">
        <f>+'SF6'!E660</f>
        <v>0</v>
      </c>
      <c r="F90" s="21">
        <f>+'SF6'!F660</f>
        <v>0</v>
      </c>
      <c r="G90" s="21">
        <f>+'SF6'!G660</f>
        <v>0</v>
      </c>
      <c r="H90" s="21">
        <f>+'SF6'!H660</f>
        <v>0</v>
      </c>
      <c r="I90" s="21">
        <f>+'SF6'!I660</f>
        <v>0</v>
      </c>
      <c r="J90" s="21">
        <f>+'SF6'!J660</f>
        <v>0</v>
      </c>
      <c r="K90" s="21">
        <f>+'SF6'!K660</f>
        <v>0</v>
      </c>
      <c r="L90" s="21">
        <f>+'SF6'!L660</f>
        <v>0</v>
      </c>
      <c r="M90" s="21">
        <f>+'SF6'!M660</f>
        <v>0</v>
      </c>
      <c r="N90" s="21">
        <f>+'SF6'!N660</f>
        <v>0</v>
      </c>
      <c r="O90" s="21">
        <f>+'SF6'!O660</f>
        <v>0</v>
      </c>
      <c r="P90" s="21">
        <f>+'SF6'!P660</f>
        <v>0</v>
      </c>
      <c r="Q90" s="21">
        <f>+'SF6'!Q660</f>
        <v>0</v>
      </c>
      <c r="R90" s="21">
        <f>+'SF6'!R660</f>
        <v>0</v>
      </c>
      <c r="S90" s="21">
        <f>+'SF6'!S660</f>
        <v>0</v>
      </c>
      <c r="T90" s="21">
        <f>+'SF6'!T660</f>
        <v>0</v>
      </c>
      <c r="U90" s="21">
        <f>+'SF6'!U660</f>
        <v>0</v>
      </c>
      <c r="V90" s="21">
        <f>+'SF6'!V660</f>
        <v>0</v>
      </c>
      <c r="W90" s="21">
        <f>+'SF6'!W660</f>
        <v>0</v>
      </c>
      <c r="X90" s="21">
        <f>+'SF6'!X660</f>
        <v>0</v>
      </c>
      <c r="Y90" s="21">
        <f>+'SF6'!Y660</f>
        <v>0</v>
      </c>
      <c r="Z90" s="21">
        <f>+'SF6'!Z660</f>
        <v>0</v>
      </c>
      <c r="AA90" s="21">
        <f>+'SF6'!AA660</f>
        <v>0</v>
      </c>
      <c r="AB90" s="21">
        <f>+'SF6'!AB660</f>
        <v>0</v>
      </c>
      <c r="AC90" s="21">
        <f>+'SF6'!AC660</f>
        <v>0</v>
      </c>
      <c r="AD90" s="21">
        <f>+'SF6'!AD660</f>
        <v>0</v>
      </c>
      <c r="AE90" s="21">
        <f>+'SF6'!AE660</f>
        <v>0</v>
      </c>
    </row>
    <row r="91" spans="2:31" x14ac:dyDescent="0.2">
      <c r="B91" s="15" t="s">
        <v>240</v>
      </c>
      <c r="C91" s="28">
        <f>+SUM(C84:C87)</f>
        <v>-152.57813826751243</v>
      </c>
      <c r="D91" s="28">
        <f t="shared" ref="D91:AE91" si="9">+SUM(D84:D87)</f>
        <v>-70.11816351275948</v>
      </c>
      <c r="E91" s="28">
        <f t="shared" si="9"/>
        <v>-84.561554383416095</v>
      </c>
      <c r="F91" s="28">
        <f t="shared" si="9"/>
        <v>-293.93855457974212</v>
      </c>
      <c r="G91" s="28">
        <f t="shared" si="9"/>
        <v>-136.09242165252422</v>
      </c>
      <c r="H91" s="28">
        <f t="shared" si="9"/>
        <v>-75.060362048677632</v>
      </c>
      <c r="I91" s="28">
        <f t="shared" si="9"/>
        <v>270.26172868499731</v>
      </c>
      <c r="J91" s="28">
        <f t="shared" si="9"/>
        <v>48.779034996790514</v>
      </c>
      <c r="K91" s="28">
        <f t="shared" si="9"/>
        <v>32.626268238442087</v>
      </c>
      <c r="L91" s="28">
        <f t="shared" si="9"/>
        <v>507.1734867189856</v>
      </c>
      <c r="M91" s="28">
        <f t="shared" si="9"/>
        <v>236.20367035808329</v>
      </c>
      <c r="N91" s="28">
        <f t="shared" si="9"/>
        <v>64.406843400153733</v>
      </c>
      <c r="O91" s="28">
        <f t="shared" si="9"/>
        <v>46.462358528934438</v>
      </c>
      <c r="P91" s="28">
        <f t="shared" si="9"/>
        <v>-221.70679800466303</v>
      </c>
      <c r="Q91" s="28">
        <f t="shared" si="9"/>
        <v>696.33042021416793</v>
      </c>
      <c r="R91" s="28">
        <f t="shared" si="9"/>
        <v>740.08513598087916</v>
      </c>
      <c r="S91" s="28">
        <f t="shared" si="9"/>
        <v>631.20718872437203</v>
      </c>
      <c r="T91" s="28">
        <f t="shared" si="9"/>
        <v>822.27858637421764</v>
      </c>
      <c r="U91" s="28">
        <f t="shared" si="9"/>
        <v>1220.9737360784873</v>
      </c>
      <c r="V91" s="28">
        <f t="shared" si="9"/>
        <v>1463.1756334332783</v>
      </c>
      <c r="W91" s="28">
        <f t="shared" si="9"/>
        <v>1053.8272630569788</v>
      </c>
      <c r="X91" s="28">
        <f t="shared" si="9"/>
        <v>52.915731653298678</v>
      </c>
      <c r="Y91" s="28">
        <f t="shared" si="9"/>
        <v>-163.05782734818106</v>
      </c>
      <c r="Z91" s="28">
        <f t="shared" si="9"/>
        <v>-1053.4867094443603</v>
      </c>
      <c r="AA91" s="28">
        <f t="shared" si="9"/>
        <v>-688.98400373394634</v>
      </c>
      <c r="AB91" s="28">
        <f t="shared" si="9"/>
        <v>-554.55796573298824</v>
      </c>
      <c r="AC91" s="28">
        <f t="shared" si="9"/>
        <v>-1217.3331251567211</v>
      </c>
      <c r="AD91" s="28">
        <f t="shared" si="9"/>
        <v>7370.5020229308093</v>
      </c>
      <c r="AE91" s="28">
        <f t="shared" si="9"/>
        <v>-1007.7806638775088</v>
      </c>
    </row>
    <row r="92" spans="2:31" x14ac:dyDescent="0.2">
      <c r="C92" s="30">
        <f>+C91-CO2eq!C660</f>
        <v>5.1159076974727213E-13</v>
      </c>
      <c r="D92" s="30">
        <f>+D91-CO2eq!D660</f>
        <v>-5.8264504332328215E-13</v>
      </c>
      <c r="E92" s="30">
        <f>+E91-CO2eq!E660</f>
        <v>2.7000623958883807E-13</v>
      </c>
      <c r="F92" s="30">
        <f>+F91-CO2eq!F660</f>
        <v>0</v>
      </c>
      <c r="G92" s="30">
        <f>+G91-CO2eq!G660</f>
        <v>0</v>
      </c>
      <c r="H92" s="30">
        <f>+H91-CO2eq!H660</f>
        <v>-4.4053649617126212E-13</v>
      </c>
      <c r="I92" s="30">
        <f>+I91-CO2eq!I660</f>
        <v>-5.6843418860808015E-13</v>
      </c>
      <c r="J92" s="30">
        <f>+J91-CO2eq!J660</f>
        <v>-2.7000623958883807E-13</v>
      </c>
      <c r="K92" s="30">
        <f>+K91-CO2eq!K660</f>
        <v>1.7763568394002505E-13</v>
      </c>
      <c r="L92" s="30">
        <f>+L91-CO2eq!L660</f>
        <v>-7.3896444519050419E-13</v>
      </c>
      <c r="M92" s="30">
        <f>+M91-CO2eq!M660</f>
        <v>-5.4001247917767614E-13</v>
      </c>
      <c r="N92" s="30">
        <f>+N91-CO2eq!N660</f>
        <v>-4.4053649617126212E-13</v>
      </c>
      <c r="O92" s="30">
        <f>+O91-CO2eq!O660</f>
        <v>-2.2026824808563106E-13</v>
      </c>
      <c r="P92" s="30">
        <f>+P91-CO2eq!P660</f>
        <v>0</v>
      </c>
      <c r="Q92" s="30">
        <f>+Q91-CO2eq!Q660</f>
        <v>0</v>
      </c>
      <c r="R92" s="30">
        <f>+R91-CO2eq!R660</f>
        <v>0</v>
      </c>
      <c r="S92" s="30">
        <f>+S91-CO2eq!S660</f>
        <v>0</v>
      </c>
      <c r="T92" s="30">
        <f>+T91-CO2eq!T660</f>
        <v>9.0949470177292824E-13</v>
      </c>
      <c r="U92" s="30">
        <f>+U91-CO2eq!U660</f>
        <v>0</v>
      </c>
      <c r="V92" s="30">
        <f>+V91-CO2eq!V660</f>
        <v>0</v>
      </c>
      <c r="W92" s="30">
        <f>+W91-CO2eq!W660</f>
        <v>0</v>
      </c>
      <c r="X92" s="30">
        <f>+X91-CO2eq!X660</f>
        <v>0</v>
      </c>
      <c r="Y92" s="30">
        <f>+Y91-CO2eq!Y660</f>
        <v>-1.1937117960769683E-12</v>
      </c>
      <c r="Z92" s="30">
        <f>+Z91-CO2eq!Z660</f>
        <v>0</v>
      </c>
      <c r="AA92" s="30">
        <f>+AA91-CO2eq!AA660</f>
        <v>-1.1368683772161603E-12</v>
      </c>
      <c r="AB92" s="30">
        <f>+AB91-CO2eq!AB660</f>
        <v>0</v>
      </c>
      <c r="AC92" s="30">
        <f>+AC91-CO2eq!AC660</f>
        <v>0</v>
      </c>
      <c r="AD92" s="30">
        <f>+AD91-CO2eq!AD660</f>
        <v>0</v>
      </c>
      <c r="AE92" s="30">
        <f>+AE91-CO2eq!AE660</f>
        <v>0</v>
      </c>
    </row>
    <row r="93" spans="2:31" x14ac:dyDescent="0.2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2:31" x14ac:dyDescent="0.2">
      <c r="B94" s="75" t="s">
        <v>231</v>
      </c>
      <c r="C94" s="75" t="s">
        <v>744</v>
      </c>
    </row>
    <row r="95" spans="2:31" x14ac:dyDescent="0.2">
      <c r="B95" s="39" t="s">
        <v>772</v>
      </c>
      <c r="C95" s="39">
        <v>1990</v>
      </c>
      <c r="D95" s="39">
        <v>1991</v>
      </c>
      <c r="E95" s="39">
        <v>1992</v>
      </c>
      <c r="F95" s="39">
        <v>1993</v>
      </c>
      <c r="G95" s="39">
        <v>1994</v>
      </c>
      <c r="H95" s="39">
        <v>1995</v>
      </c>
      <c r="I95" s="39">
        <v>1996</v>
      </c>
      <c r="J95" s="39">
        <v>1997</v>
      </c>
      <c r="K95" s="39">
        <v>1998</v>
      </c>
      <c r="L95" s="39">
        <v>1999</v>
      </c>
      <c r="M95" s="39">
        <v>2000</v>
      </c>
      <c r="N95" s="39">
        <v>2001</v>
      </c>
      <c r="O95" s="39">
        <v>2002</v>
      </c>
      <c r="P95" s="39">
        <v>2003</v>
      </c>
      <c r="Q95" s="39">
        <v>2004</v>
      </c>
      <c r="R95" s="39">
        <v>2005</v>
      </c>
      <c r="S95" s="39">
        <v>2006</v>
      </c>
      <c r="T95" s="39">
        <v>2007</v>
      </c>
      <c r="U95" s="39">
        <v>2008</v>
      </c>
      <c r="V95" s="39">
        <v>2009</v>
      </c>
      <c r="W95" s="39">
        <v>2010</v>
      </c>
      <c r="X95" s="39">
        <v>2011</v>
      </c>
      <c r="Y95" s="39">
        <v>2012</v>
      </c>
      <c r="Z95" s="39">
        <v>2013</v>
      </c>
      <c r="AA95" s="39">
        <v>2014</v>
      </c>
      <c r="AB95" s="39">
        <v>2015</v>
      </c>
      <c r="AC95" s="39">
        <v>2016</v>
      </c>
      <c r="AD95" s="76">
        <v>2017</v>
      </c>
      <c r="AE95" s="76">
        <v>2018</v>
      </c>
    </row>
    <row r="96" spans="2:31" x14ac:dyDescent="0.2">
      <c r="B96" s="38" t="s">
        <v>246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2:31" x14ac:dyDescent="0.2">
      <c r="B97" s="38" t="s">
        <v>243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2:31" x14ac:dyDescent="0.2">
      <c r="B98" s="38" t="s">
        <v>244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2:31" x14ac:dyDescent="0.2">
      <c r="B99" s="38" t="s">
        <v>245</v>
      </c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2" spans="2:31" x14ac:dyDescent="0.2">
      <c r="B102" s="7" t="s">
        <v>231</v>
      </c>
      <c r="C102" s="7" t="s">
        <v>722</v>
      </c>
    </row>
    <row r="103" spans="2:31" x14ac:dyDescent="0.2">
      <c r="B103" s="68" t="s">
        <v>789</v>
      </c>
      <c r="C103" s="39">
        <v>1990</v>
      </c>
      <c r="D103" s="39">
        <v>1991</v>
      </c>
      <c r="E103" s="39">
        <v>1992</v>
      </c>
      <c r="F103" s="39">
        <v>1993</v>
      </c>
      <c r="G103" s="39">
        <v>1994</v>
      </c>
      <c r="H103" s="39">
        <v>1995</v>
      </c>
      <c r="I103" s="39">
        <v>1996</v>
      </c>
      <c r="J103" s="39">
        <v>1997</v>
      </c>
      <c r="K103" s="39">
        <v>1998</v>
      </c>
      <c r="L103" s="39">
        <v>1999</v>
      </c>
      <c r="M103" s="39">
        <v>2000</v>
      </c>
      <c r="N103" s="39">
        <v>2001</v>
      </c>
      <c r="O103" s="39">
        <v>2002</v>
      </c>
      <c r="P103" s="39">
        <v>2003</v>
      </c>
      <c r="Q103" s="39">
        <v>2004</v>
      </c>
      <c r="R103" s="39">
        <v>2005</v>
      </c>
      <c r="S103" s="39">
        <v>2006</v>
      </c>
      <c r="T103" s="39">
        <v>2007</v>
      </c>
      <c r="U103" s="39">
        <v>2008</v>
      </c>
      <c r="V103" s="39">
        <v>2009</v>
      </c>
      <c r="W103" s="39">
        <v>2010</v>
      </c>
      <c r="X103" s="39">
        <v>2011</v>
      </c>
      <c r="Y103" s="39">
        <v>2012</v>
      </c>
      <c r="Z103" s="39">
        <v>2013</v>
      </c>
      <c r="AA103" s="39">
        <v>2014</v>
      </c>
      <c r="AB103" s="39">
        <v>2015</v>
      </c>
      <c r="AC103" s="39">
        <v>2016</v>
      </c>
      <c r="AD103" s="76">
        <v>2017</v>
      </c>
      <c r="AE103" s="76">
        <v>2018</v>
      </c>
    </row>
    <row r="104" spans="2:31" x14ac:dyDescent="0.2">
      <c r="B104" s="3" t="s">
        <v>233</v>
      </c>
      <c r="C104" s="21">
        <f>+'CO2'!C661</f>
        <v>0.94139029035687483</v>
      </c>
      <c r="D104" s="21">
        <f>+'CO2'!D661</f>
        <v>0.96153603497798235</v>
      </c>
      <c r="E104" s="21">
        <f>+'CO2'!E661</f>
        <v>0.9948541006667927</v>
      </c>
      <c r="F104" s="21">
        <f>+'CO2'!F661</f>
        <v>1.0093923167620811</v>
      </c>
      <c r="G104" s="21">
        <f>+'CO2'!G661</f>
        <v>1.0174361758000321</v>
      </c>
      <c r="H104" s="21">
        <f>+'CO2'!H661</f>
        <v>1.0420087087095817</v>
      </c>
      <c r="I104" s="21">
        <f>+'CO2'!I661</f>
        <v>1.06584933334567</v>
      </c>
      <c r="J104" s="21">
        <f>+'CO2'!J661</f>
        <v>1.0926061261246467</v>
      </c>
      <c r="K104" s="21">
        <f>+'CO2'!K661</f>
        <v>1.1052289433788076</v>
      </c>
      <c r="L104" s="21">
        <f>+'CO2'!L661</f>
        <v>1.0949722264682042</v>
      </c>
      <c r="M104" s="21">
        <f>+'CO2'!M661</f>
        <v>1.1115243162611887</v>
      </c>
      <c r="N104" s="21">
        <f>+'CO2'!N661</f>
        <v>1.1185340574905751</v>
      </c>
      <c r="O104" s="21">
        <f>+'CO2'!O661</f>
        <v>1.1490990048764447</v>
      </c>
      <c r="P104" s="21">
        <f>+'CO2'!P661</f>
        <v>1.1754138966618322</v>
      </c>
      <c r="Q104" s="21">
        <f>+'CO2'!Q661</f>
        <v>1.2055760612884154</v>
      </c>
      <c r="R104" s="21">
        <f>+'CO2'!R661</f>
        <v>1.2348036366470112</v>
      </c>
      <c r="S104" s="21">
        <f>+'CO2'!S661</f>
        <v>1.2615561228388601</v>
      </c>
      <c r="T104" s="21">
        <f>+'CO2'!T661</f>
        <v>1.2890911627825286</v>
      </c>
      <c r="U104" s="21">
        <f>+'CO2'!U661</f>
        <v>1.2199086698641157</v>
      </c>
      <c r="V104" s="21">
        <f>+'CO2'!V661</f>
        <v>1.2592483673314658</v>
      </c>
      <c r="W104" s="21">
        <f>+'CO2'!W661</f>
        <v>1.3179682829277555</v>
      </c>
      <c r="X104" s="21">
        <f>+'CO2'!X661</f>
        <v>1.4117415684252805</v>
      </c>
      <c r="Y104" s="21">
        <f>+'CO2'!Y661</f>
        <v>1.4285384287605067</v>
      </c>
      <c r="Z104" s="21">
        <f>+'CO2'!Z661</f>
        <v>1.4534895809838511</v>
      </c>
      <c r="AA104" s="21">
        <f>+'CO2'!AA661</f>
        <v>1.2302676482212704</v>
      </c>
      <c r="AB104" s="21">
        <f>+'CO2'!AB661</f>
        <v>1.3074810852863818</v>
      </c>
      <c r="AC104" s="21">
        <f>+'CO2'!AC661</f>
        <v>1.3334240533410766</v>
      </c>
      <c r="AD104" s="21">
        <f>+'CO2'!AD661</f>
        <v>1.5111560788190359</v>
      </c>
      <c r="AE104" s="21">
        <f>+'CO2'!AE661</f>
        <v>1.6817811789073902</v>
      </c>
    </row>
    <row r="105" spans="2:31" x14ac:dyDescent="0.2">
      <c r="B105" s="3" t="s">
        <v>234</v>
      </c>
      <c r="C105" s="21">
        <f>+'CH4'!C661*PCG!$C$5</f>
        <v>72.287000851125981</v>
      </c>
      <c r="D105" s="21">
        <f>+'CH4'!D661*PCG!$C$5</f>
        <v>73.283964631702389</v>
      </c>
      <c r="E105" s="21">
        <f>+'CH4'!E661*PCG!$C$5</f>
        <v>89.438060394762473</v>
      </c>
      <c r="F105" s="21">
        <f>+'CH4'!F661*PCG!$C$5</f>
        <v>102.06547620086779</v>
      </c>
      <c r="G105" s="21">
        <f>+'CH4'!G661*PCG!$C$5</f>
        <v>115.75947578996634</v>
      </c>
      <c r="H105" s="21">
        <f>+'CH4'!H661*PCG!$C$5</f>
        <v>129.4339632903411</v>
      </c>
      <c r="I105" s="21">
        <f>+'CH4'!I661*PCG!$C$5</f>
        <v>131.54613387821067</v>
      </c>
      <c r="J105" s="21">
        <f>+'CH4'!J661*PCG!$C$5</f>
        <v>138.29255507152757</v>
      </c>
      <c r="K105" s="21">
        <f>+'CH4'!K661*PCG!$C$5</f>
        <v>144.87751567337247</v>
      </c>
      <c r="L105" s="21">
        <f>+'CH4'!L661*PCG!$C$5</f>
        <v>153.27618580873209</v>
      </c>
      <c r="M105" s="21">
        <f>+'CH4'!M661*PCG!$C$5</f>
        <v>165.29637881445615</v>
      </c>
      <c r="N105" s="21">
        <f>+'CH4'!N661*PCG!$C$5</f>
        <v>189.0921333464546</v>
      </c>
      <c r="O105" s="21">
        <f>+'CH4'!O661*PCG!$C$5</f>
        <v>177.10772383306295</v>
      </c>
      <c r="P105" s="21">
        <f>+'CH4'!P661*PCG!$C$5</f>
        <v>191.20384531227685</v>
      </c>
      <c r="Q105" s="21">
        <f>+'CH4'!Q661*PCG!$C$5</f>
        <v>209.5828638625679</v>
      </c>
      <c r="R105" s="21">
        <f>+'CH4'!R661*PCG!$C$5</f>
        <v>216.00361862980949</v>
      </c>
      <c r="S105" s="21">
        <f>+'CH4'!S661*PCG!$C$5</f>
        <v>259.24533836212032</v>
      </c>
      <c r="T105" s="21">
        <f>+'CH4'!T661*PCG!$C$5</f>
        <v>215.96128570565702</v>
      </c>
      <c r="U105" s="21">
        <f>+'CH4'!U661*PCG!$C$5</f>
        <v>204.40287269801934</v>
      </c>
      <c r="V105" s="21">
        <f>+'CH4'!V661*PCG!$C$5</f>
        <v>169.66838541999047</v>
      </c>
      <c r="W105" s="21">
        <f>+'CH4'!W661*PCG!$C$5</f>
        <v>200.07826589913373</v>
      </c>
      <c r="X105" s="21">
        <f>+'CH4'!X661*PCG!$C$5</f>
        <v>198.95269097377118</v>
      </c>
      <c r="Y105" s="21">
        <f>+'CH4'!Y661*PCG!$C$5</f>
        <v>193.82135647110533</v>
      </c>
      <c r="Z105" s="21">
        <f>+'CH4'!Z661*PCG!$C$5</f>
        <v>298.99512388489933</v>
      </c>
      <c r="AA105" s="21">
        <f>+'CH4'!AA661*PCG!$C$5</f>
        <v>337.4148071540165</v>
      </c>
      <c r="AB105" s="21">
        <f>+'CH4'!AB661*PCG!$C$5</f>
        <v>365.25101322675664</v>
      </c>
      <c r="AC105" s="21">
        <f>+'CH4'!AC661*PCG!$C$5</f>
        <v>363.59267301313463</v>
      </c>
      <c r="AD105" s="21">
        <f>+'CH4'!AD661*PCG!$C$5</f>
        <v>377.90119500782066</v>
      </c>
      <c r="AE105" s="21">
        <f>+'CH4'!AE661*PCG!$C$5</f>
        <v>399.1288783059934</v>
      </c>
    </row>
    <row r="106" spans="2:31" x14ac:dyDescent="0.2">
      <c r="B106" s="3" t="s">
        <v>235</v>
      </c>
      <c r="C106" s="21">
        <f>+N2O!C661*PCG!$C$6</f>
        <v>11.182217029750275</v>
      </c>
      <c r="D106" s="21">
        <f>+N2O!D661*PCG!$C$6</f>
        <v>10.839358585672731</v>
      </c>
      <c r="E106" s="21">
        <f>+N2O!E661*PCG!$C$6</f>
        <v>14.074529799268642</v>
      </c>
      <c r="F106" s="21">
        <f>+N2O!F661*PCG!$C$6</f>
        <v>16.774210322222338</v>
      </c>
      <c r="G106" s="21">
        <f>+N2O!G661*PCG!$C$6</f>
        <v>19.339563285749698</v>
      </c>
      <c r="H106" s="21">
        <f>+N2O!H661*PCG!$C$6</f>
        <v>20.813280513616601</v>
      </c>
      <c r="I106" s="21">
        <f>+N2O!I661*PCG!$C$6</f>
        <v>19.319183923153989</v>
      </c>
      <c r="J106" s="21">
        <f>+N2O!J661*PCG!$C$6</f>
        <v>18.286332297188849</v>
      </c>
      <c r="K106" s="21">
        <f>+N2O!K661*PCG!$C$6</f>
        <v>17.220369351084425</v>
      </c>
      <c r="L106" s="21">
        <f>+N2O!L661*PCG!$C$6</f>
        <v>18.140128641398803</v>
      </c>
      <c r="M106" s="21">
        <f>+N2O!M661*PCG!$C$6</f>
        <v>19.17211193844944</v>
      </c>
      <c r="N106" s="21">
        <f>+N2O!N661*PCG!$C$6</f>
        <v>17.497549719767363</v>
      </c>
      <c r="O106" s="21">
        <f>+N2O!O661*PCG!$C$6</f>
        <v>14.701063870832872</v>
      </c>
      <c r="P106" s="21">
        <f>+N2O!P661*PCG!$C$6</f>
        <v>14.823539550425402</v>
      </c>
      <c r="Q106" s="21">
        <f>+N2O!Q661*PCG!$C$6</f>
        <v>15.051314019910512</v>
      </c>
      <c r="R106" s="21">
        <f>+N2O!R661*PCG!$C$6</f>
        <v>13.450118063086691</v>
      </c>
      <c r="S106" s="21">
        <f>+N2O!S661*PCG!$C$6</f>
        <v>17.138721954391986</v>
      </c>
      <c r="T106" s="21">
        <f>+N2O!T661*PCG!$C$6</f>
        <v>16.441379807923074</v>
      </c>
      <c r="U106" s="21">
        <f>+N2O!U661*PCG!$C$6</f>
        <v>15.435339604148446</v>
      </c>
      <c r="V106" s="21">
        <f>+N2O!V661*PCG!$C$6</f>
        <v>14.963585855042911</v>
      </c>
      <c r="W106" s="21">
        <f>+N2O!W661*PCG!$C$6</f>
        <v>14.207115973243305</v>
      </c>
      <c r="X106" s="21">
        <f>+N2O!X661*PCG!$C$6</f>
        <v>10.845009158288253</v>
      </c>
      <c r="Y106" s="21">
        <f>+N2O!Y661*PCG!$C$6</f>
        <v>12.192831226110817</v>
      </c>
      <c r="Z106" s="21">
        <f>+N2O!Z661*PCG!$C$6</f>
        <v>13.830733293827963</v>
      </c>
      <c r="AA106" s="21">
        <f>+N2O!AA661*PCG!$C$6</f>
        <v>14.427744211322294</v>
      </c>
      <c r="AB106" s="21">
        <f>+N2O!AB661*PCG!$C$6</f>
        <v>15.550381121690167</v>
      </c>
      <c r="AC106" s="21">
        <f>+N2O!AC661*PCG!$C$6</f>
        <v>16.055892209589533</v>
      </c>
      <c r="AD106" s="21">
        <f>+N2O!AD661*PCG!$C$6</f>
        <v>16.324308197328339</v>
      </c>
      <c r="AE106" s="21">
        <f>+N2O!AE661*PCG!$C$6</f>
        <v>18.42836420346223</v>
      </c>
    </row>
    <row r="107" spans="2:31" x14ac:dyDescent="0.2">
      <c r="B107" s="3" t="s">
        <v>236</v>
      </c>
      <c r="C107" s="21">
        <f>+SUM(C108:C110)</f>
        <v>0</v>
      </c>
      <c r="D107" s="21">
        <f t="shared" ref="D107:AE107" si="10">+SUM(D108:D110)</f>
        <v>0</v>
      </c>
      <c r="E107" s="21">
        <f t="shared" si="10"/>
        <v>0</v>
      </c>
      <c r="F107" s="21">
        <f t="shared" si="10"/>
        <v>0</v>
      </c>
      <c r="G107" s="21">
        <f t="shared" si="10"/>
        <v>0</v>
      </c>
      <c r="H107" s="21">
        <f t="shared" si="10"/>
        <v>0</v>
      </c>
      <c r="I107" s="21">
        <f t="shared" si="10"/>
        <v>0</v>
      </c>
      <c r="J107" s="21">
        <f t="shared" si="10"/>
        <v>0</v>
      </c>
      <c r="K107" s="21">
        <f t="shared" si="10"/>
        <v>0</v>
      </c>
      <c r="L107" s="21">
        <f t="shared" si="10"/>
        <v>0</v>
      </c>
      <c r="M107" s="21">
        <f t="shared" si="10"/>
        <v>0</v>
      </c>
      <c r="N107" s="21">
        <f t="shared" si="10"/>
        <v>0</v>
      </c>
      <c r="O107" s="21">
        <f t="shared" si="10"/>
        <v>0</v>
      </c>
      <c r="P107" s="21">
        <f t="shared" si="10"/>
        <v>0</v>
      </c>
      <c r="Q107" s="21">
        <f t="shared" si="10"/>
        <v>0</v>
      </c>
      <c r="R107" s="21">
        <f t="shared" si="10"/>
        <v>0</v>
      </c>
      <c r="S107" s="21">
        <f t="shared" si="10"/>
        <v>0</v>
      </c>
      <c r="T107" s="21">
        <f t="shared" si="10"/>
        <v>0</v>
      </c>
      <c r="U107" s="21">
        <f t="shared" si="10"/>
        <v>0</v>
      </c>
      <c r="V107" s="21">
        <f t="shared" si="10"/>
        <v>0</v>
      </c>
      <c r="W107" s="21">
        <f t="shared" si="10"/>
        <v>0</v>
      </c>
      <c r="X107" s="21">
        <f t="shared" si="10"/>
        <v>0</v>
      </c>
      <c r="Y107" s="21">
        <f t="shared" si="10"/>
        <v>0</v>
      </c>
      <c r="Z107" s="21">
        <f t="shared" si="10"/>
        <v>0</v>
      </c>
      <c r="AA107" s="21">
        <f t="shared" si="10"/>
        <v>0</v>
      </c>
      <c r="AB107" s="21">
        <f t="shared" si="10"/>
        <v>0</v>
      </c>
      <c r="AC107" s="21">
        <f t="shared" si="10"/>
        <v>0</v>
      </c>
      <c r="AD107" s="21">
        <f t="shared" si="10"/>
        <v>0</v>
      </c>
      <c r="AE107" s="21">
        <f t="shared" si="10"/>
        <v>0</v>
      </c>
    </row>
    <row r="108" spans="2:31" x14ac:dyDescent="0.2">
      <c r="B108" s="14" t="s">
        <v>237</v>
      </c>
      <c r="C108" s="21">
        <f>+HFC!C661</f>
        <v>0</v>
      </c>
      <c r="D108" s="21">
        <f>+HFC!D661</f>
        <v>0</v>
      </c>
      <c r="E108" s="21">
        <f>+HFC!E661</f>
        <v>0</v>
      </c>
      <c r="F108" s="21">
        <f>+HFC!F661</f>
        <v>0</v>
      </c>
      <c r="G108" s="21">
        <f>+HFC!G661</f>
        <v>0</v>
      </c>
      <c r="H108" s="21">
        <f>+HFC!H661</f>
        <v>0</v>
      </c>
      <c r="I108" s="21">
        <f>+HFC!I661</f>
        <v>0</v>
      </c>
      <c r="J108" s="21">
        <f>+HFC!J661</f>
        <v>0</v>
      </c>
      <c r="K108" s="21">
        <f>+HFC!K661</f>
        <v>0</v>
      </c>
      <c r="L108" s="21">
        <f>+HFC!L661</f>
        <v>0</v>
      </c>
      <c r="M108" s="21">
        <f>+HFC!M661</f>
        <v>0</v>
      </c>
      <c r="N108" s="21">
        <f>+HFC!N661</f>
        <v>0</v>
      </c>
      <c r="O108" s="21">
        <f>+HFC!O661</f>
        <v>0</v>
      </c>
      <c r="P108" s="21">
        <f>+HFC!P661</f>
        <v>0</v>
      </c>
      <c r="Q108" s="21">
        <f>+HFC!Q661</f>
        <v>0</v>
      </c>
      <c r="R108" s="21">
        <f>+HFC!R661</f>
        <v>0</v>
      </c>
      <c r="S108" s="21">
        <f>+HFC!S661</f>
        <v>0</v>
      </c>
      <c r="T108" s="21">
        <f>+HFC!T661</f>
        <v>0</v>
      </c>
      <c r="U108" s="21">
        <f>+HFC!U661</f>
        <v>0</v>
      </c>
      <c r="V108" s="21">
        <f>+HFC!V661</f>
        <v>0</v>
      </c>
      <c r="W108" s="21">
        <f>+HFC!W661</f>
        <v>0</v>
      </c>
      <c r="X108" s="21">
        <f>+HFC!X661</f>
        <v>0</v>
      </c>
      <c r="Y108" s="21">
        <f>+HFC!Y661</f>
        <v>0</v>
      </c>
      <c r="Z108" s="21">
        <f>+HFC!Z661</f>
        <v>0</v>
      </c>
      <c r="AA108" s="21">
        <f>+HFC!AA661</f>
        <v>0</v>
      </c>
      <c r="AB108" s="21">
        <f>+HFC!AB661</f>
        <v>0</v>
      </c>
      <c r="AC108" s="21">
        <f>+HFC!AC661</f>
        <v>0</v>
      </c>
      <c r="AD108" s="21">
        <f>+HFC!AD661</f>
        <v>0</v>
      </c>
      <c r="AE108" s="21">
        <f>+HFC!AE661</f>
        <v>0</v>
      </c>
    </row>
    <row r="109" spans="2:31" x14ac:dyDescent="0.2">
      <c r="B109" s="14" t="s">
        <v>238</v>
      </c>
      <c r="C109" s="21">
        <f>+PFC!C661</f>
        <v>0</v>
      </c>
      <c r="D109" s="21">
        <f>+PFC!D661</f>
        <v>0</v>
      </c>
      <c r="E109" s="21">
        <f>+PFC!E661</f>
        <v>0</v>
      </c>
      <c r="F109" s="21">
        <f>+PFC!F661</f>
        <v>0</v>
      </c>
      <c r="G109" s="21">
        <f>+PFC!G661</f>
        <v>0</v>
      </c>
      <c r="H109" s="21">
        <f>+PFC!H661</f>
        <v>0</v>
      </c>
      <c r="I109" s="21">
        <f>+PFC!I661</f>
        <v>0</v>
      </c>
      <c r="J109" s="21">
        <f>+PFC!J661</f>
        <v>0</v>
      </c>
      <c r="K109" s="21">
        <f>+PFC!K661</f>
        <v>0</v>
      </c>
      <c r="L109" s="21">
        <f>+PFC!L661</f>
        <v>0</v>
      </c>
      <c r="M109" s="21">
        <f>+PFC!M661</f>
        <v>0</v>
      </c>
      <c r="N109" s="21">
        <f>+PFC!N661</f>
        <v>0</v>
      </c>
      <c r="O109" s="21">
        <f>+PFC!O661</f>
        <v>0</v>
      </c>
      <c r="P109" s="21">
        <f>+PFC!P661</f>
        <v>0</v>
      </c>
      <c r="Q109" s="21">
        <f>+PFC!Q661</f>
        <v>0</v>
      </c>
      <c r="R109" s="21">
        <f>+PFC!R661</f>
        <v>0</v>
      </c>
      <c r="S109" s="21">
        <f>+PFC!S661</f>
        <v>0</v>
      </c>
      <c r="T109" s="21">
        <f>+PFC!T661</f>
        <v>0</v>
      </c>
      <c r="U109" s="21">
        <f>+PFC!U661</f>
        <v>0</v>
      </c>
      <c r="V109" s="21">
        <f>+PFC!V661</f>
        <v>0</v>
      </c>
      <c r="W109" s="21">
        <f>+PFC!W661</f>
        <v>0</v>
      </c>
      <c r="X109" s="21">
        <f>+PFC!X661</f>
        <v>0</v>
      </c>
      <c r="Y109" s="21">
        <f>+PFC!Y661</f>
        <v>0</v>
      </c>
      <c r="Z109" s="21">
        <f>+PFC!Z661</f>
        <v>0</v>
      </c>
      <c r="AA109" s="21">
        <f>+PFC!AA661</f>
        <v>0</v>
      </c>
      <c r="AB109" s="21">
        <f>+PFC!AB661</f>
        <v>0</v>
      </c>
      <c r="AC109" s="21">
        <f>+PFC!AC661</f>
        <v>0</v>
      </c>
      <c r="AD109" s="21">
        <f>+PFC!AD661</f>
        <v>0</v>
      </c>
      <c r="AE109" s="21">
        <f>+PFC!AE661</f>
        <v>0</v>
      </c>
    </row>
    <row r="110" spans="2:31" x14ac:dyDescent="0.2">
      <c r="B110" s="14" t="s">
        <v>239</v>
      </c>
      <c r="C110" s="21">
        <f>+'SF6'!C661</f>
        <v>0</v>
      </c>
      <c r="D110" s="21">
        <f>+'SF6'!D661</f>
        <v>0</v>
      </c>
      <c r="E110" s="21">
        <f>+'SF6'!E661</f>
        <v>0</v>
      </c>
      <c r="F110" s="21">
        <f>+'SF6'!F661</f>
        <v>0</v>
      </c>
      <c r="G110" s="21">
        <f>+'SF6'!G661</f>
        <v>0</v>
      </c>
      <c r="H110" s="21">
        <f>+'SF6'!H661</f>
        <v>0</v>
      </c>
      <c r="I110" s="21">
        <f>+'SF6'!I661</f>
        <v>0</v>
      </c>
      <c r="J110" s="21">
        <f>+'SF6'!J661</f>
        <v>0</v>
      </c>
      <c r="K110" s="21">
        <f>+'SF6'!K661</f>
        <v>0</v>
      </c>
      <c r="L110" s="21">
        <f>+'SF6'!L661</f>
        <v>0</v>
      </c>
      <c r="M110" s="21">
        <f>+'SF6'!M661</f>
        <v>0</v>
      </c>
      <c r="N110" s="21">
        <f>+'SF6'!N661</f>
        <v>0</v>
      </c>
      <c r="O110" s="21">
        <f>+'SF6'!O661</f>
        <v>0</v>
      </c>
      <c r="P110" s="21">
        <f>+'SF6'!P661</f>
        <v>0</v>
      </c>
      <c r="Q110" s="21">
        <f>+'SF6'!Q661</f>
        <v>0</v>
      </c>
      <c r="R110" s="21">
        <f>+'SF6'!R661</f>
        <v>0</v>
      </c>
      <c r="S110" s="21">
        <f>+'SF6'!S661</f>
        <v>0</v>
      </c>
      <c r="T110" s="21">
        <f>+'SF6'!T661</f>
        <v>0</v>
      </c>
      <c r="U110" s="21">
        <f>+'SF6'!U661</f>
        <v>0</v>
      </c>
      <c r="V110" s="21">
        <f>+'SF6'!V661</f>
        <v>0</v>
      </c>
      <c r="W110" s="21">
        <f>+'SF6'!W661</f>
        <v>0</v>
      </c>
      <c r="X110" s="21">
        <f>+'SF6'!X661</f>
        <v>0</v>
      </c>
      <c r="Y110" s="21">
        <f>+'SF6'!Y661</f>
        <v>0</v>
      </c>
      <c r="Z110" s="21">
        <f>+'SF6'!Z661</f>
        <v>0</v>
      </c>
      <c r="AA110" s="21">
        <f>+'SF6'!AA661</f>
        <v>0</v>
      </c>
      <c r="AB110" s="21">
        <f>+'SF6'!AB661</f>
        <v>0</v>
      </c>
      <c r="AC110" s="21">
        <f>+'SF6'!AC661</f>
        <v>0</v>
      </c>
      <c r="AD110" s="21">
        <f>+'SF6'!AD661</f>
        <v>0</v>
      </c>
      <c r="AE110" s="21">
        <f>+'SF6'!AE661</f>
        <v>0</v>
      </c>
    </row>
    <row r="111" spans="2:31" x14ac:dyDescent="0.2">
      <c r="B111" s="15" t="s">
        <v>240</v>
      </c>
      <c r="C111" s="28">
        <f>+SUM(C104:C107)</f>
        <v>84.410608171233136</v>
      </c>
      <c r="D111" s="28">
        <f t="shared" ref="D111:AE111" si="11">+SUM(D104:D107)</f>
        <v>85.084859252353098</v>
      </c>
      <c r="E111" s="28">
        <f t="shared" si="11"/>
        <v>104.50744429469792</v>
      </c>
      <c r="F111" s="28">
        <f t="shared" si="11"/>
        <v>119.84907883985221</v>
      </c>
      <c r="G111" s="28">
        <f t="shared" si="11"/>
        <v>136.11647525151608</v>
      </c>
      <c r="H111" s="28">
        <f t="shared" si="11"/>
        <v>151.28925251266728</v>
      </c>
      <c r="I111" s="28">
        <f t="shared" si="11"/>
        <v>151.93116713471034</v>
      </c>
      <c r="J111" s="28">
        <f t="shared" si="11"/>
        <v>157.67149349484106</v>
      </c>
      <c r="K111" s="28">
        <f t="shared" si="11"/>
        <v>163.20311396783572</v>
      </c>
      <c r="L111" s="28">
        <f t="shared" si="11"/>
        <v>172.5112866765991</v>
      </c>
      <c r="M111" s="28">
        <f t="shared" si="11"/>
        <v>185.58001506916676</v>
      </c>
      <c r="N111" s="28">
        <f t="shared" si="11"/>
        <v>207.70821712371253</v>
      </c>
      <c r="O111" s="28">
        <f t="shared" si="11"/>
        <v>192.95788670877226</v>
      </c>
      <c r="P111" s="28">
        <f t="shared" si="11"/>
        <v>207.2027987593641</v>
      </c>
      <c r="Q111" s="28">
        <f t="shared" si="11"/>
        <v>225.83975394376682</v>
      </c>
      <c r="R111" s="28">
        <f t="shared" si="11"/>
        <v>230.68854032954317</v>
      </c>
      <c r="S111" s="28">
        <f t="shared" si="11"/>
        <v>277.64561643935116</v>
      </c>
      <c r="T111" s="28">
        <f t="shared" si="11"/>
        <v>233.69175667636264</v>
      </c>
      <c r="U111" s="28">
        <f t="shared" si="11"/>
        <v>221.0581209720319</v>
      </c>
      <c r="V111" s="28">
        <f t="shared" si="11"/>
        <v>185.89121964236483</v>
      </c>
      <c r="W111" s="28">
        <f t="shared" si="11"/>
        <v>215.60335015530478</v>
      </c>
      <c r="X111" s="28">
        <f t="shared" si="11"/>
        <v>211.20944170048472</v>
      </c>
      <c r="Y111" s="28">
        <f t="shared" si="11"/>
        <v>207.44272612597666</v>
      </c>
      <c r="Z111" s="28">
        <f t="shared" si="11"/>
        <v>314.27934675971113</v>
      </c>
      <c r="AA111" s="28">
        <f t="shared" si="11"/>
        <v>353.07281901356009</v>
      </c>
      <c r="AB111" s="28">
        <f t="shared" si="11"/>
        <v>382.1088754337332</v>
      </c>
      <c r="AC111" s="28">
        <f t="shared" si="11"/>
        <v>380.98198927606529</v>
      </c>
      <c r="AD111" s="28">
        <f t="shared" si="11"/>
        <v>395.73665928396804</v>
      </c>
      <c r="AE111" s="28">
        <f t="shared" si="11"/>
        <v>419.23902368836303</v>
      </c>
    </row>
    <row r="112" spans="2:31" x14ac:dyDescent="0.2">
      <c r="C112" s="30">
        <f>+C111-CO2eq!C661</f>
        <v>0</v>
      </c>
      <c r="D112" s="30">
        <f>+D111-CO2eq!D661</f>
        <v>0</v>
      </c>
      <c r="E112" s="30">
        <f>+E111-CO2eq!E661</f>
        <v>0</v>
      </c>
      <c r="F112" s="30">
        <f>+F111-CO2eq!F661</f>
        <v>0</v>
      </c>
      <c r="G112" s="30">
        <f>+G111-CO2eq!G661</f>
        <v>0</v>
      </c>
      <c r="H112" s="30">
        <f>+H111-CO2eq!H661</f>
        <v>0</v>
      </c>
      <c r="I112" s="30">
        <f>+I111-CO2eq!I661</f>
        <v>0</v>
      </c>
      <c r="J112" s="30">
        <f>+J111-CO2eq!J661</f>
        <v>0</v>
      </c>
      <c r="K112" s="30">
        <f>+K111-CO2eq!K661</f>
        <v>0</v>
      </c>
      <c r="L112" s="30">
        <f>+L111-CO2eq!L661</f>
        <v>0</v>
      </c>
      <c r="M112" s="30">
        <f>+M111-CO2eq!M661</f>
        <v>0</v>
      </c>
      <c r="N112" s="30">
        <f>+N111-CO2eq!N661</f>
        <v>0</v>
      </c>
      <c r="O112" s="30">
        <f>+O111-CO2eq!O661</f>
        <v>0</v>
      </c>
      <c r="P112" s="30">
        <f>+P111-CO2eq!P661</f>
        <v>0</v>
      </c>
      <c r="Q112" s="30">
        <f>+Q111-CO2eq!Q661</f>
        <v>0</v>
      </c>
      <c r="R112" s="30">
        <f>+R111-CO2eq!R661</f>
        <v>0</v>
      </c>
      <c r="S112" s="30">
        <f>+S111-CO2eq!S661</f>
        <v>0</v>
      </c>
      <c r="T112" s="30">
        <f>+T111-CO2eq!T661</f>
        <v>0</v>
      </c>
      <c r="U112" s="30">
        <f>+U111-CO2eq!U661</f>
        <v>0</v>
      </c>
      <c r="V112" s="30">
        <f>+V111-CO2eq!V661</f>
        <v>0</v>
      </c>
      <c r="W112" s="30">
        <f>+W111-CO2eq!W661</f>
        <v>0</v>
      </c>
      <c r="X112" s="30">
        <f>+X111-CO2eq!X661</f>
        <v>0</v>
      </c>
      <c r="Y112" s="30">
        <f>+Y111-CO2eq!Y661</f>
        <v>0</v>
      </c>
      <c r="Z112" s="30">
        <f>+Z111-CO2eq!Z661</f>
        <v>0</v>
      </c>
      <c r="AA112" s="30">
        <f>+AA111-CO2eq!AA661</f>
        <v>0</v>
      </c>
      <c r="AB112" s="30">
        <f>+AB111-CO2eq!AB661</f>
        <v>0</v>
      </c>
      <c r="AC112" s="30">
        <f>+AC111-CO2eq!AC661</f>
        <v>0</v>
      </c>
      <c r="AD112" s="30">
        <f>+AD111-CO2eq!AD661</f>
        <v>0</v>
      </c>
      <c r="AE112" s="30">
        <f>+AE111-CO2eq!AE661</f>
        <v>0</v>
      </c>
    </row>
    <row r="113" spans="2:31" x14ac:dyDescent="0.2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spans="2:31" x14ac:dyDescent="0.2">
      <c r="B114" s="75" t="s">
        <v>231</v>
      </c>
      <c r="C114" s="75" t="s">
        <v>722</v>
      </c>
    </row>
    <row r="115" spans="2:31" x14ac:dyDescent="0.2">
      <c r="B115" s="39" t="s">
        <v>772</v>
      </c>
      <c r="C115" s="39">
        <v>1990</v>
      </c>
      <c r="D115" s="39">
        <v>1991</v>
      </c>
      <c r="E115" s="39">
        <v>1992</v>
      </c>
      <c r="F115" s="39">
        <v>1993</v>
      </c>
      <c r="G115" s="39">
        <v>1994</v>
      </c>
      <c r="H115" s="39">
        <v>1995</v>
      </c>
      <c r="I115" s="39">
        <v>1996</v>
      </c>
      <c r="J115" s="39">
        <v>1997</v>
      </c>
      <c r="K115" s="39">
        <v>1998</v>
      </c>
      <c r="L115" s="39">
        <v>1999</v>
      </c>
      <c r="M115" s="39">
        <v>2000</v>
      </c>
      <c r="N115" s="39">
        <v>2001</v>
      </c>
      <c r="O115" s="39">
        <v>2002</v>
      </c>
      <c r="P115" s="39">
        <v>2003</v>
      </c>
      <c r="Q115" s="39">
        <v>2004</v>
      </c>
      <c r="R115" s="39">
        <v>2005</v>
      </c>
      <c r="S115" s="39">
        <v>2006</v>
      </c>
      <c r="T115" s="39">
        <v>2007</v>
      </c>
      <c r="U115" s="39">
        <v>2008</v>
      </c>
      <c r="V115" s="39">
        <v>2009</v>
      </c>
      <c r="W115" s="39">
        <v>2010</v>
      </c>
      <c r="X115" s="39">
        <v>2011</v>
      </c>
      <c r="Y115" s="39">
        <v>2012</v>
      </c>
      <c r="Z115" s="39">
        <v>2013</v>
      </c>
      <c r="AA115" s="39">
        <v>2014</v>
      </c>
      <c r="AB115" s="39">
        <v>2015</v>
      </c>
      <c r="AC115" s="39">
        <v>2016</v>
      </c>
      <c r="AD115" s="76">
        <v>2017</v>
      </c>
      <c r="AE115" s="76">
        <v>2018</v>
      </c>
    </row>
    <row r="116" spans="2:31" x14ac:dyDescent="0.2">
      <c r="B116" s="38" t="s">
        <v>246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2:31" x14ac:dyDescent="0.2">
      <c r="B117" s="38" t="s">
        <v>243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2:31" x14ac:dyDescent="0.2">
      <c r="B118" s="38" t="s">
        <v>244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2:31" x14ac:dyDescent="0.2">
      <c r="B119" s="38" t="s">
        <v>245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</sheetData>
  <conditionalFormatting sqref="C12:AE12">
    <cfRule type="cellIs" dxfId="65" priority="17" operator="equal">
      <formula>0</formula>
    </cfRule>
  </conditionalFormatting>
  <conditionalFormatting sqref="C32:AE32">
    <cfRule type="cellIs" dxfId="64" priority="16" operator="equal">
      <formula>0</formula>
    </cfRule>
  </conditionalFormatting>
  <conditionalFormatting sqref="C52:AE52">
    <cfRule type="cellIs" dxfId="63" priority="15" operator="equal">
      <formula>0</formula>
    </cfRule>
  </conditionalFormatting>
  <conditionalFormatting sqref="C72:AE72">
    <cfRule type="cellIs" dxfId="62" priority="11" operator="equal">
      <formula>0</formula>
    </cfRule>
  </conditionalFormatting>
  <conditionalFormatting sqref="C92:AE92">
    <cfRule type="cellIs" dxfId="61" priority="10" operator="equal">
      <formula>0</formula>
    </cfRule>
  </conditionalFormatting>
  <conditionalFormatting sqref="C112:AE112">
    <cfRule type="cellIs" dxfId="60" priority="9" operator="equal">
      <formula>0</formula>
    </cfRule>
  </conditionalFormatting>
  <conditionalFormatting sqref="C12:AE12">
    <cfRule type="cellIs" dxfId="59" priority="8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FF00"/>
  </sheetPr>
  <dimension ref="A1:G254"/>
  <sheetViews>
    <sheetView zoomScale="80" zoomScaleNormal="80" workbookViewId="0">
      <selection activeCell="C6" sqref="C6"/>
    </sheetView>
  </sheetViews>
  <sheetFormatPr baseColWidth="10" defaultRowHeight="15" x14ac:dyDescent="0.25"/>
  <cols>
    <col min="2" max="2" width="79.7109375" bestFit="1" customWidth="1"/>
    <col min="3" max="3" width="17.42578125" bestFit="1" customWidth="1"/>
  </cols>
  <sheetData>
    <row r="1" spans="1:7" x14ac:dyDescent="0.25">
      <c r="C1" t="s">
        <v>922</v>
      </c>
      <c r="D1" s="109">
        <f>aux!D1</f>
        <v>10883.428784656946</v>
      </c>
    </row>
    <row r="2" spans="1:7" x14ac:dyDescent="0.25">
      <c r="A2" s="141" t="str">
        <f>CO2eq!A3</f>
        <v>Código IPCC</v>
      </c>
      <c r="B2" s="141" t="str">
        <f>CO2eq!B3</f>
        <v>Categorías de fuente y sumidero de gases de efecto invernadero</v>
      </c>
      <c r="C2" s="124">
        <f>CO2eq!AE3</f>
        <v>2018</v>
      </c>
      <c r="D2" s="124">
        <f t="shared" ref="D2:D65" si="0">ABS(C2)</f>
        <v>2018</v>
      </c>
      <c r="F2" s="113" t="s">
        <v>911</v>
      </c>
      <c r="G2" s="113" t="s">
        <v>912</v>
      </c>
    </row>
    <row r="3" spans="1:7" x14ac:dyDescent="0.25">
      <c r="A3" s="143" t="str">
        <f>CO2eq!A341</f>
        <v>4.A.1.a.ii.</v>
      </c>
      <c r="B3" s="143" t="str">
        <f>CO2eq!B341</f>
        <v>Plantaciones forestales</v>
      </c>
      <c r="C3" s="33">
        <f>CO2eq!AE341</f>
        <v>-1491.9535988266102</v>
      </c>
      <c r="D3" s="94">
        <f t="shared" si="0"/>
        <v>1491.9535988266102</v>
      </c>
      <c r="F3" s="139">
        <f>C3/D$1</f>
        <v>-0.13708488642199884</v>
      </c>
      <c r="G3" s="140">
        <f>ABS(F3)</f>
        <v>0.13708488642199884</v>
      </c>
    </row>
    <row r="4" spans="1:7" x14ac:dyDescent="0.25">
      <c r="A4" s="94" t="str">
        <f>'GPC alcances 2018'!B38</f>
        <v>I.3</v>
      </c>
      <c r="B4" s="94" t="str">
        <f>'GPC alcances 2018'!C38</f>
        <v>Industrias manufactureras y de la construcción (electricidad)</v>
      </c>
      <c r="C4" s="94">
        <f>'GPC alcances 2018'!K38</f>
        <v>1302.1452717994732</v>
      </c>
      <c r="D4" s="94">
        <f t="shared" si="0"/>
        <v>1302.1452717994732</v>
      </c>
      <c r="F4" s="139">
        <f t="shared" ref="F4:F67" si="1">C4/D$1</f>
        <v>0.11964476430765912</v>
      </c>
      <c r="G4" s="140">
        <f>G3+ABS(F4)</f>
        <v>0.25672965072965798</v>
      </c>
    </row>
    <row r="5" spans="1:7" x14ac:dyDescent="0.25">
      <c r="A5" s="142" t="str">
        <f>CO2eq!A350</f>
        <v>4.A.1.b.i.</v>
      </c>
      <c r="B5" s="142" t="str">
        <f>CO2eq!B350</f>
        <v>Cosecha</v>
      </c>
      <c r="C5" s="94">
        <f>CO2eq!AE350</f>
        <v>988.10110282650385</v>
      </c>
      <c r="D5" s="94">
        <f t="shared" si="0"/>
        <v>988.10110282650385</v>
      </c>
      <c r="F5" s="139">
        <f t="shared" si="1"/>
        <v>9.0789504151439118E-2</v>
      </c>
      <c r="G5" s="140">
        <f t="shared" ref="G5:G68" si="2">G4+ABS(F5)</f>
        <v>0.34751915488109708</v>
      </c>
    </row>
    <row r="6" spans="1:7" x14ac:dyDescent="0.25">
      <c r="A6" s="142" t="str">
        <f>CO2eq!A301</f>
        <v>4.A.1.a.i.</v>
      </c>
      <c r="B6" s="142" t="str">
        <f>CO2eq!B301</f>
        <v>Bosque nativo</v>
      </c>
      <c r="C6" s="94">
        <f>CO2eq!AE301</f>
        <v>-913.23623844616736</v>
      </c>
      <c r="D6" s="94">
        <f t="shared" si="0"/>
        <v>913.23623844616736</v>
      </c>
      <c r="F6" s="139">
        <f t="shared" si="1"/>
        <v>-8.391071017376564E-2</v>
      </c>
      <c r="G6" s="140">
        <f t="shared" si="2"/>
        <v>0.43142986505486269</v>
      </c>
    </row>
    <row r="7" spans="1:7" x14ac:dyDescent="0.25">
      <c r="A7" s="142" t="str">
        <f>CO2eq!A357</f>
        <v>4.A.1.b.ii.2.</v>
      </c>
      <c r="B7" s="142" t="str">
        <f>CO2eq!B357</f>
        <v>Leña especies exótica</v>
      </c>
      <c r="C7" s="94">
        <f>CO2eq!AE357</f>
        <v>647.05109388852441</v>
      </c>
      <c r="D7" s="94">
        <f t="shared" si="0"/>
        <v>647.05109388852441</v>
      </c>
      <c r="F7" s="139">
        <f t="shared" si="1"/>
        <v>5.9452871580389539E-2</v>
      </c>
      <c r="G7" s="140">
        <f t="shared" si="2"/>
        <v>0.49088273663525223</v>
      </c>
    </row>
    <row r="8" spans="1:7" x14ac:dyDescent="0.25">
      <c r="A8" s="143" t="str">
        <f>CO2eq!A36</f>
        <v>1.A.3.b.i.</v>
      </c>
      <c r="B8" s="143" t="str">
        <f>CO2eq!B36</f>
        <v>Automóviles</v>
      </c>
      <c r="C8" s="33">
        <f>CO2eq!AE36</f>
        <v>417.00490256398365</v>
      </c>
      <c r="D8" s="94">
        <f t="shared" si="0"/>
        <v>417.00490256398365</v>
      </c>
      <c r="F8" s="139">
        <f t="shared" si="1"/>
        <v>3.8315581496877318E-2</v>
      </c>
      <c r="G8" s="140">
        <f t="shared" si="2"/>
        <v>0.52919831813212959</v>
      </c>
    </row>
    <row r="9" spans="1:7" x14ac:dyDescent="0.25">
      <c r="A9" s="142" t="str">
        <f>CO2eq!A42</f>
        <v>1.A.3.b.iii.</v>
      </c>
      <c r="B9" s="142" t="str">
        <f>CO2eq!B42</f>
        <v>Camiones para servicio pesado y autobuses</v>
      </c>
      <c r="C9" s="94">
        <f>CO2eq!AE42</f>
        <v>387.58626191054793</v>
      </c>
      <c r="D9" s="94">
        <f t="shared" si="0"/>
        <v>387.58626191054793</v>
      </c>
      <c r="F9" s="139">
        <f t="shared" si="1"/>
        <v>3.5612514179074947E-2</v>
      </c>
      <c r="G9" s="140">
        <f t="shared" si="2"/>
        <v>0.56481083231120455</v>
      </c>
    </row>
    <row r="10" spans="1:7" x14ac:dyDescent="0.25">
      <c r="A10" s="143" t="str">
        <f>CO2eq!A226</f>
        <v>3.B.3.</v>
      </c>
      <c r="B10" s="143" t="str">
        <f>CO2eq!B226</f>
        <v>Porcinos</v>
      </c>
      <c r="C10" s="33">
        <f>CO2eq!AE226</f>
        <v>375.07711734186819</v>
      </c>
      <c r="D10" s="94">
        <f t="shared" si="0"/>
        <v>375.07711734186819</v>
      </c>
      <c r="F10" s="139">
        <f t="shared" si="1"/>
        <v>3.4463138847440983E-2</v>
      </c>
      <c r="G10" s="140">
        <f t="shared" si="2"/>
        <v>0.59927397115864556</v>
      </c>
    </row>
    <row r="11" spans="1:7" x14ac:dyDescent="0.25">
      <c r="A11" s="94" t="str">
        <f>'GPC alcances 2018'!B36</f>
        <v xml:space="preserve">I.1 </v>
      </c>
      <c r="B11" s="94" t="str">
        <f>'GPC alcances 2018'!C36</f>
        <v>Edificios residenciales (electricidad)</v>
      </c>
      <c r="C11" s="94">
        <f>'GPC alcances 2018'!K36</f>
        <v>358.37314332461727</v>
      </c>
      <c r="D11" s="94">
        <f t="shared" si="0"/>
        <v>358.37314332461727</v>
      </c>
      <c r="F11" s="139">
        <f t="shared" si="1"/>
        <v>3.2928330805989968E-2</v>
      </c>
      <c r="G11" s="140">
        <f t="shared" si="2"/>
        <v>0.63220230196463556</v>
      </c>
    </row>
    <row r="12" spans="1:7" x14ac:dyDescent="0.25">
      <c r="A12" s="143" t="str">
        <f>CO2eq!A39</f>
        <v>1.A.3.b.ii.</v>
      </c>
      <c r="B12" s="143" t="str">
        <f>CO2eq!B39</f>
        <v>Camiones para servicio ligero</v>
      </c>
      <c r="C12" s="33">
        <f>CO2eq!AE39</f>
        <v>339.13365929814898</v>
      </c>
      <c r="D12" s="94">
        <f t="shared" si="0"/>
        <v>339.13365929814898</v>
      </c>
      <c r="F12" s="139">
        <f t="shared" si="1"/>
        <v>3.1160552984574773E-2</v>
      </c>
      <c r="G12" s="140">
        <f t="shared" si="2"/>
        <v>0.66336285494921032</v>
      </c>
    </row>
    <row r="13" spans="1:7" x14ac:dyDescent="0.25">
      <c r="A13" s="142" t="str">
        <f>CO2eq!A164</f>
        <v>2.F.1.c.</v>
      </c>
      <c r="B13" s="142" t="str">
        <f>CO2eq!B164</f>
        <v>Refrigeración industrial</v>
      </c>
      <c r="C13" s="94">
        <f>CO2eq!AE164</f>
        <v>333.8842673978873</v>
      </c>
      <c r="D13" s="94">
        <f t="shared" si="0"/>
        <v>333.8842673978873</v>
      </c>
      <c r="F13" s="139">
        <f t="shared" si="1"/>
        <v>3.067822411523333E-2</v>
      </c>
      <c r="G13" s="140">
        <f t="shared" si="2"/>
        <v>0.69404107906444368</v>
      </c>
    </row>
    <row r="14" spans="1:7" x14ac:dyDescent="0.25">
      <c r="A14" s="143" t="str">
        <f>CO2eq!A426</f>
        <v>5.A.</v>
      </c>
      <c r="B14" s="143" t="str">
        <f>CO2eq!B426</f>
        <v>Disposición de residuos sólidos</v>
      </c>
      <c r="C14" s="33">
        <f>CO2eq!AE426</f>
        <v>293.30694987360647</v>
      </c>
      <c r="D14" s="94">
        <f t="shared" si="0"/>
        <v>293.30694987360647</v>
      </c>
      <c r="F14" s="139">
        <f t="shared" si="1"/>
        <v>2.6949866230309674E-2</v>
      </c>
      <c r="G14" s="140">
        <f t="shared" si="2"/>
        <v>0.72099094529475338</v>
      </c>
    </row>
    <row r="15" spans="1:7" x14ac:dyDescent="0.25">
      <c r="A15" s="142" t="str">
        <f>CO2eq!A370</f>
        <v>4.A.2.a.ii.</v>
      </c>
      <c r="B15" s="142" t="str">
        <f>CO2eq!B370</f>
        <v>Tierras de cultivo convertidas en plantaciones forestales</v>
      </c>
      <c r="C15" s="94">
        <f>CO2eq!AE370</f>
        <v>-231.83135650232356</v>
      </c>
      <c r="D15" s="94">
        <f t="shared" si="0"/>
        <v>231.83135650232356</v>
      </c>
      <c r="F15" s="139">
        <f t="shared" si="1"/>
        <v>-2.1301316073216815E-2</v>
      </c>
      <c r="G15" s="140">
        <f t="shared" si="2"/>
        <v>0.74229226136797022</v>
      </c>
    </row>
    <row r="16" spans="1:7" x14ac:dyDescent="0.25">
      <c r="A16" s="142" t="str">
        <f>CO2eq!A30</f>
        <v>1.A.2.m.</v>
      </c>
      <c r="B16" s="142" t="str">
        <f>CO2eq!B30</f>
        <v>Industria no especificada</v>
      </c>
      <c r="C16" s="94">
        <f>CO2eq!AE30</f>
        <v>216.64691670901584</v>
      </c>
      <c r="D16" s="94">
        <f t="shared" si="0"/>
        <v>216.64691670901584</v>
      </c>
      <c r="F16" s="139">
        <f t="shared" si="1"/>
        <v>1.990612710347649E-2</v>
      </c>
      <c r="G16" s="140">
        <f t="shared" si="2"/>
        <v>0.76219838847144672</v>
      </c>
    </row>
    <row r="17" spans="1:7" x14ac:dyDescent="0.25">
      <c r="A17" s="142" t="str">
        <f>CO2eq!A55</f>
        <v>1.A.4.b.</v>
      </c>
      <c r="B17" s="142" t="str">
        <f>CO2eq!B55</f>
        <v>Residencial</v>
      </c>
      <c r="C17" s="94">
        <f>CO2eq!AE55</f>
        <v>204.70551536357476</v>
      </c>
      <c r="D17" s="94">
        <f t="shared" si="0"/>
        <v>204.70551536357476</v>
      </c>
      <c r="F17" s="139">
        <f t="shared" si="1"/>
        <v>1.8808917613552176E-2</v>
      </c>
      <c r="G17" s="140">
        <f t="shared" si="2"/>
        <v>0.78100730608499891</v>
      </c>
    </row>
    <row r="18" spans="1:7" x14ac:dyDescent="0.25">
      <c r="A18" s="143" t="str">
        <f>CO2eq!A393</f>
        <v>4.C.2.</v>
      </c>
      <c r="B18" s="143" t="str">
        <f>CO2eq!B393</f>
        <v>Tierras convertidas en pastizales</v>
      </c>
      <c r="C18" s="33">
        <f>CO2eq!AE393</f>
        <v>196.35159235652776</v>
      </c>
      <c r="D18" s="94">
        <f t="shared" si="0"/>
        <v>196.35159235652776</v>
      </c>
      <c r="F18" s="139">
        <f t="shared" si="1"/>
        <v>1.804133570785495E-2</v>
      </c>
      <c r="G18" s="140">
        <f t="shared" si="2"/>
        <v>0.79904864179285384</v>
      </c>
    </row>
    <row r="19" spans="1:7" x14ac:dyDescent="0.25">
      <c r="A19" s="94" t="str">
        <f>'GPC alcances 2018'!B37</f>
        <v>I.2</v>
      </c>
      <c r="B19" s="94" t="str">
        <f>'GPC alcances 2018'!C37</f>
        <v>Edificios/instalaciones comerciales e institucionales (electricidad)</v>
      </c>
      <c r="C19" s="94">
        <f>'GPC alcances 2018'!K37</f>
        <v>191.90756450834115</v>
      </c>
      <c r="D19" s="94">
        <f t="shared" si="0"/>
        <v>191.90756450834115</v>
      </c>
      <c r="F19" s="139">
        <f t="shared" si="1"/>
        <v>1.763300594927265E-2</v>
      </c>
      <c r="G19" s="140">
        <f t="shared" si="2"/>
        <v>0.81668164774212648</v>
      </c>
    </row>
    <row r="20" spans="1:7" x14ac:dyDescent="0.25">
      <c r="A20" s="142" t="str">
        <f>CO2eq!A26</f>
        <v>1.A.2.i.</v>
      </c>
      <c r="B20" s="142" t="str">
        <f>CO2eq!B26</f>
        <v>Minería (con excepción de combustibles) y cantería</v>
      </c>
      <c r="C20" s="94">
        <f>CO2eq!AE26</f>
        <v>180.90044221090676</v>
      </c>
      <c r="D20" s="94">
        <f t="shared" si="0"/>
        <v>180.90044221090676</v>
      </c>
      <c r="F20" s="139">
        <f t="shared" si="1"/>
        <v>1.6621640641957751E-2</v>
      </c>
      <c r="G20" s="140">
        <f t="shared" si="2"/>
        <v>0.83330328838408418</v>
      </c>
    </row>
    <row r="21" spans="1:7" x14ac:dyDescent="0.25">
      <c r="A21" s="142" t="str">
        <f>CO2eq!A373</f>
        <v>4.A.2.b.ii.</v>
      </c>
      <c r="B21" s="142" t="str">
        <f>CO2eq!B373</f>
        <v>Pastizales convertidos en plantaciones forestales</v>
      </c>
      <c r="C21" s="94">
        <f>CO2eq!AE373</f>
        <v>-180.40210985936264</v>
      </c>
      <c r="D21" s="94">
        <f t="shared" si="0"/>
        <v>180.40210985936264</v>
      </c>
      <c r="F21" s="139">
        <f t="shared" si="1"/>
        <v>-1.6575852466061691E-2</v>
      </c>
      <c r="G21" s="140">
        <f t="shared" si="2"/>
        <v>0.84987914085014582</v>
      </c>
    </row>
    <row r="22" spans="1:7" x14ac:dyDescent="0.25">
      <c r="A22" s="142" t="str">
        <f>CO2eq!A259</f>
        <v>3.D.1.a.</v>
      </c>
      <c r="B22" s="142" t="str">
        <f>CO2eq!B259</f>
        <v>Fertilizante inorgánicos</v>
      </c>
      <c r="C22" s="94">
        <f>CO2eq!AE259</f>
        <v>158.28092807821716</v>
      </c>
      <c r="D22" s="94">
        <f t="shared" si="0"/>
        <v>158.28092807821716</v>
      </c>
      <c r="F22" s="139">
        <f t="shared" si="1"/>
        <v>1.4543296162451647E-2</v>
      </c>
      <c r="G22" s="140">
        <f t="shared" si="2"/>
        <v>0.86442243701259747</v>
      </c>
    </row>
    <row r="23" spans="1:7" x14ac:dyDescent="0.25">
      <c r="A23" s="142" t="str">
        <f>CO2eq!A261</f>
        <v>3.D.1.b.i.</v>
      </c>
      <c r="B23" s="142" t="str">
        <f>CO2eq!B261</f>
        <v>Estiércol animal aplicado a los suelos</v>
      </c>
      <c r="C23" s="94">
        <f>CO2eq!AE261</f>
        <v>152.57281419195959</v>
      </c>
      <c r="D23" s="94">
        <f t="shared" si="0"/>
        <v>152.57281419195959</v>
      </c>
      <c r="F23" s="139">
        <f t="shared" si="1"/>
        <v>1.4018818628836078E-2</v>
      </c>
      <c r="G23" s="140">
        <f t="shared" si="2"/>
        <v>0.87844125564143349</v>
      </c>
    </row>
    <row r="24" spans="1:7" x14ac:dyDescent="0.25">
      <c r="A24" s="142" t="str">
        <f>CO2eq!A423</f>
        <v>4.G.</v>
      </c>
      <c r="B24" s="142" t="str">
        <f>CO2eq!B423</f>
        <v>Productos de madera recolectada</v>
      </c>
      <c r="C24" s="94">
        <f>CO2eq!AE423</f>
        <v>-115.01549208566168</v>
      </c>
      <c r="D24" s="94">
        <f t="shared" si="0"/>
        <v>115.01549208566168</v>
      </c>
      <c r="F24" s="139">
        <f t="shared" si="1"/>
        <v>-1.0567946403784646E-2</v>
      </c>
      <c r="G24" s="140">
        <f t="shared" si="2"/>
        <v>0.88900920204521816</v>
      </c>
    </row>
    <row r="25" spans="1:7" x14ac:dyDescent="0.25">
      <c r="A25" s="143" t="str">
        <f>CO2eq!A385</f>
        <v>4.B.2.</v>
      </c>
      <c r="B25" s="143" t="str">
        <f>CO2eq!B385</f>
        <v>Tierras convertidas en tierras de cultivo</v>
      </c>
      <c r="C25" s="33">
        <f>CO2eq!AE385</f>
        <v>109.3559540484182</v>
      </c>
      <c r="D25" s="94">
        <f t="shared" si="0"/>
        <v>109.3559540484182</v>
      </c>
      <c r="F25" s="139">
        <f t="shared" si="1"/>
        <v>1.004793215558907E-2</v>
      </c>
      <c r="G25" s="140">
        <f t="shared" si="2"/>
        <v>0.89905713420080724</v>
      </c>
    </row>
    <row r="26" spans="1:7" x14ac:dyDescent="0.25">
      <c r="A26" s="143" t="str">
        <f>CO2eq!A364</f>
        <v>4.A.1.c.</v>
      </c>
      <c r="B26" s="143" t="str">
        <f>CO2eq!B364</f>
        <v>Tierras forestales con cambio de vegetación</v>
      </c>
      <c r="C26" s="33">
        <f>CO2eq!AE364</f>
        <v>-89.267182545907772</v>
      </c>
      <c r="D26" s="94">
        <f t="shared" si="0"/>
        <v>89.267182545907772</v>
      </c>
      <c r="F26" s="139">
        <f t="shared" si="1"/>
        <v>-8.2021194158731787E-3</v>
      </c>
      <c r="G26" s="140">
        <f t="shared" si="2"/>
        <v>0.90725925361668047</v>
      </c>
    </row>
    <row r="27" spans="1:7" x14ac:dyDescent="0.25">
      <c r="A27" s="142" t="str">
        <f>CO2eq!A54</f>
        <v>1.A.4.a.</v>
      </c>
      <c r="B27" s="142" t="str">
        <f>CO2eq!B54</f>
        <v>Comercial / Institucional</v>
      </c>
      <c r="C27" s="94">
        <f>CO2eq!AE54</f>
        <v>81.317862797349122</v>
      </c>
      <c r="D27" s="94">
        <f t="shared" si="0"/>
        <v>81.317862797349122</v>
      </c>
      <c r="F27" s="139">
        <f t="shared" si="1"/>
        <v>7.4717135937883861E-3</v>
      </c>
      <c r="G27" s="140">
        <f t="shared" si="2"/>
        <v>0.91473096721046887</v>
      </c>
    </row>
    <row r="28" spans="1:7" x14ac:dyDescent="0.25">
      <c r="A28" s="142" t="str">
        <f>CO2eq!A436</f>
        <v>5.D.2.</v>
      </c>
      <c r="B28" s="142" t="str">
        <f>CO2eq!B436</f>
        <v>Tratamiento y descarga de aguas residuales industriales</v>
      </c>
      <c r="C28" s="94">
        <f>CO2eq!AE436</f>
        <v>64.538626165782674</v>
      </c>
      <c r="D28" s="94">
        <f t="shared" si="0"/>
        <v>64.538626165782674</v>
      </c>
      <c r="F28" s="139">
        <f t="shared" si="1"/>
        <v>5.9299902119786764E-3</v>
      </c>
      <c r="G28" s="140">
        <f t="shared" si="2"/>
        <v>0.92066095742244758</v>
      </c>
    </row>
    <row r="29" spans="1:7" x14ac:dyDescent="0.25">
      <c r="A29" s="143" t="str">
        <f>CO2eq!A193</f>
        <v>3.A.1.</v>
      </c>
      <c r="B29" s="143" t="str">
        <f>CO2eq!B193</f>
        <v>Ganado vacuno</v>
      </c>
      <c r="C29" s="33">
        <f>CO2eq!AE193</f>
        <v>58.408422910654977</v>
      </c>
      <c r="D29" s="94">
        <f t="shared" si="0"/>
        <v>58.408422910654977</v>
      </c>
      <c r="F29" s="139">
        <f t="shared" si="1"/>
        <v>5.3667299218236268E-3</v>
      </c>
      <c r="G29" s="140">
        <f t="shared" si="2"/>
        <v>0.92602768734427121</v>
      </c>
    </row>
    <row r="30" spans="1:7" x14ac:dyDescent="0.25">
      <c r="A30" s="142" t="str">
        <f>CO2eq!A52</f>
        <v>1.A.3.e.ii.</v>
      </c>
      <c r="B30" s="142" t="str">
        <f>CO2eq!B52</f>
        <v>Todo terreno</v>
      </c>
      <c r="C30" s="94">
        <f>CO2eq!AE52</f>
        <v>58.190550244147076</v>
      </c>
      <c r="D30" s="94">
        <f t="shared" si="0"/>
        <v>58.190550244147076</v>
      </c>
      <c r="F30" s="139">
        <f t="shared" si="1"/>
        <v>5.3467111693864307E-3</v>
      </c>
      <c r="G30" s="140">
        <f t="shared" si="2"/>
        <v>0.93137439851365766</v>
      </c>
    </row>
    <row r="31" spans="1:7" x14ac:dyDescent="0.25">
      <c r="A31" s="143" t="str">
        <f>CO2eq!A359</f>
        <v>4.A.1.b.iii.1.</v>
      </c>
      <c r="B31" s="143" t="str">
        <f>CO2eq!B359</f>
        <v>Incendios</v>
      </c>
      <c r="C31" s="33">
        <f>CO2eq!AE359</f>
        <v>51.931508456417944</v>
      </c>
      <c r="D31" s="94">
        <f t="shared" si="0"/>
        <v>51.931508456417944</v>
      </c>
      <c r="F31" s="139">
        <f t="shared" si="1"/>
        <v>4.7716128330466089E-3</v>
      </c>
      <c r="G31" s="140">
        <f t="shared" si="2"/>
        <v>0.93614601134670428</v>
      </c>
    </row>
    <row r="32" spans="1:7" x14ac:dyDescent="0.25">
      <c r="A32" s="142" t="str">
        <f>CO2eq!A265</f>
        <v>3.D.1.d.</v>
      </c>
      <c r="B32" s="142" t="str">
        <f>CO2eq!B265</f>
        <v>Residuos de cosechas</v>
      </c>
      <c r="C32" s="94">
        <f>CO2eq!AE265</f>
        <v>50.18767061968969</v>
      </c>
      <c r="D32" s="94">
        <f t="shared" si="0"/>
        <v>50.18767061968969</v>
      </c>
      <c r="F32" s="139">
        <f t="shared" si="1"/>
        <v>4.6113841154951469E-3</v>
      </c>
      <c r="G32" s="140">
        <f t="shared" si="2"/>
        <v>0.94075739546219939</v>
      </c>
    </row>
    <row r="33" spans="1:7" x14ac:dyDescent="0.25">
      <c r="A33" s="142" t="str">
        <f>CO2eq!A264</f>
        <v>3.D.1.c.</v>
      </c>
      <c r="B33" s="142" t="str">
        <f>CO2eq!B264</f>
        <v>Orina y estiércol depositado por animales de pastoreo</v>
      </c>
      <c r="C33" s="94">
        <f>CO2eq!AE264</f>
        <v>48.009270647022795</v>
      </c>
      <c r="D33" s="94">
        <f t="shared" si="0"/>
        <v>48.009270647022795</v>
      </c>
      <c r="F33" s="139">
        <f t="shared" si="1"/>
        <v>4.4112266085394418E-3</v>
      </c>
      <c r="G33" s="140">
        <f t="shared" si="2"/>
        <v>0.94516862207073882</v>
      </c>
    </row>
    <row r="34" spans="1:7" x14ac:dyDescent="0.25">
      <c r="A34" s="142" t="str">
        <f>CO2eq!A294</f>
        <v>3.H.</v>
      </c>
      <c r="B34" s="142" t="str">
        <f>CO2eq!B294</f>
        <v>Aplicación de urea</v>
      </c>
      <c r="C34" s="94">
        <f>CO2eq!AE294</f>
        <v>47.435172819727775</v>
      </c>
      <c r="D34" s="94">
        <f t="shared" si="0"/>
        <v>47.435172819727775</v>
      </c>
      <c r="F34" s="139">
        <f t="shared" si="1"/>
        <v>4.3584768879638483E-3</v>
      </c>
      <c r="G34" s="140">
        <f t="shared" si="2"/>
        <v>0.94952709895870269</v>
      </c>
    </row>
    <row r="35" spans="1:7" x14ac:dyDescent="0.25">
      <c r="A35" s="142" t="str">
        <f>CO2eq!A249</f>
        <v>3.B.5.d.v.</v>
      </c>
      <c r="B35" s="142" t="str">
        <f>CO2eq!B249</f>
        <v>Aves de corral</v>
      </c>
      <c r="C35" s="94">
        <f>CO2eq!AE249</f>
        <v>41.244269436857138</v>
      </c>
      <c r="D35" s="94">
        <f t="shared" si="0"/>
        <v>41.244269436857138</v>
      </c>
      <c r="F35" s="139">
        <f t="shared" si="1"/>
        <v>3.7896392996113301E-3</v>
      </c>
      <c r="G35" s="140">
        <f t="shared" si="2"/>
        <v>0.95331673825831398</v>
      </c>
    </row>
    <row r="36" spans="1:7" x14ac:dyDescent="0.25">
      <c r="A36" s="143" t="str">
        <f>CO2eq!A202</f>
        <v>3.A.3.</v>
      </c>
      <c r="B36" s="143" t="str">
        <f>CO2eq!B202</f>
        <v>Porcinos</v>
      </c>
      <c r="C36" s="33">
        <f>CO2eq!AE202</f>
        <v>40.310276571397388</v>
      </c>
      <c r="D36" s="94">
        <f t="shared" si="0"/>
        <v>40.310276571397388</v>
      </c>
      <c r="F36" s="139">
        <f t="shared" si="1"/>
        <v>3.7038214122579937E-3</v>
      </c>
      <c r="G36" s="140">
        <f t="shared" si="2"/>
        <v>0.95702055967057198</v>
      </c>
    </row>
    <row r="37" spans="1:7" x14ac:dyDescent="0.25">
      <c r="A37" s="142" t="str">
        <f>CO2eq!A435</f>
        <v>5.D.1.</v>
      </c>
      <c r="B37" s="142" t="str">
        <f>CO2eq!B435</f>
        <v>Tratamiento y descarga de aguas residuales domésticas</v>
      </c>
      <c r="C37" s="94">
        <f>CO2eq!AE435</f>
        <v>32.215540214297903</v>
      </c>
      <c r="D37" s="94">
        <f t="shared" si="0"/>
        <v>32.215540214297903</v>
      </c>
      <c r="F37" s="139">
        <f t="shared" si="1"/>
        <v>2.960054303815924E-3</v>
      </c>
      <c r="G37" s="140">
        <f t="shared" si="2"/>
        <v>0.95998061397438794</v>
      </c>
    </row>
    <row r="38" spans="1:7" x14ac:dyDescent="0.25">
      <c r="A38" s="142" t="str">
        <f>CO2eq!A167</f>
        <v>2.F.1.f.</v>
      </c>
      <c r="B38" s="142" t="str">
        <f>CO2eq!B167</f>
        <v>Aire acondicionado móvil</v>
      </c>
      <c r="C38" s="94">
        <f>CO2eq!AE167</f>
        <v>31.069604301858128</v>
      </c>
      <c r="D38" s="94">
        <f t="shared" si="0"/>
        <v>31.069604301858128</v>
      </c>
      <c r="F38" s="139">
        <f t="shared" si="1"/>
        <v>2.8547624941193993E-3</v>
      </c>
      <c r="G38" s="140">
        <f t="shared" si="2"/>
        <v>0.96283537646850736</v>
      </c>
    </row>
    <row r="39" spans="1:7" x14ac:dyDescent="0.25">
      <c r="A39" s="142" t="str">
        <f>CO2eq!A273</f>
        <v>3.D.2.a.ii.1.</v>
      </c>
      <c r="B39" s="142" t="str">
        <f>CO2eq!B273</f>
        <v>Estiércol animal aplicado a los suelos</v>
      </c>
      <c r="C39" s="94">
        <f>CO2eq!AE273</f>
        <v>30.514562838391914</v>
      </c>
      <c r="D39" s="94">
        <f t="shared" si="0"/>
        <v>30.514562838391914</v>
      </c>
      <c r="F39" s="139">
        <f t="shared" si="1"/>
        <v>2.8037637257672153E-3</v>
      </c>
      <c r="G39" s="140">
        <f t="shared" si="2"/>
        <v>0.96563914019427455</v>
      </c>
    </row>
    <row r="40" spans="1:7" x14ac:dyDescent="0.25">
      <c r="A40" s="142" t="str">
        <f>CO2eq!A162</f>
        <v>2.F.1.a.</v>
      </c>
      <c r="B40" s="142" t="str">
        <f>CO2eq!B162</f>
        <v>Refrigeración comercial</v>
      </c>
      <c r="C40" s="94">
        <f>CO2eq!AE162</f>
        <v>30.1316386501307</v>
      </c>
      <c r="D40" s="94">
        <f t="shared" si="0"/>
        <v>30.1316386501307</v>
      </c>
      <c r="F40" s="139">
        <f t="shared" si="1"/>
        <v>2.7685795760072568E-3</v>
      </c>
      <c r="G40" s="140">
        <f t="shared" si="2"/>
        <v>0.96840771977028184</v>
      </c>
    </row>
    <row r="41" spans="1:7" x14ac:dyDescent="0.25">
      <c r="A41" s="142" t="str">
        <f>CO2eq!A430</f>
        <v>5.B.</v>
      </c>
      <c r="B41" s="142" t="str">
        <f>CO2eq!B430</f>
        <v>Tratamiento biológico de residuos sólidos</v>
      </c>
      <c r="C41" s="94">
        <f>CO2eq!AE430</f>
        <v>25.971560229999998</v>
      </c>
      <c r="D41" s="94">
        <f t="shared" si="0"/>
        <v>25.971560229999998</v>
      </c>
      <c r="F41" s="139">
        <f t="shared" si="1"/>
        <v>2.3863398882725028E-3</v>
      </c>
      <c r="G41" s="140">
        <f t="shared" si="2"/>
        <v>0.97079405965855436</v>
      </c>
    </row>
    <row r="42" spans="1:7" x14ac:dyDescent="0.25">
      <c r="A42" s="142" t="str">
        <f>CO2eq!A356</f>
        <v>4.A.1.b.ii.1.</v>
      </c>
      <c r="B42" s="142" t="str">
        <f>CO2eq!B356</f>
        <v>Leña especies nativas</v>
      </c>
      <c r="C42" s="94">
        <f>CO2eq!AE356</f>
        <v>25.897883957697456</v>
      </c>
      <c r="D42" s="94">
        <f t="shared" si="0"/>
        <v>25.897883957697456</v>
      </c>
      <c r="F42" s="139">
        <f t="shared" si="1"/>
        <v>2.3795703054727874E-3</v>
      </c>
      <c r="G42" s="140">
        <f t="shared" si="2"/>
        <v>0.97317362996402712</v>
      </c>
    </row>
    <row r="43" spans="1:7" x14ac:dyDescent="0.25">
      <c r="A43" s="142" t="str">
        <f>CO2eq!A372</f>
        <v>4.A.2.b.i.</v>
      </c>
      <c r="B43" s="142" t="str">
        <f>CO2eq!B372</f>
        <v>Pastizales convertidos en bosque nativo</v>
      </c>
      <c r="C43" s="94">
        <f>CO2eq!AE372</f>
        <v>-25.492822987817188</v>
      </c>
      <c r="D43" s="94">
        <f t="shared" si="0"/>
        <v>25.492822987817188</v>
      </c>
      <c r="F43" s="139">
        <f t="shared" si="1"/>
        <v>-2.3423521660523037E-3</v>
      </c>
      <c r="G43" s="140">
        <f t="shared" si="2"/>
        <v>0.9755159821300794</v>
      </c>
    </row>
    <row r="44" spans="1:7" x14ac:dyDescent="0.25">
      <c r="A44" s="142" t="str">
        <f>CO2eq!A235</f>
        <v>3.B.4.e.</v>
      </c>
      <c r="B44" s="142" t="str">
        <f>CO2eq!B235</f>
        <v>Aves de corral</v>
      </c>
      <c r="C44" s="94">
        <f>CO2eq!AE235</f>
        <v>25.024567359214281</v>
      </c>
      <c r="D44" s="94">
        <f t="shared" si="0"/>
        <v>25.024567359214281</v>
      </c>
      <c r="F44" s="139">
        <f t="shared" si="1"/>
        <v>2.2993275239226985E-3</v>
      </c>
      <c r="G44" s="140">
        <f t="shared" si="2"/>
        <v>0.9778153096540021</v>
      </c>
    </row>
    <row r="45" spans="1:7" x14ac:dyDescent="0.25">
      <c r="A45" s="142" t="str">
        <f>CO2eq!A201</f>
        <v>3.A.2.</v>
      </c>
      <c r="B45" s="142" t="str">
        <f>CO2eq!B201</f>
        <v>Ovinos</v>
      </c>
      <c r="C45" s="94">
        <f>CO2eq!AE201</f>
        <v>20.790984453130207</v>
      </c>
      <c r="D45" s="94">
        <f t="shared" si="0"/>
        <v>20.790984453130207</v>
      </c>
      <c r="F45" s="139">
        <f t="shared" si="1"/>
        <v>1.9103340376004081E-3</v>
      </c>
      <c r="G45" s="140">
        <f t="shared" si="2"/>
        <v>0.97972564369160253</v>
      </c>
    </row>
    <row r="46" spans="1:7" x14ac:dyDescent="0.25">
      <c r="A46" s="142" t="str">
        <f>CO2eq!A243</f>
        <v>3.B.5.c.</v>
      </c>
      <c r="B46" s="142" t="str">
        <f>CO2eq!B243</f>
        <v>Porcinos</v>
      </c>
      <c r="C46" s="94">
        <f>CO2eq!AE243</f>
        <v>20.139141973112402</v>
      </c>
      <c r="D46" s="94">
        <f t="shared" si="0"/>
        <v>20.139141973112402</v>
      </c>
      <c r="F46" s="139">
        <f t="shared" si="1"/>
        <v>1.8504409200071044E-3</v>
      </c>
      <c r="G46" s="140">
        <f t="shared" si="2"/>
        <v>0.98157608461160961</v>
      </c>
    </row>
    <row r="47" spans="1:7" x14ac:dyDescent="0.25">
      <c r="A47" s="143" t="str">
        <f>CO2eq!A409</f>
        <v>4.E.2.</v>
      </c>
      <c r="B47" s="143" t="str">
        <f>CO2eq!B409</f>
        <v>Tierras convertidas en asentamientos</v>
      </c>
      <c r="C47" s="33">
        <f>CO2eq!AE409</f>
        <v>16.893387980723613</v>
      </c>
      <c r="D47" s="94">
        <f t="shared" si="0"/>
        <v>16.893387980723613</v>
      </c>
      <c r="F47" s="139">
        <f t="shared" si="1"/>
        <v>1.5522119283345047E-3</v>
      </c>
      <c r="G47" s="140">
        <f t="shared" si="2"/>
        <v>0.98312829653994416</v>
      </c>
    </row>
    <row r="48" spans="1:7" x14ac:dyDescent="0.25">
      <c r="A48" s="142" t="str">
        <f>CO2eq!A271</f>
        <v>3.D.2.a.i</v>
      </c>
      <c r="B48" s="142" t="str">
        <f>CO2eq!B271</f>
        <v>Fertilizante inorgánicos</v>
      </c>
      <c r="C48" s="94">
        <f>CO2eq!AE271</f>
        <v>15.828092807821717</v>
      </c>
      <c r="D48" s="94">
        <f t="shared" si="0"/>
        <v>15.828092807821717</v>
      </c>
      <c r="F48" s="139">
        <f t="shared" si="1"/>
        <v>1.4543296162451648E-3</v>
      </c>
      <c r="G48" s="140">
        <f t="shared" si="2"/>
        <v>0.9845826261561893</v>
      </c>
    </row>
    <row r="49" spans="1:7" x14ac:dyDescent="0.25">
      <c r="A49" s="142" t="str">
        <f>CO2eq!A115</f>
        <v>2.A.3.</v>
      </c>
      <c r="B49" s="142" t="str">
        <f>CO2eq!B115</f>
        <v>Producción de vidrio</v>
      </c>
      <c r="C49" s="94">
        <f>CO2eq!AE115</f>
        <v>14.504656949999998</v>
      </c>
      <c r="D49" s="94">
        <f t="shared" si="0"/>
        <v>14.504656949999998</v>
      </c>
      <c r="F49" s="139">
        <f t="shared" si="1"/>
        <v>1.3327286131047346E-3</v>
      </c>
      <c r="G49" s="140">
        <f t="shared" si="2"/>
        <v>0.98591535476929404</v>
      </c>
    </row>
    <row r="50" spans="1:7" x14ac:dyDescent="0.25">
      <c r="A50" s="142" t="str">
        <f>CO2eq!A166</f>
        <v>2.F.1.e.</v>
      </c>
      <c r="B50" s="142" t="str">
        <f>CO2eq!B166</f>
        <v>Aire acondicionado fijo</v>
      </c>
      <c r="C50" s="94">
        <f>CO2eq!AE166</f>
        <v>14.05642966361466</v>
      </c>
      <c r="D50" s="94">
        <f t="shared" si="0"/>
        <v>14.05642966361466</v>
      </c>
      <c r="F50" s="139">
        <f t="shared" si="1"/>
        <v>1.291544231302445E-3</v>
      </c>
      <c r="G50" s="140">
        <f t="shared" si="2"/>
        <v>0.98720689900059644</v>
      </c>
    </row>
    <row r="51" spans="1:7" x14ac:dyDescent="0.25">
      <c r="A51" s="142" t="str">
        <f>CO2eq!A165</f>
        <v>2.F.1.d.</v>
      </c>
      <c r="B51" s="142" t="str">
        <f>CO2eq!B165</f>
        <v>Transporte refrigerado</v>
      </c>
      <c r="C51" s="94">
        <f>CO2eq!AE165</f>
        <v>13.198064391532155</v>
      </c>
      <c r="D51" s="94">
        <f t="shared" si="0"/>
        <v>13.198064391532155</v>
      </c>
      <c r="F51" s="139">
        <f t="shared" si="1"/>
        <v>1.2126752196089431E-3</v>
      </c>
      <c r="G51" s="140">
        <f t="shared" si="2"/>
        <v>0.98841957422020543</v>
      </c>
    </row>
    <row r="52" spans="1:7" x14ac:dyDescent="0.25">
      <c r="A52" s="142" t="str">
        <f>CO2eq!A21</f>
        <v>1.A.2.d.</v>
      </c>
      <c r="B52" s="142" t="str">
        <f>CO2eq!B21</f>
        <v>Pulpa, papel e imprenta</v>
      </c>
      <c r="C52" s="94">
        <f>CO2eq!AE21</f>
        <v>10.277474709737911</v>
      </c>
      <c r="D52" s="94">
        <f t="shared" si="0"/>
        <v>10.277474709737911</v>
      </c>
      <c r="F52" s="139">
        <f t="shared" si="1"/>
        <v>9.4432323793276556E-4</v>
      </c>
      <c r="G52" s="140">
        <f t="shared" si="2"/>
        <v>0.98936389745813824</v>
      </c>
    </row>
    <row r="53" spans="1:7" x14ac:dyDescent="0.25">
      <c r="A53" s="143" t="str">
        <f>CO2eq!A287</f>
        <v>3.F.</v>
      </c>
      <c r="B53" s="143" t="str">
        <f>CO2eq!B287</f>
        <v>Quema de residuos agrícola en el campo</v>
      </c>
      <c r="C53" s="33">
        <f>CO2eq!AE287</f>
        <v>10.195451161499955</v>
      </c>
      <c r="D53" s="94">
        <f t="shared" si="0"/>
        <v>10.195451161499955</v>
      </c>
      <c r="F53" s="139">
        <f t="shared" si="1"/>
        <v>9.3678668397896114E-4</v>
      </c>
      <c r="G53" s="140">
        <f t="shared" si="2"/>
        <v>0.99030068414211725</v>
      </c>
    </row>
    <row r="54" spans="1:7" x14ac:dyDescent="0.25">
      <c r="A54" s="142" t="str">
        <f>CO2eq!A10</f>
        <v>1.A.1.a.i.</v>
      </c>
      <c r="B54" s="142" t="str">
        <f>CO2eq!B10</f>
        <v>Generación de electricidad</v>
      </c>
      <c r="C54" s="94">
        <f>CO2eq!AE10</f>
        <v>10.130617284903085</v>
      </c>
      <c r="D54" s="94">
        <f t="shared" si="0"/>
        <v>10.130617284903085</v>
      </c>
      <c r="F54" s="139">
        <f t="shared" si="1"/>
        <v>9.3082956532824048E-4</v>
      </c>
      <c r="G54" s="140">
        <f t="shared" si="2"/>
        <v>0.99123151370744544</v>
      </c>
    </row>
    <row r="55" spans="1:7" x14ac:dyDescent="0.25">
      <c r="A55" s="142" t="str">
        <f>CO2eq!A99</f>
        <v>1.B.2.b.iii.5.</v>
      </c>
      <c r="B55" s="142" t="str">
        <f>CO2eq!B99</f>
        <v>Distribución</v>
      </c>
      <c r="C55" s="94">
        <f>CO2eq!AE99</f>
        <v>9.7933737768837119</v>
      </c>
      <c r="D55" s="94">
        <f t="shared" si="0"/>
        <v>9.7933737768837119</v>
      </c>
      <c r="F55" s="139">
        <f t="shared" si="1"/>
        <v>8.998426847511555E-4</v>
      </c>
      <c r="G55" s="140">
        <f t="shared" si="2"/>
        <v>0.99213135639219663</v>
      </c>
    </row>
    <row r="56" spans="1:7" x14ac:dyDescent="0.25">
      <c r="A56" s="142" t="str">
        <f>CO2eq!A276</f>
        <v>3.D.2.a.iii.</v>
      </c>
      <c r="B56" s="142" t="str">
        <f>CO2eq!B276</f>
        <v>Orina y estiércol depositado por animales de pastoreo</v>
      </c>
      <c r="C56" s="94">
        <f>CO2eq!AE276</f>
        <v>7.6323325751574114</v>
      </c>
      <c r="D56" s="94">
        <f t="shared" si="0"/>
        <v>7.6323325751574114</v>
      </c>
      <c r="F56" s="139">
        <f t="shared" si="1"/>
        <v>7.0128015041704414E-4</v>
      </c>
      <c r="G56" s="140">
        <f t="shared" si="2"/>
        <v>0.99283263654261367</v>
      </c>
    </row>
    <row r="57" spans="1:7" x14ac:dyDescent="0.25">
      <c r="A57" s="142" t="str">
        <f>CO2eq!A209</f>
        <v>3.A.4.c.</v>
      </c>
      <c r="B57" s="142" t="str">
        <f>CO2eq!B209</f>
        <v>Equinos</v>
      </c>
      <c r="C57" s="94">
        <f>CO2eq!AE209</f>
        <v>6.4696049999999889</v>
      </c>
      <c r="D57" s="94">
        <f t="shared" si="0"/>
        <v>6.4696049999999889</v>
      </c>
      <c r="F57" s="139">
        <f t="shared" si="1"/>
        <v>5.9444547559502558E-4</v>
      </c>
      <c r="G57" s="140">
        <f t="shared" si="2"/>
        <v>0.99342708201820873</v>
      </c>
    </row>
    <row r="58" spans="1:7" x14ac:dyDescent="0.25">
      <c r="A58" s="142" t="str">
        <f>CO2eq!A58</f>
        <v>1.A.4.c.ii.</v>
      </c>
      <c r="B58" s="142" t="str">
        <f>CO2eq!B58</f>
        <v>Vehículo todo terreno y otra maquinaria</v>
      </c>
      <c r="C58" s="94">
        <f>CO2eq!AE58</f>
        <v>6.2090168417883467</v>
      </c>
      <c r="D58" s="94">
        <f t="shared" si="0"/>
        <v>6.2090168417883467</v>
      </c>
      <c r="F58" s="139">
        <f t="shared" si="1"/>
        <v>5.705019038247935E-4</v>
      </c>
      <c r="G58" s="140">
        <f t="shared" si="2"/>
        <v>0.99399758392203352</v>
      </c>
    </row>
    <row r="59" spans="1:7" x14ac:dyDescent="0.25">
      <c r="A59" s="94" t="str">
        <f>'GPC alcances 2018'!B39</f>
        <v>I.4</v>
      </c>
      <c r="B59" s="94" t="str">
        <f>'GPC alcances 2018'!C39</f>
        <v>Industrias energéticas (electricidad)</v>
      </c>
      <c r="C59" s="94">
        <f>'GPC alcances 2018'!K39</f>
        <v>6.1429181126359973</v>
      </c>
      <c r="D59" s="94">
        <f t="shared" si="0"/>
        <v>6.1429181126359973</v>
      </c>
      <c r="F59" s="139">
        <f t="shared" si="1"/>
        <v>5.6442856696926761E-4</v>
      </c>
      <c r="G59" s="140">
        <f t="shared" si="2"/>
        <v>0.99456201248900278</v>
      </c>
    </row>
    <row r="60" spans="1:7" x14ac:dyDescent="0.25">
      <c r="A60" s="94" t="str">
        <f>'GPC alcances 2018'!B41</f>
        <v>I.4.4</v>
      </c>
      <c r="B60" s="94" t="str">
        <f>'GPC alcances 2018'!C41</f>
        <v>Generación de electricidad suministrada a la red (electricidad)</v>
      </c>
      <c r="C60" s="94">
        <f>'GPC alcances 2018'!K41</f>
        <v>6.1429181126359973</v>
      </c>
      <c r="D60" s="94">
        <f t="shared" si="0"/>
        <v>6.1429181126359973</v>
      </c>
      <c r="F60" s="139">
        <f t="shared" si="1"/>
        <v>5.6442856696926761E-4</v>
      </c>
      <c r="G60" s="140">
        <f t="shared" si="2"/>
        <v>0.99512644105597203</v>
      </c>
    </row>
    <row r="61" spans="1:7" x14ac:dyDescent="0.25">
      <c r="A61" s="142" t="str">
        <f>CO2eq!A150</f>
        <v>2.D.1.</v>
      </c>
      <c r="B61" s="142" t="str">
        <f>CO2eq!B150</f>
        <v>Uso de lubricantes</v>
      </c>
      <c r="C61" s="94">
        <f>CO2eq!AE150</f>
        <v>5.4183353701942156</v>
      </c>
      <c r="D61" s="94">
        <f t="shared" si="0"/>
        <v>5.4183353701942156</v>
      </c>
      <c r="F61" s="139">
        <f t="shared" si="1"/>
        <v>4.9785186979243014E-4</v>
      </c>
      <c r="G61" s="140">
        <f t="shared" si="2"/>
        <v>0.99562429292576449</v>
      </c>
    </row>
    <row r="62" spans="1:7" x14ac:dyDescent="0.25">
      <c r="A62" s="142" t="str">
        <f>CO2eq!A43</f>
        <v>1.A.3.b.iv.</v>
      </c>
      <c r="B62" s="142" t="str">
        <f>CO2eq!B43</f>
        <v>Motocicletas</v>
      </c>
      <c r="C62" s="94">
        <f>CO2eq!AE43</f>
        <v>5.106717191125635</v>
      </c>
      <c r="D62" s="94">
        <f t="shared" si="0"/>
        <v>5.106717191125635</v>
      </c>
      <c r="F62" s="139">
        <f t="shared" si="1"/>
        <v>4.6921951640138405E-4</v>
      </c>
      <c r="G62" s="140">
        <f t="shared" si="2"/>
        <v>0.99609351244216582</v>
      </c>
    </row>
    <row r="63" spans="1:7" x14ac:dyDescent="0.25">
      <c r="A63" s="142" t="str">
        <f>CO2eq!A22</f>
        <v>1.A.2.e.</v>
      </c>
      <c r="B63" s="142" t="str">
        <f>CO2eq!B22</f>
        <v>Procesamiento de alimentos, bebidas y tabaco</v>
      </c>
      <c r="C63" s="94">
        <f>CO2eq!AE22</f>
        <v>4.5085726736139975</v>
      </c>
      <c r="D63" s="94">
        <f t="shared" si="0"/>
        <v>4.5085726736139975</v>
      </c>
      <c r="F63" s="139">
        <f t="shared" si="1"/>
        <v>4.1426031839984252E-4</v>
      </c>
      <c r="G63" s="140">
        <f t="shared" si="2"/>
        <v>0.99650777276056568</v>
      </c>
    </row>
    <row r="64" spans="1:7" x14ac:dyDescent="0.25">
      <c r="A64" s="142" t="str">
        <f>CO2eq!A176</f>
        <v>2.G.1.b.</v>
      </c>
      <c r="B64" s="142" t="str">
        <f>CO2eq!B176</f>
        <v>Uso de equipos eléctricos</v>
      </c>
      <c r="C64" s="94">
        <f>CO2eq!AE176</f>
        <v>4.0770819763320141</v>
      </c>
      <c r="D64" s="94">
        <f t="shared" si="0"/>
        <v>4.0770819763320141</v>
      </c>
      <c r="F64" s="139">
        <f t="shared" si="1"/>
        <v>3.7461374140470628E-4</v>
      </c>
      <c r="G64" s="140">
        <f t="shared" si="2"/>
        <v>0.99688238650197036</v>
      </c>
    </row>
    <row r="65" spans="1:7" x14ac:dyDescent="0.25">
      <c r="A65" s="142" t="str">
        <f>CO2eq!A163</f>
        <v>2.F.1.b.</v>
      </c>
      <c r="B65" s="142" t="str">
        <f>CO2eq!B163</f>
        <v>Refrigeración doméstica</v>
      </c>
      <c r="C65" s="94">
        <f>CO2eq!AE163</f>
        <v>3.9924884512151291</v>
      </c>
      <c r="D65" s="94">
        <f t="shared" si="0"/>
        <v>3.9924884512151291</v>
      </c>
      <c r="F65" s="139">
        <f t="shared" si="1"/>
        <v>3.668410507581573E-4</v>
      </c>
      <c r="G65" s="140">
        <f t="shared" si="2"/>
        <v>0.99724922755272849</v>
      </c>
    </row>
    <row r="66" spans="1:7" x14ac:dyDescent="0.25">
      <c r="A66" s="143" t="str">
        <f>CO2eq!A217</f>
        <v>3.B.1.</v>
      </c>
      <c r="B66" s="143" t="str">
        <f>CO2eq!B217</f>
        <v>Ganado vacuno</v>
      </c>
      <c r="C66" s="33">
        <f>CO2eq!AE217</f>
        <v>3.7893828840329786</v>
      </c>
      <c r="D66" s="94">
        <f t="shared" ref="D66:D129" si="3">ABS(C66)</f>
        <v>3.7893828840329786</v>
      </c>
      <c r="F66" s="139">
        <f t="shared" si="1"/>
        <v>3.4817914087655077E-4</v>
      </c>
      <c r="G66" s="140">
        <f t="shared" si="2"/>
        <v>0.99759740669360508</v>
      </c>
    </row>
    <row r="67" spans="1:7" x14ac:dyDescent="0.25">
      <c r="A67" s="142" t="str">
        <f>CO2eq!A168</f>
        <v>2.F.2.</v>
      </c>
      <c r="B67" s="142" t="str">
        <f>CO2eq!B168</f>
        <v>Agentes espumantes</v>
      </c>
      <c r="C67" s="94">
        <f>CO2eq!AE168</f>
        <v>3.5287068030714535</v>
      </c>
      <c r="D67" s="94">
        <f t="shared" si="3"/>
        <v>3.5287068030714535</v>
      </c>
      <c r="F67" s="139">
        <f t="shared" si="1"/>
        <v>3.2422749051715148E-4</v>
      </c>
      <c r="G67" s="140">
        <f t="shared" si="2"/>
        <v>0.99792163418412227</v>
      </c>
    </row>
    <row r="68" spans="1:7" x14ac:dyDescent="0.25">
      <c r="A68" s="142" t="str">
        <f>CO2eq!A433</f>
        <v>5.C.2.</v>
      </c>
      <c r="B68" s="142" t="str">
        <f>CO2eq!B433</f>
        <v>Incineración abierta de residuos</v>
      </c>
      <c r="C68" s="94">
        <f>CO2eq!AE433</f>
        <v>3.2063472046759505</v>
      </c>
      <c r="D68" s="94">
        <f t="shared" si="3"/>
        <v>3.2063472046759505</v>
      </c>
      <c r="F68" s="139">
        <f t="shared" ref="F68:F131" si="4">C68/D$1</f>
        <v>2.9460818535387854E-4</v>
      </c>
      <c r="G68" s="140">
        <f t="shared" si="2"/>
        <v>0.99821624236947615</v>
      </c>
    </row>
    <row r="69" spans="1:7" x14ac:dyDescent="0.25">
      <c r="A69" s="143" t="str">
        <f>CO2eq!A417</f>
        <v>4.F.2.</v>
      </c>
      <c r="B69" s="143" t="str">
        <f>CO2eq!B417</f>
        <v>Tierras convertidas en otras tierras</v>
      </c>
      <c r="C69" s="33">
        <f>CO2eq!AE417</f>
        <v>2.8438466961810129</v>
      </c>
      <c r="D69" s="94">
        <f t="shared" si="3"/>
        <v>2.8438466961810129</v>
      </c>
      <c r="F69" s="139">
        <f t="shared" si="4"/>
        <v>2.61300620645413E-4</v>
      </c>
      <c r="G69" s="140">
        <f t="shared" ref="G69:G132" si="5">G68+ABS(F69)</f>
        <v>0.99847754299012159</v>
      </c>
    </row>
    <row r="70" spans="1:7" x14ac:dyDescent="0.25">
      <c r="A70" s="142" t="str">
        <f>CO2eq!A208</f>
        <v>3.A.4.b.</v>
      </c>
      <c r="B70" s="142" t="str">
        <f>CO2eq!B208</f>
        <v>Caprinos</v>
      </c>
      <c r="C70" s="94">
        <f>CO2eq!AE208</f>
        <v>2.4196486649315596</v>
      </c>
      <c r="D70" s="94">
        <f t="shared" si="3"/>
        <v>2.4196486649315596</v>
      </c>
      <c r="F70" s="139">
        <f t="shared" si="4"/>
        <v>2.2232411428489251E-4</v>
      </c>
      <c r="G70" s="140">
        <f t="shared" si="5"/>
        <v>0.9986998671044065</v>
      </c>
    </row>
    <row r="71" spans="1:7" x14ac:dyDescent="0.25">
      <c r="A71" s="142" t="str">
        <f>CO2eq!A169</f>
        <v>2.F.3.</v>
      </c>
      <c r="B71" s="142" t="str">
        <f>CO2eq!B169</f>
        <v>Protección contra incendios</v>
      </c>
      <c r="C71" s="94">
        <f>CO2eq!AE169</f>
        <v>2.1748066860300859</v>
      </c>
      <c r="D71" s="94">
        <f t="shared" si="3"/>
        <v>2.1748066860300859</v>
      </c>
      <c r="F71" s="139">
        <f t="shared" si="4"/>
        <v>1.9982734568870867E-4</v>
      </c>
      <c r="G71" s="140">
        <f t="shared" si="5"/>
        <v>0.99889969445009519</v>
      </c>
    </row>
    <row r="72" spans="1:7" x14ac:dyDescent="0.25">
      <c r="A72" s="142" t="str">
        <f>CO2eq!A376</f>
        <v>4.A.2.c.ii.</v>
      </c>
      <c r="B72" s="142" t="str">
        <f>CO2eq!B376</f>
        <v>Humedales convertidos en plantaciones forestales</v>
      </c>
      <c r="C72" s="94">
        <f>CO2eq!AE376</f>
        <v>-1.8405716580851719</v>
      </c>
      <c r="D72" s="94">
        <f t="shared" si="3"/>
        <v>1.8405716580851719</v>
      </c>
      <c r="F72" s="139">
        <f t="shared" si="4"/>
        <v>-1.6911689270939517E-4</v>
      </c>
      <c r="G72" s="140">
        <f t="shared" si="5"/>
        <v>0.99906881134280456</v>
      </c>
    </row>
    <row r="73" spans="1:7" x14ac:dyDescent="0.25">
      <c r="A73" s="94" t="str">
        <f>'GPC alcances 2018'!B45</f>
        <v>II.2</v>
      </c>
      <c r="B73" s="94" t="str">
        <f>'GPC alcances 2018'!C45</f>
        <v>Ferroviario (electricidad)</v>
      </c>
      <c r="C73" s="94">
        <f>'GPC alcances 2018'!K45</f>
        <v>1.3830779992417765</v>
      </c>
      <c r="D73" s="94">
        <f t="shared" si="3"/>
        <v>1.3830779992417765</v>
      </c>
      <c r="F73" s="139">
        <f t="shared" si="4"/>
        <v>1.2708109058347391E-4</v>
      </c>
      <c r="G73" s="140">
        <f t="shared" si="5"/>
        <v>0.99919589243338802</v>
      </c>
    </row>
    <row r="74" spans="1:7" x14ac:dyDescent="0.25">
      <c r="A74" s="142" t="str">
        <f>CO2eq!A171</f>
        <v>2.F.5.</v>
      </c>
      <c r="B74" s="142" t="str">
        <f>CO2eq!B171</f>
        <v>Solventes</v>
      </c>
      <c r="C74" s="94">
        <f>CO2eq!AE171</f>
        <v>1.135093712703781</v>
      </c>
      <c r="D74" s="94">
        <f t="shared" si="3"/>
        <v>1.135093712703781</v>
      </c>
      <c r="F74" s="139">
        <f t="shared" si="4"/>
        <v>1.0429559793729656E-4</v>
      </c>
      <c r="G74" s="140">
        <f t="shared" si="5"/>
        <v>0.99930018803132536</v>
      </c>
    </row>
    <row r="75" spans="1:7" x14ac:dyDescent="0.25">
      <c r="A75" s="142" t="str">
        <f>CO2eq!A170</f>
        <v>2.F.4.</v>
      </c>
      <c r="B75" s="142" t="str">
        <f>CO2eq!B170</f>
        <v>Aerosoles</v>
      </c>
      <c r="C75" s="94">
        <f>CO2eq!AE170</f>
        <v>1.0998515944788607</v>
      </c>
      <c r="D75" s="94">
        <f t="shared" si="3"/>
        <v>1.0998515944788607</v>
      </c>
      <c r="F75" s="139">
        <f t="shared" si="4"/>
        <v>1.010574531465112E-4</v>
      </c>
      <c r="G75" s="140">
        <f t="shared" si="5"/>
        <v>0.99940124548447185</v>
      </c>
    </row>
    <row r="76" spans="1:7" x14ac:dyDescent="0.25">
      <c r="A76" s="142" t="str">
        <f>CO2eq!A175</f>
        <v>2.G.1.a.</v>
      </c>
      <c r="B76" s="142" t="str">
        <f>CO2eq!B175</f>
        <v>Manufactura de equipos eléctricos</v>
      </c>
      <c r="C76" s="94">
        <f>CO2eq!AE175</f>
        <v>1.0104015857182296</v>
      </c>
      <c r="D76" s="94">
        <f t="shared" si="3"/>
        <v>1.0104015857182296</v>
      </c>
      <c r="F76" s="139">
        <f t="shared" si="4"/>
        <v>9.2838535144609596E-5</v>
      </c>
      <c r="G76" s="140">
        <f t="shared" si="5"/>
        <v>0.99949408401961648</v>
      </c>
    </row>
    <row r="77" spans="1:7" x14ac:dyDescent="0.25">
      <c r="A77" s="142" t="str">
        <f>CO2eq!A59</f>
        <v>1.A.4.c.iii.</v>
      </c>
      <c r="B77" s="142" t="str">
        <f>CO2eq!B59</f>
        <v>Pesca (combustión móvil)</v>
      </c>
      <c r="C77" s="94">
        <f>CO2eq!AE59</f>
        <v>0.99328748348644025</v>
      </c>
      <c r="D77" s="94">
        <f t="shared" si="3"/>
        <v>0.99328748348644025</v>
      </c>
      <c r="F77" s="139">
        <f t="shared" si="4"/>
        <v>9.1266043371068879E-5</v>
      </c>
      <c r="G77" s="140">
        <f t="shared" si="5"/>
        <v>0.99958535006298754</v>
      </c>
    </row>
    <row r="78" spans="1:7" x14ac:dyDescent="0.25">
      <c r="A78" s="143" t="str">
        <f>CO2eq!A401</f>
        <v>4.D.2.</v>
      </c>
      <c r="B78" s="143" t="str">
        <f>CO2eq!B401</f>
        <v>Tierras convertidas en humedales</v>
      </c>
      <c r="C78" s="33">
        <f>CO2eq!AE401</f>
        <v>0.88893080031356952</v>
      </c>
      <c r="D78" s="94">
        <f t="shared" si="3"/>
        <v>0.88893080031356952</v>
      </c>
      <c r="F78" s="139">
        <f t="shared" si="4"/>
        <v>8.1677458262670972E-5</v>
      </c>
      <c r="G78" s="140">
        <f t="shared" si="5"/>
        <v>0.99966702752125025</v>
      </c>
    </row>
    <row r="79" spans="1:7" x14ac:dyDescent="0.25">
      <c r="A79" s="142" t="str">
        <f>CO2eq!A392</f>
        <v>4.C.1.</v>
      </c>
      <c r="B79" s="142" t="str">
        <f>CO2eq!B392</f>
        <v>Pastizales que permanecen como tales</v>
      </c>
      <c r="C79" s="94">
        <f>CO2eq!AE392</f>
        <v>0.72297158891264024</v>
      </c>
      <c r="D79" s="94">
        <f t="shared" si="3"/>
        <v>0.72297158891264024</v>
      </c>
      <c r="F79" s="139">
        <f t="shared" si="4"/>
        <v>6.6428659866076285E-5</v>
      </c>
      <c r="G79" s="140">
        <f t="shared" si="5"/>
        <v>0.99973345618111631</v>
      </c>
    </row>
    <row r="80" spans="1:7" x14ac:dyDescent="0.25">
      <c r="A80" s="142" t="str">
        <f>CO2eq!A225</f>
        <v>3.B.2.</v>
      </c>
      <c r="B80" s="142" t="str">
        <f>CO2eq!B225</f>
        <v>Ovinos</v>
      </c>
      <c r="C80" s="94">
        <f>CO2eq!AE225</f>
        <v>0.62372953359390615</v>
      </c>
      <c r="D80" s="94">
        <f t="shared" si="3"/>
        <v>0.62372953359390615</v>
      </c>
      <c r="F80" s="139">
        <f t="shared" si="4"/>
        <v>5.7310021128012241E-5</v>
      </c>
      <c r="G80" s="140">
        <f t="shared" si="5"/>
        <v>0.99979076620224427</v>
      </c>
    </row>
    <row r="81" spans="1:7" x14ac:dyDescent="0.25">
      <c r="A81" s="142" t="str">
        <f>CO2eq!A233</f>
        <v>3.B.4.c.</v>
      </c>
      <c r="B81" s="142" t="str">
        <f>CO2eq!B233</f>
        <v>Equinos</v>
      </c>
      <c r="C81" s="94">
        <f>CO2eq!AE233</f>
        <v>0.58945289999999895</v>
      </c>
      <c r="D81" s="94">
        <f t="shared" si="3"/>
        <v>0.58945289999999895</v>
      </c>
      <c r="F81" s="139">
        <f t="shared" si="4"/>
        <v>5.4160587776435654E-5</v>
      </c>
      <c r="G81" s="140">
        <f t="shared" si="5"/>
        <v>0.99984492679002068</v>
      </c>
    </row>
    <row r="82" spans="1:7" x14ac:dyDescent="0.25">
      <c r="A82" s="142" t="str">
        <f>CO2eq!A151</f>
        <v>2.D.2.</v>
      </c>
      <c r="B82" s="142" t="str">
        <f>CO2eq!B151</f>
        <v>Uso de la cera de parafina</v>
      </c>
      <c r="C82" s="94">
        <f>CO2eq!AE151</f>
        <v>0.43652862572495593</v>
      </c>
      <c r="D82" s="94">
        <f t="shared" si="3"/>
        <v>0.43652862572495593</v>
      </c>
      <c r="F82" s="139">
        <f t="shared" si="4"/>
        <v>4.0109476008182074E-5</v>
      </c>
      <c r="G82" s="140">
        <f t="shared" si="5"/>
        <v>0.99988503626602887</v>
      </c>
    </row>
    <row r="83" spans="1:7" x14ac:dyDescent="0.25">
      <c r="A83" s="142" t="str">
        <f>CO2eq!A212</f>
        <v>3.A.4.f.</v>
      </c>
      <c r="B83" s="142" t="str">
        <f>CO2eq!B212</f>
        <v>Camélidos (llamas y alpacas)</v>
      </c>
      <c r="C83" s="94">
        <f>CO2eq!AE212</f>
        <v>0.28835999999999989</v>
      </c>
      <c r="D83" s="94">
        <f t="shared" si="3"/>
        <v>0.28835999999999989</v>
      </c>
      <c r="F83" s="139">
        <f t="shared" si="4"/>
        <v>2.6495326583706702E-5</v>
      </c>
      <c r="G83" s="140">
        <f t="shared" si="5"/>
        <v>0.99991153159261259</v>
      </c>
    </row>
    <row r="84" spans="1:7" x14ac:dyDescent="0.25">
      <c r="A84" s="142" t="str">
        <f>CO2eq!A241</f>
        <v>3.B.5.a.</v>
      </c>
      <c r="B84" s="142" t="str">
        <f>CO2eq!B241</f>
        <v>Ganado vacuno</v>
      </c>
      <c r="C84" s="94">
        <f>CO2eq!AE241</f>
        <v>0.19897903094883632</v>
      </c>
      <c r="D84" s="94">
        <f t="shared" si="3"/>
        <v>0.19897903094883632</v>
      </c>
      <c r="F84" s="139">
        <f t="shared" si="4"/>
        <v>1.8282752144190953E-5</v>
      </c>
      <c r="G84" s="140">
        <f t="shared" si="5"/>
        <v>0.99992981434475681</v>
      </c>
    </row>
    <row r="85" spans="1:7" x14ac:dyDescent="0.25">
      <c r="A85" s="142" t="str">
        <f>CO2eq!A23</f>
        <v>1.A.2.f.</v>
      </c>
      <c r="B85" s="142" t="str">
        <f>CO2eq!B23</f>
        <v>Minerales no metálicos</v>
      </c>
      <c r="C85" s="94">
        <f>CO2eq!AE23</f>
        <v>0.12862720390137428</v>
      </c>
      <c r="D85" s="94">
        <f t="shared" si="3"/>
        <v>0.12862720390137428</v>
      </c>
      <c r="F85" s="139">
        <f t="shared" si="4"/>
        <v>1.1818628710347987E-5</v>
      </c>
      <c r="G85" s="140">
        <f t="shared" si="5"/>
        <v>0.99994163297346716</v>
      </c>
    </row>
    <row r="86" spans="1:7" x14ac:dyDescent="0.25">
      <c r="A86" s="142" t="str">
        <f>CO2eq!A113</f>
        <v>2.A.1.</v>
      </c>
      <c r="B86" s="142" t="str">
        <f>CO2eq!B113</f>
        <v>Producción de cemento</v>
      </c>
      <c r="C86" s="94">
        <f>CO2eq!AE113</f>
        <v>0.12575033094926114</v>
      </c>
      <c r="D86" s="94">
        <f t="shared" si="3"/>
        <v>0.12575033094926114</v>
      </c>
      <c r="F86" s="139">
        <f t="shared" si="4"/>
        <v>1.155429354456192E-5</v>
      </c>
      <c r="G86" s="140">
        <f t="shared" si="5"/>
        <v>0.99995318726701177</v>
      </c>
    </row>
    <row r="87" spans="1:7" x14ac:dyDescent="0.25">
      <c r="A87" s="142" t="str">
        <f>CO2eq!A215</f>
        <v>3.A.4.g.ii.</v>
      </c>
      <c r="B87" s="142" t="str">
        <f>CO2eq!B215</f>
        <v>Jabalíes</v>
      </c>
      <c r="C87" s="94">
        <f>CO2eq!AE215</f>
        <v>0.12191249999999999</v>
      </c>
      <c r="D87" s="94">
        <f t="shared" si="3"/>
        <v>0.12191249999999999</v>
      </c>
      <c r="F87" s="139">
        <f t="shared" si="4"/>
        <v>1.1201662859398476E-5</v>
      </c>
      <c r="G87" s="140">
        <f t="shared" si="5"/>
        <v>0.99996438892987116</v>
      </c>
    </row>
    <row r="88" spans="1:7" x14ac:dyDescent="0.25">
      <c r="A88" s="142" t="str">
        <f>CO2eq!A177</f>
        <v>2.G.1.c.</v>
      </c>
      <c r="B88" s="142" t="str">
        <f>CO2eq!B177</f>
        <v>Eliminación de equipos eléctricos</v>
      </c>
      <c r="C88" s="94">
        <f>CO2eq!AE177</f>
        <v>0.10085543388239623</v>
      </c>
      <c r="D88" s="94">
        <f t="shared" si="3"/>
        <v>0.10085543388239623</v>
      </c>
      <c r="F88" s="139">
        <f t="shared" si="4"/>
        <v>9.266880491245414E-6</v>
      </c>
      <c r="G88" s="140">
        <f t="shared" si="5"/>
        <v>0.99997365581036246</v>
      </c>
    </row>
    <row r="89" spans="1:7" x14ac:dyDescent="0.25">
      <c r="A89" s="142" t="str">
        <f>CO2eq!A232</f>
        <v>3.B.4.b.</v>
      </c>
      <c r="B89" s="142" t="str">
        <f>CO2eq!B232</f>
        <v>Caprinos</v>
      </c>
      <c r="C89" s="94">
        <f>CO2eq!AE232</f>
        <v>8.226805460767303E-2</v>
      </c>
      <c r="D89" s="94">
        <f t="shared" si="3"/>
        <v>8.226805460767303E-2</v>
      </c>
      <c r="F89" s="139">
        <f t="shared" si="4"/>
        <v>7.5590198856863457E-6</v>
      </c>
      <c r="G89" s="140">
        <f t="shared" si="5"/>
        <v>0.99998121483024816</v>
      </c>
    </row>
    <row r="90" spans="1:7" x14ac:dyDescent="0.25">
      <c r="A90" s="142" t="str">
        <f>CO2eq!A239</f>
        <v>3.B.4.g.ii.</v>
      </c>
      <c r="B90" s="142" t="str">
        <f>CO2eq!B239</f>
        <v>Jabalíes</v>
      </c>
      <c r="C90" s="94">
        <f>CO2eq!AE239</f>
        <v>8.1275E-2</v>
      </c>
      <c r="D90" s="94">
        <f t="shared" si="3"/>
        <v>8.1275E-2</v>
      </c>
      <c r="F90" s="139">
        <f t="shared" si="4"/>
        <v>7.467775239598984E-6</v>
      </c>
      <c r="G90" s="140">
        <f t="shared" si="5"/>
        <v>0.99998868260548779</v>
      </c>
    </row>
    <row r="91" spans="1:7" x14ac:dyDescent="0.25">
      <c r="A91" s="142" t="str">
        <f>CO2eq!A236</f>
        <v>3.B.4.f.</v>
      </c>
      <c r="B91" s="142" t="str">
        <f>CO2eq!B236</f>
        <v>Camélidos (llamas y alpacas)</v>
      </c>
      <c r="C91" s="94">
        <f>CO2eq!AE236</f>
        <v>6.9206399999999973E-2</v>
      </c>
      <c r="D91" s="94">
        <f t="shared" si="3"/>
        <v>6.9206399999999973E-2</v>
      </c>
      <c r="F91" s="139">
        <f t="shared" si="4"/>
        <v>6.3588783800896078E-6</v>
      </c>
      <c r="G91" s="140">
        <f t="shared" si="5"/>
        <v>0.99999504148386786</v>
      </c>
    </row>
    <row r="92" spans="1:7" x14ac:dyDescent="0.25">
      <c r="A92" s="142" t="str">
        <f>CO2eq!A210</f>
        <v>3.A.4.d.</v>
      </c>
      <c r="B92" s="142" t="str">
        <f>CO2eq!B210</f>
        <v>Mulas y asnos</v>
      </c>
      <c r="C92" s="94">
        <f>CO2eq!AE210</f>
        <v>3.1224999999999937E-2</v>
      </c>
      <c r="D92" s="94">
        <f t="shared" si="3"/>
        <v>3.1224999999999937E-2</v>
      </c>
      <c r="F92" s="139">
        <f t="shared" si="4"/>
        <v>2.8690406872528794E-6</v>
      </c>
      <c r="G92" s="140">
        <f t="shared" si="5"/>
        <v>0.99999791052455511</v>
      </c>
    </row>
    <row r="93" spans="1:7" x14ac:dyDescent="0.25">
      <c r="A93" s="142" t="str">
        <f>CO2eq!A183</f>
        <v>2.G.3.a.</v>
      </c>
      <c r="B93" s="142" t="str">
        <f>CO2eq!B183</f>
        <v>Aplicaciones médicas</v>
      </c>
      <c r="C93" s="94">
        <f>CO2eq!AE183</f>
        <v>1.2689735703274295E-2</v>
      </c>
      <c r="D93" s="94">
        <f t="shared" si="3"/>
        <v>1.2689735703274295E-2</v>
      </c>
      <c r="F93" s="139">
        <f t="shared" si="4"/>
        <v>1.1659685522235248E-6</v>
      </c>
      <c r="G93" s="140">
        <f t="shared" si="5"/>
        <v>0.99999907649310738</v>
      </c>
    </row>
    <row r="94" spans="1:7" x14ac:dyDescent="0.25">
      <c r="A94" s="142" t="str">
        <f>CO2eq!A384</f>
        <v>4.B.1.</v>
      </c>
      <c r="B94" s="142" t="str">
        <f>CO2eq!B384</f>
        <v>Tierras de cultivo que permanecen como tales</v>
      </c>
      <c r="C94" s="94">
        <f>CO2eq!AE384</f>
        <v>7.2366840000000002E-3</v>
      </c>
      <c r="D94" s="94">
        <f t="shared" si="3"/>
        <v>7.2366840000000002E-3</v>
      </c>
      <c r="F94" s="139">
        <f t="shared" si="4"/>
        <v>6.6492684825594748E-7</v>
      </c>
      <c r="G94" s="140">
        <f t="shared" si="5"/>
        <v>0.99999974141995562</v>
      </c>
    </row>
    <row r="95" spans="1:7" x14ac:dyDescent="0.25">
      <c r="A95" s="142" t="str">
        <f>CO2eq!A234</f>
        <v>3.B.4.d.</v>
      </c>
      <c r="B95" s="142" t="str">
        <f>CO2eq!B234</f>
        <v>Mulas y asnos</v>
      </c>
      <c r="C95" s="94">
        <f>CO2eq!AE234</f>
        <v>2.8102499999999942E-3</v>
      </c>
      <c r="D95" s="94">
        <f t="shared" si="3"/>
        <v>2.8102499999999942E-3</v>
      </c>
      <c r="F95" s="139">
        <f t="shared" si="4"/>
        <v>2.5821366185275918E-7</v>
      </c>
      <c r="G95" s="140">
        <f t="shared" si="5"/>
        <v>0.99999999963361752</v>
      </c>
    </row>
    <row r="96" spans="1:7" x14ac:dyDescent="0.25">
      <c r="A96" s="142" t="str">
        <f>CO2eq!A49</f>
        <v>1.A.3.d.ii.</v>
      </c>
      <c r="B96" s="142" t="str">
        <f>CO2eq!B49</f>
        <v>Navegación marítima y fluvial nacional</v>
      </c>
      <c r="C96" s="94">
        <f>CO2eq!AE49</f>
        <v>3.9874997450882462E-6</v>
      </c>
      <c r="D96" s="94">
        <f t="shared" si="3"/>
        <v>3.9874997450882462E-6</v>
      </c>
      <c r="F96" s="139">
        <f t="shared" si="4"/>
        <v>3.6638267442974179E-10</v>
      </c>
      <c r="G96" s="140">
        <f t="shared" si="5"/>
        <v>1.0000000000000002</v>
      </c>
    </row>
    <row r="97" spans="1:7" x14ac:dyDescent="0.25">
      <c r="A97" s="142" t="str">
        <f>CO2eq!A278</f>
        <v>3.D.2.b.i.</v>
      </c>
      <c r="B97" s="142" t="str">
        <f>CO2eq!B278</f>
        <v>Fertilizante inorgánicos</v>
      </c>
      <c r="C97" s="94">
        <f>CO2eq!AE278</f>
        <v>0</v>
      </c>
      <c r="D97" s="94">
        <f t="shared" si="3"/>
        <v>0</v>
      </c>
      <c r="F97" s="139">
        <f t="shared" si="4"/>
        <v>0</v>
      </c>
      <c r="G97" s="140">
        <f t="shared" si="5"/>
        <v>1.0000000000000002</v>
      </c>
    </row>
    <row r="98" spans="1:7" x14ac:dyDescent="0.25">
      <c r="A98" s="142" t="str">
        <f>CO2eq!A283</f>
        <v>3.D.2.b.iii.</v>
      </c>
      <c r="B98" s="142" t="str">
        <f>CO2eq!B283</f>
        <v>Orina y estiércol depositado por animales de pastoreo</v>
      </c>
      <c r="C98" s="94">
        <f>CO2eq!AE283</f>
        <v>0</v>
      </c>
      <c r="D98" s="94">
        <f t="shared" si="3"/>
        <v>0</v>
      </c>
      <c r="F98" s="139">
        <f t="shared" si="4"/>
        <v>0</v>
      </c>
      <c r="G98" s="140">
        <f t="shared" si="5"/>
        <v>1.0000000000000002</v>
      </c>
    </row>
    <row r="99" spans="1:7" x14ac:dyDescent="0.25">
      <c r="A99" s="143" t="str">
        <f>CO2eq!A252</f>
        <v>3.C.</v>
      </c>
      <c r="B99" s="143" t="str">
        <f>CO2eq!B252</f>
        <v>Cultivo del arroz</v>
      </c>
      <c r="C99" s="33">
        <f>CO2eq!AE252</f>
        <v>0</v>
      </c>
      <c r="D99" s="94">
        <f t="shared" si="3"/>
        <v>0</v>
      </c>
      <c r="F99" s="139">
        <f t="shared" si="4"/>
        <v>0</v>
      </c>
      <c r="G99" s="140">
        <f t="shared" si="5"/>
        <v>1.0000000000000002</v>
      </c>
    </row>
    <row r="100" spans="1:7" x14ac:dyDescent="0.25">
      <c r="A100" s="142" t="str">
        <f>CO2eq!A284</f>
        <v>3.D.2.b.iv.</v>
      </c>
      <c r="B100" s="142" t="str">
        <f>CO2eq!B284</f>
        <v>Residuos de cosechas</v>
      </c>
      <c r="C100" s="94">
        <f>CO2eq!AE284</f>
        <v>0</v>
      </c>
      <c r="D100" s="94">
        <f t="shared" si="3"/>
        <v>0</v>
      </c>
      <c r="F100" s="139">
        <f t="shared" si="4"/>
        <v>0</v>
      </c>
      <c r="G100" s="140">
        <f t="shared" si="5"/>
        <v>1.0000000000000002</v>
      </c>
    </row>
    <row r="101" spans="1:7" x14ac:dyDescent="0.25">
      <c r="A101" s="142" t="str">
        <f>CO2eq!A280</f>
        <v>3.D.2.b.ii.1.</v>
      </c>
      <c r="B101" s="142" t="str">
        <f>CO2eq!B280</f>
        <v>Estiércol animal aplicado a los suelos</v>
      </c>
      <c r="C101" s="94">
        <f>CO2eq!AE280</f>
        <v>0</v>
      </c>
      <c r="D101" s="94">
        <f t="shared" si="3"/>
        <v>0</v>
      </c>
      <c r="F101" s="139">
        <f t="shared" si="4"/>
        <v>0</v>
      </c>
      <c r="G101" s="140">
        <f t="shared" si="5"/>
        <v>1.0000000000000002</v>
      </c>
    </row>
    <row r="102" spans="1:7" x14ac:dyDescent="0.25">
      <c r="A102" s="142" t="str">
        <f>CO2eq!A214</f>
        <v>3.A.4.g.i.</v>
      </c>
      <c r="B102" s="142" t="str">
        <f>CO2eq!B214</f>
        <v>Ciervos</v>
      </c>
      <c r="C102" s="94">
        <f>CO2eq!AE214</f>
        <v>0</v>
      </c>
      <c r="D102" s="94">
        <f t="shared" si="3"/>
        <v>0</v>
      </c>
      <c r="F102" s="139">
        <f t="shared" si="4"/>
        <v>0</v>
      </c>
      <c r="G102" s="140">
        <f t="shared" si="5"/>
        <v>1.0000000000000002</v>
      </c>
    </row>
    <row r="103" spans="1:7" x14ac:dyDescent="0.25">
      <c r="A103" s="94" t="str">
        <f>'GPC alcances 2018'!B44</f>
        <v>II.1</v>
      </c>
      <c r="B103" s="94" t="str">
        <f>'GPC alcances 2018'!C44</f>
        <v>Transporte por carretera (electricidad)</v>
      </c>
      <c r="C103" s="94">
        <f>'GPC alcances 2018'!K44</f>
        <v>0</v>
      </c>
      <c r="D103" s="94">
        <f t="shared" si="3"/>
        <v>0</v>
      </c>
      <c r="F103" s="139">
        <f t="shared" si="4"/>
        <v>0</v>
      </c>
      <c r="G103" s="140">
        <f t="shared" si="5"/>
        <v>1.0000000000000002</v>
      </c>
    </row>
    <row r="104" spans="1:7" x14ac:dyDescent="0.25">
      <c r="A104" s="142" t="str">
        <f>CO2eq!A238</f>
        <v>3.B.4.g.i.</v>
      </c>
      <c r="B104" s="142" t="str">
        <f>CO2eq!B238</f>
        <v>Ciervos</v>
      </c>
      <c r="C104" s="94">
        <f>CO2eq!AE238</f>
        <v>0</v>
      </c>
      <c r="D104" s="94">
        <f t="shared" si="3"/>
        <v>0</v>
      </c>
      <c r="F104" s="139">
        <f t="shared" si="4"/>
        <v>0</v>
      </c>
      <c r="G104" s="140">
        <f t="shared" si="5"/>
        <v>1.0000000000000002</v>
      </c>
    </row>
    <row r="105" spans="1:7" x14ac:dyDescent="0.25">
      <c r="A105" s="142" t="str">
        <f>CO2eq!A11</f>
        <v>1.A.1.a.ii.</v>
      </c>
      <c r="B105" s="142" t="str">
        <f>CO2eq!B11</f>
        <v>Generación combinada de calor y energía (CHP)</v>
      </c>
      <c r="C105" s="94">
        <f>CO2eq!AE11</f>
        <v>0</v>
      </c>
      <c r="D105" s="94">
        <f t="shared" si="3"/>
        <v>0</v>
      </c>
      <c r="F105" s="139">
        <f t="shared" si="4"/>
        <v>0</v>
      </c>
      <c r="G105" s="140">
        <f t="shared" si="5"/>
        <v>1.0000000000000002</v>
      </c>
    </row>
    <row r="106" spans="1:7" x14ac:dyDescent="0.25">
      <c r="A106" s="142" t="str">
        <f>CO2eq!A12</f>
        <v>1.A.1.a.iii.</v>
      </c>
      <c r="B106" s="142" t="str">
        <f>CO2eq!B12</f>
        <v>Plantas generadoras de energía</v>
      </c>
      <c r="C106" s="94">
        <f>CO2eq!AE12</f>
        <v>0</v>
      </c>
      <c r="D106" s="94">
        <f t="shared" si="3"/>
        <v>0</v>
      </c>
      <c r="F106" s="139">
        <f t="shared" si="4"/>
        <v>0</v>
      </c>
      <c r="G106" s="140">
        <f t="shared" si="5"/>
        <v>1.0000000000000002</v>
      </c>
    </row>
    <row r="107" spans="1:7" x14ac:dyDescent="0.25">
      <c r="A107" s="142" t="str">
        <f>CO2eq!A13</f>
        <v>1.A.1.b.</v>
      </c>
      <c r="B107" s="142" t="str">
        <f>CO2eq!B13</f>
        <v>Refinación del petróleo</v>
      </c>
      <c r="C107" s="94">
        <f>CO2eq!AE13</f>
        <v>0</v>
      </c>
      <c r="D107" s="94">
        <f t="shared" si="3"/>
        <v>0</v>
      </c>
      <c r="F107" s="139">
        <f t="shared" si="4"/>
        <v>0</v>
      </c>
      <c r="G107" s="140">
        <f t="shared" si="5"/>
        <v>1.0000000000000002</v>
      </c>
    </row>
    <row r="108" spans="1:7" x14ac:dyDescent="0.25">
      <c r="A108" s="142" t="str">
        <f>CO2eq!A15</f>
        <v>1.A.1.c.i.</v>
      </c>
      <c r="B108" s="142" t="str">
        <f>CO2eq!B15</f>
        <v>Manufactura de combustibles sólidos</v>
      </c>
      <c r="C108" s="94">
        <f>CO2eq!AE15</f>
        <v>0</v>
      </c>
      <c r="D108" s="94">
        <f t="shared" si="3"/>
        <v>0</v>
      </c>
      <c r="F108" s="139">
        <f t="shared" si="4"/>
        <v>0</v>
      </c>
      <c r="G108" s="140">
        <f t="shared" si="5"/>
        <v>1.0000000000000002</v>
      </c>
    </row>
    <row r="109" spans="1:7" x14ac:dyDescent="0.25">
      <c r="A109" s="142" t="str">
        <f>CO2eq!A16</f>
        <v>1.A.1.c.ii.</v>
      </c>
      <c r="B109" s="142" t="str">
        <f>CO2eq!B16</f>
        <v>Otras industrias de la energía</v>
      </c>
      <c r="C109" s="94">
        <f>CO2eq!AE16</f>
        <v>0</v>
      </c>
      <c r="D109" s="94">
        <f t="shared" si="3"/>
        <v>0</v>
      </c>
      <c r="F109" s="139">
        <f t="shared" si="4"/>
        <v>0</v>
      </c>
      <c r="G109" s="140">
        <f t="shared" si="5"/>
        <v>1.0000000000000002</v>
      </c>
    </row>
    <row r="110" spans="1:7" x14ac:dyDescent="0.25">
      <c r="A110" s="142" t="str">
        <f>CO2eq!A18</f>
        <v>1.A.2.a.</v>
      </c>
      <c r="B110" s="142" t="str">
        <f>CO2eq!B18</f>
        <v>Hierro y acero</v>
      </c>
      <c r="C110" s="94">
        <f>CO2eq!AE18</f>
        <v>0</v>
      </c>
      <c r="D110" s="94">
        <f t="shared" si="3"/>
        <v>0</v>
      </c>
      <c r="F110" s="139">
        <f t="shared" si="4"/>
        <v>0</v>
      </c>
      <c r="G110" s="140">
        <f t="shared" si="5"/>
        <v>1.0000000000000002</v>
      </c>
    </row>
    <row r="111" spans="1:7" x14ac:dyDescent="0.25">
      <c r="A111" s="142" t="str">
        <f>CO2eq!A19</f>
        <v>1.A.2.b.</v>
      </c>
      <c r="B111" s="142" t="str">
        <f>CO2eq!B19</f>
        <v>Metales no ferrosos</v>
      </c>
      <c r="C111" s="94">
        <f>CO2eq!AE19</f>
        <v>0</v>
      </c>
      <c r="D111" s="94">
        <f t="shared" si="3"/>
        <v>0</v>
      </c>
      <c r="F111" s="139">
        <f t="shared" si="4"/>
        <v>0</v>
      </c>
      <c r="G111" s="140">
        <f t="shared" si="5"/>
        <v>1.0000000000000002</v>
      </c>
    </row>
    <row r="112" spans="1:7" x14ac:dyDescent="0.25">
      <c r="A112" s="142" t="str">
        <f>CO2eq!A20</f>
        <v>1.A.2.c.</v>
      </c>
      <c r="B112" s="142" t="str">
        <f>CO2eq!B20</f>
        <v>Sustancias químicas</v>
      </c>
      <c r="C112" s="94">
        <f>CO2eq!AE20</f>
        <v>0</v>
      </c>
      <c r="D112" s="94">
        <f t="shared" si="3"/>
        <v>0</v>
      </c>
      <c r="F112" s="139">
        <f t="shared" si="4"/>
        <v>0</v>
      </c>
      <c r="G112" s="140">
        <f t="shared" si="5"/>
        <v>1.0000000000000002</v>
      </c>
    </row>
    <row r="113" spans="1:7" x14ac:dyDescent="0.25">
      <c r="A113" s="142" t="str">
        <f>CO2eq!A24</f>
        <v>1.A.2.g.</v>
      </c>
      <c r="B113" s="142" t="str">
        <f>CO2eq!B24</f>
        <v>Equipo de transporte</v>
      </c>
      <c r="C113" s="94">
        <f>CO2eq!AE24</f>
        <v>0</v>
      </c>
      <c r="D113" s="94">
        <f t="shared" si="3"/>
        <v>0</v>
      </c>
      <c r="F113" s="139">
        <f t="shared" si="4"/>
        <v>0</v>
      </c>
      <c r="G113" s="140">
        <f t="shared" si="5"/>
        <v>1.0000000000000002</v>
      </c>
    </row>
    <row r="114" spans="1:7" x14ac:dyDescent="0.25">
      <c r="A114" s="142" t="str">
        <f>CO2eq!A25</f>
        <v>1.A.2.h.</v>
      </c>
      <c r="B114" s="142" t="str">
        <f>CO2eq!B25</f>
        <v>Maquinaria</v>
      </c>
      <c r="C114" s="94">
        <f>CO2eq!AE25</f>
        <v>0</v>
      </c>
      <c r="D114" s="94">
        <f t="shared" si="3"/>
        <v>0</v>
      </c>
      <c r="F114" s="139">
        <f t="shared" si="4"/>
        <v>0</v>
      </c>
      <c r="G114" s="140">
        <f t="shared" si="5"/>
        <v>1.0000000000000002</v>
      </c>
    </row>
    <row r="115" spans="1:7" x14ac:dyDescent="0.25">
      <c r="A115" s="142" t="str">
        <f>CO2eq!A27</f>
        <v>1.A.2.j.</v>
      </c>
      <c r="B115" s="142" t="str">
        <f>CO2eq!B27</f>
        <v>Madera y productos de la madera</v>
      </c>
      <c r="C115" s="94">
        <f>CO2eq!AE27</f>
        <v>0</v>
      </c>
      <c r="D115" s="94">
        <f t="shared" si="3"/>
        <v>0</v>
      </c>
      <c r="F115" s="139">
        <f t="shared" si="4"/>
        <v>0</v>
      </c>
      <c r="G115" s="140">
        <f t="shared" si="5"/>
        <v>1.0000000000000002</v>
      </c>
    </row>
    <row r="116" spans="1:7" x14ac:dyDescent="0.25">
      <c r="A116" s="142" t="str">
        <f>CO2eq!A28</f>
        <v>1.A.2.k.</v>
      </c>
      <c r="B116" s="142" t="str">
        <f>CO2eq!B28</f>
        <v>Construcción</v>
      </c>
      <c r="C116" s="94">
        <f>CO2eq!AE28</f>
        <v>0</v>
      </c>
      <c r="D116" s="94">
        <f t="shared" si="3"/>
        <v>0</v>
      </c>
      <c r="F116" s="139">
        <f t="shared" si="4"/>
        <v>0</v>
      </c>
      <c r="G116" s="140">
        <f t="shared" si="5"/>
        <v>1.0000000000000002</v>
      </c>
    </row>
    <row r="117" spans="1:7" x14ac:dyDescent="0.25">
      <c r="A117" s="142" t="str">
        <f>CO2eq!A29</f>
        <v>1.A.2.l.</v>
      </c>
      <c r="B117" s="142" t="str">
        <f>CO2eq!B29</f>
        <v>Textiles y cueros</v>
      </c>
      <c r="C117" s="94">
        <f>CO2eq!AE29</f>
        <v>0</v>
      </c>
      <c r="D117" s="94">
        <f t="shared" si="3"/>
        <v>0</v>
      </c>
      <c r="F117" s="139">
        <f t="shared" si="4"/>
        <v>0</v>
      </c>
      <c r="G117" s="140">
        <f t="shared" si="5"/>
        <v>1.0000000000000002</v>
      </c>
    </row>
    <row r="118" spans="1:7" x14ac:dyDescent="0.25">
      <c r="A118" s="142" t="str">
        <f>CO2eq!A34</f>
        <v>1.A.3.a.ii.</v>
      </c>
      <c r="B118" s="142" t="str">
        <f>CO2eq!B34</f>
        <v>Aviación de cabotaje</v>
      </c>
      <c r="C118" s="94">
        <f>CO2eq!AE34</f>
        <v>0</v>
      </c>
      <c r="D118" s="94">
        <f t="shared" si="3"/>
        <v>0</v>
      </c>
      <c r="F118" s="139">
        <f t="shared" si="4"/>
        <v>0</v>
      </c>
      <c r="G118" s="140">
        <f t="shared" si="5"/>
        <v>1.0000000000000002</v>
      </c>
    </row>
    <row r="119" spans="1:7" x14ac:dyDescent="0.25">
      <c r="A119" s="142" t="str">
        <f>CO2eq!A44</f>
        <v>1.A.3.b.v.</v>
      </c>
      <c r="B119" s="142" t="str">
        <f>CO2eq!B44</f>
        <v>Emisiones por evaporación procedentes de vehículos</v>
      </c>
      <c r="C119" s="94">
        <f>CO2eq!AE44</f>
        <v>0</v>
      </c>
      <c r="D119" s="94">
        <f t="shared" si="3"/>
        <v>0</v>
      </c>
      <c r="F119" s="139">
        <f t="shared" si="4"/>
        <v>0</v>
      </c>
      <c r="G119" s="140">
        <f t="shared" si="5"/>
        <v>1.0000000000000002</v>
      </c>
    </row>
    <row r="120" spans="1:7" x14ac:dyDescent="0.25">
      <c r="A120" s="142" t="str">
        <f>CO2eq!A45</f>
        <v>1.A.3.b.vi.</v>
      </c>
      <c r="B120" s="142" t="str">
        <f>CO2eq!B45</f>
        <v>Catalizadores basados en urea</v>
      </c>
      <c r="C120" s="94">
        <f>CO2eq!AE45</f>
        <v>0</v>
      </c>
      <c r="D120" s="94">
        <f t="shared" si="3"/>
        <v>0</v>
      </c>
      <c r="F120" s="139">
        <f t="shared" si="4"/>
        <v>0</v>
      </c>
      <c r="G120" s="140">
        <f t="shared" si="5"/>
        <v>1.0000000000000002</v>
      </c>
    </row>
    <row r="121" spans="1:7" x14ac:dyDescent="0.25">
      <c r="A121" s="142" t="str">
        <f>CO2eq!A46</f>
        <v>1.A.3.c.</v>
      </c>
      <c r="B121" s="142" t="str">
        <f>CO2eq!B46</f>
        <v>Ferrocarriles</v>
      </c>
      <c r="C121" s="94">
        <f>CO2eq!AE46</f>
        <v>0</v>
      </c>
      <c r="D121" s="94">
        <f t="shared" si="3"/>
        <v>0</v>
      </c>
      <c r="F121" s="139">
        <f t="shared" si="4"/>
        <v>0</v>
      </c>
      <c r="G121" s="140">
        <f t="shared" si="5"/>
        <v>1.0000000000000002</v>
      </c>
    </row>
    <row r="122" spans="1:7" x14ac:dyDescent="0.25">
      <c r="A122" s="142" t="str">
        <f>CO2eq!A51</f>
        <v>1.A.3.e.i.</v>
      </c>
      <c r="B122" s="142" t="str">
        <f>CO2eq!B51</f>
        <v>Transporte por gasoductos</v>
      </c>
      <c r="C122" s="94">
        <f>CO2eq!AE51</f>
        <v>0</v>
      </c>
      <c r="D122" s="94">
        <f t="shared" si="3"/>
        <v>0</v>
      </c>
      <c r="F122" s="139">
        <f t="shared" si="4"/>
        <v>0</v>
      </c>
      <c r="G122" s="140">
        <f t="shared" si="5"/>
        <v>1.0000000000000002</v>
      </c>
    </row>
    <row r="123" spans="1:7" x14ac:dyDescent="0.25">
      <c r="A123" s="142" t="str">
        <f>CO2eq!A57</f>
        <v>1.A.4.c.i.</v>
      </c>
      <c r="B123" s="142" t="str">
        <f>CO2eq!B57</f>
        <v>Estacionaria</v>
      </c>
      <c r="C123" s="94">
        <f>CO2eq!AE57</f>
        <v>0</v>
      </c>
      <c r="D123" s="94">
        <f t="shared" si="3"/>
        <v>0</v>
      </c>
      <c r="F123" s="139">
        <f t="shared" si="4"/>
        <v>0</v>
      </c>
      <c r="G123" s="140">
        <f t="shared" si="5"/>
        <v>1.0000000000000002</v>
      </c>
    </row>
    <row r="124" spans="1:7" x14ac:dyDescent="0.25">
      <c r="A124" s="142" t="str">
        <f>CO2eq!A61</f>
        <v>1.A.5.a.</v>
      </c>
      <c r="B124" s="142" t="str">
        <f>CO2eq!B61</f>
        <v>Estacionaria</v>
      </c>
      <c r="C124" s="94">
        <f>CO2eq!AE61</f>
        <v>0</v>
      </c>
      <c r="D124" s="94">
        <f t="shared" si="3"/>
        <v>0</v>
      </c>
      <c r="F124" s="139">
        <f t="shared" si="4"/>
        <v>0</v>
      </c>
      <c r="G124" s="140">
        <f t="shared" si="5"/>
        <v>1.0000000000000002</v>
      </c>
    </row>
    <row r="125" spans="1:7" x14ac:dyDescent="0.25">
      <c r="A125" s="142" t="str">
        <f>CO2eq!A63</f>
        <v>1.A.5.b.i.</v>
      </c>
      <c r="B125" s="142" t="str">
        <f>CO2eq!B63</f>
        <v>Móvil (componente aviación)</v>
      </c>
      <c r="C125" s="94">
        <f>CO2eq!AE63</f>
        <v>0</v>
      </c>
      <c r="D125" s="94">
        <f t="shared" si="3"/>
        <v>0</v>
      </c>
      <c r="F125" s="139">
        <f t="shared" si="4"/>
        <v>0</v>
      </c>
      <c r="G125" s="140">
        <f t="shared" si="5"/>
        <v>1.0000000000000002</v>
      </c>
    </row>
    <row r="126" spans="1:7" x14ac:dyDescent="0.25">
      <c r="A126" s="142" t="str">
        <f>CO2eq!A64</f>
        <v>1.A.5.b.ii.</v>
      </c>
      <c r="B126" s="142" t="str">
        <f>CO2eq!B64</f>
        <v>Móvil (componente marítimo y fluvial)</v>
      </c>
      <c r="C126" s="94">
        <f>CO2eq!AE64</f>
        <v>0</v>
      </c>
      <c r="D126" s="94">
        <f t="shared" si="3"/>
        <v>0</v>
      </c>
      <c r="F126" s="139">
        <f t="shared" si="4"/>
        <v>0</v>
      </c>
      <c r="G126" s="140">
        <f t="shared" si="5"/>
        <v>1.0000000000000002</v>
      </c>
    </row>
    <row r="127" spans="1:7" x14ac:dyDescent="0.25">
      <c r="A127" s="142" t="str">
        <f>CO2eq!A65</f>
        <v>1.A.5.b.iii.</v>
      </c>
      <c r="B127" s="142" t="str">
        <f>CO2eq!B65</f>
        <v>Móvil (otro)</v>
      </c>
      <c r="C127" s="94">
        <f>CO2eq!AE65</f>
        <v>0</v>
      </c>
      <c r="D127" s="94">
        <f t="shared" si="3"/>
        <v>0</v>
      </c>
      <c r="F127" s="139">
        <f t="shared" si="4"/>
        <v>0</v>
      </c>
      <c r="G127" s="140">
        <f t="shared" si="5"/>
        <v>1.0000000000000002</v>
      </c>
    </row>
    <row r="128" spans="1:7" x14ac:dyDescent="0.25">
      <c r="A128" s="142" t="str">
        <f>CO2eq!A71</f>
        <v>1.B.1.a.i.1.</v>
      </c>
      <c r="B128" s="142" t="str">
        <f>CO2eq!B71</f>
        <v>Minería</v>
      </c>
      <c r="C128" s="94">
        <f>CO2eq!AE71</f>
        <v>0</v>
      </c>
      <c r="D128" s="94">
        <f t="shared" si="3"/>
        <v>0</v>
      </c>
      <c r="F128" s="139">
        <f t="shared" si="4"/>
        <v>0</v>
      </c>
      <c r="G128" s="140">
        <f t="shared" si="5"/>
        <v>1.0000000000000002</v>
      </c>
    </row>
    <row r="129" spans="1:7" x14ac:dyDescent="0.25">
      <c r="A129" s="142" t="str">
        <f>CO2eq!A72</f>
        <v>1.B.1.a.i.2.</v>
      </c>
      <c r="B129" s="142" t="str">
        <f>CO2eq!B72</f>
        <v>Emisiones de gas de carbono posteriores a la minería</v>
      </c>
      <c r="C129" s="94">
        <f>CO2eq!AE72</f>
        <v>0</v>
      </c>
      <c r="D129" s="94">
        <f t="shared" si="3"/>
        <v>0</v>
      </c>
      <c r="F129" s="139">
        <f t="shared" si="4"/>
        <v>0</v>
      </c>
      <c r="G129" s="140">
        <f t="shared" si="5"/>
        <v>1.0000000000000002</v>
      </c>
    </row>
    <row r="130" spans="1:7" x14ac:dyDescent="0.25">
      <c r="A130" s="142" t="str">
        <f>CO2eq!A73</f>
        <v>1.B.1.a.i.3.</v>
      </c>
      <c r="B130" s="142" t="str">
        <f>CO2eq!B73</f>
        <v>Minas subterráneas abandonadas</v>
      </c>
      <c r="C130" s="94">
        <f>CO2eq!AE73</f>
        <v>0</v>
      </c>
      <c r="D130" s="94">
        <f t="shared" ref="D130:D193" si="6">ABS(C130)</f>
        <v>0</v>
      </c>
      <c r="F130" s="139">
        <f t="shared" si="4"/>
        <v>0</v>
      </c>
      <c r="G130" s="140">
        <f t="shared" si="5"/>
        <v>1.0000000000000002</v>
      </c>
    </row>
    <row r="131" spans="1:7" x14ac:dyDescent="0.25">
      <c r="A131" s="142" t="str">
        <f>CO2eq!A74</f>
        <v>1.B.1.a.i.4.</v>
      </c>
      <c r="B131" s="142" t="str">
        <f>CO2eq!B74</f>
        <v>Quema en antorcha de metano drenado o conversión de metano en CO2</v>
      </c>
      <c r="C131" s="94">
        <f>CO2eq!AE74</f>
        <v>0</v>
      </c>
      <c r="D131" s="94">
        <f t="shared" si="6"/>
        <v>0</v>
      </c>
      <c r="F131" s="139">
        <f t="shared" si="4"/>
        <v>0</v>
      </c>
      <c r="G131" s="140">
        <f t="shared" si="5"/>
        <v>1.0000000000000002</v>
      </c>
    </row>
    <row r="132" spans="1:7" x14ac:dyDescent="0.25">
      <c r="A132" s="142" t="str">
        <f>CO2eq!A76</f>
        <v>1.B.1.a.ii.1.</v>
      </c>
      <c r="B132" s="142" t="str">
        <f>CO2eq!B76</f>
        <v>Minería</v>
      </c>
      <c r="C132" s="94">
        <f>CO2eq!AE76</f>
        <v>0</v>
      </c>
      <c r="D132" s="94">
        <f t="shared" si="6"/>
        <v>0</v>
      </c>
      <c r="F132" s="139">
        <f t="shared" ref="F132:F195" si="7">C132/D$1</f>
        <v>0</v>
      </c>
      <c r="G132" s="140">
        <f t="shared" si="5"/>
        <v>1.0000000000000002</v>
      </c>
    </row>
    <row r="133" spans="1:7" x14ac:dyDescent="0.25">
      <c r="A133" s="142" t="str">
        <f>CO2eq!A77</f>
        <v>1.B.1.a.ii.2.</v>
      </c>
      <c r="B133" s="142" t="str">
        <f>CO2eq!B77</f>
        <v>Emisiones de gas de carbono posteriores a la minería</v>
      </c>
      <c r="C133" s="94">
        <f>CO2eq!AE77</f>
        <v>0</v>
      </c>
      <c r="D133" s="94">
        <f t="shared" si="6"/>
        <v>0</v>
      </c>
      <c r="F133" s="139">
        <f t="shared" si="7"/>
        <v>0</v>
      </c>
      <c r="G133" s="140">
        <f t="shared" ref="G133:G196" si="8">G132+ABS(F133)</f>
        <v>1.0000000000000002</v>
      </c>
    </row>
    <row r="134" spans="1:7" x14ac:dyDescent="0.25">
      <c r="A134" s="142" t="str">
        <f>CO2eq!A78</f>
        <v>1.B.1.b.</v>
      </c>
      <c r="B134" s="142" t="str">
        <f>CO2eq!B78</f>
        <v>Combustión espontánea y vertederos para quema de carbón</v>
      </c>
      <c r="C134" s="94">
        <f>CO2eq!AE78</f>
        <v>0</v>
      </c>
      <c r="D134" s="94">
        <f t="shared" si="6"/>
        <v>0</v>
      </c>
      <c r="F134" s="139">
        <f t="shared" si="7"/>
        <v>0</v>
      </c>
      <c r="G134" s="140">
        <f t="shared" si="8"/>
        <v>1.0000000000000002</v>
      </c>
    </row>
    <row r="135" spans="1:7" x14ac:dyDescent="0.25">
      <c r="A135" s="142" t="str">
        <f>CO2eq!A79</f>
        <v>1.B.1.c.</v>
      </c>
      <c r="B135" s="142" t="str">
        <f>CO2eq!B79</f>
        <v>Otros</v>
      </c>
      <c r="C135" s="94">
        <f>CO2eq!AE79</f>
        <v>0</v>
      </c>
      <c r="D135" s="94">
        <f t="shared" si="6"/>
        <v>0</v>
      </c>
      <c r="F135" s="139">
        <f t="shared" si="7"/>
        <v>0</v>
      </c>
      <c r="G135" s="140">
        <f t="shared" si="8"/>
        <v>1.0000000000000002</v>
      </c>
    </row>
    <row r="136" spans="1:7" x14ac:dyDescent="0.25">
      <c r="A136" s="142" t="str">
        <f>CO2eq!A82</f>
        <v>1.B.2.a.i.</v>
      </c>
      <c r="B136" s="142" t="str">
        <f>CO2eq!B82</f>
        <v>Venteo</v>
      </c>
      <c r="C136" s="94">
        <f>CO2eq!AE82</f>
        <v>0</v>
      </c>
      <c r="D136" s="94">
        <f t="shared" si="6"/>
        <v>0</v>
      </c>
      <c r="F136" s="139">
        <f t="shared" si="7"/>
        <v>0</v>
      </c>
      <c r="G136" s="140">
        <f t="shared" si="8"/>
        <v>1.0000000000000002</v>
      </c>
    </row>
    <row r="137" spans="1:7" x14ac:dyDescent="0.25">
      <c r="A137" s="142" t="str">
        <f>CO2eq!A83</f>
        <v>1.B.2.a.ii.</v>
      </c>
      <c r="B137" s="142" t="str">
        <f>CO2eq!B83</f>
        <v>Quema en antorcha</v>
      </c>
      <c r="C137" s="94">
        <f>CO2eq!AE83</f>
        <v>0</v>
      </c>
      <c r="D137" s="94">
        <f t="shared" si="6"/>
        <v>0</v>
      </c>
      <c r="F137" s="139">
        <f t="shared" si="7"/>
        <v>0</v>
      </c>
      <c r="G137" s="140">
        <f t="shared" si="8"/>
        <v>1.0000000000000002</v>
      </c>
    </row>
    <row r="138" spans="1:7" x14ac:dyDescent="0.25">
      <c r="A138" s="142" t="str">
        <f>CO2eq!A85</f>
        <v>1.B.2.a.iii.1.</v>
      </c>
      <c r="B138" s="142" t="str">
        <f>CO2eq!B85</f>
        <v>Exploración</v>
      </c>
      <c r="C138" s="94">
        <f>CO2eq!AE85</f>
        <v>0</v>
      </c>
      <c r="D138" s="94">
        <f t="shared" si="6"/>
        <v>0</v>
      </c>
      <c r="F138" s="139">
        <f t="shared" si="7"/>
        <v>0</v>
      </c>
      <c r="G138" s="140">
        <f t="shared" si="8"/>
        <v>1.0000000000000002</v>
      </c>
    </row>
    <row r="139" spans="1:7" x14ac:dyDescent="0.25">
      <c r="A139" s="142" t="str">
        <f>CO2eq!A86</f>
        <v>1.B.2.a.iii.2.</v>
      </c>
      <c r="B139" s="142" t="str">
        <f>CO2eq!B86</f>
        <v>Producción y refinación</v>
      </c>
      <c r="C139" s="94">
        <f>CO2eq!AE86</f>
        <v>0</v>
      </c>
      <c r="D139" s="94">
        <f t="shared" si="6"/>
        <v>0</v>
      </c>
      <c r="F139" s="139">
        <f t="shared" si="7"/>
        <v>0</v>
      </c>
      <c r="G139" s="140">
        <f t="shared" si="8"/>
        <v>1.0000000000000002</v>
      </c>
    </row>
    <row r="140" spans="1:7" x14ac:dyDescent="0.25">
      <c r="A140" s="142" t="str">
        <f>CO2eq!A87</f>
        <v>1.B.2.a.iii.3.</v>
      </c>
      <c r="B140" s="142" t="str">
        <f>CO2eq!B87</f>
        <v>Transporte</v>
      </c>
      <c r="C140" s="94">
        <f>CO2eq!AE87</f>
        <v>0</v>
      </c>
      <c r="D140" s="94">
        <f t="shared" si="6"/>
        <v>0</v>
      </c>
      <c r="F140" s="139">
        <f t="shared" si="7"/>
        <v>0</v>
      </c>
      <c r="G140" s="140">
        <f t="shared" si="8"/>
        <v>1.0000000000000002</v>
      </c>
    </row>
    <row r="141" spans="1:7" x14ac:dyDescent="0.25">
      <c r="A141" s="142" t="str">
        <f>CO2eq!A88</f>
        <v>1.B.2.a.iii.4.</v>
      </c>
      <c r="B141" s="142" t="str">
        <f>CO2eq!B88</f>
        <v>Refinación</v>
      </c>
      <c r="C141" s="94">
        <f>CO2eq!AE88</f>
        <v>0</v>
      </c>
      <c r="D141" s="94">
        <f t="shared" si="6"/>
        <v>0</v>
      </c>
      <c r="F141" s="139">
        <f t="shared" si="7"/>
        <v>0</v>
      </c>
      <c r="G141" s="140">
        <f t="shared" si="8"/>
        <v>1.0000000000000002</v>
      </c>
    </row>
    <row r="142" spans="1:7" x14ac:dyDescent="0.25">
      <c r="A142" s="142" t="str">
        <f>CO2eq!A89</f>
        <v>1.B.2.a.iii.5.</v>
      </c>
      <c r="B142" s="142" t="str">
        <f>CO2eq!B89</f>
        <v>Distribución de productos de petróleo</v>
      </c>
      <c r="C142" s="94">
        <f>CO2eq!AE89</f>
        <v>0</v>
      </c>
      <c r="D142" s="94">
        <f t="shared" si="6"/>
        <v>0</v>
      </c>
      <c r="F142" s="139">
        <f t="shared" si="7"/>
        <v>0</v>
      </c>
      <c r="G142" s="140">
        <f t="shared" si="8"/>
        <v>1.0000000000000002</v>
      </c>
    </row>
    <row r="143" spans="1:7" x14ac:dyDescent="0.25">
      <c r="A143" s="142" t="str">
        <f>CO2eq!A90</f>
        <v>1.B.2.a.iii.6.</v>
      </c>
      <c r="B143" s="142" t="str">
        <f>CO2eq!B90</f>
        <v>Otros</v>
      </c>
      <c r="C143" s="94">
        <f>CO2eq!AE90</f>
        <v>0</v>
      </c>
      <c r="D143" s="94">
        <f t="shared" si="6"/>
        <v>0</v>
      </c>
      <c r="F143" s="139">
        <f t="shared" si="7"/>
        <v>0</v>
      </c>
      <c r="G143" s="140">
        <f t="shared" si="8"/>
        <v>1.0000000000000002</v>
      </c>
    </row>
    <row r="144" spans="1:7" x14ac:dyDescent="0.25">
      <c r="A144" s="142" t="str">
        <f>CO2eq!A92</f>
        <v>1.B.2.b.i.</v>
      </c>
      <c r="B144" s="142" t="str">
        <f>CO2eq!B92</f>
        <v>Venteo</v>
      </c>
      <c r="C144" s="94">
        <f>CO2eq!AE92</f>
        <v>0</v>
      </c>
      <c r="D144" s="94">
        <f t="shared" si="6"/>
        <v>0</v>
      </c>
      <c r="F144" s="139">
        <f t="shared" si="7"/>
        <v>0</v>
      </c>
      <c r="G144" s="140">
        <f t="shared" si="8"/>
        <v>1.0000000000000002</v>
      </c>
    </row>
    <row r="145" spans="1:7" x14ac:dyDescent="0.25">
      <c r="A145" s="142" t="str">
        <f>CO2eq!A93</f>
        <v>1.B.2.b.ii.</v>
      </c>
      <c r="B145" s="142" t="str">
        <f>CO2eq!B93</f>
        <v>Quema en antorcha</v>
      </c>
      <c r="C145" s="94">
        <f>CO2eq!AE93</f>
        <v>0</v>
      </c>
      <c r="D145" s="94">
        <f t="shared" si="6"/>
        <v>0</v>
      </c>
      <c r="F145" s="139">
        <f t="shared" si="7"/>
        <v>0</v>
      </c>
      <c r="G145" s="140">
        <f t="shared" si="8"/>
        <v>1.0000000000000002</v>
      </c>
    </row>
    <row r="146" spans="1:7" x14ac:dyDescent="0.25">
      <c r="A146" s="142" t="str">
        <f>CO2eq!A95</f>
        <v>1.B.2.b.iii.1.</v>
      </c>
      <c r="B146" s="142" t="str">
        <f>CO2eq!B95</f>
        <v>Exploración</v>
      </c>
      <c r="C146" s="94">
        <f>CO2eq!AE95</f>
        <v>0</v>
      </c>
      <c r="D146" s="94">
        <f t="shared" si="6"/>
        <v>0</v>
      </c>
      <c r="F146" s="139">
        <f t="shared" si="7"/>
        <v>0</v>
      </c>
      <c r="G146" s="140">
        <f t="shared" si="8"/>
        <v>1.0000000000000002</v>
      </c>
    </row>
    <row r="147" spans="1:7" x14ac:dyDescent="0.25">
      <c r="A147" s="142" t="str">
        <f>CO2eq!A96</f>
        <v>1.B.2.b.iii.2.</v>
      </c>
      <c r="B147" s="142" t="str">
        <f>CO2eq!B96</f>
        <v>Producción y refinación</v>
      </c>
      <c r="C147" s="94">
        <f>CO2eq!AE96</f>
        <v>0</v>
      </c>
      <c r="D147" s="94">
        <f t="shared" si="6"/>
        <v>0</v>
      </c>
      <c r="F147" s="139">
        <f t="shared" si="7"/>
        <v>0</v>
      </c>
      <c r="G147" s="140">
        <f t="shared" si="8"/>
        <v>1.0000000000000002</v>
      </c>
    </row>
    <row r="148" spans="1:7" x14ac:dyDescent="0.25">
      <c r="A148" s="142" t="str">
        <f>CO2eq!A97</f>
        <v>1.B.2.b.iii.3.</v>
      </c>
      <c r="B148" s="142" t="str">
        <f>CO2eq!B97</f>
        <v>Procesamiento</v>
      </c>
      <c r="C148" s="94">
        <f>CO2eq!AE97</f>
        <v>0</v>
      </c>
      <c r="D148" s="94">
        <f t="shared" si="6"/>
        <v>0</v>
      </c>
      <c r="F148" s="139">
        <f t="shared" si="7"/>
        <v>0</v>
      </c>
      <c r="G148" s="140">
        <f t="shared" si="8"/>
        <v>1.0000000000000002</v>
      </c>
    </row>
    <row r="149" spans="1:7" x14ac:dyDescent="0.25">
      <c r="A149" s="142" t="str">
        <f>CO2eq!A98</f>
        <v>1.B.2.b.iii.4.</v>
      </c>
      <c r="B149" s="142" t="str">
        <f>CO2eq!B98</f>
        <v>Transmisión y almacenamiento</v>
      </c>
      <c r="C149" s="94">
        <f>CO2eq!AE98</f>
        <v>0</v>
      </c>
      <c r="D149" s="94">
        <f t="shared" si="6"/>
        <v>0</v>
      </c>
      <c r="F149" s="139">
        <f t="shared" si="7"/>
        <v>0</v>
      </c>
      <c r="G149" s="140">
        <f t="shared" si="8"/>
        <v>1.0000000000000002</v>
      </c>
    </row>
    <row r="150" spans="1:7" x14ac:dyDescent="0.25">
      <c r="A150" s="142" t="str">
        <f>CO2eq!A100</f>
        <v>1.B.2.b.iii.6.</v>
      </c>
      <c r="B150" s="142" t="str">
        <f>CO2eq!B100</f>
        <v>Otros</v>
      </c>
      <c r="C150" s="94">
        <f>CO2eq!AE100</f>
        <v>0</v>
      </c>
      <c r="D150" s="94">
        <f t="shared" si="6"/>
        <v>0</v>
      </c>
      <c r="F150" s="139">
        <f t="shared" si="7"/>
        <v>0</v>
      </c>
      <c r="G150" s="140">
        <f t="shared" si="8"/>
        <v>1.0000000000000002</v>
      </c>
    </row>
    <row r="151" spans="1:7" x14ac:dyDescent="0.25">
      <c r="A151" s="142" t="str">
        <f>CO2eq!A101</f>
        <v>1.B.3.</v>
      </c>
      <c r="B151" s="142" t="str">
        <f>CO2eq!B101</f>
        <v>Otras emisiones provenientes de la producción de energía</v>
      </c>
      <c r="C151" s="94">
        <f>CO2eq!AE101</f>
        <v>0</v>
      </c>
      <c r="D151" s="94">
        <f t="shared" si="6"/>
        <v>0</v>
      </c>
      <c r="F151" s="139">
        <f t="shared" si="7"/>
        <v>0</v>
      </c>
      <c r="G151" s="140">
        <f t="shared" si="8"/>
        <v>1.0000000000000002</v>
      </c>
    </row>
    <row r="152" spans="1:7" x14ac:dyDescent="0.25">
      <c r="A152" s="142" t="str">
        <f>CO2eq!A104</f>
        <v>1.C.1.a.</v>
      </c>
      <c r="B152" s="142" t="str">
        <f>CO2eq!B104</f>
        <v>Gasoductos</v>
      </c>
      <c r="C152" s="94">
        <f>CO2eq!AE104</f>
        <v>0</v>
      </c>
      <c r="D152" s="94">
        <f t="shared" si="6"/>
        <v>0</v>
      </c>
      <c r="F152" s="139">
        <f t="shared" si="7"/>
        <v>0</v>
      </c>
      <c r="G152" s="140">
        <f t="shared" si="8"/>
        <v>1.0000000000000002</v>
      </c>
    </row>
    <row r="153" spans="1:7" x14ac:dyDescent="0.25">
      <c r="A153" s="142" t="str">
        <f>CO2eq!A105</f>
        <v>1.C.1.b.</v>
      </c>
      <c r="B153" s="142" t="str">
        <f>CO2eq!B105</f>
        <v>Embarcaciones</v>
      </c>
      <c r="C153" s="94">
        <f>CO2eq!AE105</f>
        <v>0</v>
      </c>
      <c r="D153" s="94">
        <f t="shared" si="6"/>
        <v>0</v>
      </c>
      <c r="F153" s="139">
        <f t="shared" si="7"/>
        <v>0</v>
      </c>
      <c r="G153" s="140">
        <f t="shared" si="8"/>
        <v>1.0000000000000002</v>
      </c>
    </row>
    <row r="154" spans="1:7" x14ac:dyDescent="0.25">
      <c r="A154" s="142" t="str">
        <f>CO2eq!A106</f>
        <v>1.C.1.c.</v>
      </c>
      <c r="B154" s="142" t="str">
        <f>CO2eq!B106</f>
        <v>Otros (sírvase especificar)</v>
      </c>
      <c r="C154" s="94">
        <f>CO2eq!AE106</f>
        <v>0</v>
      </c>
      <c r="D154" s="94">
        <f t="shared" si="6"/>
        <v>0</v>
      </c>
      <c r="F154" s="139">
        <f t="shared" si="7"/>
        <v>0</v>
      </c>
      <c r="G154" s="140">
        <f t="shared" si="8"/>
        <v>1.0000000000000002</v>
      </c>
    </row>
    <row r="155" spans="1:7" x14ac:dyDescent="0.25">
      <c r="A155" s="142" t="str">
        <f>CO2eq!A108</f>
        <v>1.C.2.a.</v>
      </c>
      <c r="B155" s="142" t="str">
        <f>CO2eq!B108</f>
        <v>Inyección</v>
      </c>
      <c r="C155" s="94">
        <f>CO2eq!AE108</f>
        <v>0</v>
      </c>
      <c r="D155" s="94">
        <f t="shared" si="6"/>
        <v>0</v>
      </c>
      <c r="F155" s="139">
        <f t="shared" si="7"/>
        <v>0</v>
      </c>
      <c r="G155" s="140">
        <f t="shared" si="8"/>
        <v>1.0000000000000002</v>
      </c>
    </row>
    <row r="156" spans="1:7" x14ac:dyDescent="0.25">
      <c r="A156" s="142" t="str">
        <f>CO2eq!A109</f>
        <v>1.C.2.b.</v>
      </c>
      <c r="B156" s="142" t="str">
        <f>CO2eq!B109</f>
        <v>Almacenamiento</v>
      </c>
      <c r="C156" s="94">
        <f>CO2eq!AE109</f>
        <v>0</v>
      </c>
      <c r="D156" s="94">
        <f t="shared" si="6"/>
        <v>0</v>
      </c>
      <c r="F156" s="139">
        <f t="shared" si="7"/>
        <v>0</v>
      </c>
      <c r="G156" s="140">
        <f t="shared" si="8"/>
        <v>1.0000000000000002</v>
      </c>
    </row>
    <row r="157" spans="1:7" x14ac:dyDescent="0.25">
      <c r="A157" s="142" t="str">
        <f>CO2eq!A110</f>
        <v>1.C.3.</v>
      </c>
      <c r="B157" s="142" t="str">
        <f>CO2eq!B110</f>
        <v>Otros</v>
      </c>
      <c r="C157" s="94">
        <f>CO2eq!AE110</f>
        <v>0</v>
      </c>
      <c r="D157" s="94">
        <f t="shared" si="6"/>
        <v>0</v>
      </c>
      <c r="F157" s="139">
        <f t="shared" si="7"/>
        <v>0</v>
      </c>
      <c r="G157" s="140">
        <f t="shared" si="8"/>
        <v>1.0000000000000002</v>
      </c>
    </row>
    <row r="158" spans="1:7" x14ac:dyDescent="0.25">
      <c r="A158" s="142" t="str">
        <f>CO2eq!A114</f>
        <v>2.A.2.</v>
      </c>
      <c r="B158" s="142" t="str">
        <f>CO2eq!B114</f>
        <v>Producción de cal</v>
      </c>
      <c r="C158" s="94">
        <f>CO2eq!AE114</f>
        <v>0</v>
      </c>
      <c r="D158" s="94">
        <f t="shared" si="6"/>
        <v>0</v>
      </c>
      <c r="F158" s="139">
        <f t="shared" si="7"/>
        <v>0</v>
      </c>
      <c r="G158" s="140">
        <f t="shared" si="8"/>
        <v>1.0000000000000002</v>
      </c>
    </row>
    <row r="159" spans="1:7" x14ac:dyDescent="0.25">
      <c r="A159" s="143" t="str">
        <f>CO2eq!A116</f>
        <v>2.A.4.</v>
      </c>
      <c r="B159" s="143" t="str">
        <f>CO2eq!B116</f>
        <v>Otros uso de carbonatos en los procesos</v>
      </c>
      <c r="C159" s="33">
        <f>CO2eq!AE116</f>
        <v>0</v>
      </c>
      <c r="D159" s="94">
        <f t="shared" si="6"/>
        <v>0</v>
      </c>
      <c r="F159" s="139">
        <f t="shared" si="7"/>
        <v>0</v>
      </c>
      <c r="G159" s="140">
        <f t="shared" si="8"/>
        <v>1.0000000000000002</v>
      </c>
    </row>
    <row r="160" spans="1:7" x14ac:dyDescent="0.25">
      <c r="A160" s="142" t="str">
        <f>CO2eq!A123</f>
        <v>2.B.1.</v>
      </c>
      <c r="B160" s="142" t="str">
        <f>CO2eq!B123</f>
        <v>Producción de amoníaco</v>
      </c>
      <c r="C160" s="94">
        <f>CO2eq!AE123</f>
        <v>0</v>
      </c>
      <c r="D160" s="94">
        <f t="shared" si="6"/>
        <v>0</v>
      </c>
      <c r="F160" s="139">
        <f t="shared" si="7"/>
        <v>0</v>
      </c>
      <c r="G160" s="140">
        <f t="shared" si="8"/>
        <v>1.0000000000000002</v>
      </c>
    </row>
    <row r="161" spans="1:7" x14ac:dyDescent="0.25">
      <c r="A161" s="142" t="str">
        <f>CO2eq!A124</f>
        <v>2.B.2.</v>
      </c>
      <c r="B161" s="142" t="str">
        <f>CO2eq!B124</f>
        <v>Producción de ácido nítrico</v>
      </c>
      <c r="C161" s="94">
        <f>CO2eq!AE124</f>
        <v>0</v>
      </c>
      <c r="D161" s="94">
        <f t="shared" si="6"/>
        <v>0</v>
      </c>
      <c r="F161" s="139">
        <f t="shared" si="7"/>
        <v>0</v>
      </c>
      <c r="G161" s="140">
        <f t="shared" si="8"/>
        <v>1.0000000000000002</v>
      </c>
    </row>
    <row r="162" spans="1:7" x14ac:dyDescent="0.25">
      <c r="A162" s="142" t="str">
        <f>CO2eq!A125</f>
        <v>2.B.3.</v>
      </c>
      <c r="B162" s="142" t="str">
        <f>CO2eq!B125</f>
        <v>Producción de ácido adípico</v>
      </c>
      <c r="C162" s="94">
        <f>CO2eq!AE125</f>
        <v>0</v>
      </c>
      <c r="D162" s="94">
        <f t="shared" si="6"/>
        <v>0</v>
      </c>
      <c r="F162" s="139">
        <f t="shared" si="7"/>
        <v>0</v>
      </c>
      <c r="G162" s="140">
        <f t="shared" si="8"/>
        <v>1.0000000000000002</v>
      </c>
    </row>
    <row r="163" spans="1:7" x14ac:dyDescent="0.25">
      <c r="A163" s="142" t="str">
        <f>CO2eq!A126</f>
        <v>2.B.4.</v>
      </c>
      <c r="B163" s="142" t="str">
        <f>CO2eq!B126</f>
        <v>Producción de caprolactama, glioxil y ácido glioxílico</v>
      </c>
      <c r="C163" s="94">
        <f>CO2eq!AE126</f>
        <v>0</v>
      </c>
      <c r="D163" s="94">
        <f t="shared" si="6"/>
        <v>0</v>
      </c>
      <c r="F163" s="139">
        <f t="shared" si="7"/>
        <v>0</v>
      </c>
      <c r="G163" s="140">
        <f t="shared" si="8"/>
        <v>1.0000000000000002</v>
      </c>
    </row>
    <row r="164" spans="1:7" x14ac:dyDescent="0.25">
      <c r="A164" s="142" t="str">
        <f>CO2eq!A127</f>
        <v>2.B.5.</v>
      </c>
      <c r="B164" s="142" t="str">
        <f>CO2eq!B127</f>
        <v>Producción de carburo</v>
      </c>
      <c r="C164" s="94">
        <f>CO2eq!AE127</f>
        <v>0</v>
      </c>
      <c r="D164" s="94">
        <f t="shared" si="6"/>
        <v>0</v>
      </c>
      <c r="F164" s="139">
        <f t="shared" si="7"/>
        <v>0</v>
      </c>
      <c r="G164" s="140">
        <f t="shared" si="8"/>
        <v>1.0000000000000002</v>
      </c>
    </row>
    <row r="165" spans="1:7" x14ac:dyDescent="0.25">
      <c r="A165" s="142" t="str">
        <f>CO2eq!A128</f>
        <v>2.B.6.</v>
      </c>
      <c r="B165" s="142" t="str">
        <f>CO2eq!B128</f>
        <v>Producción de dióxido de titanio</v>
      </c>
      <c r="C165" s="94">
        <f>CO2eq!AE128</f>
        <v>0</v>
      </c>
      <c r="D165" s="94">
        <f t="shared" si="6"/>
        <v>0</v>
      </c>
      <c r="F165" s="139">
        <f t="shared" si="7"/>
        <v>0</v>
      </c>
      <c r="G165" s="140">
        <f t="shared" si="8"/>
        <v>1.0000000000000002</v>
      </c>
    </row>
    <row r="166" spans="1:7" x14ac:dyDescent="0.25">
      <c r="A166" s="142" t="str">
        <f>CO2eq!A129</f>
        <v>2.B.7.</v>
      </c>
      <c r="B166" s="142" t="str">
        <f>CO2eq!B129</f>
        <v>Producción de ceniza de sosa</v>
      </c>
      <c r="C166" s="94">
        <f>CO2eq!AE129</f>
        <v>0</v>
      </c>
      <c r="D166" s="94">
        <f t="shared" si="6"/>
        <v>0</v>
      </c>
      <c r="F166" s="139">
        <f t="shared" si="7"/>
        <v>0</v>
      </c>
      <c r="G166" s="140">
        <f t="shared" si="8"/>
        <v>1.0000000000000002</v>
      </c>
    </row>
    <row r="167" spans="1:7" x14ac:dyDescent="0.25">
      <c r="A167" s="142" t="str">
        <f>CO2eq!A131</f>
        <v>2.B.8.a.</v>
      </c>
      <c r="B167" s="142" t="str">
        <f>CO2eq!B131</f>
        <v>Metanol</v>
      </c>
      <c r="C167" s="94">
        <f>CO2eq!AE131</f>
        <v>0</v>
      </c>
      <c r="D167" s="94">
        <f t="shared" si="6"/>
        <v>0</v>
      </c>
      <c r="F167" s="139">
        <f t="shared" si="7"/>
        <v>0</v>
      </c>
      <c r="G167" s="140">
        <f t="shared" si="8"/>
        <v>1.0000000000000002</v>
      </c>
    </row>
    <row r="168" spans="1:7" x14ac:dyDescent="0.25">
      <c r="A168" s="142" t="str">
        <f>CO2eq!A132</f>
        <v>2.B.8.b.</v>
      </c>
      <c r="B168" s="142" t="str">
        <f>CO2eq!B132</f>
        <v>Etileno</v>
      </c>
      <c r="C168" s="94">
        <f>CO2eq!AE132</f>
        <v>0</v>
      </c>
      <c r="D168" s="94">
        <f t="shared" si="6"/>
        <v>0</v>
      </c>
      <c r="F168" s="139">
        <f t="shared" si="7"/>
        <v>0</v>
      </c>
      <c r="G168" s="140">
        <f t="shared" si="8"/>
        <v>1.0000000000000002</v>
      </c>
    </row>
    <row r="169" spans="1:7" x14ac:dyDescent="0.25">
      <c r="A169" s="142" t="str">
        <f>CO2eq!A133</f>
        <v>2.B.8.c.</v>
      </c>
      <c r="B169" s="142" t="str">
        <f>CO2eq!B133</f>
        <v>Dicloruro de etileno y monómero cloruro de vinilo</v>
      </c>
      <c r="C169" s="94">
        <f>CO2eq!AE133</f>
        <v>0</v>
      </c>
      <c r="D169" s="94">
        <f t="shared" si="6"/>
        <v>0</v>
      </c>
      <c r="F169" s="139">
        <f t="shared" si="7"/>
        <v>0</v>
      </c>
      <c r="G169" s="140">
        <f t="shared" si="8"/>
        <v>1.0000000000000002</v>
      </c>
    </row>
    <row r="170" spans="1:7" x14ac:dyDescent="0.25">
      <c r="A170" s="142" t="str">
        <f>CO2eq!A134</f>
        <v>2.B.8.d.</v>
      </c>
      <c r="B170" s="142" t="str">
        <f>CO2eq!B134</f>
        <v>Óxido de etileno</v>
      </c>
      <c r="C170" s="94">
        <f>CO2eq!AE134</f>
        <v>0</v>
      </c>
      <c r="D170" s="94">
        <f t="shared" si="6"/>
        <v>0</v>
      </c>
      <c r="F170" s="139">
        <f t="shared" si="7"/>
        <v>0</v>
      </c>
      <c r="G170" s="140">
        <f t="shared" si="8"/>
        <v>1.0000000000000002</v>
      </c>
    </row>
    <row r="171" spans="1:7" x14ac:dyDescent="0.25">
      <c r="A171" s="142" t="str">
        <f>CO2eq!A135</f>
        <v>2.B.8.e.</v>
      </c>
      <c r="B171" s="142" t="str">
        <f>CO2eq!B135</f>
        <v>Acrilonitrilo</v>
      </c>
      <c r="C171" s="94">
        <f>CO2eq!AE135</f>
        <v>0</v>
      </c>
      <c r="D171" s="94">
        <f t="shared" si="6"/>
        <v>0</v>
      </c>
      <c r="F171" s="139">
        <f t="shared" si="7"/>
        <v>0</v>
      </c>
      <c r="G171" s="140">
        <f t="shared" si="8"/>
        <v>1.0000000000000002</v>
      </c>
    </row>
    <row r="172" spans="1:7" x14ac:dyDescent="0.25">
      <c r="A172" s="142" t="str">
        <f>CO2eq!A136</f>
        <v>2.B.8.f.</v>
      </c>
      <c r="B172" s="142" t="str">
        <f>CO2eq!B136</f>
        <v>Negro de humo</v>
      </c>
      <c r="C172" s="94">
        <f>CO2eq!AE136</f>
        <v>0</v>
      </c>
      <c r="D172" s="94">
        <f t="shared" si="6"/>
        <v>0</v>
      </c>
      <c r="F172" s="139">
        <f t="shared" si="7"/>
        <v>0</v>
      </c>
      <c r="G172" s="140">
        <f t="shared" si="8"/>
        <v>1.0000000000000002</v>
      </c>
    </row>
    <row r="173" spans="1:7" x14ac:dyDescent="0.25">
      <c r="A173" s="142" t="str">
        <f>CO2eq!A138</f>
        <v>2.B.9.a.</v>
      </c>
      <c r="B173" s="142" t="str">
        <f>CO2eq!B138</f>
        <v>Emisiones de productos derivados</v>
      </c>
      <c r="C173" s="94">
        <f>CO2eq!AE138</f>
        <v>0</v>
      </c>
      <c r="D173" s="94">
        <f t="shared" si="6"/>
        <v>0</v>
      </c>
      <c r="F173" s="139">
        <f t="shared" si="7"/>
        <v>0</v>
      </c>
      <c r="G173" s="140">
        <f t="shared" si="8"/>
        <v>1.0000000000000002</v>
      </c>
    </row>
    <row r="174" spans="1:7" x14ac:dyDescent="0.25">
      <c r="A174" s="142" t="str">
        <f>CO2eq!A139</f>
        <v>2.B.9.b.</v>
      </c>
      <c r="B174" s="142" t="str">
        <f>CO2eq!B139</f>
        <v>Emisiones fugitivas</v>
      </c>
      <c r="C174" s="94">
        <f>CO2eq!AE139</f>
        <v>0</v>
      </c>
      <c r="D174" s="94">
        <f t="shared" si="6"/>
        <v>0</v>
      </c>
      <c r="F174" s="139">
        <f t="shared" si="7"/>
        <v>0</v>
      </c>
      <c r="G174" s="140">
        <f t="shared" si="8"/>
        <v>1.0000000000000002</v>
      </c>
    </row>
    <row r="175" spans="1:7" x14ac:dyDescent="0.25">
      <c r="A175" s="142" t="str">
        <f>CO2eq!A140</f>
        <v>2.B.10.</v>
      </c>
      <c r="B175" s="142" t="str">
        <f>CO2eq!B140</f>
        <v>Otros (especificar)</v>
      </c>
      <c r="C175" s="94">
        <f>CO2eq!AE140</f>
        <v>0</v>
      </c>
      <c r="D175" s="94">
        <f t="shared" si="6"/>
        <v>0</v>
      </c>
      <c r="F175" s="139">
        <f t="shared" si="7"/>
        <v>0</v>
      </c>
      <c r="G175" s="140">
        <f t="shared" si="8"/>
        <v>1.0000000000000002</v>
      </c>
    </row>
    <row r="176" spans="1:7" x14ac:dyDescent="0.25">
      <c r="A176" s="142" t="str">
        <f>CO2eq!A142</f>
        <v>2.C.1.</v>
      </c>
      <c r="B176" s="142" t="str">
        <f>CO2eq!B142</f>
        <v>Producción de hierro y acero</v>
      </c>
      <c r="C176" s="94">
        <f>CO2eq!AE142</f>
        <v>0</v>
      </c>
      <c r="D176" s="94">
        <f t="shared" si="6"/>
        <v>0</v>
      </c>
      <c r="F176" s="139">
        <f t="shared" si="7"/>
        <v>0</v>
      </c>
      <c r="G176" s="140">
        <f t="shared" si="8"/>
        <v>1.0000000000000002</v>
      </c>
    </row>
    <row r="177" spans="1:7" x14ac:dyDescent="0.25">
      <c r="A177" s="142" t="str">
        <f>CO2eq!A143</f>
        <v>2.C.2.</v>
      </c>
      <c r="B177" s="142" t="str">
        <f>CO2eq!B143</f>
        <v>Producción de ferroaleaciones</v>
      </c>
      <c r="C177" s="94">
        <f>CO2eq!AE143</f>
        <v>0</v>
      </c>
      <c r="D177" s="94">
        <f t="shared" si="6"/>
        <v>0</v>
      </c>
      <c r="F177" s="139">
        <f t="shared" si="7"/>
        <v>0</v>
      </c>
      <c r="G177" s="140">
        <f t="shared" si="8"/>
        <v>1.0000000000000002</v>
      </c>
    </row>
    <row r="178" spans="1:7" x14ac:dyDescent="0.25">
      <c r="A178" s="142" t="str">
        <f>CO2eq!A144</f>
        <v>2.C.3.</v>
      </c>
      <c r="B178" s="142" t="str">
        <f>CO2eq!B144</f>
        <v>Producción de aluminio</v>
      </c>
      <c r="C178" s="94">
        <f>CO2eq!AE144</f>
        <v>0</v>
      </c>
      <c r="D178" s="94">
        <f t="shared" si="6"/>
        <v>0</v>
      </c>
      <c r="F178" s="139">
        <f t="shared" si="7"/>
        <v>0</v>
      </c>
      <c r="G178" s="140">
        <f t="shared" si="8"/>
        <v>1.0000000000000002</v>
      </c>
    </row>
    <row r="179" spans="1:7" x14ac:dyDescent="0.25">
      <c r="A179" s="142" t="str">
        <f>CO2eq!A145</f>
        <v>2.C.4.</v>
      </c>
      <c r="B179" s="142" t="str">
        <f>CO2eq!B145</f>
        <v>Producción de magnesio</v>
      </c>
      <c r="C179" s="94">
        <f>CO2eq!AE145</f>
        <v>0</v>
      </c>
      <c r="D179" s="94">
        <f t="shared" si="6"/>
        <v>0</v>
      </c>
      <c r="F179" s="139">
        <f t="shared" si="7"/>
        <v>0</v>
      </c>
      <c r="G179" s="140">
        <f t="shared" si="8"/>
        <v>1.0000000000000002</v>
      </c>
    </row>
    <row r="180" spans="1:7" x14ac:dyDescent="0.25">
      <c r="A180" s="142" t="str">
        <f>CO2eq!A146</f>
        <v>2.C.5.</v>
      </c>
      <c r="B180" s="142" t="str">
        <f>CO2eq!B146</f>
        <v>Producción de plomo</v>
      </c>
      <c r="C180" s="94">
        <f>CO2eq!AE146</f>
        <v>0</v>
      </c>
      <c r="D180" s="94">
        <f t="shared" si="6"/>
        <v>0</v>
      </c>
      <c r="F180" s="139">
        <f t="shared" si="7"/>
        <v>0</v>
      </c>
      <c r="G180" s="140">
        <f t="shared" si="8"/>
        <v>1.0000000000000002</v>
      </c>
    </row>
    <row r="181" spans="1:7" x14ac:dyDescent="0.25">
      <c r="A181" s="142" t="str">
        <f>CO2eq!A147</f>
        <v>2.C.6.</v>
      </c>
      <c r="B181" s="142" t="str">
        <f>CO2eq!B147</f>
        <v>Producción de cinc</v>
      </c>
      <c r="C181" s="94">
        <f>CO2eq!AE147</f>
        <v>0</v>
      </c>
      <c r="D181" s="94">
        <f t="shared" si="6"/>
        <v>0</v>
      </c>
      <c r="F181" s="139">
        <f t="shared" si="7"/>
        <v>0</v>
      </c>
      <c r="G181" s="140">
        <f t="shared" si="8"/>
        <v>1.0000000000000002</v>
      </c>
    </row>
    <row r="182" spans="1:7" x14ac:dyDescent="0.25">
      <c r="A182" s="142" t="str">
        <f>CO2eq!A148</f>
        <v>2.C.7.</v>
      </c>
      <c r="B182" s="142" t="str">
        <f>CO2eq!B148</f>
        <v>Otros (especificar)</v>
      </c>
      <c r="C182" s="94">
        <f>CO2eq!AE148</f>
        <v>0</v>
      </c>
      <c r="D182" s="94">
        <f t="shared" si="6"/>
        <v>0</v>
      </c>
      <c r="F182" s="139">
        <f t="shared" si="7"/>
        <v>0</v>
      </c>
      <c r="G182" s="140">
        <f t="shared" si="8"/>
        <v>1.0000000000000002</v>
      </c>
    </row>
    <row r="183" spans="1:7" x14ac:dyDescent="0.25">
      <c r="A183" s="142" t="str">
        <f>CO2eq!A152</f>
        <v>2.D.3.</v>
      </c>
      <c r="B183" s="142" t="str">
        <f>CO2eq!B152</f>
        <v>Uso de solventes</v>
      </c>
      <c r="C183" s="94">
        <f>CO2eq!AE152</f>
        <v>0</v>
      </c>
      <c r="D183" s="94">
        <f t="shared" si="6"/>
        <v>0</v>
      </c>
      <c r="F183" s="139">
        <f t="shared" si="7"/>
        <v>0</v>
      </c>
      <c r="G183" s="140">
        <f t="shared" si="8"/>
        <v>1.0000000000000002</v>
      </c>
    </row>
    <row r="184" spans="1:7" x14ac:dyDescent="0.25">
      <c r="A184" s="142" t="str">
        <f>CO2eq!A153</f>
        <v>2.D.4.</v>
      </c>
      <c r="B184" s="142" t="str">
        <f>CO2eq!B153</f>
        <v>Otros (especificar)</v>
      </c>
      <c r="C184" s="94">
        <f>CO2eq!AE153</f>
        <v>0</v>
      </c>
      <c r="D184" s="94">
        <f t="shared" si="6"/>
        <v>0</v>
      </c>
      <c r="F184" s="139">
        <f t="shared" si="7"/>
        <v>0</v>
      </c>
      <c r="G184" s="140">
        <f t="shared" si="8"/>
        <v>1.0000000000000002</v>
      </c>
    </row>
    <row r="185" spans="1:7" x14ac:dyDescent="0.25">
      <c r="A185" s="142" t="str">
        <f>CO2eq!A155</f>
        <v>2.E.1.</v>
      </c>
      <c r="B185" s="142" t="str">
        <f>CO2eq!B155</f>
        <v>Circuitos integrados o semiconductores</v>
      </c>
      <c r="C185" s="94">
        <f>CO2eq!AE155</f>
        <v>0</v>
      </c>
      <c r="D185" s="94">
        <f t="shared" si="6"/>
        <v>0</v>
      </c>
      <c r="F185" s="139">
        <f t="shared" si="7"/>
        <v>0</v>
      </c>
      <c r="G185" s="140">
        <f t="shared" si="8"/>
        <v>1.0000000000000002</v>
      </c>
    </row>
    <row r="186" spans="1:7" x14ac:dyDescent="0.25">
      <c r="A186" s="142" t="str">
        <f>CO2eq!A156</f>
        <v>2.E.2.</v>
      </c>
      <c r="B186" s="142" t="str">
        <f>CO2eq!B156</f>
        <v>Pantalla plana tipo TFT</v>
      </c>
      <c r="C186" s="94">
        <f>CO2eq!AE156</f>
        <v>0</v>
      </c>
      <c r="D186" s="94">
        <f t="shared" si="6"/>
        <v>0</v>
      </c>
      <c r="F186" s="139">
        <f t="shared" si="7"/>
        <v>0</v>
      </c>
      <c r="G186" s="140">
        <f t="shared" si="8"/>
        <v>1.0000000000000002</v>
      </c>
    </row>
    <row r="187" spans="1:7" x14ac:dyDescent="0.25">
      <c r="A187" s="142" t="str">
        <f>CO2eq!A157</f>
        <v>2.E.3.</v>
      </c>
      <c r="B187" s="142" t="str">
        <f>CO2eq!B157</f>
        <v>Células fotovoltaicas</v>
      </c>
      <c r="C187" s="94">
        <f>CO2eq!AE157</f>
        <v>0</v>
      </c>
      <c r="D187" s="94">
        <f t="shared" si="6"/>
        <v>0</v>
      </c>
      <c r="F187" s="139">
        <f t="shared" si="7"/>
        <v>0</v>
      </c>
      <c r="G187" s="140">
        <f t="shared" si="8"/>
        <v>1.0000000000000002</v>
      </c>
    </row>
    <row r="188" spans="1:7" x14ac:dyDescent="0.25">
      <c r="A188" s="142" t="str">
        <f>CO2eq!A158</f>
        <v>2.E.4.</v>
      </c>
      <c r="B188" s="142" t="str">
        <f>CO2eq!B158</f>
        <v>Fluidos de transferencia térmica</v>
      </c>
      <c r="C188" s="94">
        <f>CO2eq!AE158</f>
        <v>0</v>
      </c>
      <c r="D188" s="94">
        <f t="shared" si="6"/>
        <v>0</v>
      </c>
      <c r="F188" s="139">
        <f t="shared" si="7"/>
        <v>0</v>
      </c>
      <c r="G188" s="140">
        <f t="shared" si="8"/>
        <v>1.0000000000000002</v>
      </c>
    </row>
    <row r="189" spans="1:7" x14ac:dyDescent="0.25">
      <c r="A189" s="142" t="str">
        <f>CO2eq!A159</f>
        <v>2.E.5.</v>
      </c>
      <c r="B189" s="142" t="str">
        <f>CO2eq!B159</f>
        <v>Otros (especificar)</v>
      </c>
      <c r="C189" s="94">
        <f>CO2eq!AE159</f>
        <v>0</v>
      </c>
      <c r="D189" s="94">
        <f t="shared" si="6"/>
        <v>0</v>
      </c>
      <c r="F189" s="139">
        <f t="shared" si="7"/>
        <v>0</v>
      </c>
      <c r="G189" s="140">
        <f t="shared" si="8"/>
        <v>1.0000000000000002</v>
      </c>
    </row>
    <row r="190" spans="1:7" x14ac:dyDescent="0.25">
      <c r="A190" s="142" t="str">
        <f>CO2eq!A172</f>
        <v>2.F.6.</v>
      </c>
      <c r="B190" s="142" t="str">
        <f>CO2eq!B172</f>
        <v>Otras aplicaciones (especificar)</v>
      </c>
      <c r="C190" s="94">
        <f>CO2eq!AE172</f>
        <v>0</v>
      </c>
      <c r="D190" s="94">
        <f t="shared" si="6"/>
        <v>0</v>
      </c>
      <c r="F190" s="139">
        <f t="shared" si="7"/>
        <v>0</v>
      </c>
      <c r="G190" s="140">
        <f t="shared" si="8"/>
        <v>1.0000000000000002</v>
      </c>
    </row>
    <row r="191" spans="1:7" x14ac:dyDescent="0.25">
      <c r="A191" s="142" t="str">
        <f>CO2eq!A179</f>
        <v>2.G.2.a.</v>
      </c>
      <c r="B191" s="142" t="str">
        <f>CO2eq!B179</f>
        <v>Aplicaciones militares</v>
      </c>
      <c r="C191" s="94">
        <f>CO2eq!AE179</f>
        <v>0</v>
      </c>
      <c r="D191" s="94">
        <f t="shared" si="6"/>
        <v>0</v>
      </c>
      <c r="F191" s="139">
        <f t="shared" si="7"/>
        <v>0</v>
      </c>
      <c r="G191" s="140">
        <f t="shared" si="8"/>
        <v>1.0000000000000002</v>
      </c>
    </row>
    <row r="192" spans="1:7" x14ac:dyDescent="0.25">
      <c r="A192" s="142" t="str">
        <f>CO2eq!A180</f>
        <v>2.G.2.b.</v>
      </c>
      <c r="B192" s="142" t="str">
        <f>CO2eq!B180</f>
        <v>Aceleradores</v>
      </c>
      <c r="C192" s="94">
        <f>CO2eq!AE180</f>
        <v>0</v>
      </c>
      <c r="D192" s="94">
        <f t="shared" si="6"/>
        <v>0</v>
      </c>
      <c r="F192" s="139">
        <f t="shared" si="7"/>
        <v>0</v>
      </c>
      <c r="G192" s="140">
        <f t="shared" si="8"/>
        <v>1.0000000000000002</v>
      </c>
    </row>
    <row r="193" spans="1:7" x14ac:dyDescent="0.25">
      <c r="A193" s="142" t="str">
        <f>CO2eq!A181</f>
        <v>2.G.2.c.</v>
      </c>
      <c r="B193" s="142" t="str">
        <f>CO2eq!B181</f>
        <v>Otros (especificar)</v>
      </c>
      <c r="C193" s="94">
        <f>CO2eq!AE181</f>
        <v>0</v>
      </c>
      <c r="D193" s="94">
        <f t="shared" si="6"/>
        <v>0</v>
      </c>
      <c r="F193" s="139">
        <f t="shared" si="7"/>
        <v>0</v>
      </c>
      <c r="G193" s="140">
        <f t="shared" si="8"/>
        <v>1.0000000000000002</v>
      </c>
    </row>
    <row r="194" spans="1:7" x14ac:dyDescent="0.25">
      <c r="A194" s="142" t="str">
        <f>CO2eq!A184</f>
        <v>2.G.3.b.</v>
      </c>
      <c r="B194" s="142" t="str">
        <f>CO2eq!B184</f>
        <v>Propulsor para productos presurizados y aerosoles</v>
      </c>
      <c r="C194" s="94">
        <f>CO2eq!AE184</f>
        <v>0</v>
      </c>
      <c r="D194" s="94">
        <f t="shared" ref="D194:D238" si="9">ABS(C194)</f>
        <v>0</v>
      </c>
      <c r="F194" s="139">
        <f t="shared" si="7"/>
        <v>0</v>
      </c>
      <c r="G194" s="140">
        <f t="shared" si="8"/>
        <v>1.0000000000000002</v>
      </c>
    </row>
    <row r="195" spans="1:7" x14ac:dyDescent="0.25">
      <c r="A195" s="142" t="str">
        <f>CO2eq!A185</f>
        <v>2.G.3.c.</v>
      </c>
      <c r="B195" s="142" t="str">
        <f>CO2eq!B185</f>
        <v>Otros (especificar)</v>
      </c>
      <c r="C195" s="94">
        <f>CO2eq!AE185</f>
        <v>0</v>
      </c>
      <c r="D195" s="94">
        <f t="shared" si="9"/>
        <v>0</v>
      </c>
      <c r="F195" s="139">
        <f t="shared" si="7"/>
        <v>0</v>
      </c>
      <c r="G195" s="140">
        <f t="shared" si="8"/>
        <v>1.0000000000000002</v>
      </c>
    </row>
    <row r="196" spans="1:7" x14ac:dyDescent="0.25">
      <c r="A196" s="142" t="str">
        <f>CO2eq!A186</f>
        <v>2.G.4.</v>
      </c>
      <c r="B196" s="142" t="str">
        <f>CO2eq!B186</f>
        <v>Otros (especificar)</v>
      </c>
      <c r="C196" s="94">
        <f>CO2eq!AE186</f>
        <v>0</v>
      </c>
      <c r="D196" s="94">
        <f t="shared" si="9"/>
        <v>0</v>
      </c>
      <c r="F196" s="139">
        <f t="shared" ref="F196:F254" si="10">C196/D$1</f>
        <v>0</v>
      </c>
      <c r="G196" s="140">
        <f t="shared" si="8"/>
        <v>1.0000000000000002</v>
      </c>
    </row>
    <row r="197" spans="1:7" x14ac:dyDescent="0.25">
      <c r="A197" s="142" t="str">
        <f>CO2eq!A188</f>
        <v>2.H.1.</v>
      </c>
      <c r="B197" s="142" t="str">
        <f>CO2eq!B188</f>
        <v>Industria de la pulpa y el papel</v>
      </c>
      <c r="C197" s="94">
        <f>CO2eq!AE188</f>
        <v>0</v>
      </c>
      <c r="D197" s="94">
        <f t="shared" si="9"/>
        <v>0</v>
      </c>
      <c r="F197" s="139">
        <f t="shared" si="10"/>
        <v>0</v>
      </c>
      <c r="G197" s="140">
        <f t="shared" ref="G197:G254" si="11">G196+ABS(F197)</f>
        <v>1.0000000000000002</v>
      </c>
    </row>
    <row r="198" spans="1:7" x14ac:dyDescent="0.25">
      <c r="A198" s="142" t="str">
        <f>CO2eq!A189</f>
        <v>2.H.2.</v>
      </c>
      <c r="B198" s="142" t="str">
        <f>CO2eq!B189</f>
        <v>Industria de la alimentación y las bebidas</v>
      </c>
      <c r="C198" s="94">
        <f>CO2eq!AE189</f>
        <v>0</v>
      </c>
      <c r="D198" s="94">
        <f t="shared" si="9"/>
        <v>0</v>
      </c>
      <c r="F198" s="139">
        <f t="shared" si="10"/>
        <v>0</v>
      </c>
      <c r="G198" s="140">
        <f t="shared" si="11"/>
        <v>1.0000000000000002</v>
      </c>
    </row>
    <row r="199" spans="1:7" x14ac:dyDescent="0.25">
      <c r="A199" s="142" t="str">
        <f>CO2eq!A190</f>
        <v>2.H.3.</v>
      </c>
      <c r="B199" s="142" t="str">
        <f>CO2eq!B190</f>
        <v>Otros (especificar)</v>
      </c>
      <c r="C199" s="94">
        <f>CO2eq!AE190</f>
        <v>0</v>
      </c>
      <c r="D199" s="94">
        <f t="shared" si="9"/>
        <v>0</v>
      </c>
      <c r="F199" s="139">
        <f t="shared" si="10"/>
        <v>0</v>
      </c>
      <c r="G199" s="140">
        <f t="shared" si="11"/>
        <v>1.0000000000000002</v>
      </c>
    </row>
    <row r="200" spans="1:7" x14ac:dyDescent="0.25">
      <c r="A200" s="142" t="str">
        <f>CO2eq!A207</f>
        <v>3.A.4.a.</v>
      </c>
      <c r="B200" s="142" t="str">
        <f>CO2eq!B207</f>
        <v>Búfalos</v>
      </c>
      <c r="C200" s="94">
        <f>CO2eq!AE207</f>
        <v>0</v>
      </c>
      <c r="D200" s="94">
        <f t="shared" si="9"/>
        <v>0</v>
      </c>
      <c r="F200" s="139">
        <f t="shared" si="10"/>
        <v>0</v>
      </c>
      <c r="G200" s="140">
        <f t="shared" si="11"/>
        <v>1.0000000000000002</v>
      </c>
    </row>
    <row r="201" spans="1:7" x14ac:dyDescent="0.25">
      <c r="A201" s="142" t="str">
        <f>CO2eq!A211</f>
        <v>3.A.4.e.</v>
      </c>
      <c r="B201" s="142" t="str">
        <f>CO2eq!B211</f>
        <v>Aves de corral</v>
      </c>
      <c r="C201" s="94">
        <f>CO2eq!AE211</f>
        <v>0</v>
      </c>
      <c r="D201" s="94">
        <f t="shared" si="9"/>
        <v>0</v>
      </c>
      <c r="F201" s="139">
        <f t="shared" si="10"/>
        <v>0</v>
      </c>
      <c r="G201" s="140">
        <f t="shared" si="11"/>
        <v>1.0000000000000002</v>
      </c>
    </row>
    <row r="202" spans="1:7" x14ac:dyDescent="0.25">
      <c r="A202" s="142" t="str">
        <f>CO2eq!A231</f>
        <v>3.B.4.a.</v>
      </c>
      <c r="B202" s="142" t="str">
        <f>CO2eq!B231</f>
        <v>Búfalos</v>
      </c>
      <c r="C202" s="94">
        <f>CO2eq!AE231</f>
        <v>0</v>
      </c>
      <c r="D202" s="94">
        <f t="shared" si="9"/>
        <v>0</v>
      </c>
      <c r="F202" s="139">
        <f t="shared" si="10"/>
        <v>0</v>
      </c>
      <c r="G202" s="140">
        <f t="shared" si="11"/>
        <v>1.0000000000000002</v>
      </c>
    </row>
    <row r="203" spans="1:7" x14ac:dyDescent="0.25">
      <c r="A203" s="142" t="str">
        <f>CO2eq!A242</f>
        <v>3.B.5.b.</v>
      </c>
      <c r="B203" s="142" t="str">
        <f>CO2eq!B242</f>
        <v>Ovinos</v>
      </c>
      <c r="C203" s="94">
        <f>CO2eq!AE242</f>
        <v>0</v>
      </c>
      <c r="D203" s="94">
        <f t="shared" si="9"/>
        <v>0</v>
      </c>
      <c r="F203" s="139">
        <f t="shared" si="10"/>
        <v>0</v>
      </c>
      <c r="G203" s="140">
        <f t="shared" si="11"/>
        <v>1.0000000000000002</v>
      </c>
    </row>
    <row r="204" spans="1:7" x14ac:dyDescent="0.25">
      <c r="A204" s="142" t="str">
        <f>CO2eq!A245</f>
        <v>3.B.5.d.i.</v>
      </c>
      <c r="B204" s="142" t="str">
        <f>CO2eq!B245</f>
        <v>Búfalos</v>
      </c>
      <c r="C204" s="94">
        <f>CO2eq!AE245</f>
        <v>0</v>
      </c>
      <c r="D204" s="94">
        <f t="shared" si="9"/>
        <v>0</v>
      </c>
      <c r="F204" s="139">
        <f t="shared" si="10"/>
        <v>0</v>
      </c>
      <c r="G204" s="140">
        <f t="shared" si="11"/>
        <v>1.0000000000000002</v>
      </c>
    </row>
    <row r="205" spans="1:7" x14ac:dyDescent="0.25">
      <c r="A205" s="142" t="str">
        <f>CO2eq!A246</f>
        <v>3.B.5.d.ii.</v>
      </c>
      <c r="B205" s="142" t="str">
        <f>CO2eq!B246</f>
        <v>Caprinos</v>
      </c>
      <c r="C205" s="94">
        <f>CO2eq!AE246</f>
        <v>0</v>
      </c>
      <c r="D205" s="94">
        <f t="shared" si="9"/>
        <v>0</v>
      </c>
      <c r="F205" s="139">
        <f t="shared" si="10"/>
        <v>0</v>
      </c>
      <c r="G205" s="140">
        <f t="shared" si="11"/>
        <v>1.0000000000000002</v>
      </c>
    </row>
    <row r="206" spans="1:7" x14ac:dyDescent="0.25">
      <c r="A206" s="142" t="str">
        <f>CO2eq!A247</f>
        <v>3.B.5.d.iii.</v>
      </c>
      <c r="B206" s="142" t="str">
        <f>CO2eq!B247</f>
        <v>Equinos</v>
      </c>
      <c r="C206" s="94">
        <f>CO2eq!AE247</f>
        <v>0</v>
      </c>
      <c r="D206" s="94">
        <f t="shared" si="9"/>
        <v>0</v>
      </c>
      <c r="F206" s="139">
        <f t="shared" si="10"/>
        <v>0</v>
      </c>
      <c r="G206" s="140">
        <f t="shared" si="11"/>
        <v>1.0000000000000002</v>
      </c>
    </row>
    <row r="207" spans="1:7" x14ac:dyDescent="0.25">
      <c r="A207" s="142" t="str">
        <f>CO2eq!A248</f>
        <v>3.B.5.d.iv.</v>
      </c>
      <c r="B207" s="142" t="str">
        <f>CO2eq!B248</f>
        <v>Mulas y asnos</v>
      </c>
      <c r="C207" s="94">
        <f>CO2eq!AE248</f>
        <v>0</v>
      </c>
      <c r="D207" s="94">
        <f t="shared" si="9"/>
        <v>0</v>
      </c>
      <c r="F207" s="139">
        <f t="shared" si="10"/>
        <v>0</v>
      </c>
      <c r="G207" s="140">
        <f t="shared" si="11"/>
        <v>1.0000000000000002</v>
      </c>
    </row>
    <row r="208" spans="1:7" x14ac:dyDescent="0.25">
      <c r="A208" s="142" t="str">
        <f>CO2eq!A250</f>
        <v>3.B.5.d.vi.</v>
      </c>
      <c r="B208" s="142" t="str">
        <f>CO2eq!B250</f>
        <v>Camélidos (llamas y alpacas)</v>
      </c>
      <c r="C208" s="94">
        <f>CO2eq!AE250</f>
        <v>0</v>
      </c>
      <c r="D208" s="94">
        <f t="shared" si="9"/>
        <v>0</v>
      </c>
      <c r="F208" s="139">
        <f t="shared" si="10"/>
        <v>0</v>
      </c>
      <c r="G208" s="140">
        <f t="shared" si="11"/>
        <v>1.0000000000000002</v>
      </c>
    </row>
    <row r="209" spans="1:7" x14ac:dyDescent="0.25">
      <c r="A209" s="142" t="str">
        <f>CO2eq!A251</f>
        <v>3.B.5.d.vii.</v>
      </c>
      <c r="B209" s="142" t="str">
        <f>CO2eq!B251</f>
        <v>Otros</v>
      </c>
      <c r="C209" s="94">
        <f>CO2eq!AE251</f>
        <v>0</v>
      </c>
      <c r="D209" s="94">
        <f t="shared" si="9"/>
        <v>0</v>
      </c>
      <c r="F209" s="139">
        <f t="shared" si="10"/>
        <v>0</v>
      </c>
      <c r="G209" s="140">
        <f t="shared" si="11"/>
        <v>1.0000000000000002</v>
      </c>
    </row>
    <row r="210" spans="1:7" x14ac:dyDescent="0.25">
      <c r="A210" s="142" t="str">
        <f>CO2eq!A262</f>
        <v>3.D.1.b.ii.</v>
      </c>
      <c r="B210" s="142" t="str">
        <f>CO2eq!B262</f>
        <v>Lodos aplicados a los suelos</v>
      </c>
      <c r="C210" s="94">
        <f>CO2eq!AE262</f>
        <v>0</v>
      </c>
      <c r="D210" s="94">
        <f t="shared" si="9"/>
        <v>0</v>
      </c>
      <c r="F210" s="139">
        <f t="shared" si="10"/>
        <v>0</v>
      </c>
      <c r="G210" s="140">
        <f t="shared" si="11"/>
        <v>1.0000000000000002</v>
      </c>
    </row>
    <row r="211" spans="1:7" x14ac:dyDescent="0.25">
      <c r="A211" s="142" t="str">
        <f>CO2eq!A263</f>
        <v>3.D.1.b.iii.</v>
      </c>
      <c r="B211" s="142" t="str">
        <f>CO2eq!B263</f>
        <v>Otros fertilizantes orgánicos aplicados a los suelos</v>
      </c>
      <c r="C211" s="94">
        <f>CO2eq!AE263</f>
        <v>0</v>
      </c>
      <c r="D211" s="94">
        <f t="shared" si="9"/>
        <v>0</v>
      </c>
      <c r="F211" s="139">
        <f t="shared" si="10"/>
        <v>0</v>
      </c>
      <c r="G211" s="140">
        <f t="shared" si="11"/>
        <v>1.0000000000000002</v>
      </c>
    </row>
    <row r="212" spans="1:7" x14ac:dyDescent="0.25">
      <c r="A212" s="142" t="str">
        <f>CO2eq!A266</f>
        <v>3.D.1.e.</v>
      </c>
      <c r="B212" s="142" t="str">
        <f>CO2eq!B266</f>
        <v>Mineralización / inmovilización asociada a la pérdida / ganancia de materia orgánica del suelo</v>
      </c>
      <c r="C212" s="94">
        <f>CO2eq!AE266</f>
        <v>0</v>
      </c>
      <c r="D212" s="94">
        <f t="shared" si="9"/>
        <v>0</v>
      </c>
      <c r="F212" s="139">
        <f t="shared" si="10"/>
        <v>0</v>
      </c>
      <c r="G212" s="140">
        <f t="shared" si="11"/>
        <v>1.0000000000000002</v>
      </c>
    </row>
    <row r="213" spans="1:7" x14ac:dyDescent="0.25">
      <c r="A213" s="142" t="str">
        <f>CO2eq!A267</f>
        <v>3.D.1.f.</v>
      </c>
      <c r="B213" s="142" t="str">
        <f>CO2eq!B267</f>
        <v>Cultivo de suelos orgánicos (histosoles)</v>
      </c>
      <c r="C213" s="94">
        <f>CO2eq!AE267</f>
        <v>0</v>
      </c>
      <c r="D213" s="94">
        <f t="shared" si="9"/>
        <v>0</v>
      </c>
      <c r="F213" s="139">
        <f t="shared" si="10"/>
        <v>0</v>
      </c>
      <c r="G213" s="140">
        <f t="shared" si="11"/>
        <v>1.0000000000000002</v>
      </c>
    </row>
    <row r="214" spans="1:7" x14ac:dyDescent="0.25">
      <c r="A214" s="142" t="str">
        <f>CO2eq!A268</f>
        <v>3.D.1.g.</v>
      </c>
      <c r="B214" s="142" t="str">
        <f>CO2eq!B268</f>
        <v>Otros</v>
      </c>
      <c r="C214" s="94">
        <f>CO2eq!AE268</f>
        <v>0</v>
      </c>
      <c r="D214" s="94">
        <f t="shared" si="9"/>
        <v>0</v>
      </c>
      <c r="F214" s="139">
        <f t="shared" si="10"/>
        <v>0</v>
      </c>
      <c r="G214" s="140">
        <f t="shared" si="11"/>
        <v>1.0000000000000002</v>
      </c>
    </row>
    <row r="215" spans="1:7" x14ac:dyDescent="0.25">
      <c r="A215" s="142" t="str">
        <f>CO2eq!A274</f>
        <v>3.D.2.a.ii.2.</v>
      </c>
      <c r="B215" s="142" t="str">
        <f>CO2eq!B274</f>
        <v>Lodos aplicado a los suelos</v>
      </c>
      <c r="C215" s="94">
        <f>CO2eq!AE274</f>
        <v>0</v>
      </c>
      <c r="D215" s="94">
        <f t="shared" si="9"/>
        <v>0</v>
      </c>
      <c r="F215" s="139">
        <f t="shared" si="10"/>
        <v>0</v>
      </c>
      <c r="G215" s="140">
        <f t="shared" si="11"/>
        <v>1.0000000000000002</v>
      </c>
    </row>
    <row r="216" spans="1:7" x14ac:dyDescent="0.25">
      <c r="A216" s="142" t="str">
        <f>CO2eq!A275</f>
        <v>3.D.2.a.ii.3.</v>
      </c>
      <c r="B216" s="142" t="str">
        <f>CO2eq!B275</f>
        <v>Otros fertilizantes orgánicos aplicados a los suelos</v>
      </c>
      <c r="C216" s="94">
        <f>CO2eq!AE275</f>
        <v>0</v>
      </c>
      <c r="D216" s="94">
        <f t="shared" si="9"/>
        <v>0</v>
      </c>
      <c r="F216" s="139">
        <f t="shared" si="10"/>
        <v>0</v>
      </c>
      <c r="G216" s="140">
        <f t="shared" si="11"/>
        <v>1.0000000000000002</v>
      </c>
    </row>
    <row r="217" spans="1:7" x14ac:dyDescent="0.25">
      <c r="A217" s="142" t="str">
        <f>CO2eq!A281</f>
        <v>3.D.2.b.ii.2.</v>
      </c>
      <c r="B217" s="142" t="str">
        <f>CO2eq!B281</f>
        <v>Lodos aplicado a los suelos</v>
      </c>
      <c r="C217" s="94">
        <f>CO2eq!AE281</f>
        <v>0</v>
      </c>
      <c r="D217" s="94">
        <f t="shared" si="9"/>
        <v>0</v>
      </c>
      <c r="F217" s="139">
        <f t="shared" si="10"/>
        <v>0</v>
      </c>
      <c r="G217" s="140">
        <f t="shared" si="11"/>
        <v>1.0000000000000002</v>
      </c>
    </row>
    <row r="218" spans="1:7" x14ac:dyDescent="0.25">
      <c r="A218" s="142" t="str">
        <f>CO2eq!A282</f>
        <v>3.D.2.b.ii.3.</v>
      </c>
      <c r="B218" s="142" t="str">
        <f>CO2eq!B282</f>
        <v>Otros fertilizantes orgánicos aplicados a los suelos</v>
      </c>
      <c r="C218" s="94">
        <f>CO2eq!AE282</f>
        <v>0</v>
      </c>
      <c r="D218" s="94">
        <f t="shared" si="9"/>
        <v>0</v>
      </c>
      <c r="F218" s="139">
        <f t="shared" si="10"/>
        <v>0</v>
      </c>
      <c r="G218" s="140">
        <f t="shared" si="11"/>
        <v>1.0000000000000002</v>
      </c>
    </row>
    <row r="219" spans="1:7" x14ac:dyDescent="0.25">
      <c r="A219" s="142" t="str">
        <f>CO2eq!A285</f>
        <v>3.D.2.b.v.</v>
      </c>
      <c r="B219" s="142" t="str">
        <f>CO2eq!B285</f>
        <v>Mineralización / inmovilización asociada a la pérdida / ganancia de materia orgánica del suelo</v>
      </c>
      <c r="C219" s="94">
        <f>CO2eq!AE285</f>
        <v>0</v>
      </c>
      <c r="D219" s="94">
        <f t="shared" si="9"/>
        <v>0</v>
      </c>
      <c r="F219" s="139">
        <f t="shared" si="10"/>
        <v>0</v>
      </c>
      <c r="G219" s="140">
        <f t="shared" si="11"/>
        <v>1.0000000000000002</v>
      </c>
    </row>
    <row r="220" spans="1:7" x14ac:dyDescent="0.25">
      <c r="A220" s="142" t="str">
        <f>CO2eq!A286</f>
        <v>3.E.</v>
      </c>
      <c r="B220" s="142" t="str">
        <f>CO2eq!B286</f>
        <v>Quema prescrita de sabanas</v>
      </c>
      <c r="C220" s="94">
        <f>CO2eq!AE286</f>
        <v>0</v>
      </c>
      <c r="D220" s="94">
        <f t="shared" si="9"/>
        <v>0</v>
      </c>
      <c r="F220" s="139">
        <f t="shared" si="10"/>
        <v>0</v>
      </c>
      <c r="G220" s="140">
        <f t="shared" si="11"/>
        <v>1.0000000000000002</v>
      </c>
    </row>
    <row r="221" spans="1:7" x14ac:dyDescent="0.25">
      <c r="A221" s="143" t="str">
        <f>CO2eq!A291</f>
        <v>3.G.</v>
      </c>
      <c r="B221" s="143" t="str">
        <f>CO2eq!B291</f>
        <v>Encalado</v>
      </c>
      <c r="C221" s="33">
        <f>CO2eq!AE291</f>
        <v>0</v>
      </c>
      <c r="D221" s="94">
        <f t="shared" si="9"/>
        <v>0</v>
      </c>
      <c r="F221" s="139">
        <f t="shared" si="10"/>
        <v>0</v>
      </c>
      <c r="G221" s="140">
        <f t="shared" si="11"/>
        <v>1.0000000000000002</v>
      </c>
    </row>
    <row r="222" spans="1:7" x14ac:dyDescent="0.25">
      <c r="A222" s="142" t="str">
        <f>CO2eq!A295</f>
        <v>3.I.</v>
      </c>
      <c r="B222" s="142" t="str">
        <f>CO2eq!B295</f>
        <v>Otros fertilizantes que contienen carbono</v>
      </c>
      <c r="C222" s="94">
        <f>CO2eq!AE295</f>
        <v>0</v>
      </c>
      <c r="D222" s="94">
        <f t="shared" si="9"/>
        <v>0</v>
      </c>
      <c r="F222" s="139">
        <f t="shared" si="10"/>
        <v>0</v>
      </c>
      <c r="G222" s="140">
        <f t="shared" si="11"/>
        <v>1.0000000000000002</v>
      </c>
    </row>
    <row r="223" spans="1:7" x14ac:dyDescent="0.25">
      <c r="A223" s="142" t="str">
        <f>CO2eq!A296</f>
        <v>3.J.</v>
      </c>
      <c r="B223" s="142" t="str">
        <f>CO2eq!B296</f>
        <v>Otros</v>
      </c>
      <c r="C223" s="94">
        <f>CO2eq!AE296</f>
        <v>0</v>
      </c>
      <c r="D223" s="94">
        <f t="shared" si="9"/>
        <v>0</v>
      </c>
      <c r="F223" s="139">
        <f t="shared" si="10"/>
        <v>0</v>
      </c>
      <c r="G223" s="140">
        <f t="shared" si="11"/>
        <v>1.0000000000000002</v>
      </c>
    </row>
    <row r="224" spans="1:7" x14ac:dyDescent="0.25">
      <c r="A224" s="142" t="str">
        <f>CO2eq!A369</f>
        <v>4.A.2.a.i.</v>
      </c>
      <c r="B224" s="142" t="str">
        <f>CO2eq!B369</f>
        <v>Tierras de cultivo convertidas en bosque nativo</v>
      </c>
      <c r="C224" s="94">
        <f>CO2eq!AE369</f>
        <v>0</v>
      </c>
      <c r="D224" s="94">
        <f t="shared" si="9"/>
        <v>0</v>
      </c>
      <c r="F224" s="139">
        <f t="shared" si="10"/>
        <v>0</v>
      </c>
      <c r="G224" s="140">
        <f t="shared" si="11"/>
        <v>1.0000000000000002</v>
      </c>
    </row>
    <row r="225" spans="1:7" x14ac:dyDescent="0.25">
      <c r="A225" s="142" t="str">
        <f>CO2eq!A375</f>
        <v>4.A.2.c.i.</v>
      </c>
      <c r="B225" s="142" t="str">
        <f>CO2eq!B375</f>
        <v>Humedales convertidos en bosque nativo</v>
      </c>
      <c r="C225" s="94">
        <f>CO2eq!AE375</f>
        <v>0</v>
      </c>
      <c r="D225" s="94">
        <f t="shared" si="9"/>
        <v>0</v>
      </c>
      <c r="F225" s="139">
        <f t="shared" si="10"/>
        <v>0</v>
      </c>
      <c r="G225" s="140">
        <f t="shared" si="11"/>
        <v>1.0000000000000002</v>
      </c>
    </row>
    <row r="226" spans="1:7" x14ac:dyDescent="0.25">
      <c r="A226" s="142" t="str">
        <f>CO2eq!A378</f>
        <v>4.A.2.d.i.</v>
      </c>
      <c r="B226" s="142" t="str">
        <f>CO2eq!B378</f>
        <v>Asentamientos convertidos en bosque nativo</v>
      </c>
      <c r="C226" s="94">
        <f>CO2eq!AE378</f>
        <v>0</v>
      </c>
      <c r="D226" s="94">
        <f t="shared" si="9"/>
        <v>0</v>
      </c>
      <c r="F226" s="139">
        <f t="shared" si="10"/>
        <v>0</v>
      </c>
      <c r="G226" s="140">
        <f t="shared" si="11"/>
        <v>1.0000000000000002</v>
      </c>
    </row>
    <row r="227" spans="1:7" x14ac:dyDescent="0.25">
      <c r="A227" s="142" t="str">
        <f>CO2eq!A379</f>
        <v>4.A.2.d.ii.</v>
      </c>
      <c r="B227" s="142" t="str">
        <f>CO2eq!B379</f>
        <v>Asentamientos convertidos en plantaciones forestales</v>
      </c>
      <c r="C227" s="94">
        <f>CO2eq!AE379</f>
        <v>0</v>
      </c>
      <c r="D227" s="94">
        <f t="shared" si="9"/>
        <v>0</v>
      </c>
      <c r="F227" s="139">
        <f t="shared" si="10"/>
        <v>0</v>
      </c>
      <c r="G227" s="140">
        <f t="shared" si="11"/>
        <v>1.0000000000000002</v>
      </c>
    </row>
    <row r="228" spans="1:7" x14ac:dyDescent="0.25">
      <c r="A228" s="142" t="str">
        <f>CO2eq!A381</f>
        <v>4.A.2.e.i.</v>
      </c>
      <c r="B228" s="142" t="str">
        <f>CO2eq!B381</f>
        <v>Otras tierras convertidas en bosque nativo</v>
      </c>
      <c r="C228" s="94">
        <f>CO2eq!AE381</f>
        <v>0</v>
      </c>
      <c r="D228" s="94">
        <f t="shared" si="9"/>
        <v>0</v>
      </c>
      <c r="F228" s="139">
        <f t="shared" si="10"/>
        <v>0</v>
      </c>
      <c r="G228" s="140">
        <f t="shared" si="11"/>
        <v>1.0000000000000002</v>
      </c>
    </row>
    <row r="229" spans="1:7" x14ac:dyDescent="0.25">
      <c r="A229" s="142" t="str">
        <f>CO2eq!A382</f>
        <v>4.A.2.e.ii.</v>
      </c>
      <c r="B229" s="142" t="str">
        <f>CO2eq!B382</f>
        <v>Otras tierras convertidas en plantaciones forestales</v>
      </c>
      <c r="C229" s="94">
        <f>CO2eq!AE382</f>
        <v>0</v>
      </c>
      <c r="D229" s="94">
        <f t="shared" si="9"/>
        <v>0</v>
      </c>
      <c r="F229" s="139">
        <f t="shared" si="10"/>
        <v>0</v>
      </c>
      <c r="G229" s="140">
        <f t="shared" si="11"/>
        <v>1.0000000000000002</v>
      </c>
    </row>
    <row r="230" spans="1:7" x14ac:dyDescent="0.25">
      <c r="A230" s="142" t="str">
        <f>CO2eq!A400</f>
        <v>4.D.1.</v>
      </c>
      <c r="B230" s="142" t="str">
        <f>CO2eq!B400</f>
        <v>Humedales que permanecen como tales</v>
      </c>
      <c r="C230" s="94">
        <f>CO2eq!AE400</f>
        <v>0</v>
      </c>
      <c r="D230" s="94">
        <f t="shared" si="9"/>
        <v>0</v>
      </c>
      <c r="F230" s="139">
        <f t="shared" si="10"/>
        <v>0</v>
      </c>
      <c r="G230" s="140">
        <f t="shared" si="11"/>
        <v>1.0000000000000002</v>
      </c>
    </row>
    <row r="231" spans="1:7" x14ac:dyDescent="0.25">
      <c r="A231" s="142" t="str">
        <f>CO2eq!A408</f>
        <v>4.E.1.</v>
      </c>
      <c r="B231" s="142" t="str">
        <f>CO2eq!B408</f>
        <v>Asentamientos que permanecen como tales</v>
      </c>
      <c r="C231" s="94">
        <f>CO2eq!AE408</f>
        <v>0</v>
      </c>
      <c r="D231" s="94">
        <f t="shared" si="9"/>
        <v>0</v>
      </c>
      <c r="F231" s="139">
        <f t="shared" si="10"/>
        <v>0</v>
      </c>
      <c r="G231" s="140">
        <f t="shared" si="11"/>
        <v>1.0000000000000002</v>
      </c>
    </row>
    <row r="232" spans="1:7" x14ac:dyDescent="0.25">
      <c r="A232" s="142" t="str">
        <f>CO2eq!A416</f>
        <v>4.F.1.</v>
      </c>
      <c r="B232" s="142" t="str">
        <f>CO2eq!B416</f>
        <v>Otras tierras que permanecen como tales</v>
      </c>
      <c r="C232" s="94">
        <f>CO2eq!AE416</f>
        <v>0</v>
      </c>
      <c r="D232" s="94">
        <f t="shared" si="9"/>
        <v>0</v>
      </c>
      <c r="F232" s="139">
        <f t="shared" si="10"/>
        <v>0</v>
      </c>
      <c r="G232" s="140">
        <f t="shared" si="11"/>
        <v>1.0000000000000002</v>
      </c>
    </row>
    <row r="233" spans="1:7" x14ac:dyDescent="0.25">
      <c r="A233" s="142" t="str">
        <f>CO2eq!A424</f>
        <v>4.H.</v>
      </c>
      <c r="B233" s="142" t="str">
        <f>CO2eq!B424</f>
        <v>Otros (sírvase especificar)</v>
      </c>
      <c r="C233" s="94">
        <f>CO2eq!AE424</f>
        <v>0</v>
      </c>
      <c r="D233" s="94">
        <f t="shared" si="9"/>
        <v>0</v>
      </c>
      <c r="F233" s="139">
        <f t="shared" si="10"/>
        <v>0</v>
      </c>
      <c r="G233" s="140">
        <f t="shared" si="11"/>
        <v>1.0000000000000002</v>
      </c>
    </row>
    <row r="234" spans="1:7" x14ac:dyDescent="0.25">
      <c r="A234" s="142" t="str">
        <f>CO2eq!A432</f>
        <v>5.C.1.</v>
      </c>
      <c r="B234" s="142" t="str">
        <f>CO2eq!B432</f>
        <v>Incineración de residuos</v>
      </c>
      <c r="C234" s="94">
        <f>CO2eq!AE432</f>
        <v>0</v>
      </c>
      <c r="D234" s="94">
        <f t="shared" si="9"/>
        <v>0</v>
      </c>
      <c r="F234" s="139">
        <f t="shared" si="10"/>
        <v>0</v>
      </c>
      <c r="G234" s="140">
        <f t="shared" si="11"/>
        <v>1.0000000000000002</v>
      </c>
    </row>
    <row r="235" spans="1:7" x14ac:dyDescent="0.25">
      <c r="A235" s="142" t="str">
        <f>CO2eq!A437</f>
        <v>5.E.</v>
      </c>
      <c r="B235" s="142" t="str">
        <f>CO2eq!B437</f>
        <v>Otros</v>
      </c>
      <c r="C235" s="94">
        <f>CO2eq!AE437</f>
        <v>0</v>
      </c>
      <c r="D235" s="94">
        <f t="shared" si="9"/>
        <v>0</v>
      </c>
      <c r="F235" s="139">
        <f t="shared" si="10"/>
        <v>0</v>
      </c>
      <c r="G235" s="140">
        <f t="shared" si="11"/>
        <v>1.0000000000000002</v>
      </c>
    </row>
    <row r="236" spans="1:7" x14ac:dyDescent="0.25">
      <c r="A236" s="94" t="str">
        <f>'GPC alcances 2018'!B40</f>
        <v>I.4.1</v>
      </c>
      <c r="B236" s="94" t="str">
        <f>'GPC alcances 2018'!C40</f>
        <v>Otras industrias de la energía (electricidad)</v>
      </c>
      <c r="C236" s="94">
        <f>'GPC alcances 2018'!K40</f>
        <v>0</v>
      </c>
      <c r="D236" s="94">
        <f t="shared" si="9"/>
        <v>0</v>
      </c>
      <c r="F236" s="139">
        <f t="shared" si="10"/>
        <v>0</v>
      </c>
      <c r="G236" s="140">
        <f t="shared" si="11"/>
        <v>1.0000000000000002</v>
      </c>
    </row>
    <row r="237" spans="1:7" x14ac:dyDescent="0.25">
      <c r="A237" s="94" t="str">
        <f>'GPC alcances 2018'!B42</f>
        <v>I.5</v>
      </c>
      <c r="B237" s="94" t="str">
        <f>'GPC alcances 2018'!C42</f>
        <v>Actividades agrícolas, de silvicultura y de pesca (electricidad)</v>
      </c>
      <c r="C237" s="94">
        <f>'GPC alcances 2018'!K42</f>
        <v>0</v>
      </c>
      <c r="D237" s="94">
        <f t="shared" si="9"/>
        <v>0</v>
      </c>
      <c r="F237" s="139">
        <f t="shared" si="10"/>
        <v>0</v>
      </c>
      <c r="G237" s="140">
        <f t="shared" si="11"/>
        <v>1.0000000000000002</v>
      </c>
    </row>
    <row r="238" spans="1:7" x14ac:dyDescent="0.25">
      <c r="A238" s="94" t="str">
        <f>'GPC alcances 2018'!B46</f>
        <v>II.3</v>
      </c>
      <c r="B238" s="94" t="str">
        <f>'GPC alcances 2018'!C46</f>
        <v>Transporte marítimo (electricidad)</v>
      </c>
      <c r="C238" s="94">
        <f>'GPC alcances 2018'!K46</f>
        <v>0</v>
      </c>
      <c r="D238" s="94">
        <f t="shared" si="9"/>
        <v>0</v>
      </c>
      <c r="F238" s="139">
        <f t="shared" si="10"/>
        <v>0</v>
      </c>
      <c r="G238" s="140">
        <f t="shared" si="11"/>
        <v>1.0000000000000002</v>
      </c>
    </row>
    <row r="239" spans="1:7" x14ac:dyDescent="0.25">
      <c r="A239" s="94"/>
      <c r="B239" s="94"/>
      <c r="C239" s="94"/>
      <c r="D239" s="94"/>
      <c r="F239" s="139">
        <f t="shared" si="10"/>
        <v>0</v>
      </c>
      <c r="G239" s="140">
        <f t="shared" si="11"/>
        <v>1.0000000000000002</v>
      </c>
    </row>
    <row r="240" spans="1:7" x14ac:dyDescent="0.25">
      <c r="A240" s="94"/>
      <c r="B240" s="94"/>
      <c r="C240" s="94"/>
      <c r="D240" s="94"/>
      <c r="F240" s="139">
        <f t="shared" si="10"/>
        <v>0</v>
      </c>
      <c r="G240" s="140">
        <f t="shared" si="11"/>
        <v>1.0000000000000002</v>
      </c>
    </row>
    <row r="241" spans="1:7" x14ac:dyDescent="0.25">
      <c r="A241" s="94"/>
      <c r="B241" s="94"/>
      <c r="C241" s="94"/>
      <c r="D241" s="94"/>
      <c r="F241" s="139">
        <f t="shared" si="10"/>
        <v>0</v>
      </c>
      <c r="G241" s="140">
        <f t="shared" si="11"/>
        <v>1.0000000000000002</v>
      </c>
    </row>
    <row r="242" spans="1:7" x14ac:dyDescent="0.25">
      <c r="A242" s="94"/>
      <c r="B242" s="94"/>
      <c r="C242" s="94"/>
      <c r="D242" s="94"/>
      <c r="F242" s="139">
        <f t="shared" si="10"/>
        <v>0</v>
      </c>
      <c r="G242" s="140">
        <f t="shared" si="11"/>
        <v>1.0000000000000002</v>
      </c>
    </row>
    <row r="243" spans="1:7" x14ac:dyDescent="0.25">
      <c r="A243" s="94"/>
      <c r="B243" s="94"/>
      <c r="C243" s="94"/>
      <c r="D243" s="94"/>
      <c r="F243" s="139">
        <f t="shared" si="10"/>
        <v>0</v>
      </c>
      <c r="G243" s="140">
        <f t="shared" si="11"/>
        <v>1.0000000000000002</v>
      </c>
    </row>
    <row r="244" spans="1:7" x14ac:dyDescent="0.25">
      <c r="A244" s="94"/>
      <c r="B244" s="94"/>
      <c r="C244" s="94"/>
      <c r="D244" s="94"/>
      <c r="F244" s="139">
        <f t="shared" si="10"/>
        <v>0</v>
      </c>
      <c r="G244" s="140">
        <f t="shared" si="11"/>
        <v>1.0000000000000002</v>
      </c>
    </row>
    <row r="245" spans="1:7" x14ac:dyDescent="0.25">
      <c r="A245" s="94"/>
      <c r="B245" s="94"/>
      <c r="C245" s="94"/>
      <c r="D245" s="94"/>
      <c r="F245" s="139">
        <f t="shared" si="10"/>
        <v>0</v>
      </c>
      <c r="G245" s="140">
        <f t="shared" si="11"/>
        <v>1.0000000000000002</v>
      </c>
    </row>
    <row r="246" spans="1:7" x14ac:dyDescent="0.25">
      <c r="A246" s="94"/>
      <c r="B246" s="94"/>
      <c r="C246" s="94"/>
      <c r="D246" s="94"/>
      <c r="F246" s="139">
        <f t="shared" si="10"/>
        <v>0</v>
      </c>
      <c r="G246" s="140">
        <f t="shared" si="11"/>
        <v>1.0000000000000002</v>
      </c>
    </row>
    <row r="247" spans="1:7" x14ac:dyDescent="0.25">
      <c r="A247" s="94"/>
      <c r="B247" s="94"/>
      <c r="C247" s="94"/>
      <c r="D247" s="94"/>
      <c r="F247" s="139">
        <f t="shared" si="10"/>
        <v>0</v>
      </c>
      <c r="G247" s="140">
        <f t="shared" si="11"/>
        <v>1.0000000000000002</v>
      </c>
    </row>
    <row r="248" spans="1:7" x14ac:dyDescent="0.25">
      <c r="A248" s="94"/>
      <c r="B248" s="94"/>
      <c r="C248" s="94"/>
      <c r="D248" s="94"/>
      <c r="F248" s="139">
        <f t="shared" si="10"/>
        <v>0</v>
      </c>
      <c r="G248" s="140">
        <f t="shared" si="11"/>
        <v>1.0000000000000002</v>
      </c>
    </row>
    <row r="249" spans="1:7" x14ac:dyDescent="0.25">
      <c r="A249" s="94"/>
      <c r="B249" s="94"/>
      <c r="C249" s="94"/>
      <c r="D249" s="94"/>
      <c r="F249" s="139">
        <f t="shared" si="10"/>
        <v>0</v>
      </c>
      <c r="G249" s="140">
        <f t="shared" si="11"/>
        <v>1.0000000000000002</v>
      </c>
    </row>
    <row r="250" spans="1:7" x14ac:dyDescent="0.25">
      <c r="A250" s="94"/>
      <c r="B250" s="94"/>
      <c r="C250" s="94"/>
      <c r="D250" s="94"/>
      <c r="F250" s="139">
        <f t="shared" si="10"/>
        <v>0</v>
      </c>
      <c r="G250" s="140">
        <f t="shared" si="11"/>
        <v>1.0000000000000002</v>
      </c>
    </row>
    <row r="251" spans="1:7" x14ac:dyDescent="0.25">
      <c r="A251" s="94"/>
      <c r="B251" s="94"/>
      <c r="C251" s="94"/>
      <c r="D251" s="94"/>
      <c r="F251" s="139">
        <f t="shared" si="10"/>
        <v>0</v>
      </c>
      <c r="G251" s="140">
        <f t="shared" si="11"/>
        <v>1.0000000000000002</v>
      </c>
    </row>
    <row r="252" spans="1:7" x14ac:dyDescent="0.25">
      <c r="A252" s="94"/>
      <c r="B252" s="94"/>
      <c r="C252" s="94"/>
      <c r="D252" s="94"/>
      <c r="F252" s="139">
        <f t="shared" si="10"/>
        <v>0</v>
      </c>
      <c r="G252" s="140">
        <f t="shared" si="11"/>
        <v>1.0000000000000002</v>
      </c>
    </row>
    <row r="253" spans="1:7" x14ac:dyDescent="0.25">
      <c r="A253" s="94"/>
      <c r="B253" s="94"/>
      <c r="C253" s="94"/>
      <c r="D253" s="94"/>
      <c r="F253" s="139">
        <f t="shared" si="10"/>
        <v>0</v>
      </c>
      <c r="G253" s="140">
        <f t="shared" si="11"/>
        <v>1.0000000000000002</v>
      </c>
    </row>
    <row r="254" spans="1:7" x14ac:dyDescent="0.25">
      <c r="A254" s="94"/>
      <c r="B254" s="94"/>
      <c r="C254" s="94"/>
      <c r="D254" s="94"/>
      <c r="F254" s="139">
        <f t="shared" si="10"/>
        <v>0</v>
      </c>
      <c r="G254" s="140">
        <f t="shared" si="11"/>
        <v>1.0000000000000002</v>
      </c>
    </row>
  </sheetData>
  <autoFilter ref="A2:D254">
    <sortState ref="A3:D254">
      <sortCondition descending="1" ref="D2:D254"/>
    </sortState>
  </autoFilter>
  <conditionalFormatting sqref="A133:C133 A198:C198 A222:C222 A144:C144">
    <cfRule type="cellIs" dxfId="58" priority="13" operator="lessThan">
      <formula>0</formula>
    </cfRule>
  </conditionalFormatting>
  <conditionalFormatting sqref="C219 C217 C215 C213 C211 C199 C194">
    <cfRule type="cellIs" dxfId="57" priority="12" operator="lessThan">
      <formula>0</formula>
    </cfRule>
  </conditionalFormatting>
  <conditionalFormatting sqref="C165">
    <cfRule type="cellIs" dxfId="56" priority="9" operator="lessThan">
      <formula>0</formula>
    </cfRule>
  </conditionalFormatting>
  <conditionalFormatting sqref="C135">
    <cfRule type="cellIs" dxfId="55" priority="11" operator="lessThan">
      <formula>0</formula>
    </cfRule>
  </conditionalFormatting>
  <conditionalFormatting sqref="C146">
    <cfRule type="cellIs" dxfId="54" priority="10" operator="lessThan">
      <formula>0</formula>
    </cfRule>
  </conditionalFormatting>
  <conditionalFormatting sqref="C188">
    <cfRule type="cellIs" dxfId="53" priority="8" operator="lessThan">
      <formula>0</formula>
    </cfRule>
  </conditionalFormatting>
  <conditionalFormatting sqref="C189">
    <cfRule type="cellIs" dxfId="52" priority="7" operator="lessThan">
      <formula>0</formula>
    </cfRule>
  </conditionalFormatting>
  <conditionalFormatting sqref="A219:B219 A217:B217 A215:B215 A213:B213 A211:B211 A199:B199 A194:B194">
    <cfRule type="cellIs" dxfId="51" priority="6" operator="lessThan">
      <formula>0</formula>
    </cfRule>
  </conditionalFormatting>
  <conditionalFormatting sqref="A165:B165">
    <cfRule type="cellIs" dxfId="50" priority="3" operator="lessThan">
      <formula>0</formula>
    </cfRule>
  </conditionalFormatting>
  <conditionalFormatting sqref="A135:B135">
    <cfRule type="cellIs" dxfId="49" priority="5" operator="lessThan">
      <formula>0</formula>
    </cfRule>
  </conditionalFormatting>
  <conditionalFormatting sqref="A146:B146">
    <cfRule type="cellIs" dxfId="48" priority="4" operator="lessThan">
      <formula>0</formula>
    </cfRule>
  </conditionalFormatting>
  <conditionalFormatting sqref="A188:B188">
    <cfRule type="cellIs" dxfId="47" priority="2" operator="lessThan">
      <formula>0</formula>
    </cfRule>
  </conditionalFormatting>
  <conditionalFormatting sqref="A189:B189">
    <cfRule type="cellIs" dxfId="46" priority="1" operator="less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C000"/>
  </sheetPr>
  <dimension ref="A1:W48"/>
  <sheetViews>
    <sheetView topLeftCell="M1" zoomScale="80" zoomScaleNormal="80" workbookViewId="0">
      <selection activeCell="Q5" sqref="Q5:Q37"/>
    </sheetView>
  </sheetViews>
  <sheetFormatPr baseColWidth="10" defaultRowHeight="15" x14ac:dyDescent="0.25"/>
  <cols>
    <col min="3" max="3" width="50.85546875" customWidth="1"/>
    <col min="4" max="10" width="11.42578125" customWidth="1"/>
    <col min="13" max="13" width="28.140625" bestFit="1" customWidth="1"/>
    <col min="17" max="17" width="45.42578125" customWidth="1"/>
  </cols>
  <sheetData>
    <row r="1" spans="1:23" x14ac:dyDescent="0.25">
      <c r="A1" t="s">
        <v>820</v>
      </c>
      <c r="B1" t="s">
        <v>903</v>
      </c>
      <c r="C1">
        <v>8</v>
      </c>
    </row>
    <row r="2" spans="1:23" x14ac:dyDescent="0.25">
      <c r="C2" s="104" t="s">
        <v>821</v>
      </c>
      <c r="D2" s="105">
        <f>D5-'CO2'!AE4</f>
        <v>0</v>
      </c>
      <c r="E2" s="105">
        <f>E5-'abs CO2'!AE4</f>
        <v>0</v>
      </c>
      <c r="F2" s="105">
        <f>F5-'CH4'!AE4</f>
        <v>0</v>
      </c>
      <c r="G2" s="105">
        <f>G5-N2O!AE4</f>
        <v>0</v>
      </c>
      <c r="H2" s="105">
        <f>H5-HFC!AE4</f>
        <v>0</v>
      </c>
      <c r="I2" s="105">
        <f>I5-PFC!AE4</f>
        <v>0</v>
      </c>
      <c r="J2" s="105">
        <f>J5-'SF6'!AE4</f>
        <v>0</v>
      </c>
      <c r="K2" s="105">
        <f>K5-CO2eq!AE4</f>
        <v>0</v>
      </c>
    </row>
    <row r="3" spans="1:23" x14ac:dyDescent="0.25">
      <c r="A3" s="102" t="s">
        <v>822</v>
      </c>
      <c r="B3" s="102" t="s">
        <v>823</v>
      </c>
      <c r="C3" s="102" t="s">
        <v>824</v>
      </c>
      <c r="D3" s="102" t="s">
        <v>233</v>
      </c>
      <c r="E3" s="102" t="s">
        <v>825</v>
      </c>
      <c r="F3" s="102" t="s">
        <v>234</v>
      </c>
      <c r="G3" s="102" t="s">
        <v>235</v>
      </c>
      <c r="H3" s="102" t="s">
        <v>237</v>
      </c>
      <c r="I3" s="102" t="s">
        <v>238</v>
      </c>
      <c r="J3" s="102" t="s">
        <v>239</v>
      </c>
      <c r="K3" s="102" t="s">
        <v>826</v>
      </c>
    </row>
    <row r="4" spans="1:23" ht="25.5" x14ac:dyDescent="0.25">
      <c r="A4" s="102"/>
      <c r="B4" s="102"/>
      <c r="C4" s="102"/>
      <c r="D4" s="102" t="s">
        <v>827</v>
      </c>
      <c r="E4" s="102" t="s">
        <v>827</v>
      </c>
      <c r="F4" s="102" t="s">
        <v>827</v>
      </c>
      <c r="G4" s="102" t="s">
        <v>827</v>
      </c>
      <c r="H4" s="102" t="s">
        <v>828</v>
      </c>
      <c r="I4" s="102" t="s">
        <v>828</v>
      </c>
      <c r="J4" s="102" t="s">
        <v>828</v>
      </c>
      <c r="K4" s="102" t="s">
        <v>828</v>
      </c>
      <c r="M4" s="106" t="s">
        <v>829</v>
      </c>
      <c r="N4" s="102" t="s">
        <v>828</v>
      </c>
      <c r="Q4" s="106" t="s">
        <v>830</v>
      </c>
      <c r="R4" s="102" t="s">
        <v>828</v>
      </c>
      <c r="S4" s="107" t="s">
        <v>828</v>
      </c>
      <c r="T4" s="108" t="s">
        <v>831</v>
      </c>
      <c r="W4" s="108" t="s">
        <v>832</v>
      </c>
    </row>
    <row r="5" spans="1:23" x14ac:dyDescent="0.25">
      <c r="A5" s="6">
        <v>1</v>
      </c>
      <c r="B5" s="6"/>
      <c r="C5" s="31" t="s">
        <v>833</v>
      </c>
      <c r="D5" s="32">
        <f>+D7+D18+D24+D29+D32</f>
        <v>4233.0401125843537</v>
      </c>
      <c r="E5" s="32">
        <f t="shared" ref="E5:G5" si="0">+E7+E18+E24+E29+E32</f>
        <v>-3319.0896060359796</v>
      </c>
      <c r="F5" s="32">
        <f t="shared" si="0"/>
        <v>38.287175675288758</v>
      </c>
      <c r="G5" s="32">
        <f t="shared" si="0"/>
        <v>2.0465743478096821</v>
      </c>
      <c r="H5" s="32">
        <f>+H7+H18+H24+H29+H32</f>
        <v>434.27095165252229</v>
      </c>
      <c r="I5" s="32">
        <f t="shared" ref="I5:K5" si="1">+I7+I18+I24+I29+I32</f>
        <v>0</v>
      </c>
      <c r="J5" s="32">
        <f t="shared" si="1"/>
        <v>5.1883389959326394</v>
      </c>
      <c r="K5" s="32">
        <f t="shared" si="1"/>
        <v>2920.4683447263324</v>
      </c>
      <c r="M5" s="31" t="s">
        <v>834</v>
      </c>
      <c r="N5" s="109">
        <f>$K$7</f>
        <v>725.61170705516145</v>
      </c>
      <c r="Q5" s="31" t="s">
        <v>837</v>
      </c>
      <c r="R5" s="110">
        <f t="shared" ref="R5:R37" si="2">VLOOKUP(Q5,$C$8:$K$48,9,FALSE)</f>
        <v>1302.1452717994732</v>
      </c>
      <c r="S5" s="111">
        <f t="shared" ref="S5:S37" si="3">ABS(R5)</f>
        <v>1302.1452717994732</v>
      </c>
      <c r="T5" s="112">
        <f t="shared" ref="T5:T37" si="4">S5/$S$40</f>
        <v>0.19114745949767964</v>
      </c>
      <c r="W5" s="113">
        <f>+T5</f>
        <v>0.19114745949767964</v>
      </c>
    </row>
    <row r="6" spans="1:23" x14ac:dyDescent="0.25">
      <c r="A6" s="6">
        <v>2</v>
      </c>
      <c r="B6" s="6"/>
      <c r="C6" s="31" t="s">
        <v>836</v>
      </c>
      <c r="D6" s="32">
        <f>D35+D43</f>
        <v>0</v>
      </c>
      <c r="E6" s="32">
        <f t="shared" ref="E6:G6" si="5">E35+E43</f>
        <v>0</v>
      </c>
      <c r="F6" s="32">
        <f t="shared" si="5"/>
        <v>0</v>
      </c>
      <c r="G6" s="32">
        <f t="shared" si="5"/>
        <v>0</v>
      </c>
      <c r="H6" s="32">
        <f>H35+H43</f>
        <v>0</v>
      </c>
      <c r="I6" s="32">
        <f t="shared" ref="I6:J6" si="6">I35+I43</f>
        <v>0</v>
      </c>
      <c r="J6" s="32">
        <f t="shared" si="6"/>
        <v>0</v>
      </c>
      <c r="K6" s="32">
        <f>K35+K43</f>
        <v>1859.9519757443095</v>
      </c>
      <c r="M6" s="31" t="s">
        <v>72</v>
      </c>
      <c r="N6" s="109">
        <f>$K$18</f>
        <v>1207.0220951954529</v>
      </c>
      <c r="Q6" s="31" t="s">
        <v>835</v>
      </c>
      <c r="R6" s="110">
        <f t="shared" si="2"/>
        <v>1148.8315409638062</v>
      </c>
      <c r="S6" s="111">
        <f t="shared" si="3"/>
        <v>1148.8315409638062</v>
      </c>
      <c r="T6" s="112">
        <f t="shared" si="4"/>
        <v>0.16864188290033838</v>
      </c>
      <c r="W6" s="113">
        <f>+W5+T6</f>
        <v>0.35978934239801802</v>
      </c>
    </row>
    <row r="7" spans="1:23" x14ac:dyDescent="0.25">
      <c r="A7" s="6">
        <v>1</v>
      </c>
      <c r="B7" s="6" t="s">
        <v>838</v>
      </c>
      <c r="C7" s="31" t="s">
        <v>834</v>
      </c>
      <c r="D7" s="32">
        <f t="shared" ref="D7:K7" si="7">SUM(D8:D11,D14:D17)</f>
        <v>684.46397727465353</v>
      </c>
      <c r="E7" s="32">
        <f t="shared" si="7"/>
        <v>0</v>
      </c>
      <c r="F7" s="32">
        <f t="shared" si="7"/>
        <v>1.4059901823966519</v>
      </c>
      <c r="G7" s="32">
        <f t="shared" si="7"/>
        <v>2.0127433626146485E-2</v>
      </c>
      <c r="H7" s="32">
        <f t="shared" si="7"/>
        <v>0</v>
      </c>
      <c r="I7" s="32">
        <f t="shared" si="7"/>
        <v>0</v>
      </c>
      <c r="J7" s="32">
        <f t="shared" si="7"/>
        <v>0</v>
      </c>
      <c r="K7" s="32">
        <f t="shared" si="7"/>
        <v>725.61170705516145</v>
      </c>
      <c r="M7" s="31" t="s">
        <v>722</v>
      </c>
      <c r="N7" s="86">
        <f>$K$24</f>
        <v>419.23902368836309</v>
      </c>
      <c r="Q7" s="31" t="s">
        <v>391</v>
      </c>
      <c r="R7" s="110">
        <f t="shared" si="2"/>
        <v>1116.4189310038375</v>
      </c>
      <c r="S7" s="111">
        <f t="shared" si="3"/>
        <v>1116.4189310038375</v>
      </c>
      <c r="T7" s="112">
        <f t="shared" si="4"/>
        <v>0.16388389760966851</v>
      </c>
      <c r="W7" s="113">
        <f t="shared" ref="W7:W37" si="8">+W6+T7</f>
        <v>0.52367324000768656</v>
      </c>
    </row>
    <row r="8" spans="1:23" x14ac:dyDescent="0.25">
      <c r="A8" s="6">
        <v>1</v>
      </c>
      <c r="B8" s="13" t="s">
        <v>839</v>
      </c>
      <c r="C8" s="13" t="s">
        <v>840</v>
      </c>
      <c r="D8" s="114">
        <f>'CO2'!AE55</f>
        <v>176.94545949769608</v>
      </c>
      <c r="E8" s="115"/>
      <c r="F8" s="113">
        <f>'CH4'!AE55</f>
        <v>0.95631022527368481</v>
      </c>
      <c r="G8" s="113">
        <f>N2O!AE55</f>
        <v>1.2927181993411306E-2</v>
      </c>
      <c r="H8" s="115"/>
      <c r="I8" s="115"/>
      <c r="J8" s="115"/>
      <c r="K8" s="113">
        <f>D8+E8+F8*PCG!$C$5+G8*PCG!$C$6+H8+I8+J8</f>
        <v>204.70551536357476</v>
      </c>
      <c r="M8" s="31" t="s">
        <v>743</v>
      </c>
      <c r="N8" s="109">
        <f>$K$29</f>
        <v>459.95725166102659</v>
      </c>
      <c r="Q8" s="31" t="s">
        <v>744</v>
      </c>
      <c r="R8" s="110">
        <f t="shared" si="2"/>
        <v>-1007.7806638775088</v>
      </c>
      <c r="S8" s="111">
        <f t="shared" si="3"/>
        <v>1007.7806638775088</v>
      </c>
      <c r="T8" s="112">
        <f t="shared" si="4"/>
        <v>0.14793642291912881</v>
      </c>
      <c r="W8" s="113">
        <f t="shared" si="8"/>
        <v>0.67160966292681534</v>
      </c>
    </row>
    <row r="9" spans="1:23" x14ac:dyDescent="0.25">
      <c r="A9" s="6">
        <v>1</v>
      </c>
      <c r="B9" s="13" t="s">
        <v>842</v>
      </c>
      <c r="C9" s="13" t="s">
        <v>843</v>
      </c>
      <c r="D9" s="114">
        <f>'CO2'!AE54</f>
        <v>80.782577430374502</v>
      </c>
      <c r="E9" s="115"/>
      <c r="F9" s="113">
        <f>'CH4'!AE54</f>
        <v>1.4878116438048176E-2</v>
      </c>
      <c r="G9" s="113">
        <f>N2O!AE54</f>
        <v>5.4809549001142701E-4</v>
      </c>
      <c r="H9" s="115"/>
      <c r="I9" s="115"/>
      <c r="J9" s="115"/>
      <c r="K9" s="113">
        <f>D9+E9+F9*PCG!$C$5+G9*PCG!$C$6+H9+I9+J9</f>
        <v>81.317862797349122</v>
      </c>
      <c r="M9" s="31" t="s">
        <v>844</v>
      </c>
      <c r="N9" s="109">
        <f>$K$32</f>
        <v>108.63826712632874</v>
      </c>
      <c r="Q9" s="31" t="s">
        <v>854</v>
      </c>
      <c r="R9" s="110">
        <f t="shared" si="2"/>
        <v>445.32684438007732</v>
      </c>
      <c r="S9" s="111">
        <f t="shared" si="3"/>
        <v>445.32684438007732</v>
      </c>
      <c r="T9" s="112">
        <f t="shared" si="4"/>
        <v>6.5371427284558026E-2</v>
      </c>
      <c r="W9" s="113">
        <f t="shared" si="8"/>
        <v>0.73698109021137337</v>
      </c>
    </row>
    <row r="10" spans="1:23" x14ac:dyDescent="0.25">
      <c r="A10" s="6">
        <v>1</v>
      </c>
      <c r="B10" s="13" t="s">
        <v>846</v>
      </c>
      <c r="C10" s="13" t="s">
        <v>44</v>
      </c>
      <c r="D10" s="114">
        <f>'CO2'!AE17</f>
        <v>409.48044961531036</v>
      </c>
      <c r="E10" s="115"/>
      <c r="F10" s="113">
        <f>'CH4'!AE17</f>
        <v>4.2585978999269802E-2</v>
      </c>
      <c r="G10" s="113">
        <f>N2O!AE17</f>
        <v>6.4326658284692383E-3</v>
      </c>
      <c r="H10" s="115"/>
      <c r="I10" s="115"/>
      <c r="J10" s="115"/>
      <c r="K10" s="113">
        <f>D10+E10+F10*PCG!$C$5+G10*PCG!$C$6+H10+I10+J10</f>
        <v>412.46203350717593</v>
      </c>
      <c r="M10" s="31" t="s">
        <v>847</v>
      </c>
      <c r="N10" s="109">
        <f>$K$35</f>
        <v>1858.5688977450677</v>
      </c>
      <c r="Q10" s="31" t="s">
        <v>44</v>
      </c>
      <c r="R10" s="110">
        <f t="shared" si="2"/>
        <v>412.46203350717593</v>
      </c>
      <c r="S10" s="111">
        <f t="shared" si="3"/>
        <v>412.46203350717593</v>
      </c>
      <c r="T10" s="112">
        <f t="shared" si="4"/>
        <v>6.0547061492755475E-2</v>
      </c>
      <c r="W10" s="113">
        <f t="shared" si="8"/>
        <v>0.79752815170412883</v>
      </c>
    </row>
    <row r="11" spans="1:23" x14ac:dyDescent="0.25">
      <c r="A11" s="6">
        <v>1</v>
      </c>
      <c r="B11" s="13" t="s">
        <v>848</v>
      </c>
      <c r="C11" s="13" t="s">
        <v>849</v>
      </c>
      <c r="D11" s="116">
        <f>+D12+D13</f>
        <v>10.074503433672533</v>
      </c>
      <c r="E11" s="32">
        <f t="shared" ref="E11:K11" si="9">+E12+E13</f>
        <v>0</v>
      </c>
      <c r="F11" s="32">
        <f t="shared" si="9"/>
        <v>3.1927182052497114E-4</v>
      </c>
      <c r="G11" s="32">
        <f t="shared" si="9"/>
        <v>1.6151696549472267E-4</v>
      </c>
      <c r="H11" s="32">
        <f t="shared" si="9"/>
        <v>0</v>
      </c>
      <c r="I11" s="32">
        <f t="shared" si="9"/>
        <v>0</v>
      </c>
      <c r="J11" s="32">
        <f t="shared" si="9"/>
        <v>0</v>
      </c>
      <c r="K11" s="32">
        <f t="shared" si="9"/>
        <v>10.130617284903085</v>
      </c>
      <c r="M11" s="31" t="s">
        <v>850</v>
      </c>
      <c r="N11" s="109">
        <f>$K$43</f>
        <v>1.3830779992417765</v>
      </c>
      <c r="Q11" s="31" t="s">
        <v>845</v>
      </c>
      <c r="R11" s="110">
        <f t="shared" si="2"/>
        <v>358.37314332461727</v>
      </c>
      <c r="S11" s="111">
        <f t="shared" si="3"/>
        <v>358.37314332461727</v>
      </c>
      <c r="T11" s="112">
        <f t="shared" si="4"/>
        <v>5.2607122555560423E-2</v>
      </c>
      <c r="W11" s="113">
        <f t="shared" si="8"/>
        <v>0.85013527425968927</v>
      </c>
    </row>
    <row r="12" spans="1:23" x14ac:dyDescent="0.25">
      <c r="A12" s="6">
        <v>1</v>
      </c>
      <c r="B12" s="13" t="s">
        <v>851</v>
      </c>
      <c r="C12" s="13" t="s">
        <v>42</v>
      </c>
      <c r="D12" s="114">
        <f>'CO2'!AE8-'CO2'!AE10</f>
        <v>0</v>
      </c>
      <c r="E12" s="115"/>
      <c r="F12" s="113">
        <f>'CH4'!AE8-'CH4'!AE10</f>
        <v>0</v>
      </c>
      <c r="G12" s="113">
        <f>N2O!AE8-N2O!AE10</f>
        <v>0</v>
      </c>
      <c r="H12" s="115"/>
      <c r="I12" s="115"/>
      <c r="J12" s="115"/>
      <c r="K12" s="113">
        <f>D12+E12+F12*PCG!$C$5+G12*PCG!$C$6+H12+I12+J12</f>
        <v>0</v>
      </c>
      <c r="M12" s="117" t="s">
        <v>821</v>
      </c>
      <c r="N12" s="105">
        <f>SUM(N5:N11)-K5-K6</f>
        <v>0</v>
      </c>
      <c r="Q12" s="31" t="s">
        <v>724</v>
      </c>
      <c r="R12" s="110">
        <f t="shared" si="2"/>
        <v>293.30694987360653</v>
      </c>
      <c r="S12" s="111">
        <f t="shared" si="3"/>
        <v>293.30694987360653</v>
      </c>
      <c r="T12" s="112">
        <f t="shared" si="4"/>
        <v>4.3055778441583127E-2</v>
      </c>
      <c r="W12" s="113">
        <f t="shared" si="8"/>
        <v>0.89319105270127241</v>
      </c>
    </row>
    <row r="13" spans="1:23" x14ac:dyDescent="0.25">
      <c r="A13" s="6">
        <v>1</v>
      </c>
      <c r="B13" s="13" t="s">
        <v>852</v>
      </c>
      <c r="C13" s="13" t="s">
        <v>853</v>
      </c>
      <c r="D13" s="114">
        <f>'CO2'!AE10</f>
        <v>10.074503433672533</v>
      </c>
      <c r="E13" s="115"/>
      <c r="F13" s="113">
        <f>'CH4'!AE10</f>
        <v>3.1927182052497114E-4</v>
      </c>
      <c r="G13" s="113">
        <f>N2O!AE10</f>
        <v>1.6151696549472267E-4</v>
      </c>
      <c r="H13" s="115"/>
      <c r="I13" s="115"/>
      <c r="J13" s="115"/>
      <c r="K13" s="113">
        <f>D13+E13+F13*PCG!$C$5+G13*PCG!$C$6+H13+I13+J13</f>
        <v>10.130617284903085</v>
      </c>
      <c r="Q13" s="31" t="s">
        <v>840</v>
      </c>
      <c r="R13" s="110">
        <f t="shared" si="2"/>
        <v>204.70551536357476</v>
      </c>
      <c r="S13" s="111">
        <f t="shared" si="3"/>
        <v>204.70551536357476</v>
      </c>
      <c r="T13" s="112">
        <f t="shared" si="4"/>
        <v>3.0049595889433366E-2</v>
      </c>
      <c r="W13" s="113">
        <f t="shared" si="8"/>
        <v>0.92324064859070576</v>
      </c>
    </row>
    <row r="14" spans="1:23" x14ac:dyDescent="0.25">
      <c r="A14" s="6">
        <v>1</v>
      </c>
      <c r="B14" s="13" t="s">
        <v>855</v>
      </c>
      <c r="C14" s="13" t="s">
        <v>856</v>
      </c>
      <c r="D14" s="114">
        <f>'CO2'!AE56</f>
        <v>7.160247596394929</v>
      </c>
      <c r="E14" s="115"/>
      <c r="F14" s="113">
        <f>'CH4'!AE56</f>
        <v>9.9122683797763563E-4</v>
      </c>
      <c r="G14" s="113">
        <f>N2O!AE56</f>
        <v>5.7973348759791949E-5</v>
      </c>
      <c r="H14" s="115"/>
      <c r="I14" s="115"/>
      <c r="J14" s="115"/>
      <c r="K14" s="113">
        <f>D14+E14+F14*PCG!$C$5+G14*PCG!$C$6+H14+I14+J14</f>
        <v>7.2023043252747874</v>
      </c>
      <c r="Q14" s="31" t="s">
        <v>841</v>
      </c>
      <c r="R14" s="110">
        <f t="shared" si="2"/>
        <v>191.90756450834115</v>
      </c>
      <c r="S14" s="111">
        <f t="shared" si="3"/>
        <v>191.90756450834115</v>
      </c>
      <c r="T14" s="112">
        <f t="shared" si="4"/>
        <v>2.8170930086367129E-2</v>
      </c>
      <c r="W14" s="113">
        <f t="shared" si="8"/>
        <v>0.95141157867707293</v>
      </c>
    </row>
    <row r="15" spans="1:23" x14ac:dyDescent="0.25">
      <c r="A15" s="6">
        <v>1</v>
      </c>
      <c r="B15" s="13" t="s">
        <v>858</v>
      </c>
      <c r="C15" s="13" t="s">
        <v>859</v>
      </c>
      <c r="D15" s="114">
        <f>'CO2'!AE60</f>
        <v>0</v>
      </c>
      <c r="E15" s="115"/>
      <c r="F15" s="113">
        <f>'CH4'!AE60</f>
        <v>0</v>
      </c>
      <c r="G15" s="113">
        <f>N2O!AE60</f>
        <v>0</v>
      </c>
      <c r="H15" s="115"/>
      <c r="I15" s="115"/>
      <c r="J15" s="115"/>
      <c r="K15" s="113">
        <f>D15+E15+F15*PCG!$C$5+G15*PCG!$C$6+H15+I15+J15</f>
        <v>0</v>
      </c>
      <c r="Q15" s="31" t="s">
        <v>857</v>
      </c>
      <c r="R15" s="110">
        <f t="shared" si="2"/>
        <v>96.754166380080576</v>
      </c>
      <c r="S15" s="111">
        <f t="shared" si="3"/>
        <v>96.754166380080576</v>
      </c>
      <c r="T15" s="112">
        <f t="shared" si="4"/>
        <v>1.4202956843525122E-2</v>
      </c>
      <c r="W15" s="113">
        <f t="shared" si="8"/>
        <v>0.96561453552059806</v>
      </c>
    </row>
    <row r="16" spans="1:23" x14ac:dyDescent="0.25">
      <c r="A16" s="6">
        <v>1</v>
      </c>
      <c r="B16" s="13" t="s">
        <v>861</v>
      </c>
      <c r="C16" s="13" t="s">
        <v>862</v>
      </c>
      <c r="D16" s="113">
        <f>'CO2'!AE68</f>
        <v>0</v>
      </c>
      <c r="E16" s="115"/>
      <c r="F16" s="113">
        <f>'CH4'!AE68</f>
        <v>0</v>
      </c>
      <c r="G16" s="113">
        <f>N2O!AE68</f>
        <v>0</v>
      </c>
      <c r="H16" s="115"/>
      <c r="I16" s="115"/>
      <c r="J16" s="115"/>
      <c r="K16" s="113">
        <f>D16+E16+F16*PCG!$C$5+G16*PCG!$C$6+H16+I16+J16</f>
        <v>0</v>
      </c>
      <c r="Q16" s="31" t="s">
        <v>843</v>
      </c>
      <c r="R16" s="110">
        <f t="shared" si="2"/>
        <v>81.317862797349122</v>
      </c>
      <c r="S16" s="111">
        <f t="shared" si="3"/>
        <v>81.317862797349122</v>
      </c>
      <c r="T16" s="112">
        <f t="shared" si="4"/>
        <v>1.1936995988177154E-2</v>
      </c>
      <c r="W16" s="113">
        <f t="shared" si="8"/>
        <v>0.97755153150877516</v>
      </c>
    </row>
    <row r="17" spans="1:23" x14ac:dyDescent="0.25">
      <c r="A17" s="6">
        <v>1</v>
      </c>
      <c r="B17" s="13" t="s">
        <v>863</v>
      </c>
      <c r="C17" s="13" t="s">
        <v>864</v>
      </c>
      <c r="D17" s="113">
        <f>'CO2'!AE80</f>
        <v>2.0739701205051378E-2</v>
      </c>
      <c r="E17" s="115"/>
      <c r="F17" s="113">
        <f>'CH4'!AE80</f>
        <v>0.3909053630271464</v>
      </c>
      <c r="G17" s="113">
        <f>N2O!AE80</f>
        <v>0</v>
      </c>
      <c r="H17" s="115"/>
      <c r="I17" s="115"/>
      <c r="J17" s="115"/>
      <c r="K17" s="113">
        <f>D17+E17+F17*PCG!$C$5+G17*PCG!$C$6+H17+I17+J17</f>
        <v>9.7933737768837119</v>
      </c>
      <c r="Q17" s="31" t="s">
        <v>867</v>
      </c>
      <c r="R17" s="110">
        <f t="shared" si="2"/>
        <v>58.190550244147076</v>
      </c>
      <c r="S17" s="111">
        <f t="shared" si="3"/>
        <v>58.190550244147076</v>
      </c>
      <c r="T17" s="112">
        <f t="shared" si="4"/>
        <v>8.5420391156277239E-3</v>
      </c>
      <c r="W17" s="113">
        <f t="shared" si="8"/>
        <v>0.98609357062440284</v>
      </c>
    </row>
    <row r="18" spans="1:23" x14ac:dyDescent="0.25">
      <c r="A18" s="6">
        <v>1</v>
      </c>
      <c r="B18" s="6" t="s">
        <v>865</v>
      </c>
      <c r="C18" s="31" t="s">
        <v>72</v>
      </c>
      <c r="D18" s="32">
        <f>+SUM(D19:D23)</f>
        <v>1172.5873822106691</v>
      </c>
      <c r="E18" s="32">
        <f t="shared" ref="E18:K18" si="10">+SUM(E19:E23)</f>
        <v>0</v>
      </c>
      <c r="F18" s="32">
        <f t="shared" si="10"/>
        <v>0.28097000271693168</v>
      </c>
      <c r="G18" s="32">
        <f t="shared" si="10"/>
        <v>9.1981419184095609E-2</v>
      </c>
      <c r="H18" s="32">
        <f t="shared" si="10"/>
        <v>0</v>
      </c>
      <c r="I18" s="32">
        <f t="shared" si="10"/>
        <v>0</v>
      </c>
      <c r="J18" s="32">
        <f t="shared" si="10"/>
        <v>0</v>
      </c>
      <c r="K18" s="32">
        <f t="shared" si="10"/>
        <v>1207.0220951954529</v>
      </c>
      <c r="Q18" s="31" t="s">
        <v>879</v>
      </c>
      <c r="R18" s="110">
        <f t="shared" si="2"/>
        <v>25.971560229999998</v>
      </c>
      <c r="S18" s="111">
        <f t="shared" si="3"/>
        <v>25.971560229999998</v>
      </c>
      <c r="T18" s="112">
        <f t="shared" si="4"/>
        <v>3.8124761228023533E-3</v>
      </c>
      <c r="W18" s="113">
        <f t="shared" si="8"/>
        <v>0.98990604674720517</v>
      </c>
    </row>
    <row r="19" spans="1:23" x14ac:dyDescent="0.25">
      <c r="A19" s="6">
        <v>1</v>
      </c>
      <c r="B19" s="13" t="s">
        <v>866</v>
      </c>
      <c r="C19" s="13" t="s">
        <v>835</v>
      </c>
      <c r="D19" s="113">
        <f>'CO2'!AE35</f>
        <v>1117.9341944360542</v>
      </c>
      <c r="E19" s="115"/>
      <c r="F19" s="113">
        <f>'CH4'!AE35</f>
        <v>0.21006997530289268</v>
      </c>
      <c r="G19" s="113">
        <f>N2O!AE35</f>
        <v>8.6059050822750185E-2</v>
      </c>
      <c r="H19" s="115"/>
      <c r="I19" s="115"/>
      <c r="J19" s="115"/>
      <c r="K19" s="113">
        <f>D19+E19+F19*PCG!$C$5+G19*PCG!$C$6+H19+I19+J19</f>
        <v>1148.8315409638062</v>
      </c>
      <c r="Q19" s="31" t="s">
        <v>872</v>
      </c>
      <c r="R19" s="110">
        <f t="shared" si="2"/>
        <v>14.630407280949258</v>
      </c>
      <c r="S19" s="111">
        <f t="shared" si="3"/>
        <v>14.630407280949258</v>
      </c>
      <c r="T19" s="112">
        <f t="shared" si="4"/>
        <v>2.1476598991947721E-3</v>
      </c>
      <c r="W19" s="113">
        <f t="shared" si="8"/>
        <v>0.99205370664639991</v>
      </c>
    </row>
    <row r="20" spans="1:23" x14ac:dyDescent="0.25">
      <c r="A20" s="6">
        <v>1</v>
      </c>
      <c r="B20" s="13" t="s">
        <v>868</v>
      </c>
      <c r="C20" s="13" t="s">
        <v>869</v>
      </c>
      <c r="D20" s="113">
        <f>'CO2'!AE46</f>
        <v>0</v>
      </c>
      <c r="E20" s="115"/>
      <c r="F20" s="113">
        <f>'CH4'!AE46</f>
        <v>0</v>
      </c>
      <c r="G20" s="113">
        <f>N2O!AE46</f>
        <v>0</v>
      </c>
      <c r="H20" s="115"/>
      <c r="I20" s="115"/>
      <c r="J20" s="115"/>
      <c r="K20" s="113">
        <f>D20+E20+F20*PCG!$C$5+G20*PCG!$C$6+H20+I20+J20</f>
        <v>0</v>
      </c>
      <c r="Q20" s="31" t="s">
        <v>849</v>
      </c>
      <c r="R20" s="110">
        <f t="shared" si="2"/>
        <v>10.130617284903085</v>
      </c>
      <c r="S20" s="111">
        <f t="shared" si="3"/>
        <v>10.130617284903085</v>
      </c>
      <c r="T20" s="112">
        <f t="shared" si="4"/>
        <v>1.4871165292306282E-3</v>
      </c>
      <c r="W20" s="113">
        <f t="shared" si="8"/>
        <v>0.99354082317563053</v>
      </c>
    </row>
    <row r="21" spans="1:23" x14ac:dyDescent="0.25">
      <c r="A21" s="6">
        <v>1</v>
      </c>
      <c r="B21" s="13" t="s">
        <v>870</v>
      </c>
      <c r="C21" s="13" t="s">
        <v>871</v>
      </c>
      <c r="D21" s="113">
        <f>'CO2'!AE47</f>
        <v>3.9472252747855952E-6</v>
      </c>
      <c r="E21" s="115"/>
      <c r="F21" s="113">
        <f>'CH4'!AE47</f>
        <v>3.6565666941447122E-10</v>
      </c>
      <c r="G21" s="113">
        <f>N2O!AE47</f>
        <v>1.0447333411842033E-10</v>
      </c>
      <c r="H21" s="115"/>
      <c r="I21" s="115"/>
      <c r="J21" s="115"/>
      <c r="K21" s="113">
        <f>D21+E21+F21*PCG!$C$5+G21*PCG!$C$6+H21+I21+J21</f>
        <v>3.9874997450882462E-6</v>
      </c>
      <c r="Q21" s="31" t="s">
        <v>853</v>
      </c>
      <c r="R21" s="110">
        <f t="shared" si="2"/>
        <v>10.130617284903085</v>
      </c>
      <c r="S21" s="111">
        <f t="shared" si="3"/>
        <v>10.130617284903085</v>
      </c>
      <c r="T21" s="112">
        <f t="shared" si="4"/>
        <v>1.4871165292306282E-3</v>
      </c>
      <c r="W21" s="113">
        <f t="shared" si="8"/>
        <v>0.99502793970486114</v>
      </c>
    </row>
    <row r="22" spans="1:23" x14ac:dyDescent="0.25">
      <c r="A22" s="6">
        <v>1</v>
      </c>
      <c r="B22" s="13" t="s">
        <v>873</v>
      </c>
      <c r="C22" s="13" t="s">
        <v>860</v>
      </c>
      <c r="D22" s="113">
        <f>'CO2'!AE34</f>
        <v>0</v>
      </c>
      <c r="E22" s="115"/>
      <c r="F22" s="113">
        <f>'CH4'!AE34</f>
        <v>0</v>
      </c>
      <c r="G22" s="113">
        <f>N2O!AE34</f>
        <v>0</v>
      </c>
      <c r="H22" s="115"/>
      <c r="I22" s="115"/>
      <c r="J22" s="115"/>
      <c r="K22" s="113">
        <f>D22+E22+F22*PCG!$C$5+G22*PCG!$C$6+H22+I22+J22</f>
        <v>0</v>
      </c>
      <c r="Q22" s="31" t="s">
        <v>864</v>
      </c>
      <c r="R22" s="110">
        <f t="shared" si="2"/>
        <v>9.7933737768837119</v>
      </c>
      <c r="S22" s="111">
        <f t="shared" si="3"/>
        <v>9.7933737768837119</v>
      </c>
      <c r="T22" s="112">
        <f t="shared" si="4"/>
        <v>1.4376111159821474E-3</v>
      </c>
      <c r="W22" s="113">
        <f t="shared" si="8"/>
        <v>0.99646555082084332</v>
      </c>
    </row>
    <row r="23" spans="1:23" x14ac:dyDescent="0.25">
      <c r="A23" s="6">
        <v>1</v>
      </c>
      <c r="B23" s="13" t="s">
        <v>875</v>
      </c>
      <c r="C23" s="13" t="s">
        <v>867</v>
      </c>
      <c r="D23" s="113">
        <f>'CO2'!AE52</f>
        <v>54.653183827389633</v>
      </c>
      <c r="E23" s="115"/>
      <c r="F23" s="113">
        <f>'CH4'!AE52</f>
        <v>7.0900027048382344E-2</v>
      </c>
      <c r="G23" s="113">
        <f>N2O!AE52</f>
        <v>5.9223682568720929E-3</v>
      </c>
      <c r="H23" s="115"/>
      <c r="I23" s="115"/>
      <c r="J23" s="115"/>
      <c r="K23" s="113">
        <f>D23+E23+F23*PCG!$C$5+G23*PCG!$C$6+H23+I23+J23</f>
        <v>58.190550244147076</v>
      </c>
      <c r="Q23" s="31" t="s">
        <v>856</v>
      </c>
      <c r="R23" s="110">
        <f t="shared" si="2"/>
        <v>7.2023043252747874</v>
      </c>
      <c r="S23" s="111">
        <f t="shared" si="3"/>
        <v>7.2023043252747874</v>
      </c>
      <c r="T23" s="112">
        <f t="shared" si="4"/>
        <v>1.0572569774821819E-3</v>
      </c>
      <c r="W23" s="113">
        <f t="shared" si="8"/>
        <v>0.99752280779832547</v>
      </c>
    </row>
    <row r="24" spans="1:23" x14ac:dyDescent="0.25">
      <c r="A24" s="6">
        <v>1</v>
      </c>
      <c r="B24" s="6" t="s">
        <v>876</v>
      </c>
      <c r="C24" s="31" t="s">
        <v>722</v>
      </c>
      <c r="D24" s="32">
        <f>SUM(D25:D28)</f>
        <v>1.6817811789073902</v>
      </c>
      <c r="E24" s="32">
        <f t="shared" ref="E24:J24" si="11">SUM(E25:E28)</f>
        <v>0</v>
      </c>
      <c r="F24" s="32">
        <f t="shared" si="11"/>
        <v>15.965155132239737</v>
      </c>
      <c r="G24" s="32">
        <f t="shared" si="11"/>
        <v>6.1840148333765874E-2</v>
      </c>
      <c r="H24" s="32">
        <f t="shared" si="11"/>
        <v>0</v>
      </c>
      <c r="I24" s="32">
        <f t="shared" si="11"/>
        <v>0</v>
      </c>
      <c r="J24" s="32">
        <f t="shared" si="11"/>
        <v>0</v>
      </c>
      <c r="K24" s="118">
        <f>SUM(K25:K28)</f>
        <v>419.23902368836309</v>
      </c>
      <c r="Q24" s="31" t="s">
        <v>896</v>
      </c>
      <c r="R24" s="110">
        <f t="shared" si="2"/>
        <v>6.1429181126359973</v>
      </c>
      <c r="S24" s="111">
        <f t="shared" si="3"/>
        <v>6.1429181126359973</v>
      </c>
      <c r="T24" s="112">
        <f t="shared" si="4"/>
        <v>9.0174515590720969E-4</v>
      </c>
      <c r="W24" s="113">
        <f t="shared" si="8"/>
        <v>0.99842455295423271</v>
      </c>
    </row>
    <row r="25" spans="1:23" x14ac:dyDescent="0.25">
      <c r="A25" s="6">
        <v>1</v>
      </c>
      <c r="B25" s="13" t="s">
        <v>878</v>
      </c>
      <c r="C25" s="13" t="s">
        <v>724</v>
      </c>
      <c r="D25" s="115"/>
      <c r="E25" s="115"/>
      <c r="F25" s="113">
        <f>'CH4'!AE426</f>
        <v>11.73227799494426</v>
      </c>
      <c r="G25" s="113">
        <f>N2O!AE426</f>
        <v>0</v>
      </c>
      <c r="H25" s="115"/>
      <c r="I25" s="115"/>
      <c r="J25" s="115"/>
      <c r="K25" s="113">
        <f>D25+E25+F25*PCG!$C$5+G25*PCG!$C$6+H25+I25+J25</f>
        <v>293.30694987360653</v>
      </c>
      <c r="Q25" s="31" t="s">
        <v>885</v>
      </c>
      <c r="R25" s="110">
        <f t="shared" si="2"/>
        <v>6.1429181126359973</v>
      </c>
      <c r="S25" s="111">
        <f t="shared" si="3"/>
        <v>6.1429181126359973</v>
      </c>
      <c r="T25" s="112">
        <f t="shared" si="4"/>
        <v>9.0174515590720969E-4</v>
      </c>
      <c r="W25" s="113">
        <f t="shared" si="8"/>
        <v>0.99932629811013995</v>
      </c>
    </row>
    <row r="26" spans="1:23" x14ac:dyDescent="0.25">
      <c r="A26" s="6">
        <v>1</v>
      </c>
      <c r="B26" s="13" t="s">
        <v>880</v>
      </c>
      <c r="C26" s="13" t="s">
        <v>879</v>
      </c>
      <c r="D26" s="115"/>
      <c r="E26" s="115"/>
      <c r="F26" s="113">
        <f>'CH4'!AE430</f>
        <v>0.54850179999999993</v>
      </c>
      <c r="G26" s="113">
        <f>N2O!AE430</f>
        <v>4.1137634999999999E-2</v>
      </c>
      <c r="H26" s="115"/>
      <c r="I26" s="115"/>
      <c r="J26" s="115"/>
      <c r="K26" s="113">
        <f>D26+E26+F26*PCG!$C$5+G26*PCG!$C$6+H26+I26+J26</f>
        <v>25.971560229999998</v>
      </c>
      <c r="Q26" s="31" t="s">
        <v>883</v>
      </c>
      <c r="R26" s="110">
        <f t="shared" si="2"/>
        <v>3.2063472046759505</v>
      </c>
      <c r="S26" s="111">
        <f t="shared" si="3"/>
        <v>3.2063472046759505</v>
      </c>
      <c r="T26" s="112">
        <f t="shared" si="4"/>
        <v>4.706733846941136E-4</v>
      </c>
      <c r="W26" s="113">
        <f t="shared" si="8"/>
        <v>0.99979697149483404</v>
      </c>
    </row>
    <row r="27" spans="1:23" x14ac:dyDescent="0.25">
      <c r="A27" s="6">
        <v>1</v>
      </c>
      <c r="B27" s="13" t="s">
        <v>882</v>
      </c>
      <c r="C27" s="13" t="s">
        <v>883</v>
      </c>
      <c r="D27" s="113">
        <f>'CO2'!AE431</f>
        <v>1.6817811789073902</v>
      </c>
      <c r="E27" s="115"/>
      <c r="F27" s="113">
        <f>'CH4'!AE431</f>
        <v>4.7826636908762751E-2</v>
      </c>
      <c r="G27" s="113">
        <f>N2O!AE431</f>
        <v>1.1036916209714481E-3</v>
      </c>
      <c r="H27" s="115"/>
      <c r="I27" s="115"/>
      <c r="J27" s="115"/>
      <c r="K27" s="113">
        <f>D27+E27+F27*PCG!$C$5+G27*PCG!$C$6+H27+I27+J27</f>
        <v>3.2063472046759505</v>
      </c>
      <c r="Q27" s="31" t="s">
        <v>874</v>
      </c>
      <c r="R27" s="110">
        <f t="shared" si="2"/>
        <v>1.3830779992417765</v>
      </c>
      <c r="S27" s="111">
        <f t="shared" si="3"/>
        <v>1.3830779992417765</v>
      </c>
      <c r="T27" s="112">
        <f t="shared" si="4"/>
        <v>2.0302791982407308E-4</v>
      </c>
      <c r="W27" s="113">
        <f t="shared" si="8"/>
        <v>0.99999999941465811</v>
      </c>
    </row>
    <row r="28" spans="1:23" x14ac:dyDescent="0.25">
      <c r="A28" s="6">
        <v>1</v>
      </c>
      <c r="B28" s="13" t="s">
        <v>884</v>
      </c>
      <c r="C28" s="13" t="s">
        <v>857</v>
      </c>
      <c r="D28" s="115"/>
      <c r="E28" s="115"/>
      <c r="F28" s="113">
        <f>'CH4'!AE434</f>
        <v>3.6365487003867134</v>
      </c>
      <c r="G28" s="113">
        <f>N2O!AE434</f>
        <v>1.9598821712794427E-2</v>
      </c>
      <c r="H28" s="115"/>
      <c r="I28" s="115"/>
      <c r="J28" s="115"/>
      <c r="K28" s="113">
        <f>D28+E28+F28*PCG!$C$5+G28*PCG!$C$6+H28+I28+J28</f>
        <v>96.754166380080576</v>
      </c>
      <c r="Q28" s="31" t="s">
        <v>871</v>
      </c>
      <c r="R28" s="110">
        <f t="shared" si="2"/>
        <v>3.9874997450882462E-6</v>
      </c>
      <c r="S28" s="111">
        <f t="shared" si="3"/>
        <v>3.9874997450882462E-6</v>
      </c>
      <c r="T28" s="112">
        <f t="shared" si="4"/>
        <v>5.8534209855706502E-10</v>
      </c>
      <c r="W28" s="113">
        <f t="shared" si="8"/>
        <v>1.0000000000000002</v>
      </c>
    </row>
    <row r="29" spans="1:23" x14ac:dyDescent="0.25">
      <c r="A29" s="6">
        <v>1</v>
      </c>
      <c r="B29" s="6" t="s">
        <v>886</v>
      </c>
      <c r="C29" s="31" t="s">
        <v>743</v>
      </c>
      <c r="D29" s="32">
        <f>D30+D31</f>
        <v>20.485271276868431</v>
      </c>
      <c r="E29" s="32">
        <f t="shared" ref="E29:K29" si="12">E30+E31</f>
        <v>0</v>
      </c>
      <c r="F29" s="32">
        <f t="shared" si="12"/>
        <v>0</v>
      </c>
      <c r="G29" s="32">
        <f t="shared" si="12"/>
        <v>4.2583005715685556E-5</v>
      </c>
      <c r="H29" s="32">
        <f t="shared" si="12"/>
        <v>434.27095165252229</v>
      </c>
      <c r="I29" s="32">
        <f t="shared" si="12"/>
        <v>0</v>
      </c>
      <c r="J29" s="32">
        <f t="shared" si="12"/>
        <v>5.1883389959326394</v>
      </c>
      <c r="K29" s="32">
        <f t="shared" si="12"/>
        <v>459.95725166102659</v>
      </c>
      <c r="Q29" s="31" t="s">
        <v>860</v>
      </c>
      <c r="R29" s="110">
        <f t="shared" si="2"/>
        <v>0</v>
      </c>
      <c r="S29" s="111">
        <f t="shared" si="3"/>
        <v>0</v>
      </c>
      <c r="T29" s="112">
        <f t="shared" si="4"/>
        <v>0</v>
      </c>
      <c r="W29" s="113">
        <f t="shared" si="8"/>
        <v>1.0000000000000002</v>
      </c>
    </row>
    <row r="30" spans="1:23" x14ac:dyDescent="0.25">
      <c r="A30" s="6">
        <v>1</v>
      </c>
      <c r="B30" s="13" t="s">
        <v>887</v>
      </c>
      <c r="C30" s="13" t="s">
        <v>872</v>
      </c>
      <c r="D30" s="113">
        <f>'CO2'!AE112+'CO2'!AE122+'CO2'!AE141</f>
        <v>14.630407280949258</v>
      </c>
      <c r="E30" s="115"/>
      <c r="F30" s="113">
        <f>'CH4'!AE112+'CH4'!AE122+'CH4'!AE141</f>
        <v>0</v>
      </c>
      <c r="G30" s="113">
        <f>N2O!AE112+N2O!AE122+N2O!AE141</f>
        <v>0</v>
      </c>
      <c r="H30" s="115"/>
      <c r="I30" s="115"/>
      <c r="J30" s="115"/>
      <c r="K30" s="113">
        <f>D30+E30+F30*PCG!$C$5+G30*PCG!$C$6+H30+I30+J30</f>
        <v>14.630407280949258</v>
      </c>
      <c r="Q30" s="31" t="s">
        <v>877</v>
      </c>
      <c r="R30" s="110">
        <f t="shared" si="2"/>
        <v>0</v>
      </c>
      <c r="S30" s="111">
        <f t="shared" si="3"/>
        <v>0</v>
      </c>
      <c r="T30" s="112">
        <f t="shared" si="4"/>
        <v>0</v>
      </c>
      <c r="W30" s="113">
        <f t="shared" si="8"/>
        <v>1.0000000000000002</v>
      </c>
    </row>
    <row r="31" spans="1:23" x14ac:dyDescent="0.25">
      <c r="A31" s="6">
        <v>1</v>
      </c>
      <c r="B31" s="13" t="s">
        <v>888</v>
      </c>
      <c r="C31" s="13" t="s">
        <v>854</v>
      </c>
      <c r="D31" s="113">
        <f>'CO2'!AE149+'CO2'!AE160+'CO2'!AE173+'CO2'!AE187</f>
        <v>5.8548639959191719</v>
      </c>
      <c r="E31" s="115"/>
      <c r="F31" s="113">
        <f>'CH4'!AE149+'CH4'!AE160+'CH4'!AE173+'CH4'!AE187</f>
        <v>0</v>
      </c>
      <c r="G31" s="113">
        <f>N2O!AE149+N2O!AE160+N2O!AE173+N2O!AE187</f>
        <v>4.2583005715685556E-5</v>
      </c>
      <c r="H31" s="113">
        <f>HFC!AE149+HFC!AE160+HFC!AE173+HFC!AE187</f>
        <v>434.27095165252229</v>
      </c>
      <c r="I31" s="113">
        <f>PFC!AE149+PFC!AE160+PFC!AE173+PFC!AE187</f>
        <v>0</v>
      </c>
      <c r="J31" s="113">
        <f>'SF6'!AE149+'SF6'!AE160+'SF6'!AE173+'SF6'!AE187</f>
        <v>5.1883389959326394</v>
      </c>
      <c r="K31" s="113">
        <f>D31+E31+F31*PCG!$C$5+G31*PCG!$C$6+H31+I31+J31</f>
        <v>445.32684438007732</v>
      </c>
      <c r="Q31" s="31" t="s">
        <v>881</v>
      </c>
      <c r="R31" s="110">
        <f t="shared" si="2"/>
        <v>0</v>
      </c>
      <c r="S31" s="111">
        <f t="shared" si="3"/>
        <v>0</v>
      </c>
      <c r="T31" s="112">
        <f t="shared" si="4"/>
        <v>0</v>
      </c>
      <c r="W31" s="113">
        <f t="shared" si="8"/>
        <v>1.0000000000000002</v>
      </c>
    </row>
    <row r="32" spans="1:23" x14ac:dyDescent="0.25">
      <c r="A32" s="6">
        <v>1</v>
      </c>
      <c r="B32" s="6" t="s">
        <v>889</v>
      </c>
      <c r="C32" s="31" t="s">
        <v>844</v>
      </c>
      <c r="D32" s="32">
        <f t="shared" ref="D32:K32" si="13">SUM(D33:D34)</f>
        <v>2353.8217006432551</v>
      </c>
      <c r="E32" s="32">
        <f t="shared" si="13"/>
        <v>-3319.0896060359796</v>
      </c>
      <c r="F32" s="32">
        <f t="shared" si="13"/>
        <v>20.635060357935437</v>
      </c>
      <c r="G32" s="32">
        <f t="shared" si="13"/>
        <v>1.8725827636599583</v>
      </c>
      <c r="H32" s="32">
        <f t="shared" si="13"/>
        <v>0</v>
      </c>
      <c r="I32" s="32">
        <f t="shared" si="13"/>
        <v>0</v>
      </c>
      <c r="J32" s="32">
        <f t="shared" si="13"/>
        <v>0</v>
      </c>
      <c r="K32" s="32">
        <f t="shared" si="13"/>
        <v>108.63826712632874</v>
      </c>
      <c r="Q32" s="31" t="s">
        <v>869</v>
      </c>
      <c r="R32" s="110">
        <f t="shared" si="2"/>
        <v>0</v>
      </c>
      <c r="S32" s="111">
        <f t="shared" si="3"/>
        <v>0</v>
      </c>
      <c r="T32" s="112">
        <f t="shared" si="4"/>
        <v>0</v>
      </c>
      <c r="W32" s="113">
        <f t="shared" si="8"/>
        <v>1.0000000000000002</v>
      </c>
    </row>
    <row r="33" spans="1:23" x14ac:dyDescent="0.25">
      <c r="A33" s="6">
        <v>1</v>
      </c>
      <c r="B33" s="13" t="s">
        <v>890</v>
      </c>
      <c r="C33" s="13" t="s">
        <v>391</v>
      </c>
      <c r="D33" s="145">
        <f>'CO2'!$AE$191</f>
        <v>47.435172819727775</v>
      </c>
      <c r="E33" s="115"/>
      <c r="F33" s="113">
        <f>'CH4'!$AE$191</f>
        <v>20.519938224516824</v>
      </c>
      <c r="G33" s="113">
        <f>N2O!$AE$191</f>
        <v>1.8657224918496282</v>
      </c>
      <c r="H33" s="115"/>
      <c r="I33" s="115"/>
      <c r="J33" s="115"/>
      <c r="K33" s="113">
        <f>D33+E33+F33*PCG!$C$5+G33*PCG!$C$6+H33+I33+J33</f>
        <v>1116.4189310038375</v>
      </c>
      <c r="Q33" s="31" t="s">
        <v>859</v>
      </c>
      <c r="R33" s="110">
        <f t="shared" si="2"/>
        <v>0</v>
      </c>
      <c r="S33" s="111">
        <f t="shared" si="3"/>
        <v>0</v>
      </c>
      <c r="T33" s="112">
        <f t="shared" si="4"/>
        <v>0</v>
      </c>
      <c r="W33" s="113">
        <f t="shared" si="8"/>
        <v>1.0000000000000002</v>
      </c>
    </row>
    <row r="34" spans="1:23" x14ac:dyDescent="0.25">
      <c r="A34" s="6">
        <v>1</v>
      </c>
      <c r="B34" s="13" t="s">
        <v>891</v>
      </c>
      <c r="C34" s="13" t="s">
        <v>744</v>
      </c>
      <c r="D34" s="113">
        <f>'CO2'!$AE$297</f>
        <v>2306.3865278235271</v>
      </c>
      <c r="E34" s="113">
        <f>'abs CO2'!$AE$297</f>
        <v>-3319.0896060359796</v>
      </c>
      <c r="F34" s="145">
        <f>'CH4'!$AE$297</f>
        <v>0.1151221334186123</v>
      </c>
      <c r="G34" s="145">
        <f>N2O!$AE$297</f>
        <v>6.860271810330042E-3</v>
      </c>
      <c r="H34" s="115"/>
      <c r="I34" s="115"/>
      <c r="J34" s="115"/>
      <c r="K34" s="113">
        <f>D34+E34+F34*PCG!$C$5+G34*PCG!$C$6+H34+I34+J34</f>
        <v>-1007.7806638775088</v>
      </c>
      <c r="Q34" s="31" t="s">
        <v>42</v>
      </c>
      <c r="R34" s="110">
        <f t="shared" si="2"/>
        <v>0</v>
      </c>
      <c r="S34" s="111">
        <f t="shared" si="3"/>
        <v>0</v>
      </c>
      <c r="T34" s="112">
        <f t="shared" si="4"/>
        <v>0</v>
      </c>
      <c r="W34" s="113">
        <f t="shared" si="8"/>
        <v>1.0000000000000002</v>
      </c>
    </row>
    <row r="35" spans="1:23" x14ac:dyDescent="0.25">
      <c r="A35" s="6">
        <v>2</v>
      </c>
      <c r="B35" s="6" t="s">
        <v>838</v>
      </c>
      <c r="C35" s="31" t="s">
        <v>847</v>
      </c>
      <c r="D35" s="32"/>
      <c r="E35" s="32"/>
      <c r="F35" s="32"/>
      <c r="G35" s="32"/>
      <c r="H35" s="32"/>
      <c r="I35" s="32"/>
      <c r="J35" s="32"/>
      <c r="K35" s="32">
        <f>SUM(K36:K39)+K42</f>
        <v>1858.5688977450677</v>
      </c>
      <c r="Q35" s="31" t="s">
        <v>893</v>
      </c>
      <c r="R35" s="110">
        <f t="shared" si="2"/>
        <v>0</v>
      </c>
      <c r="S35" s="111">
        <f t="shared" si="3"/>
        <v>0</v>
      </c>
      <c r="T35" s="112">
        <f t="shared" si="4"/>
        <v>0</v>
      </c>
      <c r="W35" s="113">
        <f t="shared" si="8"/>
        <v>1.0000000000000002</v>
      </c>
    </row>
    <row r="36" spans="1:23" x14ac:dyDescent="0.25">
      <c r="A36" s="6">
        <v>2</v>
      </c>
      <c r="B36" s="13" t="s">
        <v>839</v>
      </c>
      <c r="C36" s="13" t="s">
        <v>845</v>
      </c>
      <c r="D36" s="115"/>
      <c r="E36" s="115"/>
      <c r="F36" s="115"/>
      <c r="G36" s="115"/>
      <c r="H36" s="115"/>
      <c r="I36" s="115"/>
      <c r="J36" s="115"/>
      <c r="K36" s="113">
        <v>358.37314332461727</v>
      </c>
      <c r="Q36" s="31" t="s">
        <v>862</v>
      </c>
      <c r="R36" s="110">
        <f t="shared" si="2"/>
        <v>0</v>
      </c>
      <c r="S36" s="111">
        <f t="shared" si="3"/>
        <v>0</v>
      </c>
      <c r="T36" s="112">
        <f t="shared" si="4"/>
        <v>0</v>
      </c>
      <c r="W36" s="113">
        <f t="shared" si="8"/>
        <v>1.0000000000000002</v>
      </c>
    </row>
    <row r="37" spans="1:23" x14ac:dyDescent="0.25">
      <c r="A37" s="6">
        <v>2</v>
      </c>
      <c r="B37" s="13" t="s">
        <v>842</v>
      </c>
      <c r="C37" s="13" t="s">
        <v>841</v>
      </c>
      <c r="D37" s="115"/>
      <c r="E37" s="115"/>
      <c r="F37" s="115"/>
      <c r="G37" s="115"/>
      <c r="H37" s="115"/>
      <c r="I37" s="115"/>
      <c r="J37" s="115"/>
      <c r="K37" s="113">
        <v>191.90756450834115</v>
      </c>
      <c r="Q37" s="31" t="s">
        <v>892</v>
      </c>
      <c r="R37" s="110">
        <f t="shared" si="2"/>
        <v>0</v>
      </c>
      <c r="S37" s="111">
        <f t="shared" si="3"/>
        <v>0</v>
      </c>
      <c r="T37" s="112">
        <f t="shared" si="4"/>
        <v>0</v>
      </c>
      <c r="W37" s="113">
        <f t="shared" si="8"/>
        <v>1.0000000000000002</v>
      </c>
    </row>
    <row r="38" spans="1:23" x14ac:dyDescent="0.25">
      <c r="A38" s="6">
        <v>2</v>
      </c>
      <c r="B38" s="13" t="s">
        <v>846</v>
      </c>
      <c r="C38" s="13" t="s">
        <v>837</v>
      </c>
      <c r="D38" s="115"/>
      <c r="E38" s="115"/>
      <c r="F38" s="115"/>
      <c r="G38" s="115"/>
      <c r="H38" s="115"/>
      <c r="I38" s="115"/>
      <c r="J38" s="115"/>
      <c r="K38" s="113">
        <v>1302.1452717994732</v>
      </c>
    </row>
    <row r="39" spans="1:23" x14ac:dyDescent="0.25">
      <c r="A39" s="6">
        <v>2</v>
      </c>
      <c r="B39" s="13" t="s">
        <v>848</v>
      </c>
      <c r="C39" s="13" t="s">
        <v>896</v>
      </c>
      <c r="D39" s="32"/>
      <c r="E39" s="32"/>
      <c r="F39" s="32"/>
      <c r="G39" s="32"/>
      <c r="H39" s="32"/>
      <c r="I39" s="32"/>
      <c r="J39" s="32"/>
      <c r="K39" s="32">
        <f>K40+K41</f>
        <v>6.1429181126359973</v>
      </c>
    </row>
    <row r="40" spans="1:23" x14ac:dyDescent="0.25">
      <c r="A40" s="6">
        <v>2</v>
      </c>
      <c r="B40" s="13" t="s">
        <v>851</v>
      </c>
      <c r="C40" s="13" t="s">
        <v>881</v>
      </c>
      <c r="D40" s="115"/>
      <c r="E40" s="115"/>
      <c r="F40" s="115"/>
      <c r="G40" s="115"/>
      <c r="H40" s="115"/>
      <c r="I40" s="115"/>
      <c r="J40" s="115"/>
      <c r="K40" s="113">
        <v>0</v>
      </c>
      <c r="Q40" s="119" t="s">
        <v>240</v>
      </c>
      <c r="S40" s="111">
        <f>SUM(S5:S37)</f>
        <v>6812.2551836231969</v>
      </c>
      <c r="T40" s="113">
        <f>SUM(T5:T37)</f>
        <v>1.0000000000000002</v>
      </c>
      <c r="U40">
        <f>T40+W37</f>
        <v>2.0000000000000004</v>
      </c>
    </row>
    <row r="41" spans="1:23" x14ac:dyDescent="0.25">
      <c r="A41" s="6">
        <v>2</v>
      </c>
      <c r="B41" s="13" t="s">
        <v>852</v>
      </c>
      <c r="C41" s="13" t="s">
        <v>885</v>
      </c>
      <c r="D41" s="115"/>
      <c r="E41" s="115"/>
      <c r="F41" s="115"/>
      <c r="G41" s="115"/>
      <c r="H41" s="115"/>
      <c r="I41" s="115"/>
      <c r="J41" s="115"/>
      <c r="K41" s="113">
        <v>6.1429181126359973</v>
      </c>
    </row>
    <row r="42" spans="1:23" x14ac:dyDescent="0.25">
      <c r="A42" s="6">
        <v>2</v>
      </c>
      <c r="B42" s="13" t="s">
        <v>855</v>
      </c>
      <c r="C42" s="13" t="s">
        <v>893</v>
      </c>
      <c r="D42" s="115"/>
      <c r="E42" s="115"/>
      <c r="F42" s="115"/>
      <c r="G42" s="115"/>
      <c r="H42" s="115"/>
      <c r="I42" s="115"/>
      <c r="J42" s="115"/>
      <c r="K42" s="113">
        <v>0</v>
      </c>
    </row>
    <row r="43" spans="1:23" x14ac:dyDescent="0.25">
      <c r="A43" s="6">
        <v>2</v>
      </c>
      <c r="B43" s="6" t="s">
        <v>865</v>
      </c>
      <c r="C43" s="31" t="s">
        <v>850</v>
      </c>
      <c r="D43" s="32"/>
      <c r="E43" s="32"/>
      <c r="F43" s="32"/>
      <c r="G43" s="32"/>
      <c r="H43" s="32"/>
      <c r="I43" s="32"/>
      <c r="J43" s="32"/>
      <c r="K43" s="32">
        <f>SUM(K44:K48)</f>
        <v>1.3830779992417765</v>
      </c>
    </row>
    <row r="44" spans="1:23" x14ac:dyDescent="0.25">
      <c r="A44" s="6">
        <v>2</v>
      </c>
      <c r="B44" s="13" t="s">
        <v>866</v>
      </c>
      <c r="C44" s="13" t="s">
        <v>877</v>
      </c>
      <c r="D44" s="115"/>
      <c r="E44" s="115"/>
      <c r="F44" s="115"/>
      <c r="G44" s="115"/>
      <c r="H44" s="115"/>
      <c r="I44" s="115"/>
      <c r="J44" s="115"/>
      <c r="K44" s="113">
        <v>0</v>
      </c>
    </row>
    <row r="45" spans="1:23" x14ac:dyDescent="0.25">
      <c r="A45" s="6">
        <v>2</v>
      </c>
      <c r="B45" s="13" t="s">
        <v>868</v>
      </c>
      <c r="C45" s="13" t="s">
        <v>874</v>
      </c>
      <c r="D45" s="115"/>
      <c r="E45" s="115"/>
      <c r="F45" s="115"/>
      <c r="G45" s="115"/>
      <c r="H45" s="115"/>
      <c r="I45" s="115"/>
      <c r="J45" s="115"/>
      <c r="K45" s="113">
        <v>1.3830779992417765</v>
      </c>
    </row>
    <row r="46" spans="1:23" x14ac:dyDescent="0.25">
      <c r="A46" s="6">
        <v>2</v>
      </c>
      <c r="B46" s="13" t="s">
        <v>870</v>
      </c>
      <c r="C46" s="13" t="s">
        <v>892</v>
      </c>
      <c r="D46" s="115"/>
      <c r="E46" s="115"/>
      <c r="F46" s="115"/>
      <c r="G46" s="115"/>
      <c r="H46" s="115"/>
      <c r="I46" s="115"/>
      <c r="J46" s="115"/>
      <c r="K46" s="113">
        <v>0</v>
      </c>
    </row>
    <row r="47" spans="1:23" x14ac:dyDescent="0.25">
      <c r="A47" s="6">
        <v>2</v>
      </c>
      <c r="B47" s="13" t="s">
        <v>873</v>
      </c>
      <c r="C47" s="13" t="s">
        <v>894</v>
      </c>
      <c r="D47" s="115"/>
      <c r="E47" s="115"/>
      <c r="F47" s="115"/>
      <c r="G47" s="115"/>
      <c r="H47" s="115"/>
      <c r="I47" s="115"/>
      <c r="J47" s="115"/>
      <c r="K47" s="113" t="s">
        <v>897</v>
      </c>
    </row>
    <row r="48" spans="1:23" x14ac:dyDescent="0.25">
      <c r="A48" s="6">
        <v>2</v>
      </c>
      <c r="B48" s="13" t="s">
        <v>875</v>
      </c>
      <c r="C48" s="13" t="s">
        <v>895</v>
      </c>
      <c r="D48" s="115"/>
      <c r="E48" s="115"/>
      <c r="F48" s="115"/>
      <c r="G48" s="115"/>
      <c r="H48" s="115"/>
      <c r="I48" s="115"/>
      <c r="J48" s="115"/>
      <c r="K48" s="113" t="s">
        <v>897</v>
      </c>
    </row>
  </sheetData>
  <autoFilter ref="Q4:U38">
    <sortState ref="Q5:U38">
      <sortCondition descending="1" ref="T4:T38"/>
    </sortState>
  </autoFilter>
  <conditionalFormatting sqref="D35:K35 D43:K43 D39:K39 D11:K11 D18:K18 D24:K24 D29:K29 D32:K32 D5:K7">
    <cfRule type="cellIs" dxfId="45" priority="3" operator="lessThan">
      <formula>0</formula>
    </cfRule>
  </conditionalFormatting>
  <conditionalFormatting sqref="C25:C28">
    <cfRule type="cellIs" dxfId="44" priority="2" operator="lessThan">
      <formula>0</formula>
    </cfRule>
  </conditionalFormatting>
  <conditionalFormatting sqref="T40">
    <cfRule type="cellIs" dxfId="43" priority="1" operator="notEqual">
      <formula>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C000"/>
  </sheetPr>
  <dimension ref="A1:AJ98"/>
  <sheetViews>
    <sheetView tabSelected="1" topLeftCell="A45" zoomScale="80" zoomScaleNormal="80" workbookViewId="0">
      <selection activeCell="U73" sqref="U73"/>
    </sheetView>
  </sheetViews>
  <sheetFormatPr baseColWidth="10" defaultRowHeight="15" x14ac:dyDescent="0.25"/>
  <cols>
    <col min="3" max="3" width="44.5703125" customWidth="1"/>
    <col min="4" max="4" width="16" customWidth="1"/>
  </cols>
  <sheetData>
    <row r="1" spans="1:32" x14ac:dyDescent="0.25">
      <c r="A1" t="s">
        <v>820</v>
      </c>
      <c r="B1" t="str">
        <f>'GPC alcances 2018'!B1</f>
        <v>O´Higgins</v>
      </c>
      <c r="C1">
        <f>'GPC alcances 2018'!C1</f>
        <v>8</v>
      </c>
    </row>
    <row r="2" spans="1:32" x14ac:dyDescent="0.25">
      <c r="C2" s="104" t="s">
        <v>821</v>
      </c>
      <c r="D2" s="105">
        <f>D5-CO2eq!C4</f>
        <v>0</v>
      </c>
      <c r="E2" s="105">
        <f>E5-CO2eq!D4</f>
        <v>0</v>
      </c>
      <c r="F2" s="105">
        <f>F5-CO2eq!E4</f>
        <v>0</v>
      </c>
      <c r="G2" s="105">
        <f>G5-CO2eq!F4</f>
        <v>0</v>
      </c>
      <c r="H2" s="105">
        <f>H5-CO2eq!G4</f>
        <v>0</v>
      </c>
      <c r="I2" s="105">
        <f>I5-CO2eq!H4</f>
        <v>0</v>
      </c>
      <c r="J2" s="105">
        <f>J5-CO2eq!I4</f>
        <v>0</v>
      </c>
      <c r="K2" s="105">
        <f>K5-CO2eq!J4</f>
        <v>0</v>
      </c>
      <c r="L2" s="105">
        <f>L5-CO2eq!K4</f>
        <v>0</v>
      </c>
      <c r="M2" s="105">
        <f>M5-CO2eq!L4</f>
        <v>0</v>
      </c>
      <c r="N2" s="105">
        <f>N5-CO2eq!M4</f>
        <v>0</v>
      </c>
      <c r="O2" s="105">
        <f>O5-CO2eq!N4</f>
        <v>0</v>
      </c>
      <c r="P2" s="105">
        <f>P5-CO2eq!O4</f>
        <v>0</v>
      </c>
      <c r="Q2" s="105">
        <f>Q5-CO2eq!P4</f>
        <v>0</v>
      </c>
      <c r="R2" s="105">
        <f>R5-CO2eq!Q4</f>
        <v>0</v>
      </c>
      <c r="S2" s="105">
        <f>S5-CO2eq!R4</f>
        <v>0</v>
      </c>
      <c r="T2" s="105">
        <f>T5-CO2eq!S4</f>
        <v>0</v>
      </c>
      <c r="U2" s="105">
        <f>U5-CO2eq!T4</f>
        <v>0</v>
      </c>
      <c r="V2" s="105">
        <f>V5-CO2eq!U4</f>
        <v>0</v>
      </c>
      <c r="W2" s="105">
        <f>W5-CO2eq!V4</f>
        <v>0</v>
      </c>
      <c r="X2" s="105">
        <f>X5-CO2eq!W4</f>
        <v>0</v>
      </c>
      <c r="Y2" s="105">
        <f>Y5-CO2eq!X4</f>
        <v>0</v>
      </c>
      <c r="Z2" s="105">
        <f>Z5-CO2eq!Y4</f>
        <v>0</v>
      </c>
      <c r="AA2" s="105">
        <f>AA5-CO2eq!Z4</f>
        <v>0</v>
      </c>
      <c r="AB2" s="105">
        <f>AB5-CO2eq!AA4</f>
        <v>0</v>
      </c>
      <c r="AC2" s="105">
        <f>AC5-CO2eq!AB4</f>
        <v>0</v>
      </c>
      <c r="AD2" s="105">
        <f>AD5-CO2eq!AC4</f>
        <v>0</v>
      </c>
      <c r="AE2" s="105">
        <f>AE5-CO2eq!AD4</f>
        <v>0</v>
      </c>
      <c r="AF2" s="105">
        <f>AF5-CO2eq!AE4</f>
        <v>0</v>
      </c>
    </row>
    <row r="3" spans="1:32" x14ac:dyDescent="0.25">
      <c r="A3" s="102" t="s">
        <v>822</v>
      </c>
      <c r="B3" s="102" t="s">
        <v>823</v>
      </c>
      <c r="C3" s="102" t="s">
        <v>824</v>
      </c>
      <c r="D3" s="102">
        <v>1990</v>
      </c>
      <c r="E3" s="102">
        <v>1991</v>
      </c>
      <c r="F3" s="102">
        <v>1992</v>
      </c>
      <c r="G3" s="102">
        <v>1993</v>
      </c>
      <c r="H3" s="102">
        <v>1994</v>
      </c>
      <c r="I3" s="102">
        <v>1995</v>
      </c>
      <c r="J3" s="102">
        <v>1996</v>
      </c>
      <c r="K3" s="102">
        <v>1997</v>
      </c>
      <c r="L3" s="102">
        <v>1998</v>
      </c>
      <c r="M3" s="102">
        <v>1999</v>
      </c>
      <c r="N3" s="102">
        <v>2000</v>
      </c>
      <c r="O3" s="102">
        <v>2001</v>
      </c>
      <c r="P3" s="102">
        <v>2002</v>
      </c>
      <c r="Q3" s="102">
        <v>2003</v>
      </c>
      <c r="R3" s="102">
        <v>2004</v>
      </c>
      <c r="S3" s="102">
        <v>2005</v>
      </c>
      <c r="T3" s="102">
        <v>2006</v>
      </c>
      <c r="U3" s="102">
        <v>2007</v>
      </c>
      <c r="V3" s="102">
        <v>2008</v>
      </c>
      <c r="W3" s="102">
        <v>2009</v>
      </c>
      <c r="X3" s="102">
        <v>2010</v>
      </c>
      <c r="Y3" s="102">
        <v>2011</v>
      </c>
      <c r="Z3" s="102">
        <v>2012</v>
      </c>
      <c r="AA3" s="102">
        <v>2013</v>
      </c>
      <c r="AB3" s="102">
        <v>2014</v>
      </c>
      <c r="AC3" s="102">
        <v>2015</v>
      </c>
      <c r="AD3" s="102">
        <v>2016</v>
      </c>
      <c r="AE3" s="102">
        <v>2017</v>
      </c>
      <c r="AF3" s="102">
        <v>2018</v>
      </c>
    </row>
    <row r="4" spans="1:32" x14ac:dyDescent="0.25">
      <c r="A4" s="102"/>
      <c r="B4" s="102"/>
      <c r="C4" s="102"/>
      <c r="D4" s="102" t="s">
        <v>828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</row>
    <row r="5" spans="1:32" x14ac:dyDescent="0.25">
      <c r="A5" s="6">
        <v>1</v>
      </c>
      <c r="B5" s="6"/>
      <c r="C5" s="31" t="s">
        <v>833</v>
      </c>
      <c r="D5" s="32">
        <f t="shared" ref="D5:AD5" si="0">+D7+D18+D24+D29+D32</f>
        <v>1513.3652730600061</v>
      </c>
      <c r="E5" s="32">
        <f t="shared" si="0"/>
        <v>1572.1844958973422</v>
      </c>
      <c r="F5" s="32">
        <f t="shared" si="0"/>
        <v>1656.0495042607754</v>
      </c>
      <c r="G5" s="32">
        <f t="shared" si="0"/>
        <v>1621.3436751162326</v>
      </c>
      <c r="H5" s="32">
        <f t="shared" si="0"/>
        <v>1912.5241098601368</v>
      </c>
      <c r="I5" s="32">
        <f t="shared" si="0"/>
        <v>2056.6859147629771</v>
      </c>
      <c r="J5" s="32">
        <f t="shared" si="0"/>
        <v>2483.4453328417467</v>
      </c>
      <c r="K5" s="32">
        <f t="shared" si="0"/>
        <v>2500.6445496585256</v>
      </c>
      <c r="L5" s="32">
        <f t="shared" si="0"/>
        <v>2424.8968919047566</v>
      </c>
      <c r="M5" s="32">
        <f t="shared" si="0"/>
        <v>2948.0657645195324</v>
      </c>
      <c r="N5" s="32">
        <f t="shared" si="0"/>
        <v>2689.6826999631021</v>
      </c>
      <c r="O5" s="32">
        <f t="shared" si="0"/>
        <v>2524.7947087642015</v>
      </c>
      <c r="P5" s="32">
        <f t="shared" si="0"/>
        <v>2536.4509746190779</v>
      </c>
      <c r="Q5" s="32">
        <f t="shared" si="0"/>
        <v>2119.4029758121478</v>
      </c>
      <c r="R5" s="32">
        <f t="shared" si="0"/>
        <v>3150.3597138557643</v>
      </c>
      <c r="S5" s="32">
        <f t="shared" si="0"/>
        <v>3320.1741061066114</v>
      </c>
      <c r="T5" s="32">
        <f t="shared" si="0"/>
        <v>3373.1877835728205</v>
      </c>
      <c r="U5" s="32">
        <f t="shared" si="0"/>
        <v>4039.6996413059414</v>
      </c>
      <c r="V5" s="32">
        <f t="shared" si="0"/>
        <v>4547.4343409300136</v>
      </c>
      <c r="W5" s="32">
        <f t="shared" si="0"/>
        <v>4438.3295388959068</v>
      </c>
      <c r="X5" s="32">
        <f t="shared" si="0"/>
        <v>4203.9087824282415</v>
      </c>
      <c r="Y5" s="32">
        <f t="shared" si="0"/>
        <v>3489.0999453538302</v>
      </c>
      <c r="Z5" s="32">
        <f t="shared" si="0"/>
        <v>3193.9160464884289</v>
      </c>
      <c r="AA5" s="32">
        <f t="shared" si="0"/>
        <v>2479.5825855139669</v>
      </c>
      <c r="AB5" s="32">
        <f t="shared" si="0"/>
        <v>2689.8073721023466</v>
      </c>
      <c r="AC5" s="32">
        <f t="shared" si="0"/>
        <v>2958.3328490530344</v>
      </c>
      <c r="AD5" s="32">
        <f t="shared" si="0"/>
        <v>2470.5517619832149</v>
      </c>
      <c r="AE5" s="32">
        <f>+AE7+AE18+AE24+AE29+AE32</f>
        <v>11330.024369339964</v>
      </c>
      <c r="AF5" s="32">
        <f>+AF7+AF18+AF24+AF29+AF32</f>
        <v>2920.4683447263324</v>
      </c>
    </row>
    <row r="6" spans="1:32" x14ac:dyDescent="0.25">
      <c r="A6" s="6">
        <v>2</v>
      </c>
      <c r="B6" s="6"/>
      <c r="C6" s="31" t="s">
        <v>836</v>
      </c>
      <c r="D6" s="32">
        <f t="shared" ref="D6:AD6" si="1">D35+D43</f>
        <v>178.98850320655546</v>
      </c>
      <c r="E6" s="32">
        <f t="shared" si="1"/>
        <v>128.0995302941443</v>
      </c>
      <c r="F6" s="32">
        <f t="shared" si="1"/>
        <v>81.233638206462672</v>
      </c>
      <c r="G6" s="32">
        <f t="shared" si="1"/>
        <v>87.436361680569831</v>
      </c>
      <c r="H6" s="32">
        <f t="shared" si="1"/>
        <v>141.61175031669879</v>
      </c>
      <c r="I6" s="32">
        <f t="shared" si="1"/>
        <v>184.18020363065875</v>
      </c>
      <c r="J6" s="32">
        <f t="shared" si="1"/>
        <v>320.18886220235152</v>
      </c>
      <c r="K6" s="32">
        <f t="shared" si="1"/>
        <v>446.73582224393363</v>
      </c>
      <c r="L6" s="32">
        <f t="shared" si="1"/>
        <v>542.99659708610284</v>
      </c>
      <c r="M6" s="32">
        <f t="shared" si="1"/>
        <v>733.92349579977349</v>
      </c>
      <c r="N6" s="32">
        <f t="shared" si="1"/>
        <v>547.01453807763028</v>
      </c>
      <c r="O6" s="32">
        <f t="shared" si="1"/>
        <v>439.364710801157</v>
      </c>
      <c r="P6" s="32">
        <f t="shared" si="1"/>
        <v>459.48593058089574</v>
      </c>
      <c r="Q6" s="32">
        <f t="shared" si="1"/>
        <v>612.29081120438332</v>
      </c>
      <c r="R6" s="32">
        <f t="shared" si="1"/>
        <v>754.54043589032381</v>
      </c>
      <c r="S6" s="32">
        <f t="shared" si="1"/>
        <v>573.31006125118381</v>
      </c>
      <c r="T6" s="32">
        <f t="shared" si="1"/>
        <v>637.99360766917175</v>
      </c>
      <c r="U6" s="32">
        <f t="shared" si="1"/>
        <v>1084.3939352743621</v>
      </c>
      <c r="V6" s="32">
        <f t="shared" si="1"/>
        <v>1019.4688882332637</v>
      </c>
      <c r="W6" s="32">
        <f t="shared" si="1"/>
        <v>943.92478692784744</v>
      </c>
      <c r="X6" s="32">
        <f t="shared" si="1"/>
        <v>1142.8823929699229</v>
      </c>
      <c r="Y6" s="32">
        <f t="shared" si="1"/>
        <v>1294.7410348227331</v>
      </c>
      <c r="Z6" s="32">
        <f t="shared" si="1"/>
        <v>1424.1709050070947</v>
      </c>
      <c r="AA6" s="32">
        <f t="shared" si="1"/>
        <v>1642.6504444696814</v>
      </c>
      <c r="AB6" s="32">
        <f t="shared" si="1"/>
        <v>1433.8675522202168</v>
      </c>
      <c r="AC6" s="32">
        <f t="shared" si="1"/>
        <v>1371.0208409298593</v>
      </c>
      <c r="AD6" s="32">
        <f t="shared" si="1"/>
        <v>1667.306480096443</v>
      </c>
      <c r="AE6" s="32">
        <f>AE35+AE43</f>
        <v>1366.1155449104501</v>
      </c>
      <c r="AF6" s="32">
        <f>AF35+AF43</f>
        <v>1859.9519757443095</v>
      </c>
    </row>
    <row r="7" spans="1:32" x14ac:dyDescent="0.25">
      <c r="A7" s="6">
        <v>1</v>
      </c>
      <c r="B7" s="6" t="s">
        <v>838</v>
      </c>
      <c r="C7" s="31" t="s">
        <v>834</v>
      </c>
      <c r="D7" s="32">
        <f t="shared" ref="D7:AF7" si="2">SUM(D8:D11,D14:D17)</f>
        <v>447.21204462952556</v>
      </c>
      <c r="E7" s="32">
        <f t="shared" si="2"/>
        <v>393.74612798862</v>
      </c>
      <c r="F7" s="32">
        <f t="shared" si="2"/>
        <v>404.73019804216369</v>
      </c>
      <c r="G7" s="32">
        <f t="shared" si="2"/>
        <v>477.75564733045258</v>
      </c>
      <c r="H7" s="32">
        <f t="shared" si="2"/>
        <v>493.29479192799283</v>
      </c>
      <c r="I7" s="32">
        <f t="shared" si="2"/>
        <v>482.93366786065127</v>
      </c>
      <c r="J7" s="32">
        <f t="shared" si="2"/>
        <v>474.89493269946649</v>
      </c>
      <c r="K7" s="32">
        <f t="shared" si="2"/>
        <v>663.06770957913147</v>
      </c>
      <c r="L7" s="32">
        <f t="shared" si="2"/>
        <v>577.05534710761935</v>
      </c>
      <c r="M7" s="32">
        <f t="shared" si="2"/>
        <v>553.2933590123813</v>
      </c>
      <c r="N7" s="32">
        <f t="shared" si="2"/>
        <v>537.12977531431341</v>
      </c>
      <c r="O7" s="32">
        <f t="shared" si="2"/>
        <v>612.00013482821794</v>
      </c>
      <c r="P7" s="32">
        <f t="shared" si="2"/>
        <v>573.2090636978661</v>
      </c>
      <c r="Q7" s="32">
        <f t="shared" si="2"/>
        <v>470.90879168870816</v>
      </c>
      <c r="R7" s="32">
        <f t="shared" si="2"/>
        <v>480.21504388909545</v>
      </c>
      <c r="S7" s="32">
        <f t="shared" si="2"/>
        <v>503.66887624984213</v>
      </c>
      <c r="T7" s="32">
        <f t="shared" si="2"/>
        <v>560.21602630703933</v>
      </c>
      <c r="U7" s="32">
        <f t="shared" si="2"/>
        <v>964.84156954084642</v>
      </c>
      <c r="V7" s="32">
        <f t="shared" si="2"/>
        <v>1030.7477415313726</v>
      </c>
      <c r="W7" s="32">
        <f t="shared" si="2"/>
        <v>658.53399198038699</v>
      </c>
      <c r="X7" s="32">
        <f t="shared" si="2"/>
        <v>689.6496618049606</v>
      </c>
      <c r="Y7" s="32">
        <f t="shared" si="2"/>
        <v>941.67866810196563</v>
      </c>
      <c r="Z7" s="32">
        <f t="shared" si="2"/>
        <v>778.99024605915429</v>
      </c>
      <c r="AA7" s="32">
        <f t="shared" si="2"/>
        <v>861.72118800173507</v>
      </c>
      <c r="AB7" s="32">
        <f t="shared" si="2"/>
        <v>722.63213389395867</v>
      </c>
      <c r="AC7" s="32">
        <f t="shared" si="2"/>
        <v>683.75816849484113</v>
      </c>
      <c r="AD7" s="32">
        <f t="shared" si="2"/>
        <v>732.31701409127368</v>
      </c>
      <c r="AE7" s="32">
        <f t="shared" si="2"/>
        <v>894.6480590072365</v>
      </c>
      <c r="AF7" s="32">
        <f t="shared" si="2"/>
        <v>725.61170705516133</v>
      </c>
    </row>
    <row r="8" spans="1:32" x14ac:dyDescent="0.25">
      <c r="A8" s="6">
        <v>1</v>
      </c>
      <c r="B8" s="13" t="s">
        <v>839</v>
      </c>
      <c r="C8" s="13" t="s">
        <v>840</v>
      </c>
      <c r="D8" s="114">
        <f>CO2eq!C55</f>
        <v>126.59843891447719</v>
      </c>
      <c r="E8" s="114">
        <f>CO2eq!D55</f>
        <v>132.15548664007414</v>
      </c>
      <c r="F8" s="114">
        <f>CO2eq!E55</f>
        <v>151.36189899109991</v>
      </c>
      <c r="G8" s="114">
        <f>CO2eq!F55</f>
        <v>172.47729114577373</v>
      </c>
      <c r="H8" s="114">
        <f>CO2eq!G55</f>
        <v>172.95996800167057</v>
      </c>
      <c r="I8" s="114">
        <f>CO2eq!H55</f>
        <v>174.00814020903476</v>
      </c>
      <c r="J8" s="114">
        <f>CO2eq!I55</f>
        <v>162.7782513822456</v>
      </c>
      <c r="K8" s="114">
        <f>CO2eq!J55</f>
        <v>165.00139540296712</v>
      </c>
      <c r="L8" s="114">
        <f>CO2eq!K55</f>
        <v>154.09009591170442</v>
      </c>
      <c r="M8" s="114">
        <f>CO2eq!L55</f>
        <v>166.56013720459529</v>
      </c>
      <c r="N8" s="114">
        <f>CO2eq!M55</f>
        <v>172.43146324545421</v>
      </c>
      <c r="O8" s="114">
        <f>CO2eq!N55</f>
        <v>180.86366220791811</v>
      </c>
      <c r="P8" s="114">
        <f>CO2eq!O55</f>
        <v>174.16554520318763</v>
      </c>
      <c r="Q8" s="114">
        <f>CO2eq!P55</f>
        <v>158.86636711128676</v>
      </c>
      <c r="R8" s="114">
        <f>CO2eq!Q55</f>
        <v>167.67423910638848</v>
      </c>
      <c r="S8" s="114">
        <f>CO2eq!R55</f>
        <v>162.47235709635686</v>
      </c>
      <c r="T8" s="114">
        <f>CO2eq!S55</f>
        <v>163.21289508560528</v>
      </c>
      <c r="U8" s="114">
        <f>CO2eq!T55</f>
        <v>175.05439956819339</v>
      </c>
      <c r="V8" s="114">
        <f>CO2eq!U55</f>
        <v>166.17784873993472</v>
      </c>
      <c r="W8" s="114">
        <f>CO2eq!V55</f>
        <v>175.59626055129192</v>
      </c>
      <c r="X8" s="114">
        <f>CO2eq!W55</f>
        <v>180.55474791845614</v>
      </c>
      <c r="Y8" s="114">
        <f>CO2eq!X55</f>
        <v>182.57577355452992</v>
      </c>
      <c r="Z8" s="114">
        <f>CO2eq!Y55</f>
        <v>180.91150276416096</v>
      </c>
      <c r="AA8" s="114">
        <f>CO2eq!Z55</f>
        <v>187.27244459055208</v>
      </c>
      <c r="AB8" s="114">
        <f>CO2eq!AA55</f>
        <v>175.54791676541808</v>
      </c>
      <c r="AC8" s="114">
        <f>CO2eq!AB55</f>
        <v>195.26604447395624</v>
      </c>
      <c r="AD8" s="114">
        <f>CO2eq!AC55</f>
        <v>189.73538724274738</v>
      </c>
      <c r="AE8" s="114">
        <f>CO2eq!AD55</f>
        <v>190.07479420357359</v>
      </c>
      <c r="AF8" s="114">
        <f>CO2eq!AE55</f>
        <v>204.70551536357476</v>
      </c>
    </row>
    <row r="9" spans="1:32" x14ac:dyDescent="0.25">
      <c r="A9" s="6">
        <v>1</v>
      </c>
      <c r="B9" s="13" t="s">
        <v>842</v>
      </c>
      <c r="C9" s="13" t="s">
        <v>843</v>
      </c>
      <c r="D9" s="114">
        <f>CO2eq!C54</f>
        <v>12.353982989439736</v>
      </c>
      <c r="E9" s="114">
        <f>CO2eq!D54</f>
        <v>12.678272152543624</v>
      </c>
      <c r="F9" s="114">
        <f>CO2eq!E54</f>
        <v>15.070013921477202</v>
      </c>
      <c r="G9" s="114">
        <f>CO2eq!F54</f>
        <v>9.2743001599067014</v>
      </c>
      <c r="H9" s="114">
        <f>CO2eq!G54</f>
        <v>18.242269731431438</v>
      </c>
      <c r="I9" s="114">
        <f>CO2eq!H54</f>
        <v>17.622997007504807</v>
      </c>
      <c r="J9" s="114">
        <f>CO2eq!I54</f>
        <v>14.482559891829013</v>
      </c>
      <c r="K9" s="114">
        <f>CO2eq!J54</f>
        <v>20.742287863285167</v>
      </c>
      <c r="L9" s="114">
        <f>CO2eq!K54</f>
        <v>12.334811085371058</v>
      </c>
      <c r="M9" s="114">
        <f>CO2eq!L54</f>
        <v>14.207856927546187</v>
      </c>
      <c r="N9" s="114">
        <f>CO2eq!M54</f>
        <v>15.181379151332276</v>
      </c>
      <c r="O9" s="114">
        <f>CO2eq!N54</f>
        <v>13.227101318243365</v>
      </c>
      <c r="P9" s="114">
        <f>CO2eq!O54</f>
        <v>15.610298388549239</v>
      </c>
      <c r="Q9" s="114">
        <f>CO2eq!P54</f>
        <v>36.155714364723799</v>
      </c>
      <c r="R9" s="114">
        <f>CO2eq!Q54</f>
        <v>44.016192133884289</v>
      </c>
      <c r="S9" s="114">
        <f>CO2eq!R54</f>
        <v>36.978241107011868</v>
      </c>
      <c r="T9" s="114">
        <f>CO2eq!S54</f>
        <v>38.232862622206063</v>
      </c>
      <c r="U9" s="114">
        <f>CO2eq!T54</f>
        <v>43.260411549617565</v>
      </c>
      <c r="V9" s="114">
        <f>CO2eq!U54</f>
        <v>37.10173927065437</v>
      </c>
      <c r="W9" s="114">
        <f>CO2eq!V54</f>
        <v>37.384856973831866</v>
      </c>
      <c r="X9" s="114">
        <f>CO2eq!W54</f>
        <v>47.735576284714334</v>
      </c>
      <c r="Y9" s="114">
        <f>CO2eq!X54</f>
        <v>47.627570100591704</v>
      </c>
      <c r="Z9" s="114">
        <f>CO2eq!Y54</f>
        <v>46.827869092005677</v>
      </c>
      <c r="AA9" s="114">
        <f>CO2eq!Z54</f>
        <v>36.621867651630694</v>
      </c>
      <c r="AB9" s="114">
        <f>CO2eq!AA54</f>
        <v>39.313282934681268</v>
      </c>
      <c r="AC9" s="114">
        <f>CO2eq!AB54</f>
        <v>47.765151201592694</v>
      </c>
      <c r="AD9" s="114">
        <f>CO2eq!AC54</f>
        <v>69.427484604432735</v>
      </c>
      <c r="AE9" s="114">
        <f>CO2eq!AD54</f>
        <v>81.183297527338937</v>
      </c>
      <c r="AF9" s="114">
        <f>CO2eq!AE54</f>
        <v>81.317862797349122</v>
      </c>
    </row>
    <row r="10" spans="1:32" x14ac:dyDescent="0.25">
      <c r="A10" s="6">
        <v>1</v>
      </c>
      <c r="B10" s="13" t="s">
        <v>846</v>
      </c>
      <c r="C10" s="13" t="s">
        <v>44</v>
      </c>
      <c r="D10" s="114">
        <f>CO2eq!C17</f>
        <v>303.24804402631304</v>
      </c>
      <c r="E10" s="114">
        <f>CO2eq!D17</f>
        <v>242.42858530425451</v>
      </c>
      <c r="F10" s="114">
        <f>CO2eq!E17</f>
        <v>230.44339949357988</v>
      </c>
      <c r="G10" s="114">
        <f>CO2eq!F17</f>
        <v>287.18328935737094</v>
      </c>
      <c r="H10" s="114">
        <f>CO2eq!G17</f>
        <v>293.16425396833205</v>
      </c>
      <c r="I10" s="114">
        <f>CO2eq!H17</f>
        <v>285.2451524874599</v>
      </c>
      <c r="J10" s="114">
        <f>CO2eq!I17</f>
        <v>291.45132834579499</v>
      </c>
      <c r="K10" s="114">
        <f>CO2eq!J17</f>
        <v>471.34979487365251</v>
      </c>
      <c r="L10" s="114">
        <f>CO2eq!K17</f>
        <v>404.47944537747753</v>
      </c>
      <c r="M10" s="114">
        <f>CO2eq!L17</f>
        <v>366.24120081437383</v>
      </c>
      <c r="N10" s="114">
        <f>CO2eq!M17</f>
        <v>343.73336417079616</v>
      </c>
      <c r="O10" s="114">
        <f>CO2eq!N17</f>
        <v>412.48688905388667</v>
      </c>
      <c r="P10" s="114">
        <f>CO2eq!O17</f>
        <v>377.92091812891226</v>
      </c>
      <c r="Q10" s="114">
        <f>CO2eq!P17</f>
        <v>271.30887384978899</v>
      </c>
      <c r="R10" s="114">
        <f>CO2eq!Q17</f>
        <v>257.39483385981316</v>
      </c>
      <c r="S10" s="114">
        <f>CO2eq!R17</f>
        <v>274.35695347115529</v>
      </c>
      <c r="T10" s="114">
        <f>CO2eq!S17</f>
        <v>301.4061412985601</v>
      </c>
      <c r="U10" s="114">
        <f>CO2eq!T17</f>
        <v>299.36931867828821</v>
      </c>
      <c r="V10" s="114">
        <f>CO2eq!U17</f>
        <v>314.53394722344035</v>
      </c>
      <c r="W10" s="114">
        <f>CO2eq!V17</f>
        <v>335.7550858126508</v>
      </c>
      <c r="X10" s="114">
        <f>CO2eq!W17</f>
        <v>314.16451493462188</v>
      </c>
      <c r="Y10" s="114">
        <f>CO2eq!X17</f>
        <v>370.45663664872154</v>
      </c>
      <c r="Z10" s="114">
        <f>CO2eq!Y17</f>
        <v>385.1378189806087</v>
      </c>
      <c r="AA10" s="114">
        <f>CO2eq!Z17</f>
        <v>421.65386418170101</v>
      </c>
      <c r="AB10" s="114">
        <f>CO2eq!AA17</f>
        <v>465.89973538823688</v>
      </c>
      <c r="AC10" s="114">
        <f>CO2eq!AB17</f>
        <v>427.51638752843644</v>
      </c>
      <c r="AD10" s="114">
        <f>CO2eq!AC17</f>
        <v>351.4154728834344</v>
      </c>
      <c r="AE10" s="114">
        <f>CO2eq!AD17</f>
        <v>457.09928198923478</v>
      </c>
      <c r="AF10" s="114">
        <f>CO2eq!AE17</f>
        <v>412.46203350717587</v>
      </c>
    </row>
    <row r="11" spans="1:32" x14ac:dyDescent="0.25">
      <c r="A11" s="6">
        <v>1</v>
      </c>
      <c r="B11" s="13" t="s">
        <v>848</v>
      </c>
      <c r="C11" s="13" t="s">
        <v>849</v>
      </c>
      <c r="D11" s="116">
        <f t="shared" ref="D11:AD11" si="3">+D12+D13</f>
        <v>0</v>
      </c>
      <c r="E11" s="116">
        <f t="shared" si="3"/>
        <v>0</v>
      </c>
      <c r="F11" s="116">
        <f t="shared" si="3"/>
        <v>0</v>
      </c>
      <c r="G11" s="116">
        <f t="shared" si="3"/>
        <v>0</v>
      </c>
      <c r="H11" s="116">
        <f t="shared" si="3"/>
        <v>0</v>
      </c>
      <c r="I11" s="116">
        <f t="shared" si="3"/>
        <v>0</v>
      </c>
      <c r="J11" s="116">
        <f t="shared" si="3"/>
        <v>0</v>
      </c>
      <c r="K11" s="116">
        <f t="shared" si="3"/>
        <v>0</v>
      </c>
      <c r="L11" s="116">
        <f t="shared" si="3"/>
        <v>0</v>
      </c>
      <c r="M11" s="116">
        <f t="shared" si="3"/>
        <v>0</v>
      </c>
      <c r="N11" s="116">
        <f t="shared" si="3"/>
        <v>0</v>
      </c>
      <c r="O11" s="116">
        <f t="shared" si="3"/>
        <v>0</v>
      </c>
      <c r="P11" s="116">
        <f t="shared" si="3"/>
        <v>8.0624170730774616E-2</v>
      </c>
      <c r="Q11" s="116">
        <f t="shared" si="3"/>
        <v>0.12620528723579497</v>
      </c>
      <c r="R11" s="116">
        <f t="shared" si="3"/>
        <v>7.0799327619192898</v>
      </c>
      <c r="S11" s="116">
        <f t="shared" si="3"/>
        <v>25.181647003343471</v>
      </c>
      <c r="T11" s="116">
        <f t="shared" si="3"/>
        <v>52.380074593494193</v>
      </c>
      <c r="U11" s="116">
        <f t="shared" si="3"/>
        <v>441.75899524151635</v>
      </c>
      <c r="V11" s="116">
        <f t="shared" si="3"/>
        <v>506.97759075719313</v>
      </c>
      <c r="W11" s="116">
        <f t="shared" si="3"/>
        <v>102.37892250112131</v>
      </c>
      <c r="X11" s="116">
        <f t="shared" si="3"/>
        <v>138.16900890081729</v>
      </c>
      <c r="Y11" s="116">
        <f t="shared" si="3"/>
        <v>330.74795394343528</v>
      </c>
      <c r="Z11" s="116">
        <f t="shared" si="3"/>
        <v>155.92232390854838</v>
      </c>
      <c r="AA11" s="116">
        <f t="shared" si="3"/>
        <v>205.22611757281211</v>
      </c>
      <c r="AB11" s="116">
        <f t="shared" si="3"/>
        <v>32.58320037453673</v>
      </c>
      <c r="AC11" s="116">
        <f t="shared" si="3"/>
        <v>3.5573291872187114</v>
      </c>
      <c r="AD11" s="116">
        <f t="shared" si="3"/>
        <v>110.70899893977527</v>
      </c>
      <c r="AE11" s="116">
        <f>+AE12+AE13</f>
        <v>152.75193258219807</v>
      </c>
      <c r="AF11" s="116">
        <f>+AF12+AF13</f>
        <v>10.130617284903085</v>
      </c>
    </row>
    <row r="12" spans="1:32" x14ac:dyDescent="0.25">
      <c r="A12" s="6">
        <v>1</v>
      </c>
      <c r="B12" s="13" t="s">
        <v>851</v>
      </c>
      <c r="C12" s="13" t="s">
        <v>42</v>
      </c>
      <c r="D12" s="114">
        <f>CO2eq!C8-CO2eq!C10</f>
        <v>0</v>
      </c>
      <c r="E12" s="114">
        <f>CO2eq!D8-CO2eq!D10</f>
        <v>0</v>
      </c>
      <c r="F12" s="114">
        <f>CO2eq!E8-CO2eq!E10</f>
        <v>0</v>
      </c>
      <c r="G12" s="114">
        <f>CO2eq!F8-CO2eq!F10</f>
        <v>0</v>
      </c>
      <c r="H12" s="114">
        <f>CO2eq!G8-CO2eq!G10</f>
        <v>0</v>
      </c>
      <c r="I12" s="114">
        <f>CO2eq!H8-CO2eq!H10</f>
        <v>0</v>
      </c>
      <c r="J12" s="114">
        <f>CO2eq!I8-CO2eq!I10</f>
        <v>0</v>
      </c>
      <c r="K12" s="114">
        <f>CO2eq!J8-CO2eq!J10</f>
        <v>0</v>
      </c>
      <c r="L12" s="114">
        <f>CO2eq!K8-CO2eq!K10</f>
        <v>0</v>
      </c>
      <c r="M12" s="114">
        <f>CO2eq!L8-CO2eq!L10</f>
        <v>0</v>
      </c>
      <c r="N12" s="114">
        <f>CO2eq!M8-CO2eq!M10</f>
        <v>0</v>
      </c>
      <c r="O12" s="114">
        <f>CO2eq!N8-CO2eq!N10</f>
        <v>0</v>
      </c>
      <c r="P12" s="114">
        <f>CO2eq!O8-CO2eq!O10</f>
        <v>0</v>
      </c>
      <c r="Q12" s="114">
        <f>CO2eq!P8-CO2eq!P10</f>
        <v>0</v>
      </c>
      <c r="R12" s="114">
        <f>CO2eq!Q8-CO2eq!Q10</f>
        <v>0</v>
      </c>
      <c r="S12" s="114">
        <f>CO2eq!R8-CO2eq!R10</f>
        <v>0</v>
      </c>
      <c r="T12" s="114">
        <f>CO2eq!S8-CO2eq!S10</f>
        <v>0</v>
      </c>
      <c r="U12" s="114">
        <f>CO2eq!T8-CO2eq!T10</f>
        <v>0</v>
      </c>
      <c r="V12" s="114">
        <f>CO2eq!U8-CO2eq!U10</f>
        <v>0</v>
      </c>
      <c r="W12" s="114">
        <f>CO2eq!V8-CO2eq!V10</f>
        <v>0</v>
      </c>
      <c r="X12" s="114">
        <f>CO2eq!W8-CO2eq!W10</f>
        <v>0</v>
      </c>
      <c r="Y12" s="114">
        <f>CO2eq!X8-CO2eq!X10</f>
        <v>0</v>
      </c>
      <c r="Z12" s="114">
        <f>CO2eq!Y8-CO2eq!Y10</f>
        <v>0</v>
      </c>
      <c r="AA12" s="114">
        <f>CO2eq!Z8-CO2eq!Z10</f>
        <v>0</v>
      </c>
      <c r="AB12" s="114">
        <f>CO2eq!AA8-CO2eq!AA10</f>
        <v>0</v>
      </c>
      <c r="AC12" s="114">
        <f>CO2eq!AB8-CO2eq!AB10</f>
        <v>0</v>
      </c>
      <c r="AD12" s="114">
        <f>CO2eq!AC8-CO2eq!AC10</f>
        <v>0</v>
      </c>
      <c r="AE12" s="114">
        <f>CO2eq!AD8-CO2eq!AD10</f>
        <v>0</v>
      </c>
      <c r="AF12" s="114">
        <f>CO2eq!AE8-CO2eq!AE10</f>
        <v>0</v>
      </c>
    </row>
    <row r="13" spans="1:32" x14ac:dyDescent="0.25">
      <c r="A13" s="6">
        <v>1</v>
      </c>
      <c r="B13" s="13" t="s">
        <v>852</v>
      </c>
      <c r="C13" s="13" t="s">
        <v>853</v>
      </c>
      <c r="D13" s="114">
        <f>CO2eq!C10</f>
        <v>0</v>
      </c>
      <c r="E13" s="114">
        <f>CO2eq!D10</f>
        <v>0</v>
      </c>
      <c r="F13" s="114">
        <f>CO2eq!E10</f>
        <v>0</v>
      </c>
      <c r="G13" s="114">
        <f>CO2eq!F10</f>
        <v>0</v>
      </c>
      <c r="H13" s="114">
        <f>CO2eq!G10</f>
        <v>0</v>
      </c>
      <c r="I13" s="114">
        <f>CO2eq!H10</f>
        <v>0</v>
      </c>
      <c r="J13" s="114">
        <f>CO2eq!I10</f>
        <v>0</v>
      </c>
      <c r="K13" s="114">
        <f>CO2eq!J10</f>
        <v>0</v>
      </c>
      <c r="L13" s="114">
        <f>CO2eq!K10</f>
        <v>0</v>
      </c>
      <c r="M13" s="114">
        <f>CO2eq!L10</f>
        <v>0</v>
      </c>
      <c r="N13" s="114">
        <f>CO2eq!M10</f>
        <v>0</v>
      </c>
      <c r="O13" s="114">
        <f>CO2eq!N10</f>
        <v>0</v>
      </c>
      <c r="P13" s="114">
        <f>CO2eq!O10</f>
        <v>8.0624170730774616E-2</v>
      </c>
      <c r="Q13" s="114">
        <f>CO2eq!P10</f>
        <v>0.12620528723579497</v>
      </c>
      <c r="R13" s="114">
        <f>CO2eq!Q10</f>
        <v>7.0799327619192898</v>
      </c>
      <c r="S13" s="114">
        <f>CO2eq!R10</f>
        <v>25.181647003343471</v>
      </c>
      <c r="T13" s="114">
        <f>CO2eq!S10</f>
        <v>52.380074593494193</v>
      </c>
      <c r="U13" s="114">
        <f>CO2eq!T10</f>
        <v>441.75899524151635</v>
      </c>
      <c r="V13" s="114">
        <f>CO2eq!U10</f>
        <v>506.97759075719313</v>
      </c>
      <c r="W13" s="114">
        <f>CO2eq!V10</f>
        <v>102.37892250112131</v>
      </c>
      <c r="X13" s="114">
        <f>CO2eq!W10</f>
        <v>138.16900890081729</v>
      </c>
      <c r="Y13" s="114">
        <f>CO2eq!X10</f>
        <v>330.74795394343528</v>
      </c>
      <c r="Z13" s="114">
        <f>CO2eq!Y10</f>
        <v>155.92232390854838</v>
      </c>
      <c r="AA13" s="114">
        <f>CO2eq!Z10</f>
        <v>205.22611757281211</v>
      </c>
      <c r="AB13" s="114">
        <f>CO2eq!AA10</f>
        <v>32.58320037453673</v>
      </c>
      <c r="AC13" s="114">
        <f>CO2eq!AB10</f>
        <v>3.5573291872187114</v>
      </c>
      <c r="AD13" s="114">
        <f>CO2eq!AC10</f>
        <v>110.70899893977527</v>
      </c>
      <c r="AE13" s="114">
        <f>CO2eq!AD10</f>
        <v>152.75193258219807</v>
      </c>
      <c r="AF13" s="114">
        <f>CO2eq!AE10</f>
        <v>10.130617284903085</v>
      </c>
    </row>
    <row r="14" spans="1:32" x14ac:dyDescent="0.25">
      <c r="A14" s="6">
        <v>1</v>
      </c>
      <c r="B14" s="13" t="s">
        <v>855</v>
      </c>
      <c r="C14" s="13" t="s">
        <v>856</v>
      </c>
      <c r="D14" s="114">
        <f>CO2eq!C56</f>
        <v>5.0115786992956108</v>
      </c>
      <c r="E14" s="114">
        <f>CO2eq!D56</f>
        <v>6.483783891747688</v>
      </c>
      <c r="F14" s="114">
        <f>CO2eq!E56</f>
        <v>7.8548856360067303</v>
      </c>
      <c r="G14" s="114">
        <f>CO2eq!F56</f>
        <v>8.8207666674012</v>
      </c>
      <c r="H14" s="114">
        <f>CO2eq!G56</f>
        <v>8.9283002265588038</v>
      </c>
      <c r="I14" s="114">
        <f>CO2eq!H56</f>
        <v>6.0573781566517999</v>
      </c>
      <c r="J14" s="114">
        <f>CO2eq!I56</f>
        <v>6.1827930795968893</v>
      </c>
      <c r="K14" s="114">
        <f>CO2eq!J56</f>
        <v>5.9742314392266334</v>
      </c>
      <c r="L14" s="114">
        <f>CO2eq!K56</f>
        <v>6.1509947330663479</v>
      </c>
      <c r="M14" s="114">
        <f>CO2eq!L56</f>
        <v>6.284164065865971</v>
      </c>
      <c r="N14" s="114">
        <f>CO2eq!M56</f>
        <v>5.7835687467308343</v>
      </c>
      <c r="O14" s="114">
        <f>CO2eq!N56</f>
        <v>5.4224822481698363</v>
      </c>
      <c r="P14" s="114">
        <f>CO2eq!O56</f>
        <v>5.4316778064862152</v>
      </c>
      <c r="Q14" s="114">
        <f>CO2eq!P56</f>
        <v>4.4516310756728465</v>
      </c>
      <c r="R14" s="114">
        <f>CO2eq!Q56</f>
        <v>4.0498460270902283</v>
      </c>
      <c r="S14" s="114">
        <f>CO2eq!R56</f>
        <v>4.6796775719746577</v>
      </c>
      <c r="T14" s="114">
        <f>CO2eq!S56</f>
        <v>4.9840527071736984</v>
      </c>
      <c r="U14" s="114">
        <f>CO2eq!T56</f>
        <v>4.7072940833617043</v>
      </c>
      <c r="V14" s="114">
        <f>CO2eq!U56</f>
        <v>5.9566155401501026</v>
      </c>
      <c r="W14" s="114">
        <f>CO2eq!V56</f>
        <v>7.1747596774194058</v>
      </c>
      <c r="X14" s="114">
        <f>CO2eq!W56</f>
        <v>7.025423808728668</v>
      </c>
      <c r="Y14" s="114">
        <f>CO2eq!X56</f>
        <v>8.1286755542868043</v>
      </c>
      <c r="Z14" s="114">
        <f>CO2eq!Y56</f>
        <v>8.4600679619552714</v>
      </c>
      <c r="AA14" s="114">
        <f>CO2eq!Z56</f>
        <v>8.8070449100539339</v>
      </c>
      <c r="AB14" s="114">
        <f>CO2eq!AA56</f>
        <v>7.6626454464675247</v>
      </c>
      <c r="AC14" s="114">
        <f>CO2eq!AB56</f>
        <v>7.4143346821876088</v>
      </c>
      <c r="AD14" s="114">
        <f>CO2eq!AC56</f>
        <v>7.2969377261458241</v>
      </c>
      <c r="AE14" s="114">
        <f>CO2eq!AD56</f>
        <v>7.6160876813878096</v>
      </c>
      <c r="AF14" s="114">
        <f>CO2eq!AE56</f>
        <v>7.2023043252747865</v>
      </c>
    </row>
    <row r="15" spans="1:32" x14ac:dyDescent="0.25">
      <c r="A15" s="6">
        <v>1</v>
      </c>
      <c r="B15" s="13" t="s">
        <v>858</v>
      </c>
      <c r="C15" s="13" t="s">
        <v>859</v>
      </c>
      <c r="D15" s="114">
        <f>CO2eq!C60</f>
        <v>0</v>
      </c>
      <c r="E15" s="114">
        <f>CO2eq!D60</f>
        <v>0</v>
      </c>
      <c r="F15" s="114">
        <f>CO2eq!E60</f>
        <v>0</v>
      </c>
      <c r="G15" s="114">
        <f>CO2eq!F60</f>
        <v>0</v>
      </c>
      <c r="H15" s="114">
        <f>CO2eq!G60</f>
        <v>0</v>
      </c>
      <c r="I15" s="114">
        <f>CO2eq!H60</f>
        <v>0</v>
      </c>
      <c r="J15" s="114">
        <f>CO2eq!I60</f>
        <v>0</v>
      </c>
      <c r="K15" s="114">
        <f>CO2eq!J60</f>
        <v>0</v>
      </c>
      <c r="L15" s="114">
        <f>CO2eq!K60</f>
        <v>0</v>
      </c>
      <c r="M15" s="114">
        <f>CO2eq!L60</f>
        <v>0</v>
      </c>
      <c r="N15" s="114">
        <f>CO2eq!M60</f>
        <v>0</v>
      </c>
      <c r="O15" s="114">
        <f>CO2eq!N60</f>
        <v>0</v>
      </c>
      <c r="P15" s="114">
        <f>CO2eq!O60</f>
        <v>0</v>
      </c>
      <c r="Q15" s="114">
        <f>CO2eq!P60</f>
        <v>0</v>
      </c>
      <c r="R15" s="114">
        <f>CO2eq!Q60</f>
        <v>0</v>
      </c>
      <c r="S15" s="114">
        <f>CO2eq!R60</f>
        <v>0</v>
      </c>
      <c r="T15" s="114">
        <f>CO2eq!S60</f>
        <v>0</v>
      </c>
      <c r="U15" s="114">
        <f>CO2eq!T60</f>
        <v>0</v>
      </c>
      <c r="V15" s="114">
        <f>CO2eq!U60</f>
        <v>0</v>
      </c>
      <c r="W15" s="114">
        <f>CO2eq!V60</f>
        <v>0</v>
      </c>
      <c r="X15" s="114">
        <f>CO2eq!W60</f>
        <v>0</v>
      </c>
      <c r="Y15" s="114">
        <f>CO2eq!X60</f>
        <v>0</v>
      </c>
      <c r="Z15" s="114">
        <f>CO2eq!Y60</f>
        <v>0</v>
      </c>
      <c r="AA15" s="114">
        <f>CO2eq!Z60</f>
        <v>0</v>
      </c>
      <c r="AB15" s="114">
        <f>CO2eq!AA60</f>
        <v>0</v>
      </c>
      <c r="AC15" s="114">
        <f>CO2eq!AB60</f>
        <v>0</v>
      </c>
      <c r="AD15" s="114">
        <f>CO2eq!AC60</f>
        <v>0</v>
      </c>
      <c r="AE15" s="114">
        <f>CO2eq!AD60</f>
        <v>0</v>
      </c>
      <c r="AF15" s="114">
        <f>CO2eq!AE60</f>
        <v>0</v>
      </c>
    </row>
    <row r="16" spans="1:32" x14ac:dyDescent="0.25">
      <c r="A16" s="6">
        <v>1</v>
      </c>
      <c r="B16" s="13" t="s">
        <v>861</v>
      </c>
      <c r="C16" s="13" t="s">
        <v>862</v>
      </c>
      <c r="D16" s="113">
        <f>CO2eq!C68</f>
        <v>0</v>
      </c>
      <c r="E16" s="113">
        <f>CO2eq!D68</f>
        <v>0</v>
      </c>
      <c r="F16" s="113">
        <f>CO2eq!E68</f>
        <v>0</v>
      </c>
      <c r="G16" s="113">
        <f>CO2eq!F68</f>
        <v>0</v>
      </c>
      <c r="H16" s="113">
        <f>CO2eq!G68</f>
        <v>0</v>
      </c>
      <c r="I16" s="113">
        <f>CO2eq!H68</f>
        <v>0</v>
      </c>
      <c r="J16" s="113">
        <f>CO2eq!I68</f>
        <v>0</v>
      </c>
      <c r="K16" s="113">
        <f>CO2eq!J68</f>
        <v>0</v>
      </c>
      <c r="L16" s="113">
        <f>CO2eq!K68</f>
        <v>0</v>
      </c>
      <c r="M16" s="113">
        <f>CO2eq!L68</f>
        <v>0</v>
      </c>
      <c r="N16" s="113">
        <f>CO2eq!M68</f>
        <v>0</v>
      </c>
      <c r="O16" s="113">
        <f>CO2eq!N68</f>
        <v>0</v>
      </c>
      <c r="P16" s="113">
        <f>CO2eq!O68</f>
        <v>0</v>
      </c>
      <c r="Q16" s="113">
        <f>CO2eq!P68</f>
        <v>0</v>
      </c>
      <c r="R16" s="113">
        <f>CO2eq!Q68</f>
        <v>0</v>
      </c>
      <c r="S16" s="113">
        <f>CO2eq!R68</f>
        <v>0</v>
      </c>
      <c r="T16" s="113">
        <f>CO2eq!S68</f>
        <v>0</v>
      </c>
      <c r="U16" s="113">
        <f>CO2eq!T68</f>
        <v>0</v>
      </c>
      <c r="V16" s="113">
        <f>CO2eq!U68</f>
        <v>0</v>
      </c>
      <c r="W16" s="113">
        <f>CO2eq!V68</f>
        <v>0</v>
      </c>
      <c r="X16" s="113">
        <f>CO2eq!W68</f>
        <v>0</v>
      </c>
      <c r="Y16" s="113">
        <f>CO2eq!X68</f>
        <v>0</v>
      </c>
      <c r="Z16" s="113">
        <f>CO2eq!Y68</f>
        <v>0</v>
      </c>
      <c r="AA16" s="113">
        <f>CO2eq!Z68</f>
        <v>0</v>
      </c>
      <c r="AB16" s="113">
        <f>CO2eq!AA68</f>
        <v>0</v>
      </c>
      <c r="AC16" s="113">
        <f>CO2eq!AB68</f>
        <v>0</v>
      </c>
      <c r="AD16" s="113">
        <f>CO2eq!AC68</f>
        <v>0</v>
      </c>
      <c r="AE16" s="113">
        <f>CO2eq!AD68</f>
        <v>0</v>
      </c>
      <c r="AF16" s="113">
        <f>CO2eq!AE68</f>
        <v>0</v>
      </c>
    </row>
    <row r="17" spans="1:32" x14ac:dyDescent="0.25">
      <c r="A17" s="6">
        <v>1</v>
      </c>
      <c r="B17" s="13" t="s">
        <v>863</v>
      </c>
      <c r="C17" s="13" t="s">
        <v>864</v>
      </c>
      <c r="D17" s="113">
        <f>CO2eq!C80</f>
        <v>0</v>
      </c>
      <c r="E17" s="113">
        <f>CO2eq!D80</f>
        <v>0</v>
      </c>
      <c r="F17" s="113">
        <f>CO2eq!E80</f>
        <v>0</v>
      </c>
      <c r="G17" s="113">
        <f>CO2eq!F80</f>
        <v>0</v>
      </c>
      <c r="H17" s="113">
        <f>CO2eq!G80</f>
        <v>0</v>
      </c>
      <c r="I17" s="113">
        <f>CO2eq!H80</f>
        <v>0</v>
      </c>
      <c r="J17" s="113">
        <f>CO2eq!I80</f>
        <v>0</v>
      </c>
      <c r="K17" s="113">
        <f>CO2eq!J80</f>
        <v>0</v>
      </c>
      <c r="L17" s="113">
        <f>CO2eq!K80</f>
        <v>0</v>
      </c>
      <c r="M17" s="113">
        <f>CO2eq!L80</f>
        <v>0</v>
      </c>
      <c r="N17" s="113">
        <f>CO2eq!M80</f>
        <v>0</v>
      </c>
      <c r="O17" s="113">
        <f>CO2eq!N80</f>
        <v>0</v>
      </c>
      <c r="P17" s="113">
        <f>CO2eq!O80</f>
        <v>0</v>
      </c>
      <c r="Q17" s="113">
        <f>CO2eq!P80</f>
        <v>0</v>
      </c>
      <c r="R17" s="113">
        <f>CO2eq!Q80</f>
        <v>0</v>
      </c>
      <c r="S17" s="113">
        <f>CO2eq!R80</f>
        <v>0</v>
      </c>
      <c r="T17" s="113">
        <f>CO2eq!S80</f>
        <v>0</v>
      </c>
      <c r="U17" s="113">
        <f>CO2eq!T80</f>
        <v>0.69115041986929271</v>
      </c>
      <c r="V17" s="113">
        <f>CO2eq!U80</f>
        <v>0</v>
      </c>
      <c r="W17" s="113">
        <f>CO2eq!V80</f>
        <v>0.24410646407165393</v>
      </c>
      <c r="X17" s="113">
        <f>CO2eq!W80</f>
        <v>2.0003899576223128</v>
      </c>
      <c r="Y17" s="113">
        <f>CO2eq!X80</f>
        <v>2.1420583004003659</v>
      </c>
      <c r="Z17" s="113">
        <f>CO2eq!Y80</f>
        <v>1.73066335187538</v>
      </c>
      <c r="AA17" s="113">
        <f>CO2eq!Z80</f>
        <v>2.1398490949852262</v>
      </c>
      <c r="AB17" s="113">
        <f>CO2eq!AA80</f>
        <v>1.6253529846180323</v>
      </c>
      <c r="AC17" s="113">
        <f>CO2eq!AB80</f>
        <v>2.2389214214495574</v>
      </c>
      <c r="AD17" s="113">
        <f>CO2eq!AC80</f>
        <v>3.7327326947380652</v>
      </c>
      <c r="AE17" s="113">
        <f>CO2eq!AD80</f>
        <v>5.9226650235033258</v>
      </c>
      <c r="AF17" s="113">
        <f>CO2eq!AE80</f>
        <v>9.7933737768837119</v>
      </c>
    </row>
    <row r="18" spans="1:32" x14ac:dyDescent="0.25">
      <c r="A18" s="6">
        <v>1</v>
      </c>
      <c r="B18" s="6" t="s">
        <v>865</v>
      </c>
      <c r="C18" s="31" t="s">
        <v>72</v>
      </c>
      <c r="D18" s="32">
        <f t="shared" ref="D18:AD18" si="4">+SUM(D19:D23)</f>
        <v>347.72404752264794</v>
      </c>
      <c r="E18" s="32">
        <f t="shared" si="4"/>
        <v>364.10819522732157</v>
      </c>
      <c r="F18" s="32">
        <f t="shared" si="4"/>
        <v>396.72362064178071</v>
      </c>
      <c r="G18" s="32">
        <f t="shared" si="4"/>
        <v>439.2431862306459</v>
      </c>
      <c r="H18" s="32">
        <f t="shared" si="4"/>
        <v>496.44150073798977</v>
      </c>
      <c r="I18" s="32">
        <f t="shared" si="4"/>
        <v>543.56321340135344</v>
      </c>
      <c r="J18" s="32">
        <f t="shared" si="4"/>
        <v>588.02783539063614</v>
      </c>
      <c r="K18" s="32">
        <f t="shared" si="4"/>
        <v>616.15468678920581</v>
      </c>
      <c r="L18" s="32">
        <f t="shared" si="4"/>
        <v>648.4343677463728</v>
      </c>
      <c r="M18" s="32">
        <f t="shared" si="4"/>
        <v>680.71701663089573</v>
      </c>
      <c r="N18" s="32">
        <f t="shared" si="4"/>
        <v>701.50606731685014</v>
      </c>
      <c r="O18" s="32">
        <f t="shared" si="4"/>
        <v>657.92773611543294</v>
      </c>
      <c r="P18" s="32">
        <f t="shared" si="4"/>
        <v>702.94087152272959</v>
      </c>
      <c r="Q18" s="32">
        <f t="shared" si="4"/>
        <v>669.69627643679553</v>
      </c>
      <c r="R18" s="32">
        <f t="shared" si="4"/>
        <v>659.55412517018885</v>
      </c>
      <c r="S18" s="32">
        <f t="shared" si="4"/>
        <v>746.06617872157381</v>
      </c>
      <c r="T18" s="32">
        <f t="shared" si="4"/>
        <v>738.49673365542924</v>
      </c>
      <c r="U18" s="32">
        <f t="shared" si="4"/>
        <v>788.03820923343937</v>
      </c>
      <c r="V18" s="32">
        <f t="shared" si="4"/>
        <v>799.46532291524818</v>
      </c>
      <c r="W18" s="32">
        <f t="shared" si="4"/>
        <v>844.54920296253908</v>
      </c>
      <c r="X18" s="32">
        <f t="shared" si="4"/>
        <v>895.07782580347339</v>
      </c>
      <c r="Y18" s="32">
        <f t="shared" si="4"/>
        <v>928.06942197584976</v>
      </c>
      <c r="Z18" s="32">
        <f t="shared" si="4"/>
        <v>962.40093257062063</v>
      </c>
      <c r="AA18" s="32">
        <f t="shared" si="4"/>
        <v>969.95170396591766</v>
      </c>
      <c r="AB18" s="32">
        <f t="shared" si="4"/>
        <v>930.16141608542273</v>
      </c>
      <c r="AC18" s="32">
        <f t="shared" si="4"/>
        <v>1026.6171393249531</v>
      </c>
      <c r="AD18" s="32">
        <f t="shared" si="4"/>
        <v>1108.9357367583675</v>
      </c>
      <c r="AE18" s="32">
        <f>+SUM(AE19:AE23)</f>
        <v>1175.3120870444675</v>
      </c>
      <c r="AF18" s="32">
        <f>+SUM(AF19:AF23)</f>
        <v>1207.0220951954529</v>
      </c>
    </row>
    <row r="19" spans="1:32" x14ac:dyDescent="0.25">
      <c r="A19" s="6">
        <v>1</v>
      </c>
      <c r="B19" s="13" t="s">
        <v>866</v>
      </c>
      <c r="C19" s="13" t="s">
        <v>835</v>
      </c>
      <c r="D19" s="113">
        <f>CO2eq!C35</f>
        <v>328.19867430614875</v>
      </c>
      <c r="E19" s="113">
        <f>CO2eq!D35</f>
        <v>342.97101686483859</v>
      </c>
      <c r="F19" s="113">
        <f>CO2eq!E35</f>
        <v>372.62094437351146</v>
      </c>
      <c r="G19" s="113">
        <f>CO2eq!F35</f>
        <v>412.14642644072165</v>
      </c>
      <c r="H19" s="113">
        <f>CO2eq!G35</f>
        <v>464.69677168466393</v>
      </c>
      <c r="I19" s="113">
        <f>CO2eq!H35</f>
        <v>508.19491120088139</v>
      </c>
      <c r="J19" s="113">
        <f>CO2eq!I35</f>
        <v>549.0856208650448</v>
      </c>
      <c r="K19" s="113">
        <f>CO2eq!J35</f>
        <v>574.59692534771159</v>
      </c>
      <c r="L19" s="113">
        <f>CO2eq!K35</f>
        <v>604.0147127020133</v>
      </c>
      <c r="M19" s="113">
        <f>CO2eq!L35</f>
        <v>631.88390388071252</v>
      </c>
      <c r="N19" s="113">
        <f>CO2eq!M35</f>
        <v>649.99119621736884</v>
      </c>
      <c r="O19" s="113">
        <f>CO2eq!N35</f>
        <v>608.690628297898</v>
      </c>
      <c r="P19" s="113">
        <f>CO2eq!O35</f>
        <v>652.93560037389409</v>
      </c>
      <c r="Q19" s="113">
        <f>CO2eq!P35</f>
        <v>619.88187242420338</v>
      </c>
      <c r="R19" s="113">
        <f>CO2eq!Q35</f>
        <v>612.17819775282703</v>
      </c>
      <c r="S19" s="113">
        <f>CO2eq!R35</f>
        <v>697.62624509334091</v>
      </c>
      <c r="T19" s="113">
        <f>CO2eq!S35</f>
        <v>695.86127187169461</v>
      </c>
      <c r="U19" s="113">
        <f>CO2eq!T35</f>
        <v>742.7809044288457</v>
      </c>
      <c r="V19" s="113">
        <f>CO2eq!U35</f>
        <v>756.12187143759127</v>
      </c>
      <c r="W19" s="113">
        <f>CO2eq!V35</f>
        <v>798.37775481097447</v>
      </c>
      <c r="X19" s="113">
        <f>CO2eq!W35</f>
        <v>844.15226513504103</v>
      </c>
      <c r="Y19" s="113">
        <f>CO2eq!X35</f>
        <v>880.37874926819222</v>
      </c>
      <c r="Z19" s="113">
        <f>CO2eq!Y35</f>
        <v>914.70084684693961</v>
      </c>
      <c r="AA19" s="113">
        <f>CO2eq!Z35</f>
        <v>920.93529064447034</v>
      </c>
      <c r="AB19" s="113">
        <f>CO2eq!AA35</f>
        <v>878.84052519305101</v>
      </c>
      <c r="AC19" s="113">
        <f>CO2eq!AB35</f>
        <v>968.73548003904307</v>
      </c>
      <c r="AD19" s="113">
        <f>CO2eq!AC35</f>
        <v>1051.1845125423167</v>
      </c>
      <c r="AE19" s="113">
        <f>CO2eq!AD35</f>
        <v>1114.7968109646265</v>
      </c>
      <c r="AF19" s="113">
        <f>CO2eq!AE35</f>
        <v>1148.8315409638062</v>
      </c>
    </row>
    <row r="20" spans="1:32" x14ac:dyDescent="0.25">
      <c r="A20" s="6">
        <v>1</v>
      </c>
      <c r="B20" s="13" t="s">
        <v>868</v>
      </c>
      <c r="C20" s="13" t="s">
        <v>869</v>
      </c>
      <c r="D20" s="113">
        <f>CO2eq!C46</f>
        <v>0</v>
      </c>
      <c r="E20" s="113">
        <f>CO2eq!D46</f>
        <v>0</v>
      </c>
      <c r="F20" s="113">
        <f>CO2eq!E46</f>
        <v>0</v>
      </c>
      <c r="G20" s="113">
        <f>CO2eq!F46</f>
        <v>0</v>
      </c>
      <c r="H20" s="113">
        <f>CO2eq!G46</f>
        <v>0</v>
      </c>
      <c r="I20" s="113">
        <f>CO2eq!H46</f>
        <v>0</v>
      </c>
      <c r="J20" s="113">
        <f>CO2eq!I46</f>
        <v>0</v>
      </c>
      <c r="K20" s="113">
        <f>CO2eq!J46</f>
        <v>0</v>
      </c>
      <c r="L20" s="113">
        <f>CO2eq!K46</f>
        <v>0</v>
      </c>
      <c r="M20" s="113">
        <f>CO2eq!L46</f>
        <v>0</v>
      </c>
      <c r="N20" s="113">
        <f>CO2eq!M46</f>
        <v>0</v>
      </c>
      <c r="O20" s="113">
        <f>CO2eq!N46</f>
        <v>0</v>
      </c>
      <c r="P20" s="113">
        <f>CO2eq!O46</f>
        <v>0</v>
      </c>
      <c r="Q20" s="113">
        <f>CO2eq!P46</f>
        <v>0</v>
      </c>
      <c r="R20" s="113">
        <f>CO2eq!Q46</f>
        <v>0</v>
      </c>
      <c r="S20" s="113">
        <f>CO2eq!R46</f>
        <v>0</v>
      </c>
      <c r="T20" s="113">
        <f>CO2eq!S46</f>
        <v>0</v>
      </c>
      <c r="U20" s="113">
        <f>CO2eq!T46</f>
        <v>0</v>
      </c>
      <c r="V20" s="113">
        <f>CO2eq!U46</f>
        <v>0</v>
      </c>
      <c r="W20" s="113">
        <f>CO2eq!V46</f>
        <v>0</v>
      </c>
      <c r="X20" s="113">
        <f>CO2eq!W46</f>
        <v>0</v>
      </c>
      <c r="Y20" s="113">
        <f>CO2eq!X46</f>
        <v>0</v>
      </c>
      <c r="Z20" s="113">
        <f>CO2eq!Y46</f>
        <v>0</v>
      </c>
      <c r="AA20" s="113">
        <f>CO2eq!Z46</f>
        <v>0</v>
      </c>
      <c r="AB20" s="113">
        <f>CO2eq!AA46</f>
        <v>0</v>
      </c>
      <c r="AC20" s="113">
        <f>CO2eq!AB46</f>
        <v>0</v>
      </c>
      <c r="AD20" s="113">
        <f>CO2eq!AC46</f>
        <v>0</v>
      </c>
      <c r="AE20" s="113">
        <f>CO2eq!AD46</f>
        <v>0</v>
      </c>
      <c r="AF20" s="113">
        <f>CO2eq!AE46</f>
        <v>0</v>
      </c>
    </row>
    <row r="21" spans="1:32" x14ac:dyDescent="0.25">
      <c r="A21" s="6">
        <v>1</v>
      </c>
      <c r="B21" s="13" t="s">
        <v>870</v>
      </c>
      <c r="C21" s="13" t="s">
        <v>871</v>
      </c>
      <c r="D21" s="113">
        <f>CO2eq!C47</f>
        <v>0</v>
      </c>
      <c r="E21" s="113">
        <f>CO2eq!D47</f>
        <v>0</v>
      </c>
      <c r="F21" s="113">
        <f>CO2eq!E47</f>
        <v>0</v>
      </c>
      <c r="G21" s="113">
        <f>CO2eq!F47</f>
        <v>0</v>
      </c>
      <c r="H21" s="113">
        <f>CO2eq!G47</f>
        <v>0</v>
      </c>
      <c r="I21" s="113">
        <f>CO2eq!H47</f>
        <v>0</v>
      </c>
      <c r="J21" s="113">
        <f>CO2eq!I47</f>
        <v>0</v>
      </c>
      <c r="K21" s="113">
        <f>CO2eq!J47</f>
        <v>0</v>
      </c>
      <c r="L21" s="113">
        <f>CO2eq!K47</f>
        <v>0</v>
      </c>
      <c r="M21" s="113">
        <f>CO2eq!L47</f>
        <v>0</v>
      </c>
      <c r="N21" s="113">
        <f>CO2eq!M47</f>
        <v>0</v>
      </c>
      <c r="O21" s="113">
        <f>CO2eq!N47</f>
        <v>0</v>
      </c>
      <c r="P21" s="113">
        <f>CO2eq!O47</f>
        <v>0</v>
      </c>
      <c r="Q21" s="113">
        <f>CO2eq!P47</f>
        <v>0</v>
      </c>
      <c r="R21" s="113">
        <f>CO2eq!Q47</f>
        <v>0</v>
      </c>
      <c r="S21" s="113">
        <f>CO2eq!R47</f>
        <v>0</v>
      </c>
      <c r="T21" s="113">
        <f>CO2eq!S47</f>
        <v>0</v>
      </c>
      <c r="U21" s="113">
        <f>CO2eq!T47</f>
        <v>0</v>
      </c>
      <c r="V21" s="113">
        <f>CO2eq!U47</f>
        <v>0</v>
      </c>
      <c r="W21" s="113">
        <f>CO2eq!V47</f>
        <v>0</v>
      </c>
      <c r="X21" s="113">
        <f>CO2eq!W47</f>
        <v>0</v>
      </c>
      <c r="Y21" s="113">
        <f>CO2eq!X47</f>
        <v>0</v>
      </c>
      <c r="Z21" s="113">
        <f>CO2eq!Y47</f>
        <v>0</v>
      </c>
      <c r="AA21" s="113">
        <f>CO2eq!Z47</f>
        <v>0</v>
      </c>
      <c r="AB21" s="113">
        <f>CO2eq!AA47</f>
        <v>0</v>
      </c>
      <c r="AC21" s="113">
        <f>CO2eq!AB47</f>
        <v>6.2245228398662844</v>
      </c>
      <c r="AD21" s="113">
        <f>CO2eq!AC47</f>
        <v>0</v>
      </c>
      <c r="AE21" s="113">
        <f>CO2eq!AD47</f>
        <v>4.9623811429167053E-2</v>
      </c>
      <c r="AF21" s="113">
        <f>CO2eq!AE47</f>
        <v>3.9874997450882462E-6</v>
      </c>
    </row>
    <row r="22" spans="1:32" x14ac:dyDescent="0.25">
      <c r="A22" s="6">
        <v>1</v>
      </c>
      <c r="B22" s="13" t="s">
        <v>873</v>
      </c>
      <c r="C22" s="13" t="s">
        <v>860</v>
      </c>
      <c r="D22" s="113">
        <f>CO2eq!C34</f>
        <v>0</v>
      </c>
      <c r="E22" s="113">
        <f>CO2eq!D34</f>
        <v>0</v>
      </c>
      <c r="F22" s="113">
        <f>CO2eq!E34</f>
        <v>0</v>
      </c>
      <c r="G22" s="113">
        <f>CO2eq!F34</f>
        <v>0</v>
      </c>
      <c r="H22" s="113">
        <f>CO2eq!G34</f>
        <v>0</v>
      </c>
      <c r="I22" s="113">
        <f>CO2eq!H34</f>
        <v>0</v>
      </c>
      <c r="J22" s="113">
        <f>CO2eq!I34</f>
        <v>0</v>
      </c>
      <c r="K22" s="113">
        <f>CO2eq!J34</f>
        <v>0</v>
      </c>
      <c r="L22" s="113">
        <f>CO2eq!K34</f>
        <v>0</v>
      </c>
      <c r="M22" s="113">
        <f>CO2eq!L34</f>
        <v>0</v>
      </c>
      <c r="N22" s="113">
        <f>CO2eq!M34</f>
        <v>0</v>
      </c>
      <c r="O22" s="113">
        <f>CO2eq!N34</f>
        <v>0</v>
      </c>
      <c r="P22" s="113">
        <f>CO2eq!O34</f>
        <v>0</v>
      </c>
      <c r="Q22" s="113">
        <f>CO2eq!P34</f>
        <v>0</v>
      </c>
      <c r="R22" s="113">
        <f>CO2eq!Q34</f>
        <v>0</v>
      </c>
      <c r="S22" s="113">
        <f>CO2eq!R34</f>
        <v>0</v>
      </c>
      <c r="T22" s="113">
        <f>CO2eq!S34</f>
        <v>0</v>
      </c>
      <c r="U22" s="113">
        <f>CO2eq!T34</f>
        <v>0</v>
      </c>
      <c r="V22" s="113">
        <f>CO2eq!U34</f>
        <v>0</v>
      </c>
      <c r="W22" s="113">
        <f>CO2eq!V34</f>
        <v>0</v>
      </c>
      <c r="X22" s="113">
        <f>CO2eq!W34</f>
        <v>0</v>
      </c>
      <c r="Y22" s="113">
        <f>CO2eq!X34</f>
        <v>0</v>
      </c>
      <c r="Z22" s="113">
        <f>CO2eq!Y34</f>
        <v>0</v>
      </c>
      <c r="AA22" s="113">
        <f>CO2eq!Z34</f>
        <v>0</v>
      </c>
      <c r="AB22" s="113">
        <f>CO2eq!AA34</f>
        <v>0</v>
      </c>
      <c r="AC22" s="113">
        <f>CO2eq!AB34</f>
        <v>0</v>
      </c>
      <c r="AD22" s="113">
        <f>CO2eq!AC34</f>
        <v>0</v>
      </c>
      <c r="AE22" s="113">
        <f>CO2eq!AD34</f>
        <v>0</v>
      </c>
      <c r="AF22" s="113">
        <f>CO2eq!AE34</f>
        <v>0</v>
      </c>
    </row>
    <row r="23" spans="1:32" x14ac:dyDescent="0.25">
      <c r="A23" s="6">
        <v>1</v>
      </c>
      <c r="B23" s="13" t="s">
        <v>875</v>
      </c>
      <c r="C23" s="13" t="s">
        <v>867</v>
      </c>
      <c r="D23" s="113">
        <f>CO2eq!C52</f>
        <v>19.52537321649919</v>
      </c>
      <c r="E23" s="113">
        <f>CO2eq!D52</f>
        <v>21.137178362482995</v>
      </c>
      <c r="F23" s="113">
        <f>CO2eq!E52</f>
        <v>24.102676268269249</v>
      </c>
      <c r="G23" s="113">
        <f>CO2eq!F52</f>
        <v>27.096759789924235</v>
      </c>
      <c r="H23" s="113">
        <f>CO2eq!G52</f>
        <v>31.74472905332583</v>
      </c>
      <c r="I23" s="113">
        <f>CO2eq!H52</f>
        <v>35.36830220047208</v>
      </c>
      <c r="J23" s="113">
        <f>CO2eq!I52</f>
        <v>38.942214525591339</v>
      </c>
      <c r="K23" s="113">
        <f>CO2eq!J52</f>
        <v>41.557761441494264</v>
      </c>
      <c r="L23" s="113">
        <f>CO2eq!K52</f>
        <v>44.419655044359551</v>
      </c>
      <c r="M23" s="113">
        <f>CO2eq!L52</f>
        <v>48.833112750183204</v>
      </c>
      <c r="N23" s="113">
        <f>CO2eq!M52</f>
        <v>51.514871099481297</v>
      </c>
      <c r="O23" s="113">
        <f>CO2eq!N52</f>
        <v>49.237107817534891</v>
      </c>
      <c r="P23" s="113">
        <f>CO2eq!O52</f>
        <v>50.005271148835504</v>
      </c>
      <c r="Q23" s="113">
        <f>CO2eq!P52</f>
        <v>49.814404012592099</v>
      </c>
      <c r="R23" s="113">
        <f>CO2eq!Q52</f>
        <v>47.375927417361765</v>
      </c>
      <c r="S23" s="113">
        <f>CO2eq!R52</f>
        <v>48.439933628232865</v>
      </c>
      <c r="T23" s="113">
        <f>CO2eq!S52</f>
        <v>42.635461783734634</v>
      </c>
      <c r="U23" s="113">
        <f>CO2eq!T52</f>
        <v>45.257304804593623</v>
      </c>
      <c r="V23" s="113">
        <f>CO2eq!U52</f>
        <v>43.343451477656906</v>
      </c>
      <c r="W23" s="113">
        <f>CO2eq!V52</f>
        <v>46.171448151564562</v>
      </c>
      <c r="X23" s="113">
        <f>CO2eq!W52</f>
        <v>50.92556066843234</v>
      </c>
      <c r="Y23" s="113">
        <f>CO2eq!X52</f>
        <v>47.690672707657569</v>
      </c>
      <c r="Z23" s="113">
        <f>CO2eq!Y52</f>
        <v>47.70008572368107</v>
      </c>
      <c r="AA23" s="113">
        <f>CO2eq!Z52</f>
        <v>49.01641332144726</v>
      </c>
      <c r="AB23" s="113">
        <f>CO2eq!AA52</f>
        <v>51.320890892371729</v>
      </c>
      <c r="AC23" s="113">
        <f>CO2eq!AB52</f>
        <v>51.657136446043751</v>
      </c>
      <c r="AD23" s="113">
        <f>CO2eq!AC52</f>
        <v>57.751224216050879</v>
      </c>
      <c r="AE23" s="113">
        <f>CO2eq!AD52</f>
        <v>60.465652268411858</v>
      </c>
      <c r="AF23" s="113">
        <f>CO2eq!AE52</f>
        <v>58.190550244147076</v>
      </c>
    </row>
    <row r="24" spans="1:32" x14ac:dyDescent="0.25">
      <c r="A24" s="6">
        <v>1</v>
      </c>
      <c r="B24" s="6" t="s">
        <v>876</v>
      </c>
      <c r="C24" s="31" t="s">
        <v>722</v>
      </c>
      <c r="D24" s="118">
        <f t="shared" ref="D24:AD24" si="5">SUM(D25:D28)</f>
        <v>84.410608171233136</v>
      </c>
      <c r="E24" s="118">
        <f t="shared" si="5"/>
        <v>85.084859252353112</v>
      </c>
      <c r="F24" s="118">
        <f t="shared" si="5"/>
        <v>104.5074442946979</v>
      </c>
      <c r="G24" s="118">
        <f t="shared" si="5"/>
        <v>119.84907883985221</v>
      </c>
      <c r="H24" s="118">
        <f t="shared" si="5"/>
        <v>136.11647525151608</v>
      </c>
      <c r="I24" s="118">
        <f t="shared" si="5"/>
        <v>151.28925251266725</v>
      </c>
      <c r="J24" s="118">
        <f t="shared" si="5"/>
        <v>151.93116713471034</v>
      </c>
      <c r="K24" s="118">
        <f t="shared" si="5"/>
        <v>157.67149349484106</v>
      </c>
      <c r="L24" s="118">
        <f t="shared" si="5"/>
        <v>163.20311396783569</v>
      </c>
      <c r="M24" s="118">
        <f t="shared" si="5"/>
        <v>172.51128667659913</v>
      </c>
      <c r="N24" s="118">
        <f t="shared" si="5"/>
        <v>185.58001506916676</v>
      </c>
      <c r="O24" s="118">
        <f t="shared" si="5"/>
        <v>207.70821712371253</v>
      </c>
      <c r="P24" s="118">
        <f t="shared" si="5"/>
        <v>192.95788670877226</v>
      </c>
      <c r="Q24" s="118">
        <f t="shared" si="5"/>
        <v>207.20279875936407</v>
      </c>
      <c r="R24" s="118">
        <f t="shared" si="5"/>
        <v>225.83975394376682</v>
      </c>
      <c r="S24" s="118">
        <f t="shared" si="5"/>
        <v>230.6885403295432</v>
      </c>
      <c r="T24" s="118">
        <f t="shared" si="5"/>
        <v>277.6456164393511</v>
      </c>
      <c r="U24" s="118">
        <f t="shared" si="5"/>
        <v>233.69175667636262</v>
      </c>
      <c r="V24" s="118">
        <f t="shared" si="5"/>
        <v>221.05812097203187</v>
      </c>
      <c r="W24" s="118">
        <f t="shared" si="5"/>
        <v>185.89121964236489</v>
      </c>
      <c r="X24" s="118">
        <f t="shared" si="5"/>
        <v>215.60335015530472</v>
      </c>
      <c r="Y24" s="118">
        <f t="shared" si="5"/>
        <v>211.20944170048475</v>
      </c>
      <c r="Z24" s="118">
        <f t="shared" si="5"/>
        <v>207.44272612597663</v>
      </c>
      <c r="AA24" s="118">
        <f t="shared" si="5"/>
        <v>314.27934675971107</v>
      </c>
      <c r="AB24" s="118">
        <f t="shared" si="5"/>
        <v>353.07281901356021</v>
      </c>
      <c r="AC24" s="118">
        <f t="shared" si="5"/>
        <v>382.10887543373326</v>
      </c>
      <c r="AD24" s="118">
        <f t="shared" si="5"/>
        <v>380.98198927606518</v>
      </c>
      <c r="AE24" s="118">
        <f>SUM(AE25:AE28)</f>
        <v>395.73665928396804</v>
      </c>
      <c r="AF24" s="118">
        <f>SUM(AF25:AF28)</f>
        <v>419.23902368836303</v>
      </c>
    </row>
    <row r="25" spans="1:32" x14ac:dyDescent="0.25">
      <c r="A25" s="6">
        <v>1</v>
      </c>
      <c r="B25" s="13" t="s">
        <v>878</v>
      </c>
      <c r="C25" s="13" t="s">
        <v>724</v>
      </c>
      <c r="D25" s="113">
        <f>CO2eq!C426</f>
        <v>33.718461880424378</v>
      </c>
      <c r="E25" s="113">
        <f>CO2eq!D426</f>
        <v>34.717036746861979</v>
      </c>
      <c r="F25" s="113">
        <f>CO2eq!E426</f>
        <v>41.017332942611716</v>
      </c>
      <c r="G25" s="113">
        <f>CO2eq!F426</f>
        <v>47.598098453422061</v>
      </c>
      <c r="H25" s="113">
        <f>CO2eq!G426</f>
        <v>54.047813307268996</v>
      </c>
      <c r="I25" s="113">
        <f>CO2eq!H426</f>
        <v>60.463188848566702</v>
      </c>
      <c r="J25" s="113">
        <f>CO2eq!I426</f>
        <v>67.14547900624892</v>
      </c>
      <c r="K25" s="113">
        <f>CO2eq!J426</f>
        <v>76.390755709521059</v>
      </c>
      <c r="L25" s="113">
        <f>CO2eq!K426</f>
        <v>86.145377263112891</v>
      </c>
      <c r="M25" s="113">
        <f>CO2eq!L426</f>
        <v>95.767138739594145</v>
      </c>
      <c r="N25" s="113">
        <f>CO2eq!M426</f>
        <v>104.83139718397979</v>
      </c>
      <c r="O25" s="113">
        <f>CO2eq!N426</f>
        <v>113.78118570587432</v>
      </c>
      <c r="P25" s="113">
        <f>CO2eq!O426</f>
        <v>122.40923396590949</v>
      </c>
      <c r="Q25" s="113">
        <f>CO2eq!P426</f>
        <v>132.38805226240032</v>
      </c>
      <c r="R25" s="113">
        <f>CO2eq!Q426</f>
        <v>142.44779181400443</v>
      </c>
      <c r="S25" s="113">
        <f>CO2eq!R426</f>
        <v>152.7454317723635</v>
      </c>
      <c r="T25" s="113">
        <f>CO2eq!S426</f>
        <v>163.37227082119296</v>
      </c>
      <c r="U25" s="113">
        <f>CO2eq!T426</f>
        <v>114.46942533305545</v>
      </c>
      <c r="V25" s="113">
        <f>CO2eq!U426</f>
        <v>117.86183189451091</v>
      </c>
      <c r="W25" s="113">
        <f>CO2eq!V426</f>
        <v>120.62151902646542</v>
      </c>
      <c r="X25" s="113">
        <f>CO2eq!W426</f>
        <v>123.56471685381793</v>
      </c>
      <c r="Y25" s="113">
        <f>CO2eq!X426</f>
        <v>127.83612240221267</v>
      </c>
      <c r="Z25" s="113">
        <f>CO2eq!Y426</f>
        <v>133.14573464227351</v>
      </c>
      <c r="AA25" s="113">
        <f>CO2eq!Z426</f>
        <v>239.15812218978112</v>
      </c>
      <c r="AB25" s="113">
        <f>CO2eq!AA426</f>
        <v>252.7956708584162</v>
      </c>
      <c r="AC25" s="113">
        <f>CO2eq!AB426</f>
        <v>262.16962666966765</v>
      </c>
      <c r="AD25" s="113">
        <f>CO2eq!AC426</f>
        <v>273.18765923930823</v>
      </c>
      <c r="AE25" s="113">
        <f>CO2eq!AD426</f>
        <v>281.9978891731227</v>
      </c>
      <c r="AF25" s="113">
        <f>CO2eq!AE426</f>
        <v>293.30694987360647</v>
      </c>
    </row>
    <row r="26" spans="1:32" x14ac:dyDescent="0.25">
      <c r="A26" s="6">
        <v>1</v>
      </c>
      <c r="B26" s="13" t="s">
        <v>880</v>
      </c>
      <c r="C26" s="13" t="s">
        <v>879</v>
      </c>
      <c r="D26" s="113">
        <f>CO2eq!C430</f>
        <v>0</v>
      </c>
      <c r="E26" s="113">
        <f>CO2eq!D430</f>
        <v>0</v>
      </c>
      <c r="F26" s="113">
        <f>CO2eq!E430</f>
        <v>0</v>
      </c>
      <c r="G26" s="113">
        <f>CO2eq!F430</f>
        <v>0</v>
      </c>
      <c r="H26" s="113">
        <f>CO2eq!G430</f>
        <v>0</v>
      </c>
      <c r="I26" s="113">
        <f>CO2eq!H430</f>
        <v>0</v>
      </c>
      <c r="J26" s="113">
        <f>CO2eq!I430</f>
        <v>0</v>
      </c>
      <c r="K26" s="113">
        <f>CO2eq!J430</f>
        <v>0</v>
      </c>
      <c r="L26" s="113">
        <f>CO2eq!K430</f>
        <v>0</v>
      </c>
      <c r="M26" s="113">
        <f>CO2eq!L430</f>
        <v>0</v>
      </c>
      <c r="N26" s="113">
        <f>CO2eq!M430</f>
        <v>0</v>
      </c>
      <c r="O26" s="113">
        <f>CO2eq!N430</f>
        <v>0</v>
      </c>
      <c r="P26" s="113">
        <f>CO2eq!O430</f>
        <v>8.641375</v>
      </c>
      <c r="Q26" s="113">
        <f>CO2eq!P430</f>
        <v>8.641375</v>
      </c>
      <c r="R26" s="113">
        <f>CO2eq!Q430</f>
        <v>8.641375</v>
      </c>
      <c r="S26" s="113">
        <f>CO2eq!R430</f>
        <v>9.7777749999999983</v>
      </c>
      <c r="T26" s="113">
        <f>CO2eq!S430</f>
        <v>18.073495000000001</v>
      </c>
      <c r="U26" s="113">
        <f>CO2eq!T430</f>
        <v>18.073495000000001</v>
      </c>
      <c r="V26" s="113">
        <f>CO2eq!U430</f>
        <v>16.937094999999999</v>
      </c>
      <c r="W26" s="113">
        <f>CO2eq!V430</f>
        <v>16.937094999999999</v>
      </c>
      <c r="X26" s="113">
        <f>CO2eq!W430</f>
        <v>16.937094999999999</v>
      </c>
      <c r="Y26" s="113">
        <f>CO2eq!X430</f>
        <v>10.820565944000002</v>
      </c>
      <c r="Z26" s="113">
        <f>CO2eq!Y430</f>
        <v>12.999756888</v>
      </c>
      <c r="AA26" s="113">
        <f>CO2eq!Z430</f>
        <v>15.178947832000004</v>
      </c>
      <c r="AB26" s="113">
        <f>CO2eq!AA430</f>
        <v>17.358138776000004</v>
      </c>
      <c r="AC26" s="113">
        <f>CO2eq!AB430</f>
        <v>20.523105582000003</v>
      </c>
      <c r="AD26" s="113">
        <f>CO2eq!AC430</f>
        <v>21.918943807999995</v>
      </c>
      <c r="AE26" s="113">
        <f>CO2eq!AD430</f>
        <v>22.007787560000004</v>
      </c>
      <c r="AF26" s="113">
        <f>CO2eq!AE430</f>
        <v>25.971560229999998</v>
      </c>
    </row>
    <row r="27" spans="1:32" x14ac:dyDescent="0.25">
      <c r="A27" s="6">
        <v>1</v>
      </c>
      <c r="B27" s="13" t="s">
        <v>882</v>
      </c>
      <c r="C27" s="13" t="s">
        <v>883</v>
      </c>
      <c r="D27" s="113">
        <f>CO2eq!C431</f>
        <v>1.7947781577362159</v>
      </c>
      <c r="E27" s="113">
        <f>CO2eq!D431</f>
        <v>1.8331863958364716</v>
      </c>
      <c r="F27" s="113">
        <f>CO2eq!E431</f>
        <v>1.8967079098873847</v>
      </c>
      <c r="G27" s="113">
        <f>CO2eq!F431</f>
        <v>1.924425290199838</v>
      </c>
      <c r="H27" s="113">
        <f>CO2eq!G431</f>
        <v>1.9397610575782658</v>
      </c>
      <c r="I27" s="113">
        <f>CO2eq!H431</f>
        <v>1.9866090501676046</v>
      </c>
      <c r="J27" s="113">
        <f>CO2eq!I431</f>
        <v>2.0320616459739815</v>
      </c>
      <c r="K27" s="113">
        <f>CO2eq!J431</f>
        <v>2.0830739707692336</v>
      </c>
      <c r="L27" s="113">
        <f>CO2eq!K431</f>
        <v>2.1071396074439814</v>
      </c>
      <c r="M27" s="113">
        <f>CO2eq!L431</f>
        <v>2.0875849852327666</v>
      </c>
      <c r="N27" s="113">
        <f>CO2eq!M431</f>
        <v>2.1191418533348108</v>
      </c>
      <c r="O27" s="113">
        <f>CO2eq!N431</f>
        <v>2.132506055811465</v>
      </c>
      <c r="P27" s="113">
        <f>CO2eq!O431</f>
        <v>2.1907786984363637</v>
      </c>
      <c r="Q27" s="113">
        <f>CO2eq!P431</f>
        <v>2.240948530740138</v>
      </c>
      <c r="R27" s="113">
        <f>CO2eq!Q431</f>
        <v>2.29845326051732</v>
      </c>
      <c r="S27" s="113">
        <f>CO2eq!R431</f>
        <v>2.3541761784128412</v>
      </c>
      <c r="T27" s="113">
        <f>CO2eq!S431</f>
        <v>2.4051802926193604</v>
      </c>
      <c r="U27" s="113">
        <f>CO2eq!T431</f>
        <v>2.4576763601585272</v>
      </c>
      <c r="V27" s="113">
        <f>CO2eq!U431</f>
        <v>2.3257786462564254</v>
      </c>
      <c r="W27" s="113">
        <f>CO2eq!V431</f>
        <v>2.4007805136748632</v>
      </c>
      <c r="X27" s="113">
        <f>CO2eq!W431</f>
        <v>2.512731128649214</v>
      </c>
      <c r="Y27" s="113">
        <f>CO2eq!X431</f>
        <v>2.6915116475414553</v>
      </c>
      <c r="Z27" s="113">
        <f>CO2eq!Y431</f>
        <v>2.7235351752504373</v>
      </c>
      <c r="AA27" s="113">
        <f>CO2eq!Z431</f>
        <v>2.7711050126276988</v>
      </c>
      <c r="AB27" s="113">
        <f>CO2eq!AA431</f>
        <v>2.3455282318239958</v>
      </c>
      <c r="AC27" s="113">
        <f>CO2eq!AB431</f>
        <v>2.4927370906233217</v>
      </c>
      <c r="AD27" s="113">
        <f>CO2eq!AC431</f>
        <v>2.5421978433933163</v>
      </c>
      <c r="AE27" s="113">
        <f>CO2eq!AD431</f>
        <v>2.8810472669805631</v>
      </c>
      <c r="AF27" s="113">
        <f>CO2eq!AE431</f>
        <v>3.2063472046759505</v>
      </c>
    </row>
    <row r="28" spans="1:32" x14ac:dyDescent="0.25">
      <c r="A28" s="6">
        <v>1</v>
      </c>
      <c r="B28" s="13" t="s">
        <v>884</v>
      </c>
      <c r="C28" s="13" t="s">
        <v>857</v>
      </c>
      <c r="D28" s="113">
        <f>CO2eq!C434</f>
        <v>48.89736813307254</v>
      </c>
      <c r="E28" s="113">
        <f>CO2eq!D434</f>
        <v>48.534636109654656</v>
      </c>
      <c r="F28" s="113">
        <f>CO2eq!E434</f>
        <v>61.593403442198813</v>
      </c>
      <c r="G28" s="113">
        <f>CO2eq!F434</f>
        <v>70.326555096230308</v>
      </c>
      <c r="H28" s="113">
        <f>CO2eq!G434</f>
        <v>80.128900886668816</v>
      </c>
      <c r="I28" s="113">
        <f>CO2eq!H434</f>
        <v>88.839454613932958</v>
      </c>
      <c r="J28" s="113">
        <f>CO2eq!I434</f>
        <v>82.753626482487448</v>
      </c>
      <c r="K28" s="113">
        <f>CO2eq!J434</f>
        <v>79.197663814550779</v>
      </c>
      <c r="L28" s="113">
        <f>CO2eq!K434</f>
        <v>74.95059709727883</v>
      </c>
      <c r="M28" s="113">
        <f>CO2eq!L434</f>
        <v>74.656562951772202</v>
      </c>
      <c r="N28" s="113">
        <f>CO2eq!M434</f>
        <v>78.629476031852164</v>
      </c>
      <c r="O28" s="113">
        <f>CO2eq!N434</f>
        <v>91.794525362026761</v>
      </c>
      <c r="P28" s="113">
        <f>CO2eq!O434</f>
        <v>59.716499044426413</v>
      </c>
      <c r="Q28" s="113">
        <f>CO2eq!P434</f>
        <v>63.932422966223619</v>
      </c>
      <c r="R28" s="113">
        <f>CO2eq!Q434</f>
        <v>72.452133869245088</v>
      </c>
      <c r="S28" s="113">
        <f>CO2eq!R434</f>
        <v>65.811157378766865</v>
      </c>
      <c r="T28" s="113">
        <f>CO2eq!S434</f>
        <v>93.794670325538789</v>
      </c>
      <c r="U28" s="113">
        <f>CO2eq!T434</f>
        <v>98.691159983148623</v>
      </c>
      <c r="V28" s="113">
        <f>CO2eq!U434</f>
        <v>83.93341543126455</v>
      </c>
      <c r="W28" s="113">
        <f>CO2eq!V434</f>
        <v>45.931825102224579</v>
      </c>
      <c r="X28" s="113">
        <f>CO2eq!W434</f>
        <v>72.588807172837591</v>
      </c>
      <c r="Y28" s="113">
        <f>CO2eq!X434</f>
        <v>69.861241706730624</v>
      </c>
      <c r="Z28" s="113">
        <f>CO2eq!Y434</f>
        <v>58.57369942045267</v>
      </c>
      <c r="AA28" s="113">
        <f>CO2eq!Z434</f>
        <v>57.171171725302266</v>
      </c>
      <c r="AB28" s="113">
        <f>CO2eq!AA434</f>
        <v>80.573481147319939</v>
      </c>
      <c r="AC28" s="113">
        <f>CO2eq!AB434</f>
        <v>96.92340609144226</v>
      </c>
      <c r="AD28" s="113">
        <f>CO2eq!AC434</f>
        <v>83.333188385363655</v>
      </c>
      <c r="AE28" s="113">
        <f>CO2eq!AD434</f>
        <v>88.849935283864809</v>
      </c>
      <c r="AF28" s="113">
        <f>CO2eq!AE434</f>
        <v>96.754166380080576</v>
      </c>
    </row>
    <row r="29" spans="1:32" x14ac:dyDescent="0.25">
      <c r="A29" s="6">
        <v>1</v>
      </c>
      <c r="B29" s="6" t="s">
        <v>886</v>
      </c>
      <c r="C29" s="31" t="s">
        <v>743</v>
      </c>
      <c r="D29" s="32">
        <f t="shared" ref="D29:AD29" si="6">D30+D31</f>
        <v>1.976996478736146</v>
      </c>
      <c r="E29" s="32">
        <f t="shared" si="6"/>
        <v>2.0001613826404938</v>
      </c>
      <c r="F29" s="32">
        <f t="shared" si="6"/>
        <v>2.1023275205960257</v>
      </c>
      <c r="G29" s="32">
        <f t="shared" si="6"/>
        <v>3.5202713702564785</v>
      </c>
      <c r="H29" s="32">
        <f t="shared" si="6"/>
        <v>3.8790843819212917</v>
      </c>
      <c r="I29" s="32">
        <f t="shared" si="6"/>
        <v>4.3449769416066122</v>
      </c>
      <c r="J29" s="32">
        <f t="shared" si="6"/>
        <v>5.0846586068759265</v>
      </c>
      <c r="K29" s="32">
        <f t="shared" si="6"/>
        <v>6.7512999533527971</v>
      </c>
      <c r="L29" s="32">
        <f t="shared" si="6"/>
        <v>6.6626881836861855</v>
      </c>
      <c r="M29" s="32">
        <f t="shared" si="6"/>
        <v>11.377562164054115</v>
      </c>
      <c r="N29" s="32">
        <f t="shared" si="6"/>
        <v>14.889056948084274</v>
      </c>
      <c r="O29" s="32">
        <f t="shared" si="6"/>
        <v>26.157759739921154</v>
      </c>
      <c r="P29" s="32">
        <f t="shared" si="6"/>
        <v>26.854208732605038</v>
      </c>
      <c r="Q29" s="32">
        <f t="shared" si="6"/>
        <v>34.27394167149658</v>
      </c>
      <c r="R29" s="32">
        <f t="shared" si="6"/>
        <v>41.096528115794129</v>
      </c>
      <c r="S29" s="32">
        <f t="shared" si="6"/>
        <v>52.496286831801349</v>
      </c>
      <c r="T29" s="32">
        <f t="shared" si="6"/>
        <v>64.251863379863906</v>
      </c>
      <c r="U29" s="32">
        <f t="shared" si="6"/>
        <v>86.740354727461479</v>
      </c>
      <c r="V29" s="32">
        <f t="shared" si="6"/>
        <v>108.02703639628368</v>
      </c>
      <c r="W29" s="32">
        <f t="shared" si="6"/>
        <v>120.31571647504252</v>
      </c>
      <c r="X29" s="32">
        <f t="shared" si="6"/>
        <v>155.32841190214404</v>
      </c>
      <c r="Y29" s="32">
        <f t="shared" si="6"/>
        <v>184.20477221873472</v>
      </c>
      <c r="Z29" s="32">
        <f t="shared" si="6"/>
        <v>217.60001603421884</v>
      </c>
      <c r="AA29" s="32">
        <f t="shared" si="6"/>
        <v>231.76059412950997</v>
      </c>
      <c r="AB29" s="32">
        <f t="shared" si="6"/>
        <v>268.95372246862411</v>
      </c>
      <c r="AC29" s="32">
        <f t="shared" si="6"/>
        <v>279.95503466628867</v>
      </c>
      <c r="AD29" s="32">
        <f t="shared" si="6"/>
        <v>340.06398024886465</v>
      </c>
      <c r="AE29" s="32">
        <f>AE30+AE31</f>
        <v>386.5989864348918</v>
      </c>
      <c r="AF29" s="32">
        <f>AF30+AF31</f>
        <v>459.95725166102665</v>
      </c>
    </row>
    <row r="30" spans="1:32" x14ac:dyDescent="0.25">
      <c r="A30" s="6">
        <v>1</v>
      </c>
      <c r="B30" s="13" t="s">
        <v>887</v>
      </c>
      <c r="C30" s="13" t="s">
        <v>872</v>
      </c>
      <c r="D30" s="113">
        <f>CO2eq!C112+CO2eq!C122+CO2eq!C141</f>
        <v>0</v>
      </c>
      <c r="E30" s="113">
        <f>CO2eq!D112+CO2eq!D122+CO2eq!D141</f>
        <v>0</v>
      </c>
      <c r="F30" s="113">
        <f>CO2eq!E112+CO2eq!E122+CO2eq!E141</f>
        <v>0</v>
      </c>
      <c r="G30" s="113">
        <f>CO2eq!F112+CO2eq!F122+CO2eq!F141</f>
        <v>0</v>
      </c>
      <c r="H30" s="113">
        <f>CO2eq!G112+CO2eq!G122+CO2eq!G141</f>
        <v>0</v>
      </c>
      <c r="I30" s="113">
        <f>CO2eq!H112+CO2eq!H122+CO2eq!H141</f>
        <v>0</v>
      </c>
      <c r="J30" s="113">
        <f>CO2eq!I112+CO2eq!I122+CO2eq!I141</f>
        <v>0</v>
      </c>
      <c r="K30" s="113">
        <f>CO2eq!J112+CO2eq!J122+CO2eq!J141</f>
        <v>0</v>
      </c>
      <c r="L30" s="113">
        <f>CO2eq!K112+CO2eq!K122+CO2eq!K141</f>
        <v>0</v>
      </c>
      <c r="M30" s="113">
        <f>CO2eq!L112+CO2eq!L122+CO2eq!L141</f>
        <v>0</v>
      </c>
      <c r="N30" s="113">
        <f>CO2eq!M112+CO2eq!M122+CO2eq!M141</f>
        <v>0</v>
      </c>
      <c r="O30" s="113">
        <f>CO2eq!N112+CO2eq!N122+CO2eq!N141</f>
        <v>0</v>
      </c>
      <c r="P30" s="113">
        <f>CO2eq!O112+CO2eq!O122+CO2eq!O141</f>
        <v>0</v>
      </c>
      <c r="Q30" s="113">
        <f>CO2eq!P112+CO2eq!P122+CO2eq!P141</f>
        <v>0</v>
      </c>
      <c r="R30" s="113">
        <f>CO2eq!Q112+CO2eq!Q122+CO2eq!Q141</f>
        <v>0</v>
      </c>
      <c r="S30" s="113">
        <f>CO2eq!R112+CO2eq!R122+CO2eq!R141</f>
        <v>0</v>
      </c>
      <c r="T30" s="113">
        <f>CO2eq!S112+CO2eq!S122+CO2eq!S141</f>
        <v>0</v>
      </c>
      <c r="U30" s="113">
        <f>CO2eq!T112+CO2eq!T122+CO2eq!T141</f>
        <v>7.2228240000000001</v>
      </c>
      <c r="V30" s="113">
        <f>CO2eq!U112+CO2eq!U122+CO2eq!U141</f>
        <v>10.728427499999999</v>
      </c>
      <c r="W30" s="113">
        <f>CO2eq!V112+CO2eq!V122+CO2eq!V141</f>
        <v>9.0302940000000014</v>
      </c>
      <c r="X30" s="113">
        <f>CO2eq!W112+CO2eq!W122+CO2eq!W141</f>
        <v>9.0333117000000005</v>
      </c>
      <c r="Y30" s="113">
        <f>CO2eq!X112+CO2eq!X122+CO2eq!X141</f>
        <v>9.7007651999999975</v>
      </c>
      <c r="Z30" s="113">
        <f>CO2eq!Y112+CO2eq!Y122+CO2eq!Y141</f>
        <v>6.5007096000000004</v>
      </c>
      <c r="AA30" s="113">
        <f>CO2eq!Z112+CO2eq!Z122+CO2eq!Z141</f>
        <v>7.8521855999999994</v>
      </c>
      <c r="AB30" s="113">
        <f>CO2eq!AA112+CO2eq!AA122+CO2eq!AA141</f>
        <v>8.8800550166997017</v>
      </c>
      <c r="AC30" s="113">
        <f>CO2eq!AB112+CO2eq!AB122+CO2eq!AB141</f>
        <v>13.164060862756966</v>
      </c>
      <c r="AD30" s="113">
        <f>CO2eq!AC112+CO2eq!AC122+CO2eq!AC141</f>
        <v>19.344263309921338</v>
      </c>
      <c r="AE30" s="113">
        <f>CO2eq!AD112+CO2eq!AD122+CO2eq!AD141</f>
        <v>19.788367367450903</v>
      </c>
      <c r="AF30" s="113">
        <f>CO2eq!AE112+CO2eq!AE122+CO2eq!AE141</f>
        <v>14.630407280949258</v>
      </c>
    </row>
    <row r="31" spans="1:32" x14ac:dyDescent="0.25">
      <c r="A31" s="6">
        <v>1</v>
      </c>
      <c r="B31" s="13" t="s">
        <v>888</v>
      </c>
      <c r="C31" s="13" t="s">
        <v>854</v>
      </c>
      <c r="D31" s="113">
        <f>CO2eq!C149+CO2eq!C160+CO2eq!C173+CO2eq!C187</f>
        <v>1.976996478736146</v>
      </c>
      <c r="E31" s="113">
        <f>CO2eq!D149+CO2eq!D160+CO2eq!D173+CO2eq!D187</f>
        <v>2.0001613826404938</v>
      </c>
      <c r="F31" s="113">
        <f>CO2eq!E149+CO2eq!E160+CO2eq!E173+CO2eq!E187</f>
        <v>2.1023275205960257</v>
      </c>
      <c r="G31" s="113">
        <f>CO2eq!F149+CO2eq!F160+CO2eq!F173+CO2eq!F187</f>
        <v>3.5202713702564785</v>
      </c>
      <c r="H31" s="113">
        <f>CO2eq!G149+CO2eq!G160+CO2eq!G173+CO2eq!G187</f>
        <v>3.8790843819212917</v>
      </c>
      <c r="I31" s="113">
        <f>CO2eq!H149+CO2eq!H160+CO2eq!H173+CO2eq!H187</f>
        <v>4.3449769416066122</v>
      </c>
      <c r="J31" s="113">
        <f>CO2eq!I149+CO2eq!I160+CO2eq!I173+CO2eq!I187</f>
        <v>5.0846586068759265</v>
      </c>
      <c r="K31" s="113">
        <f>CO2eq!J149+CO2eq!J160+CO2eq!J173+CO2eq!J187</f>
        <v>6.7512999533527971</v>
      </c>
      <c r="L31" s="113">
        <f>CO2eq!K149+CO2eq!K160+CO2eq!K173+CO2eq!K187</f>
        <v>6.6626881836861855</v>
      </c>
      <c r="M31" s="113">
        <f>CO2eq!L149+CO2eq!L160+CO2eq!L173+CO2eq!L187</f>
        <v>11.377562164054115</v>
      </c>
      <c r="N31" s="113">
        <f>CO2eq!M149+CO2eq!M160+CO2eq!M173+CO2eq!M187</f>
        <v>14.889056948084274</v>
      </c>
      <c r="O31" s="113">
        <f>CO2eq!N149+CO2eq!N160+CO2eq!N173+CO2eq!N187</f>
        <v>26.157759739921154</v>
      </c>
      <c r="P31" s="113">
        <f>CO2eq!O149+CO2eq!O160+CO2eq!O173+CO2eq!O187</f>
        <v>26.854208732605038</v>
      </c>
      <c r="Q31" s="113">
        <f>CO2eq!P149+CO2eq!P160+CO2eq!P173+CO2eq!P187</f>
        <v>34.27394167149658</v>
      </c>
      <c r="R31" s="113">
        <f>CO2eq!Q149+CO2eq!Q160+CO2eq!Q173+CO2eq!Q187</f>
        <v>41.096528115794129</v>
      </c>
      <c r="S31" s="113">
        <f>CO2eq!R149+CO2eq!R160+CO2eq!R173+CO2eq!R187</f>
        <v>52.496286831801349</v>
      </c>
      <c r="T31" s="113">
        <f>CO2eq!S149+CO2eq!S160+CO2eq!S173+CO2eq!S187</f>
        <v>64.251863379863906</v>
      </c>
      <c r="U31" s="113">
        <f>CO2eq!T149+CO2eq!T160+CO2eq!T173+CO2eq!T187</f>
        <v>79.517530727461477</v>
      </c>
      <c r="V31" s="113">
        <f>CO2eq!U149+CO2eq!U160+CO2eq!U173+CO2eq!U187</f>
        <v>97.298608896283682</v>
      </c>
      <c r="W31" s="113">
        <f>CO2eq!V149+CO2eq!V160+CO2eq!V173+CO2eq!V187</f>
        <v>111.28542247504252</v>
      </c>
      <c r="X31" s="113">
        <f>CO2eq!W149+CO2eq!W160+CO2eq!W173+CO2eq!W187</f>
        <v>146.29510020214403</v>
      </c>
      <c r="Y31" s="113">
        <f>CO2eq!X149+CO2eq!X160+CO2eq!X173+CO2eq!X187</f>
        <v>174.50400701873471</v>
      </c>
      <c r="Z31" s="113">
        <f>CO2eq!Y149+CO2eq!Y160+CO2eq!Y173+CO2eq!Y187</f>
        <v>211.09930643421885</v>
      </c>
      <c r="AA31" s="113">
        <f>CO2eq!Z149+CO2eq!Z160+CO2eq!Z173+CO2eq!Z187</f>
        <v>223.90840852950996</v>
      </c>
      <c r="AB31" s="113">
        <f>CO2eq!AA149+CO2eq!AA160+CO2eq!AA173+CO2eq!AA187</f>
        <v>260.07366745192439</v>
      </c>
      <c r="AC31" s="113">
        <f>CO2eq!AB149+CO2eq!AB160+CO2eq!AB173+CO2eq!AB187</f>
        <v>266.7909738035317</v>
      </c>
      <c r="AD31" s="113">
        <f>CO2eq!AC149+CO2eq!AC160+CO2eq!AC173+CO2eq!AC187</f>
        <v>320.71971693894329</v>
      </c>
      <c r="AE31" s="113">
        <f>CO2eq!AD149+CO2eq!AD160+CO2eq!AD173+CO2eq!AD187</f>
        <v>366.81061906744088</v>
      </c>
      <c r="AF31" s="113">
        <f>CO2eq!AE149+CO2eq!AE160+CO2eq!AE173+CO2eq!AE187</f>
        <v>445.32684438007738</v>
      </c>
    </row>
    <row r="32" spans="1:32" x14ac:dyDescent="0.25">
      <c r="A32" s="6">
        <v>1</v>
      </c>
      <c r="B32" s="6" t="s">
        <v>889</v>
      </c>
      <c r="C32" s="31" t="s">
        <v>844</v>
      </c>
      <c r="D32" s="32">
        <f t="shared" ref="D32:AF32" si="7">SUM(D33:D34)</f>
        <v>632.04157625786331</v>
      </c>
      <c r="E32" s="32">
        <f t="shared" si="7"/>
        <v>727.24515204640704</v>
      </c>
      <c r="F32" s="32">
        <f t="shared" si="7"/>
        <v>747.98591376153718</v>
      </c>
      <c r="G32" s="32">
        <f t="shared" si="7"/>
        <v>580.97549134502538</v>
      </c>
      <c r="H32" s="32">
        <f t="shared" si="7"/>
        <v>782.79225756071685</v>
      </c>
      <c r="I32" s="32">
        <f t="shared" si="7"/>
        <v>874.55480404669856</v>
      </c>
      <c r="J32" s="32">
        <f t="shared" si="7"/>
        <v>1263.5067390100576</v>
      </c>
      <c r="K32" s="32">
        <f t="shared" si="7"/>
        <v>1056.9993598419946</v>
      </c>
      <c r="L32" s="32">
        <f t="shared" si="7"/>
        <v>1029.5413748992426</v>
      </c>
      <c r="M32" s="32">
        <f t="shared" si="7"/>
        <v>1530.1665400356023</v>
      </c>
      <c r="N32" s="32">
        <f t="shared" si="7"/>
        <v>1250.5777853146874</v>
      </c>
      <c r="O32" s="32">
        <f t="shared" si="7"/>
        <v>1021.000860956917</v>
      </c>
      <c r="P32" s="32">
        <f t="shared" si="7"/>
        <v>1040.4889439571052</v>
      </c>
      <c r="Q32" s="32">
        <f t="shared" si="7"/>
        <v>737.32116725578339</v>
      </c>
      <c r="R32" s="32">
        <f t="shared" si="7"/>
        <v>1743.6542627369188</v>
      </c>
      <c r="S32" s="32">
        <f t="shared" si="7"/>
        <v>1787.2542239738509</v>
      </c>
      <c r="T32" s="32">
        <f t="shared" si="7"/>
        <v>1732.5775437911368</v>
      </c>
      <c r="U32" s="32">
        <f t="shared" si="7"/>
        <v>1966.3877511278317</v>
      </c>
      <c r="V32" s="32">
        <f t="shared" si="7"/>
        <v>2388.1361191150772</v>
      </c>
      <c r="W32" s="32">
        <f t="shared" si="7"/>
        <v>2629.039407835573</v>
      </c>
      <c r="X32" s="32">
        <f t="shared" si="7"/>
        <v>2248.2495327623587</v>
      </c>
      <c r="Y32" s="32">
        <f t="shared" si="7"/>
        <v>1223.9376413567952</v>
      </c>
      <c r="Z32" s="32">
        <f t="shared" si="7"/>
        <v>1027.4821256984587</v>
      </c>
      <c r="AA32" s="32">
        <f t="shared" si="7"/>
        <v>101.86975265709316</v>
      </c>
      <c r="AB32" s="32">
        <f t="shared" si="7"/>
        <v>414.98728064078091</v>
      </c>
      <c r="AC32" s="32">
        <f t="shared" si="7"/>
        <v>585.89363113321804</v>
      </c>
      <c r="AD32" s="32">
        <f t="shared" si="7"/>
        <v>-91.746958391356202</v>
      </c>
      <c r="AE32" s="32">
        <f t="shared" si="7"/>
        <v>8477.7285775693999</v>
      </c>
      <c r="AF32" s="32">
        <f t="shared" si="7"/>
        <v>108.6382671263284</v>
      </c>
    </row>
    <row r="33" spans="1:32" x14ac:dyDescent="0.25">
      <c r="A33" s="6">
        <v>1</v>
      </c>
      <c r="B33" s="13" t="s">
        <v>890</v>
      </c>
      <c r="C33" s="13" t="s">
        <v>391</v>
      </c>
      <c r="D33" s="113">
        <f>CO2eq!C659</f>
        <v>784.61971452537625</v>
      </c>
      <c r="E33" s="113">
        <f>CO2eq!D659</f>
        <v>797.36331555916593</v>
      </c>
      <c r="F33" s="113">
        <f>CO2eq!E659</f>
        <v>832.54746814495354</v>
      </c>
      <c r="G33" s="113">
        <f>CO2eq!F659</f>
        <v>874.91404592476738</v>
      </c>
      <c r="H33" s="113">
        <f>CO2eq!G659</f>
        <v>918.88467921324116</v>
      </c>
      <c r="I33" s="113">
        <f>CO2eq!H659</f>
        <v>949.6151660953758</v>
      </c>
      <c r="J33" s="113">
        <f>CO2eq!I659</f>
        <v>993.24501032505964</v>
      </c>
      <c r="K33" s="113">
        <f>CO2eq!J659</f>
        <v>1008.2203248452038</v>
      </c>
      <c r="L33" s="113">
        <f>CO2eq!K659</f>
        <v>996.91510666080057</v>
      </c>
      <c r="M33" s="113">
        <f>CO2eq!L659</f>
        <v>1022.9930533166161</v>
      </c>
      <c r="N33" s="113">
        <f>CO2eq!M659</f>
        <v>1014.3741149566036</v>
      </c>
      <c r="O33" s="113">
        <f>CO2eq!N659</f>
        <v>956.59401755676288</v>
      </c>
      <c r="P33" s="113">
        <f>CO2eq!O659</f>
        <v>994.02658542817062</v>
      </c>
      <c r="Q33" s="113">
        <f>CO2eq!P659</f>
        <v>959.02796526044631</v>
      </c>
      <c r="R33" s="113">
        <f>CO2eq!Q659</f>
        <v>1047.323842522751</v>
      </c>
      <c r="S33" s="113">
        <f>CO2eq!R659</f>
        <v>1047.1690879929711</v>
      </c>
      <c r="T33" s="113">
        <f>CO2eq!S659</f>
        <v>1101.3703550667647</v>
      </c>
      <c r="U33" s="113">
        <f>CO2eq!T659</f>
        <v>1144.109164753615</v>
      </c>
      <c r="V33" s="113">
        <f>CO2eq!U659</f>
        <v>1167.1623830365902</v>
      </c>
      <c r="W33" s="113">
        <f>CO2eq!V659</f>
        <v>1165.8637744022963</v>
      </c>
      <c r="X33" s="113">
        <f>CO2eq!W659</f>
        <v>1194.4222697053801</v>
      </c>
      <c r="Y33" s="113">
        <f>CO2eq!X659</f>
        <v>1171.0219097034965</v>
      </c>
      <c r="Z33" s="113">
        <f>CO2eq!Y659</f>
        <v>1190.5399530466386</v>
      </c>
      <c r="AA33" s="113">
        <f>CO2eq!Z659</f>
        <v>1155.3564621014534</v>
      </c>
      <c r="AB33" s="113">
        <f>CO2eq!AA659</f>
        <v>1103.9712843747261</v>
      </c>
      <c r="AC33" s="113">
        <f>CO2eq!AB659</f>
        <v>1140.4515968662065</v>
      </c>
      <c r="AD33" s="113">
        <f>CO2eq!AC659</f>
        <v>1125.5861667653651</v>
      </c>
      <c r="AE33" s="113">
        <f>CO2eq!AD659</f>
        <v>1107.2265546385891</v>
      </c>
      <c r="AF33" s="113">
        <f>CO2eq!AE659</f>
        <v>1116.4189310038375</v>
      </c>
    </row>
    <row r="34" spans="1:32" x14ac:dyDescent="0.25">
      <c r="A34" s="6">
        <v>1</v>
      </c>
      <c r="B34" s="13" t="s">
        <v>891</v>
      </c>
      <c r="C34" s="13" t="s">
        <v>744</v>
      </c>
      <c r="D34" s="113">
        <f>CO2eq!C660</f>
        <v>-152.57813826751294</v>
      </c>
      <c r="E34" s="113">
        <f>CO2eq!D660</f>
        <v>-70.118163512758898</v>
      </c>
      <c r="F34" s="113">
        <f>CO2eq!E660</f>
        <v>-84.561554383416365</v>
      </c>
      <c r="G34" s="113">
        <f>CO2eq!F660</f>
        <v>-293.938554579742</v>
      </c>
      <c r="H34" s="113">
        <f>CO2eq!G660</f>
        <v>-136.09242165252431</v>
      </c>
      <c r="I34" s="113">
        <f>CO2eq!H660</f>
        <v>-75.060362048677192</v>
      </c>
      <c r="J34" s="113">
        <f>CO2eq!I660</f>
        <v>270.26172868499788</v>
      </c>
      <c r="K34" s="113">
        <f>CO2eq!J660</f>
        <v>48.779034996790784</v>
      </c>
      <c r="L34" s="113">
        <f>CO2eq!K660</f>
        <v>32.626268238441909</v>
      </c>
      <c r="M34" s="113">
        <f>CO2eq!L660</f>
        <v>507.17348671898634</v>
      </c>
      <c r="N34" s="113">
        <f>CO2eq!M660</f>
        <v>236.20367035808383</v>
      </c>
      <c r="O34" s="113">
        <f>CO2eq!N660</f>
        <v>64.406843400154173</v>
      </c>
      <c r="P34" s="113">
        <f>CO2eq!O660</f>
        <v>46.462358528934658</v>
      </c>
      <c r="Q34" s="113">
        <f>CO2eq!P660</f>
        <v>-221.70679800466291</v>
      </c>
      <c r="R34" s="113">
        <f>CO2eq!Q660</f>
        <v>696.33042021416782</v>
      </c>
      <c r="S34" s="113">
        <f>CO2eq!R660</f>
        <v>740.08513598087984</v>
      </c>
      <c r="T34" s="113">
        <f>CO2eq!S660</f>
        <v>631.20718872437214</v>
      </c>
      <c r="U34" s="113">
        <f>CO2eq!T660</f>
        <v>822.27858637421673</v>
      </c>
      <c r="V34" s="113">
        <f>CO2eq!U660</f>
        <v>1220.9737360784873</v>
      </c>
      <c r="W34" s="113">
        <f>CO2eq!V660</f>
        <v>1463.175633433277</v>
      </c>
      <c r="X34" s="113">
        <f>CO2eq!W660</f>
        <v>1053.8272630569786</v>
      </c>
      <c r="Y34" s="113">
        <f>CO2eq!X660</f>
        <v>52.915731653298678</v>
      </c>
      <c r="Z34" s="113">
        <f>CO2eq!Y660</f>
        <v>-163.05782734817987</v>
      </c>
      <c r="AA34" s="113">
        <f>CO2eq!Z660</f>
        <v>-1053.4867094443603</v>
      </c>
      <c r="AB34" s="113">
        <f>CO2eq!AA660</f>
        <v>-688.9840037339452</v>
      </c>
      <c r="AC34" s="113">
        <f>CO2eq!AB660</f>
        <v>-554.55796573298846</v>
      </c>
      <c r="AD34" s="113">
        <f>CO2eq!AC660</f>
        <v>-1217.3331251567213</v>
      </c>
      <c r="AE34" s="113">
        <f>CO2eq!AD660</f>
        <v>7370.5020229308102</v>
      </c>
      <c r="AF34" s="113">
        <f>CO2eq!AE660</f>
        <v>-1007.7806638775091</v>
      </c>
    </row>
    <row r="35" spans="1:32" x14ac:dyDescent="0.25">
      <c r="A35" s="6">
        <v>2</v>
      </c>
      <c r="B35" s="6" t="s">
        <v>838</v>
      </c>
      <c r="C35" s="31" t="s">
        <v>847</v>
      </c>
      <c r="D35" s="32">
        <f t="shared" ref="D35:AD35" si="8">SUM(D36:D39)+D42</f>
        <v>178.87431996125321</v>
      </c>
      <c r="E35" s="32">
        <f t="shared" si="8"/>
        <v>128.02184215096375</v>
      </c>
      <c r="F35" s="32">
        <f t="shared" si="8"/>
        <v>81.190226141067242</v>
      </c>
      <c r="G35" s="32">
        <f t="shared" si="8"/>
        <v>87.385160154070263</v>
      </c>
      <c r="H35" s="32">
        <f t="shared" si="8"/>
        <v>141.55042593820565</v>
      </c>
      <c r="I35" s="32">
        <f t="shared" si="8"/>
        <v>184.11954953321765</v>
      </c>
      <c r="J35" s="32">
        <f t="shared" si="8"/>
        <v>320.09242507203425</v>
      </c>
      <c r="K35" s="32">
        <f t="shared" si="8"/>
        <v>446.62645374444605</v>
      </c>
      <c r="L35" s="32">
        <f t="shared" si="8"/>
        <v>542.88800112900606</v>
      </c>
      <c r="M35" s="32">
        <f t="shared" si="8"/>
        <v>733.79768121747475</v>
      </c>
      <c r="N35" s="32">
        <f t="shared" si="8"/>
        <v>546.91917076206391</v>
      </c>
      <c r="O35" s="32">
        <f t="shared" si="8"/>
        <v>439.28680093041271</v>
      </c>
      <c r="P35" s="32">
        <f t="shared" si="8"/>
        <v>459.41869196462244</v>
      </c>
      <c r="Q35" s="32">
        <f t="shared" si="8"/>
        <v>612.20826540911105</v>
      </c>
      <c r="R35" s="32">
        <f t="shared" si="8"/>
        <v>754.4420677721472</v>
      </c>
      <c r="S35" s="32">
        <f t="shared" si="8"/>
        <v>573.24233022884596</v>
      </c>
      <c r="T35" s="32">
        <f t="shared" si="8"/>
        <v>637.91999589111856</v>
      </c>
      <c r="U35" s="32">
        <f t="shared" si="8"/>
        <v>1084.2882986619006</v>
      </c>
      <c r="V35" s="32">
        <f t="shared" si="8"/>
        <v>1019.3708187689202</v>
      </c>
      <c r="W35" s="32">
        <f t="shared" si="8"/>
        <v>943.83777552261461</v>
      </c>
      <c r="X35" s="32">
        <f t="shared" si="8"/>
        <v>1142.3339138530062</v>
      </c>
      <c r="Y35" s="32">
        <f t="shared" si="8"/>
        <v>1294.1739075695127</v>
      </c>
      <c r="Z35" s="32">
        <f t="shared" si="8"/>
        <v>1423.5853470524808</v>
      </c>
      <c r="AA35" s="32">
        <f t="shared" si="8"/>
        <v>1641.9740826722632</v>
      </c>
      <c r="AB35" s="32">
        <f t="shared" si="8"/>
        <v>1433.1881298201467</v>
      </c>
      <c r="AC35" s="32">
        <f t="shared" si="8"/>
        <v>1371.0208409298593</v>
      </c>
      <c r="AD35" s="32">
        <f t="shared" si="8"/>
        <v>1666.2013654884431</v>
      </c>
      <c r="AE35" s="32">
        <f>SUM(AE36:AE39)+AE42</f>
        <v>1365.4014473816169</v>
      </c>
      <c r="AF35" s="32">
        <f>SUM(AF36:AF39)+AF42</f>
        <v>1858.5688977450677</v>
      </c>
    </row>
    <row r="36" spans="1:32" x14ac:dyDescent="0.25">
      <c r="A36" s="6">
        <v>2</v>
      </c>
      <c r="B36" s="13" t="s">
        <v>839</v>
      </c>
      <c r="C36" s="13" t="s">
        <v>845</v>
      </c>
      <c r="D36" s="113">
        <v>8.9434161938585586</v>
      </c>
      <c r="E36" s="113">
        <v>35.296135968559788</v>
      </c>
      <c r="F36" s="113">
        <v>21.784645934029015</v>
      </c>
      <c r="G36" s="113">
        <v>24.496869913970528</v>
      </c>
      <c r="H36" s="113">
        <v>39.929922023555982</v>
      </c>
      <c r="I36" s="113">
        <v>49.880782954619633</v>
      </c>
      <c r="J36" s="113">
        <v>85.305447930322998</v>
      </c>
      <c r="K36" s="113">
        <v>81.705470591497004</v>
      </c>
      <c r="L36" s="113">
        <v>101.47965934464325</v>
      </c>
      <c r="M36" s="113">
        <v>128.63932896135549</v>
      </c>
      <c r="N36" s="113">
        <v>88.891376912890436</v>
      </c>
      <c r="O36" s="113">
        <v>75.471438901199505</v>
      </c>
      <c r="P36" s="113">
        <v>77.251099112269401</v>
      </c>
      <c r="Q36" s="113">
        <v>94.544557130162289</v>
      </c>
      <c r="R36" s="113">
        <v>121.75991287320282</v>
      </c>
      <c r="S36" s="113">
        <v>96.237602857278944</v>
      </c>
      <c r="T36" s="113">
        <v>105.78007673450973</v>
      </c>
      <c r="U36" s="113">
        <v>177.52504757745498</v>
      </c>
      <c r="V36" s="113">
        <v>162.17524063587064</v>
      </c>
      <c r="W36" s="113">
        <v>149.19530721737169</v>
      </c>
      <c r="X36" s="113">
        <v>188.33510761274695</v>
      </c>
      <c r="Y36" s="113">
        <v>207.66124186788741</v>
      </c>
      <c r="Z36" s="113">
        <v>226.74638966236236</v>
      </c>
      <c r="AA36" s="113">
        <v>267.66236561343942</v>
      </c>
      <c r="AB36" s="113">
        <v>234.1211725792034</v>
      </c>
      <c r="AC36" s="113">
        <v>236.15690165024338</v>
      </c>
      <c r="AD36" s="113">
        <v>259.79829092354862</v>
      </c>
      <c r="AE36" s="113">
        <v>211.27450724096272</v>
      </c>
      <c r="AF36" s="113">
        <v>358.37314332461727</v>
      </c>
    </row>
    <row r="37" spans="1:32" x14ac:dyDescent="0.25">
      <c r="A37" s="6">
        <v>2</v>
      </c>
      <c r="B37" s="13" t="s">
        <v>842</v>
      </c>
      <c r="C37" s="13" t="s">
        <v>841</v>
      </c>
      <c r="D37" s="113">
        <v>38.490447165337109</v>
      </c>
      <c r="E37" s="113">
        <v>3.9854675937470958</v>
      </c>
      <c r="F37" s="113">
        <v>2.4598160118338215</v>
      </c>
      <c r="G37" s="113">
        <v>2.7660671206993745</v>
      </c>
      <c r="H37" s="113">
        <v>4.5086921239051483</v>
      </c>
      <c r="I37" s="113">
        <v>5.6322948266475841</v>
      </c>
      <c r="J37" s="113">
        <v>9.6322752892617878</v>
      </c>
      <c r="K37" s="113">
        <v>37.767431929151137</v>
      </c>
      <c r="L37" s="113">
        <v>47.689270758929311</v>
      </c>
      <c r="M37" s="113">
        <v>61.496231889168037</v>
      </c>
      <c r="N37" s="113">
        <v>45.14520423115232</v>
      </c>
      <c r="O37" s="113">
        <v>38.300244832830622</v>
      </c>
      <c r="P37" s="113">
        <v>39.852211481257918</v>
      </c>
      <c r="Q37" s="113">
        <v>52.136704627391374</v>
      </c>
      <c r="R37" s="113">
        <v>72.243663793151029</v>
      </c>
      <c r="S37" s="113">
        <v>57.277079071015045</v>
      </c>
      <c r="T37" s="113">
        <v>64.261722166890891</v>
      </c>
      <c r="U37" s="113">
        <v>103.73157248827926</v>
      </c>
      <c r="V37" s="113">
        <v>98.522560280599947</v>
      </c>
      <c r="W37" s="113">
        <v>92.845171573863212</v>
      </c>
      <c r="X37" s="113">
        <v>126.29779458024969</v>
      </c>
      <c r="Y37" s="113">
        <v>141.58925996312689</v>
      </c>
      <c r="Z37" s="113">
        <v>144.68191634621488</v>
      </c>
      <c r="AA37" s="113">
        <v>186.99039911401974</v>
      </c>
      <c r="AB37" s="113">
        <v>165.26001717293877</v>
      </c>
      <c r="AC37" s="113">
        <v>167.05623779496793</v>
      </c>
      <c r="AD37" s="113">
        <v>191.92719265251523</v>
      </c>
      <c r="AE37" s="113">
        <v>148.24149670401502</v>
      </c>
      <c r="AF37" s="113">
        <v>191.90756450834115</v>
      </c>
    </row>
    <row r="38" spans="1:32" x14ac:dyDescent="0.25">
      <c r="A38" s="6">
        <v>2</v>
      </c>
      <c r="B38" s="13" t="s">
        <v>846</v>
      </c>
      <c r="C38" s="13" t="s">
        <v>837</v>
      </c>
      <c r="D38" s="113">
        <v>126.53252361346637</v>
      </c>
      <c r="E38" s="113">
        <v>84.94066051584403</v>
      </c>
      <c r="F38" s="113">
        <v>54.364889520939691</v>
      </c>
      <c r="G38" s="113">
        <v>58.828663882323355</v>
      </c>
      <c r="H38" s="113">
        <v>93.336819363650378</v>
      </c>
      <c r="I38" s="113">
        <v>124.10651223762095</v>
      </c>
      <c r="J38" s="113">
        <v>216.45437300832288</v>
      </c>
      <c r="K38" s="113">
        <v>313.82836782632762</v>
      </c>
      <c r="L38" s="113">
        <v>382.29812875070292</v>
      </c>
      <c r="M38" s="113">
        <v>526.85141128580699</v>
      </c>
      <c r="N38" s="113">
        <v>400.98438389825975</v>
      </c>
      <c r="O38" s="113">
        <v>317.73064955501138</v>
      </c>
      <c r="P38" s="113">
        <v>331.11139355688977</v>
      </c>
      <c r="Q38" s="113">
        <v>454.36320787782171</v>
      </c>
      <c r="R38" s="113">
        <v>548.40325054773314</v>
      </c>
      <c r="S38" s="113">
        <v>411.79527415772475</v>
      </c>
      <c r="T38" s="113">
        <v>456.2335208933157</v>
      </c>
      <c r="U38" s="113">
        <v>778.28635143898623</v>
      </c>
      <c r="V38" s="113">
        <v>739.93510483018656</v>
      </c>
      <c r="W38" s="113">
        <v>686.6138523021458</v>
      </c>
      <c r="X38" s="113">
        <v>816.7419097028901</v>
      </c>
      <c r="Y38" s="113">
        <v>928.03300653886686</v>
      </c>
      <c r="Z38" s="113">
        <v>1029.9459458620001</v>
      </c>
      <c r="AA38" s="113">
        <v>1162.5373533021068</v>
      </c>
      <c r="AB38" s="113">
        <v>1017.0914015124612</v>
      </c>
      <c r="AC38" s="113">
        <v>942.37215899721753</v>
      </c>
      <c r="AD38" s="113">
        <v>1194.4213895943792</v>
      </c>
      <c r="AE38" s="113">
        <v>987.29018880538911</v>
      </c>
      <c r="AF38" s="113">
        <v>1302.1452717994732</v>
      </c>
    </row>
    <row r="39" spans="1:32" x14ac:dyDescent="0.25">
      <c r="A39" s="6">
        <v>2</v>
      </c>
      <c r="B39" s="13" t="s">
        <v>848</v>
      </c>
      <c r="C39" s="13" t="s">
        <v>896</v>
      </c>
      <c r="D39" s="32">
        <f t="shared" ref="D39:AD39" si="9">D40+D41</f>
        <v>1.0271870614910112</v>
      </c>
      <c r="E39" s="32">
        <f t="shared" si="9"/>
        <v>0.47246663088583307</v>
      </c>
      <c r="F39" s="32">
        <f t="shared" si="9"/>
        <v>0.21874815901828712</v>
      </c>
      <c r="G39" s="32">
        <f t="shared" si="9"/>
        <v>0.28408902293853477</v>
      </c>
      <c r="H39" s="32">
        <f t="shared" si="9"/>
        <v>0.48990611220974567</v>
      </c>
      <c r="I39" s="32">
        <f t="shared" si="9"/>
        <v>0.64193565295455624</v>
      </c>
      <c r="J39" s="32">
        <f t="shared" si="9"/>
        <v>1.3646725382639908</v>
      </c>
      <c r="K39" s="32">
        <f t="shared" si="9"/>
        <v>1.925411419339635</v>
      </c>
      <c r="L39" s="32">
        <f t="shared" si="9"/>
        <v>3.1392470944724256</v>
      </c>
      <c r="M39" s="32">
        <f t="shared" si="9"/>
        <v>3.4531942536368341</v>
      </c>
      <c r="N39" s="32">
        <f t="shared" si="9"/>
        <v>2.2690319680526314</v>
      </c>
      <c r="O39" s="32">
        <f t="shared" si="9"/>
        <v>1.2210283947555005</v>
      </c>
      <c r="P39" s="32">
        <f t="shared" si="9"/>
        <v>2.0160928851837188</v>
      </c>
      <c r="Q39" s="32">
        <f t="shared" si="9"/>
        <v>1.7772303640153349</v>
      </c>
      <c r="R39" s="32">
        <f t="shared" si="9"/>
        <v>3.119476617007519</v>
      </c>
      <c r="S39" s="32">
        <f t="shared" si="9"/>
        <v>1.8108607173270528</v>
      </c>
      <c r="T39" s="32">
        <f t="shared" si="9"/>
        <v>2.1561539193768193</v>
      </c>
      <c r="U39" s="32">
        <f t="shared" si="9"/>
        <v>4.1028746568273275</v>
      </c>
      <c r="V39" s="32">
        <f t="shared" si="9"/>
        <v>3.9433443810047653</v>
      </c>
      <c r="W39" s="32">
        <f t="shared" si="9"/>
        <v>3.6190360069656888</v>
      </c>
      <c r="X39" s="32">
        <f t="shared" si="9"/>
        <v>4.3332179644722482</v>
      </c>
      <c r="Y39" s="32">
        <f t="shared" si="9"/>
        <v>5.9206908854640412</v>
      </c>
      <c r="Z39" s="32">
        <f t="shared" si="9"/>
        <v>9.6855832016081109</v>
      </c>
      <c r="AA39" s="32">
        <f t="shared" si="9"/>
        <v>9.4742625332881811</v>
      </c>
      <c r="AB39" s="32">
        <f t="shared" si="9"/>
        <v>8.1257215447296876</v>
      </c>
      <c r="AC39" s="32">
        <f t="shared" si="9"/>
        <v>8.7691007882304781</v>
      </c>
      <c r="AD39" s="32">
        <f t="shared" si="9"/>
        <v>8.3668123179999991</v>
      </c>
      <c r="AE39" s="32">
        <f>AE40+AE41</f>
        <v>6.1334541335833324</v>
      </c>
      <c r="AF39" s="32">
        <f>AF40+AF41</f>
        <v>6.1429181126359973</v>
      </c>
    </row>
    <row r="40" spans="1:32" x14ac:dyDescent="0.25">
      <c r="A40" s="6">
        <v>2</v>
      </c>
      <c r="B40" s="13" t="s">
        <v>851</v>
      </c>
      <c r="C40" s="13" t="s">
        <v>881</v>
      </c>
      <c r="D40" s="113">
        <v>0</v>
      </c>
      <c r="E40" s="113">
        <v>0</v>
      </c>
      <c r="F40" s="113">
        <v>0</v>
      </c>
      <c r="G40" s="113">
        <v>0</v>
      </c>
      <c r="H40" s="113">
        <v>0</v>
      </c>
      <c r="I40" s="113">
        <v>0</v>
      </c>
      <c r="J40" s="113">
        <v>0</v>
      </c>
      <c r="K40" s="113">
        <v>0</v>
      </c>
      <c r="L40" s="113">
        <v>0</v>
      </c>
      <c r="M40" s="113">
        <v>0</v>
      </c>
      <c r="N40" s="113">
        <v>0</v>
      </c>
      <c r="O40" s="113">
        <v>0</v>
      </c>
      <c r="P40" s="113">
        <v>0</v>
      </c>
      <c r="Q40" s="113">
        <v>0</v>
      </c>
      <c r="R40" s="113">
        <v>0</v>
      </c>
      <c r="S40" s="113">
        <v>0</v>
      </c>
      <c r="T40" s="113">
        <v>0</v>
      </c>
      <c r="U40" s="113">
        <v>0</v>
      </c>
      <c r="V40" s="113">
        <v>0</v>
      </c>
      <c r="W40" s="113">
        <v>0</v>
      </c>
      <c r="X40" s="113">
        <v>0</v>
      </c>
      <c r="Y40" s="113">
        <v>0</v>
      </c>
      <c r="Z40" s="113">
        <v>0</v>
      </c>
      <c r="AA40" s="113">
        <v>0</v>
      </c>
      <c r="AB40" s="113">
        <v>0</v>
      </c>
      <c r="AC40" s="113">
        <v>0</v>
      </c>
      <c r="AD40" s="113">
        <v>0</v>
      </c>
      <c r="AE40" s="113">
        <v>0</v>
      </c>
      <c r="AF40" s="113">
        <v>0</v>
      </c>
    </row>
    <row r="41" spans="1:32" x14ac:dyDescent="0.25">
      <c r="A41" s="6">
        <v>2</v>
      </c>
      <c r="B41" s="13" t="s">
        <v>852</v>
      </c>
      <c r="C41" s="13" t="s">
        <v>885</v>
      </c>
      <c r="D41" s="113">
        <v>1.0271870614910112</v>
      </c>
      <c r="E41" s="113">
        <v>0.47246663088583307</v>
      </c>
      <c r="F41" s="113">
        <v>0.21874815901828712</v>
      </c>
      <c r="G41" s="113">
        <v>0.28408902293853477</v>
      </c>
      <c r="H41" s="113">
        <v>0.48990611220974567</v>
      </c>
      <c r="I41" s="113">
        <v>0.64193565295455624</v>
      </c>
      <c r="J41" s="113">
        <v>1.3646725382639908</v>
      </c>
      <c r="K41" s="113">
        <v>1.925411419339635</v>
      </c>
      <c r="L41" s="113">
        <v>3.1392470944724256</v>
      </c>
      <c r="M41" s="113">
        <v>3.4531942536368341</v>
      </c>
      <c r="N41" s="113">
        <v>2.2690319680526314</v>
      </c>
      <c r="O41" s="113">
        <v>1.2210283947555005</v>
      </c>
      <c r="P41" s="113">
        <v>2.0160928851837188</v>
      </c>
      <c r="Q41" s="113">
        <v>1.7772303640153349</v>
      </c>
      <c r="R41" s="113">
        <v>3.119476617007519</v>
      </c>
      <c r="S41" s="113">
        <v>1.8108607173270528</v>
      </c>
      <c r="T41" s="113">
        <v>2.1561539193768193</v>
      </c>
      <c r="U41" s="113">
        <v>4.1028746568273275</v>
      </c>
      <c r="V41" s="113">
        <v>3.9433443810047653</v>
      </c>
      <c r="W41" s="113">
        <v>3.6190360069656888</v>
      </c>
      <c r="X41" s="113">
        <v>4.3332179644722482</v>
      </c>
      <c r="Y41" s="113">
        <v>5.9206908854640412</v>
      </c>
      <c r="Z41" s="113">
        <v>9.6855832016081109</v>
      </c>
      <c r="AA41" s="113">
        <v>9.4742625332881811</v>
      </c>
      <c r="AB41" s="113">
        <v>8.1257215447296876</v>
      </c>
      <c r="AC41" s="113">
        <v>8.7691007882304781</v>
      </c>
      <c r="AD41" s="113">
        <v>8.3668123179999991</v>
      </c>
      <c r="AE41" s="113">
        <v>6.1334541335833324</v>
      </c>
      <c r="AF41" s="113">
        <v>6.1429181126359973</v>
      </c>
    </row>
    <row r="42" spans="1:32" x14ac:dyDescent="0.25">
      <c r="A42" s="6">
        <v>2</v>
      </c>
      <c r="B42" s="13" t="s">
        <v>855</v>
      </c>
      <c r="C42" s="13" t="s">
        <v>893</v>
      </c>
      <c r="D42" s="113">
        <v>3.8807459271001576</v>
      </c>
      <c r="E42" s="113">
        <v>3.3271114419269971</v>
      </c>
      <c r="F42" s="113">
        <v>2.3621265152464215</v>
      </c>
      <c r="G42" s="113">
        <v>1.0094702141384704</v>
      </c>
      <c r="H42" s="113">
        <v>3.2850863148843685</v>
      </c>
      <c r="I42" s="113">
        <v>3.8580238613749347</v>
      </c>
      <c r="J42" s="113">
        <v>7.3356563058625586</v>
      </c>
      <c r="K42" s="113">
        <v>11.399771978130614</v>
      </c>
      <c r="L42" s="113">
        <v>8.2816951802581222</v>
      </c>
      <c r="M42" s="113">
        <v>13.357514827507423</v>
      </c>
      <c r="N42" s="113">
        <v>9.6291737517086897</v>
      </c>
      <c r="O42" s="113">
        <v>6.563439246615709</v>
      </c>
      <c r="P42" s="113">
        <v>9.1878949290216649</v>
      </c>
      <c r="Q42" s="113">
        <v>9.386565409720367</v>
      </c>
      <c r="R42" s="113">
        <v>8.9157639410526173</v>
      </c>
      <c r="S42" s="113">
        <v>6.1215134255002503</v>
      </c>
      <c r="T42" s="113">
        <v>9.4885221770254411</v>
      </c>
      <c r="U42" s="113">
        <v>20.642452500352913</v>
      </c>
      <c r="V42" s="113">
        <v>14.794568641258392</v>
      </c>
      <c r="W42" s="113">
        <v>11.564408422268226</v>
      </c>
      <c r="X42" s="113">
        <v>6.6258839926472595</v>
      </c>
      <c r="Y42" s="113">
        <v>10.969708314167768</v>
      </c>
      <c r="Z42" s="113">
        <v>12.525511980295178</v>
      </c>
      <c r="AA42" s="113">
        <v>15.309702109409274</v>
      </c>
      <c r="AB42" s="113">
        <v>8.5898170108138121</v>
      </c>
      <c r="AC42" s="113">
        <v>16.666441699200004</v>
      </c>
      <c r="AD42" s="113">
        <v>11.687679999999999</v>
      </c>
      <c r="AE42" s="113">
        <v>12.461800497666665</v>
      </c>
      <c r="AF42" s="113">
        <v>0</v>
      </c>
    </row>
    <row r="43" spans="1:32" x14ac:dyDescent="0.25">
      <c r="A43" s="6">
        <v>2</v>
      </c>
      <c r="B43" s="6" t="s">
        <v>865</v>
      </c>
      <c r="C43" s="31" t="s">
        <v>850</v>
      </c>
      <c r="D43" s="32">
        <f t="shared" ref="D43:AD43" si="10">SUM(D44:D48)</f>
        <v>0.11418324530225686</v>
      </c>
      <c r="E43" s="32">
        <f t="shared" si="10"/>
        <v>7.7688143180544164E-2</v>
      </c>
      <c r="F43" s="32">
        <f t="shared" si="10"/>
        <v>4.3412065395430369E-2</v>
      </c>
      <c r="G43" s="32">
        <f t="shared" si="10"/>
        <v>5.1201526499568731E-2</v>
      </c>
      <c r="H43" s="32">
        <f t="shared" si="10"/>
        <v>6.1324378493144052E-2</v>
      </c>
      <c r="I43" s="32">
        <f t="shared" si="10"/>
        <v>6.0654097441110458E-2</v>
      </c>
      <c r="J43" s="32">
        <f t="shared" si="10"/>
        <v>9.6437130317268152E-2</v>
      </c>
      <c r="K43" s="32">
        <f t="shared" si="10"/>
        <v>0.109368499487564</v>
      </c>
      <c r="L43" s="32">
        <f t="shared" si="10"/>
        <v>0.10859595709678922</v>
      </c>
      <c r="M43" s="32">
        <f t="shared" si="10"/>
        <v>0.12581458229873657</v>
      </c>
      <c r="N43" s="32">
        <f t="shared" si="10"/>
        <v>9.5367315566334931E-2</v>
      </c>
      <c r="O43" s="32">
        <f t="shared" si="10"/>
        <v>7.7909870744304263E-2</v>
      </c>
      <c r="P43" s="32">
        <f t="shared" si="10"/>
        <v>6.7238616273288282E-2</v>
      </c>
      <c r="Q43" s="32">
        <f t="shared" si="10"/>
        <v>8.2545795272310429E-2</v>
      </c>
      <c r="R43" s="32">
        <f t="shared" si="10"/>
        <v>9.8368118176627689E-2</v>
      </c>
      <c r="S43" s="32">
        <f t="shared" si="10"/>
        <v>6.7731022337855704E-2</v>
      </c>
      <c r="T43" s="32">
        <f t="shared" si="10"/>
        <v>7.3611778053239429E-2</v>
      </c>
      <c r="U43" s="32">
        <f t="shared" si="10"/>
        <v>0.10563661246138543</v>
      </c>
      <c r="V43" s="32">
        <f t="shared" si="10"/>
        <v>9.8069464343442075E-2</v>
      </c>
      <c r="W43" s="32">
        <f t="shared" si="10"/>
        <v>8.7011405232781114E-2</v>
      </c>
      <c r="X43" s="32">
        <f t="shared" si="10"/>
        <v>0.54847911691676698</v>
      </c>
      <c r="Y43" s="32">
        <f t="shared" si="10"/>
        <v>0.56712725322037127</v>
      </c>
      <c r="Z43" s="32">
        <f t="shared" si="10"/>
        <v>0.58555795461393034</v>
      </c>
      <c r="AA43" s="32">
        <f t="shared" si="10"/>
        <v>0.67636179741806357</v>
      </c>
      <c r="AB43" s="32">
        <f t="shared" si="10"/>
        <v>0.67942240007012056</v>
      </c>
      <c r="AC43" s="32">
        <f t="shared" si="10"/>
        <v>0</v>
      </c>
      <c r="AD43" s="32">
        <f t="shared" si="10"/>
        <v>1.1051146079999998</v>
      </c>
      <c r="AE43" s="32">
        <f>SUM(AE44:AE48)</f>
        <v>0.71409752883333333</v>
      </c>
      <c r="AF43" s="32">
        <f>SUM(AF44:AF48)</f>
        <v>1.3830779992417765</v>
      </c>
    </row>
    <row r="44" spans="1:32" x14ac:dyDescent="0.25">
      <c r="A44" s="6">
        <v>2</v>
      </c>
      <c r="B44" s="13" t="s">
        <v>866</v>
      </c>
      <c r="C44" s="13" t="s">
        <v>877</v>
      </c>
      <c r="D44" s="113">
        <v>4.8069065625358622E-3</v>
      </c>
      <c r="E44" s="113">
        <v>2.8178435939798041E-3</v>
      </c>
      <c r="F44" s="113">
        <v>1.68674083801646E-3</v>
      </c>
      <c r="G44" s="113">
        <v>1.8391558217852682E-3</v>
      </c>
      <c r="H44" s="113">
        <v>2.7482626797194075E-3</v>
      </c>
      <c r="I44" s="113">
        <v>3.2758587952610115E-3</v>
      </c>
      <c r="J44" s="113">
        <v>4.7657913952080843E-3</v>
      </c>
      <c r="K44" s="113">
        <v>7.8605969848913344E-3</v>
      </c>
      <c r="L44" s="113">
        <v>9.8612637359526498E-3</v>
      </c>
      <c r="M44" s="113">
        <v>1.0891827489881788E-2</v>
      </c>
      <c r="N44" s="113">
        <v>8.3030757135773587E-3</v>
      </c>
      <c r="O44" s="113">
        <v>6.5323273547359673E-3</v>
      </c>
      <c r="P44" s="113">
        <v>6.2281462207799138E-3</v>
      </c>
      <c r="Q44" s="113">
        <v>7.6350770549500338E-3</v>
      </c>
      <c r="R44" s="113">
        <v>1.0250388005567757E-2</v>
      </c>
      <c r="S44" s="113">
        <v>9.0969504077118568E-3</v>
      </c>
      <c r="T44" s="113">
        <v>1.379776375547021E-2</v>
      </c>
      <c r="U44" s="113">
        <v>3.1010797956755598E-2</v>
      </c>
      <c r="V44" s="113">
        <v>3.0387080640529845E-2</v>
      </c>
      <c r="W44" s="113">
        <v>2.727368746741133E-2</v>
      </c>
      <c r="X44" s="113">
        <v>3.196680893482452E-3</v>
      </c>
      <c r="Y44" s="113">
        <v>9.8918915686223019E-3</v>
      </c>
      <c r="Z44" s="113">
        <v>9.587110680865903E-3</v>
      </c>
      <c r="AA44" s="113">
        <v>1.2730076458530986E-2</v>
      </c>
      <c r="AB44" s="113">
        <v>4.4720075434663525E-2</v>
      </c>
      <c r="AC44" s="113">
        <v>0</v>
      </c>
      <c r="AD44" s="113">
        <v>0.22111351699999998</v>
      </c>
      <c r="AE44" s="113">
        <v>0</v>
      </c>
      <c r="AF44" s="113">
        <v>0</v>
      </c>
    </row>
    <row r="45" spans="1:32" x14ac:dyDescent="0.25">
      <c r="A45" s="6">
        <v>2</v>
      </c>
      <c r="B45" s="13" t="s">
        <v>868</v>
      </c>
      <c r="C45" s="13" t="s">
        <v>874</v>
      </c>
      <c r="D45" s="113">
        <v>0.109376338739721</v>
      </c>
      <c r="E45" s="113">
        <v>7.4870299586564354E-2</v>
      </c>
      <c r="F45" s="113">
        <v>4.1725324557413908E-2</v>
      </c>
      <c r="G45" s="113">
        <v>4.9362370677783464E-2</v>
      </c>
      <c r="H45" s="113">
        <v>5.8576115813424645E-2</v>
      </c>
      <c r="I45" s="113">
        <v>5.7378238645849448E-2</v>
      </c>
      <c r="J45" s="113">
        <v>9.1671338922060072E-2</v>
      </c>
      <c r="K45" s="113">
        <v>0.10150790250267266</v>
      </c>
      <c r="L45" s="113">
        <v>9.8734693360836567E-2</v>
      </c>
      <c r="M45" s="113">
        <v>0.11492275480885479</v>
      </c>
      <c r="N45" s="113">
        <v>8.7064239852757574E-2</v>
      </c>
      <c r="O45" s="113">
        <v>7.1377543389568296E-2</v>
      </c>
      <c r="P45" s="113">
        <v>6.101047005250837E-2</v>
      </c>
      <c r="Q45" s="113">
        <v>7.4910718217360395E-2</v>
      </c>
      <c r="R45" s="113">
        <v>8.8117730171059935E-2</v>
      </c>
      <c r="S45" s="113">
        <v>5.8634071930143847E-2</v>
      </c>
      <c r="T45" s="113">
        <v>5.9814014297769218E-2</v>
      </c>
      <c r="U45" s="113">
        <v>7.4625814504629837E-2</v>
      </c>
      <c r="V45" s="113">
        <v>6.7682383702912227E-2</v>
      </c>
      <c r="W45" s="113">
        <v>5.9737717765369784E-2</v>
      </c>
      <c r="X45" s="113">
        <v>0.54528243602328452</v>
      </c>
      <c r="Y45" s="113">
        <v>0.55723536165174903</v>
      </c>
      <c r="Z45" s="113">
        <v>0.57597084393306441</v>
      </c>
      <c r="AA45" s="113">
        <v>0.6636317209595326</v>
      </c>
      <c r="AB45" s="113">
        <v>0.63470232463545706</v>
      </c>
      <c r="AC45" s="113">
        <v>0</v>
      </c>
      <c r="AD45" s="113">
        <v>0.88400109099999991</v>
      </c>
      <c r="AE45" s="113">
        <v>0.71409752883333333</v>
      </c>
      <c r="AF45" s="113">
        <v>1.3830779992417765</v>
      </c>
    </row>
    <row r="46" spans="1:32" x14ac:dyDescent="0.25">
      <c r="A46" s="6">
        <v>2</v>
      </c>
      <c r="B46" s="13" t="s">
        <v>870</v>
      </c>
      <c r="C46" s="13" t="s">
        <v>892</v>
      </c>
      <c r="D46" s="113">
        <v>0</v>
      </c>
      <c r="E46" s="113">
        <v>0</v>
      </c>
      <c r="F46" s="113">
        <v>0</v>
      </c>
      <c r="G46" s="113">
        <v>0</v>
      </c>
      <c r="H46" s="113">
        <v>0</v>
      </c>
      <c r="I46" s="113">
        <v>0</v>
      </c>
      <c r="J46" s="113">
        <v>0</v>
      </c>
      <c r="K46" s="113">
        <v>0</v>
      </c>
      <c r="L46" s="113">
        <v>0</v>
      </c>
      <c r="M46" s="113">
        <v>0</v>
      </c>
      <c r="N46" s="113">
        <v>0</v>
      </c>
      <c r="O46" s="113">
        <v>0</v>
      </c>
      <c r="P46" s="113">
        <v>0</v>
      </c>
      <c r="Q46" s="113">
        <v>0</v>
      </c>
      <c r="R46" s="113">
        <v>0</v>
      </c>
      <c r="S46" s="113">
        <v>0</v>
      </c>
      <c r="T46" s="113">
        <v>0</v>
      </c>
      <c r="U46" s="113">
        <v>0</v>
      </c>
      <c r="V46" s="113">
        <v>0</v>
      </c>
      <c r="W46" s="113">
        <v>0</v>
      </c>
      <c r="X46" s="113">
        <v>0</v>
      </c>
      <c r="Y46" s="113">
        <v>0</v>
      </c>
      <c r="Z46" s="113">
        <v>0</v>
      </c>
      <c r="AA46" s="113">
        <v>0</v>
      </c>
      <c r="AB46" s="113">
        <v>0</v>
      </c>
      <c r="AC46" s="113">
        <v>0</v>
      </c>
      <c r="AD46" s="113">
        <v>0</v>
      </c>
      <c r="AE46" s="113">
        <v>0</v>
      </c>
      <c r="AF46" s="113">
        <v>0</v>
      </c>
    </row>
    <row r="47" spans="1:32" x14ac:dyDescent="0.25">
      <c r="A47" s="6">
        <v>2</v>
      </c>
      <c r="B47" s="13" t="s">
        <v>873</v>
      </c>
      <c r="C47" s="13" t="s">
        <v>894</v>
      </c>
      <c r="D47" s="113" t="s">
        <v>897</v>
      </c>
      <c r="E47" s="113" t="s">
        <v>897</v>
      </c>
      <c r="F47" s="113" t="s">
        <v>897</v>
      </c>
      <c r="G47" s="113" t="s">
        <v>897</v>
      </c>
      <c r="H47" s="113" t="s">
        <v>897</v>
      </c>
      <c r="I47" s="113" t="s">
        <v>897</v>
      </c>
      <c r="J47" s="113" t="s">
        <v>897</v>
      </c>
      <c r="K47" s="113" t="s">
        <v>897</v>
      </c>
      <c r="L47" s="113" t="s">
        <v>897</v>
      </c>
      <c r="M47" s="113" t="s">
        <v>897</v>
      </c>
      <c r="N47" s="113" t="s">
        <v>897</v>
      </c>
      <c r="O47" s="113" t="s">
        <v>897</v>
      </c>
      <c r="P47" s="113" t="s">
        <v>897</v>
      </c>
      <c r="Q47" s="113" t="s">
        <v>897</v>
      </c>
      <c r="R47" s="113" t="s">
        <v>897</v>
      </c>
      <c r="S47" s="113" t="s">
        <v>897</v>
      </c>
      <c r="T47" s="113" t="s">
        <v>897</v>
      </c>
      <c r="U47" s="113" t="s">
        <v>897</v>
      </c>
      <c r="V47" s="113" t="s">
        <v>897</v>
      </c>
      <c r="W47" s="113" t="s">
        <v>897</v>
      </c>
      <c r="X47" s="113" t="s">
        <v>897</v>
      </c>
      <c r="Y47" s="113" t="s">
        <v>897</v>
      </c>
      <c r="Z47" s="113" t="s">
        <v>897</v>
      </c>
      <c r="AA47" s="113" t="s">
        <v>897</v>
      </c>
      <c r="AB47" s="113" t="s">
        <v>897</v>
      </c>
      <c r="AC47" s="113" t="s">
        <v>897</v>
      </c>
      <c r="AD47" s="113" t="s">
        <v>897</v>
      </c>
      <c r="AE47" s="113" t="s">
        <v>897</v>
      </c>
      <c r="AF47" s="113" t="s">
        <v>897</v>
      </c>
    </row>
    <row r="48" spans="1:32" x14ac:dyDescent="0.25">
      <c r="A48" s="6">
        <v>2</v>
      </c>
      <c r="B48" s="13" t="s">
        <v>875</v>
      </c>
      <c r="C48" s="13" t="s">
        <v>895</v>
      </c>
      <c r="D48" s="113" t="s">
        <v>897</v>
      </c>
      <c r="E48" s="113" t="s">
        <v>897</v>
      </c>
      <c r="F48" s="113" t="s">
        <v>897</v>
      </c>
      <c r="G48" s="113" t="s">
        <v>897</v>
      </c>
      <c r="H48" s="113" t="s">
        <v>897</v>
      </c>
      <c r="I48" s="113" t="s">
        <v>897</v>
      </c>
      <c r="J48" s="113" t="s">
        <v>897</v>
      </c>
      <c r="K48" s="113" t="s">
        <v>897</v>
      </c>
      <c r="L48" s="113" t="s">
        <v>897</v>
      </c>
      <c r="M48" s="113" t="s">
        <v>897</v>
      </c>
      <c r="N48" s="113" t="s">
        <v>897</v>
      </c>
      <c r="O48" s="113" t="s">
        <v>897</v>
      </c>
      <c r="P48" s="113" t="s">
        <v>897</v>
      </c>
      <c r="Q48" s="113" t="s">
        <v>897</v>
      </c>
      <c r="R48" s="113" t="s">
        <v>897</v>
      </c>
      <c r="S48" s="113" t="s">
        <v>897</v>
      </c>
      <c r="T48" s="113" t="s">
        <v>897</v>
      </c>
      <c r="U48" s="113" t="s">
        <v>897</v>
      </c>
      <c r="V48" s="113" t="s">
        <v>897</v>
      </c>
      <c r="W48" s="113" t="s">
        <v>897</v>
      </c>
      <c r="X48" s="113" t="s">
        <v>897</v>
      </c>
      <c r="Y48" s="113" t="s">
        <v>897</v>
      </c>
      <c r="Z48" s="113" t="s">
        <v>897</v>
      </c>
      <c r="AA48" s="113" t="s">
        <v>897</v>
      </c>
      <c r="AB48" s="113" t="s">
        <v>897</v>
      </c>
      <c r="AC48" s="113" t="s">
        <v>897</v>
      </c>
      <c r="AD48" s="113" t="s">
        <v>897</v>
      </c>
      <c r="AE48" s="113" t="s">
        <v>897</v>
      </c>
      <c r="AF48" s="113" t="s">
        <v>897</v>
      </c>
    </row>
    <row r="52" spans="1:36" x14ac:dyDescent="0.25">
      <c r="AI52" s="125">
        <v>2018</v>
      </c>
      <c r="AJ52" s="126"/>
    </row>
    <row r="53" spans="1:36" x14ac:dyDescent="0.25">
      <c r="A53" s="123" t="str">
        <f t="shared" ref="A53:AF53" si="11">A3</f>
        <v>Alcance</v>
      </c>
      <c r="B53" s="123" t="str">
        <f t="shared" si="11"/>
        <v>Código GPC</v>
      </c>
      <c r="C53" s="123" t="str">
        <f t="shared" si="11"/>
        <v>Clasificación GPC</v>
      </c>
      <c r="D53" s="123">
        <f t="shared" si="11"/>
        <v>1990</v>
      </c>
      <c r="E53" s="123">
        <f t="shared" si="11"/>
        <v>1991</v>
      </c>
      <c r="F53" s="123">
        <f t="shared" si="11"/>
        <v>1992</v>
      </c>
      <c r="G53" s="123">
        <f t="shared" si="11"/>
        <v>1993</v>
      </c>
      <c r="H53" s="123">
        <f t="shared" si="11"/>
        <v>1994</v>
      </c>
      <c r="I53" s="123">
        <f t="shared" si="11"/>
        <v>1995</v>
      </c>
      <c r="J53" s="123">
        <f t="shared" si="11"/>
        <v>1996</v>
      </c>
      <c r="K53" s="123">
        <f t="shared" si="11"/>
        <v>1997</v>
      </c>
      <c r="L53" s="123">
        <f t="shared" si="11"/>
        <v>1998</v>
      </c>
      <c r="M53" s="123">
        <f t="shared" si="11"/>
        <v>1999</v>
      </c>
      <c r="N53" s="123">
        <f t="shared" si="11"/>
        <v>2000</v>
      </c>
      <c r="O53" s="123">
        <f t="shared" si="11"/>
        <v>2001</v>
      </c>
      <c r="P53" s="123">
        <f t="shared" si="11"/>
        <v>2002</v>
      </c>
      <c r="Q53" s="123">
        <f t="shared" si="11"/>
        <v>2003</v>
      </c>
      <c r="R53" s="123">
        <f t="shared" si="11"/>
        <v>2004</v>
      </c>
      <c r="S53" s="123">
        <f t="shared" si="11"/>
        <v>2005</v>
      </c>
      <c r="T53" s="123">
        <f t="shared" si="11"/>
        <v>2006</v>
      </c>
      <c r="U53" s="123">
        <f t="shared" si="11"/>
        <v>2007</v>
      </c>
      <c r="V53" s="123">
        <f t="shared" si="11"/>
        <v>2008</v>
      </c>
      <c r="W53" s="123">
        <f t="shared" si="11"/>
        <v>2009</v>
      </c>
      <c r="X53" s="123">
        <f t="shared" si="11"/>
        <v>2010</v>
      </c>
      <c r="Y53" s="123">
        <f t="shared" si="11"/>
        <v>2011</v>
      </c>
      <c r="Z53" s="123">
        <f t="shared" si="11"/>
        <v>2012</v>
      </c>
      <c r="AA53" s="123">
        <f t="shared" si="11"/>
        <v>2013</v>
      </c>
      <c r="AB53" s="123">
        <f t="shared" si="11"/>
        <v>2014</v>
      </c>
      <c r="AC53" s="123">
        <f t="shared" si="11"/>
        <v>2015</v>
      </c>
      <c r="AD53" s="123">
        <f t="shared" si="11"/>
        <v>2016</v>
      </c>
      <c r="AE53" s="123">
        <f t="shared" si="11"/>
        <v>2017</v>
      </c>
      <c r="AF53" s="123">
        <f t="shared" si="11"/>
        <v>2018</v>
      </c>
      <c r="AI53" s="127" t="s">
        <v>904</v>
      </c>
      <c r="AJ53" s="128">
        <v>112312.62023543582</v>
      </c>
    </row>
    <row r="54" spans="1:36" x14ac:dyDescent="0.25">
      <c r="A54" s="123">
        <f t="shared" ref="A54:AF54" si="12">A4</f>
        <v>0</v>
      </c>
      <c r="B54" s="123">
        <f t="shared" si="12"/>
        <v>0</v>
      </c>
      <c r="C54" s="123">
        <f t="shared" si="12"/>
        <v>0</v>
      </c>
      <c r="D54" s="123" t="str">
        <f t="shared" si="12"/>
        <v>ktCO₂eq</v>
      </c>
      <c r="E54" s="123">
        <f t="shared" si="12"/>
        <v>0</v>
      </c>
      <c r="F54" s="123">
        <f t="shared" si="12"/>
        <v>0</v>
      </c>
      <c r="G54" s="123">
        <f t="shared" si="12"/>
        <v>0</v>
      </c>
      <c r="H54" s="123">
        <f t="shared" si="12"/>
        <v>0</v>
      </c>
      <c r="I54" s="123">
        <f t="shared" si="12"/>
        <v>0</v>
      </c>
      <c r="J54" s="123">
        <f t="shared" si="12"/>
        <v>0</v>
      </c>
      <c r="K54" s="123">
        <f t="shared" si="12"/>
        <v>0</v>
      </c>
      <c r="L54" s="123">
        <f t="shared" si="12"/>
        <v>0</v>
      </c>
      <c r="M54" s="123">
        <f t="shared" si="12"/>
        <v>0</v>
      </c>
      <c r="N54" s="123">
        <f t="shared" si="12"/>
        <v>0</v>
      </c>
      <c r="O54" s="123">
        <f t="shared" si="12"/>
        <v>0</v>
      </c>
      <c r="P54" s="123">
        <f t="shared" si="12"/>
        <v>0</v>
      </c>
      <c r="Q54" s="123">
        <f t="shared" si="12"/>
        <v>0</v>
      </c>
      <c r="R54" s="123">
        <f t="shared" si="12"/>
        <v>0</v>
      </c>
      <c r="S54" s="123">
        <f t="shared" si="12"/>
        <v>0</v>
      </c>
      <c r="T54" s="123">
        <f t="shared" si="12"/>
        <v>0</v>
      </c>
      <c r="U54" s="123">
        <f t="shared" si="12"/>
        <v>0</v>
      </c>
      <c r="V54" s="123">
        <f t="shared" si="12"/>
        <v>0</v>
      </c>
      <c r="W54" s="123">
        <f t="shared" si="12"/>
        <v>0</v>
      </c>
      <c r="X54" s="123">
        <f t="shared" si="12"/>
        <v>0</v>
      </c>
      <c r="Y54" s="123">
        <f t="shared" si="12"/>
        <v>0</v>
      </c>
      <c r="Z54" s="123">
        <f t="shared" si="12"/>
        <v>0</v>
      </c>
      <c r="AA54" s="123">
        <f t="shared" si="12"/>
        <v>0</v>
      </c>
      <c r="AB54" s="123">
        <f t="shared" si="12"/>
        <v>0</v>
      </c>
      <c r="AC54" s="123">
        <f t="shared" si="12"/>
        <v>0</v>
      </c>
      <c r="AD54" s="123">
        <f t="shared" si="12"/>
        <v>0</v>
      </c>
      <c r="AE54" s="123">
        <f t="shared" si="12"/>
        <v>0</v>
      </c>
      <c r="AF54" s="123">
        <f t="shared" si="12"/>
        <v>0</v>
      </c>
      <c r="AG54" t="s">
        <v>905</v>
      </c>
      <c r="AI54" s="125" t="s">
        <v>906</v>
      </c>
      <c r="AJ54" s="126" t="s">
        <v>907</v>
      </c>
    </row>
    <row r="55" spans="1:36" x14ac:dyDescent="0.25">
      <c r="A55" s="6">
        <f t="shared" ref="A55:AF55" si="13">A5</f>
        <v>1</v>
      </c>
      <c r="B55" s="6">
        <f t="shared" si="13"/>
        <v>0</v>
      </c>
      <c r="C55" s="31" t="str">
        <f t="shared" si="13"/>
        <v>Total alcance 1</v>
      </c>
      <c r="D55" s="32">
        <f t="shared" si="13"/>
        <v>1513.3652730600061</v>
      </c>
      <c r="E55" s="32">
        <f t="shared" si="13"/>
        <v>1572.1844958973422</v>
      </c>
      <c r="F55" s="32">
        <f t="shared" si="13"/>
        <v>1656.0495042607754</v>
      </c>
      <c r="G55" s="32">
        <f t="shared" si="13"/>
        <v>1621.3436751162326</v>
      </c>
      <c r="H55" s="32">
        <f t="shared" si="13"/>
        <v>1912.5241098601368</v>
      </c>
      <c r="I55" s="32">
        <f t="shared" si="13"/>
        <v>2056.6859147629771</v>
      </c>
      <c r="J55" s="32">
        <f t="shared" si="13"/>
        <v>2483.4453328417467</v>
      </c>
      <c r="K55" s="32">
        <f t="shared" si="13"/>
        <v>2500.6445496585256</v>
      </c>
      <c r="L55" s="32">
        <f t="shared" si="13"/>
        <v>2424.8968919047566</v>
      </c>
      <c r="M55" s="32">
        <f t="shared" si="13"/>
        <v>2948.0657645195324</v>
      </c>
      <c r="N55" s="32">
        <f t="shared" si="13"/>
        <v>2689.6826999631021</v>
      </c>
      <c r="O55" s="32">
        <f t="shared" si="13"/>
        <v>2524.7947087642015</v>
      </c>
      <c r="P55" s="32">
        <f t="shared" si="13"/>
        <v>2536.4509746190779</v>
      </c>
      <c r="Q55" s="32">
        <f t="shared" si="13"/>
        <v>2119.4029758121478</v>
      </c>
      <c r="R55" s="32">
        <f t="shared" si="13"/>
        <v>3150.3597138557643</v>
      </c>
      <c r="S55" s="32">
        <f t="shared" si="13"/>
        <v>3320.1741061066114</v>
      </c>
      <c r="T55" s="32">
        <f t="shared" si="13"/>
        <v>3373.1877835728205</v>
      </c>
      <c r="U55" s="32">
        <f t="shared" si="13"/>
        <v>4039.6996413059414</v>
      </c>
      <c r="V55" s="32">
        <f t="shared" si="13"/>
        <v>4547.4343409300136</v>
      </c>
      <c r="W55" s="32">
        <f t="shared" si="13"/>
        <v>4438.3295388959068</v>
      </c>
      <c r="X55" s="32">
        <f t="shared" si="13"/>
        <v>4203.9087824282415</v>
      </c>
      <c r="Y55" s="32">
        <f t="shared" si="13"/>
        <v>3489.0999453538302</v>
      </c>
      <c r="Z55" s="32">
        <f t="shared" si="13"/>
        <v>3193.9160464884289</v>
      </c>
      <c r="AA55" s="32">
        <f t="shared" si="13"/>
        <v>2479.5825855139669</v>
      </c>
      <c r="AB55" s="32">
        <f t="shared" si="13"/>
        <v>2689.8073721023466</v>
      </c>
      <c r="AC55" s="32">
        <f t="shared" si="13"/>
        <v>2958.3328490530344</v>
      </c>
      <c r="AD55" s="32">
        <f t="shared" si="13"/>
        <v>2470.5517619832149</v>
      </c>
      <c r="AE55" s="32">
        <f t="shared" si="13"/>
        <v>11330.024369339964</v>
      </c>
      <c r="AF55" s="32">
        <f t="shared" si="13"/>
        <v>2920.4683447263324</v>
      </c>
      <c r="AG55" s="129">
        <f>AF55/AJ53</f>
        <v>2.6003029210824997E-2</v>
      </c>
      <c r="AI55" s="130">
        <f>(AF55-D55)/D55</f>
        <v>0.92978416824722099</v>
      </c>
      <c r="AJ55" s="131">
        <f>(AF55-AD55)/AD55</f>
        <v>0.1821117815325394</v>
      </c>
    </row>
    <row r="56" spans="1:36" x14ac:dyDescent="0.25">
      <c r="A56" s="6">
        <v>1</v>
      </c>
      <c r="B56" s="6">
        <v>0</v>
      </c>
      <c r="C56" s="31" t="s">
        <v>908</v>
      </c>
      <c r="D56" s="32">
        <f>D55-D63</f>
        <v>1665.943411327519</v>
      </c>
      <c r="E56" s="32">
        <f t="shared" ref="E56:AE56" si="14">E55-E63</f>
        <v>1642.3026594101011</v>
      </c>
      <c r="F56" s="32">
        <f>F55-F63</f>
        <v>1740.6110586441919</v>
      </c>
      <c r="G56" s="32">
        <f t="shared" si="14"/>
        <v>1915.2822296959746</v>
      </c>
      <c r="H56" s="32">
        <f t="shared" si="14"/>
        <v>2048.6165315126609</v>
      </c>
      <c r="I56" s="32">
        <f t="shared" si="14"/>
        <v>2131.7462768116543</v>
      </c>
      <c r="J56" s="32">
        <f t="shared" si="14"/>
        <v>2213.183604156749</v>
      </c>
      <c r="K56" s="32">
        <f t="shared" si="14"/>
        <v>2451.8655146617348</v>
      </c>
      <c r="L56" s="32">
        <f t="shared" si="14"/>
        <v>2392.2706236663148</v>
      </c>
      <c r="M56" s="32">
        <f t="shared" si="14"/>
        <v>2440.8922778005463</v>
      </c>
      <c r="N56" s="32">
        <f t="shared" si="14"/>
        <v>2453.4790296050182</v>
      </c>
      <c r="O56" s="32">
        <f t="shared" si="14"/>
        <v>2460.3878653640472</v>
      </c>
      <c r="P56" s="32">
        <f t="shared" si="14"/>
        <v>2489.9886160901433</v>
      </c>
      <c r="Q56" s="32">
        <f t="shared" si="14"/>
        <v>2341.109773816811</v>
      </c>
      <c r="R56" s="32">
        <f t="shared" si="14"/>
        <v>2454.0292936415963</v>
      </c>
      <c r="S56" s="32">
        <f t="shared" si="14"/>
        <v>2580.0889701257315</v>
      </c>
      <c r="T56" s="32">
        <f t="shared" si="14"/>
        <v>2741.9805948484482</v>
      </c>
      <c r="U56" s="32">
        <f t="shared" si="14"/>
        <v>3217.4210549317249</v>
      </c>
      <c r="V56" s="32">
        <f t="shared" si="14"/>
        <v>3326.4606048515261</v>
      </c>
      <c r="W56" s="32">
        <f t="shared" si="14"/>
        <v>2975.1539054626301</v>
      </c>
      <c r="X56" s="32">
        <f t="shared" si="14"/>
        <v>3150.0815193712629</v>
      </c>
      <c r="Y56" s="32">
        <f t="shared" si="14"/>
        <v>3436.1842137005315</v>
      </c>
      <c r="Z56" s="32">
        <f t="shared" si="14"/>
        <v>3356.9738738366086</v>
      </c>
      <c r="AA56" s="32">
        <f t="shared" si="14"/>
        <v>3533.0692949583272</v>
      </c>
      <c r="AB56" s="32">
        <f t="shared" si="14"/>
        <v>3378.791375836292</v>
      </c>
      <c r="AC56" s="32">
        <f t="shared" si="14"/>
        <v>3512.8908147860229</v>
      </c>
      <c r="AD56" s="32">
        <f t="shared" si="14"/>
        <v>3687.8848871399359</v>
      </c>
      <c r="AE56" s="32">
        <f t="shared" si="14"/>
        <v>3959.5223464091541</v>
      </c>
      <c r="AF56" s="32">
        <f>AF55-AF63</f>
        <v>3928.2490086038415</v>
      </c>
      <c r="AG56" s="132">
        <f>AF56/AJ53</f>
        <v>3.4976024959343238E-2</v>
      </c>
      <c r="AI56" s="133">
        <f>(AF56-D56)/D56</f>
        <v>1.3579726549496587</v>
      </c>
      <c r="AJ56" s="134">
        <f>(AF56-AD56)/AD56</f>
        <v>6.5176687673219394E-2</v>
      </c>
    </row>
    <row r="57" spans="1:36" x14ac:dyDescent="0.25">
      <c r="A57" s="6">
        <f t="shared" ref="A57:AF57" si="15">A6</f>
        <v>2</v>
      </c>
      <c r="B57" s="6">
        <f t="shared" si="15"/>
        <v>0</v>
      </c>
      <c r="C57" s="31" t="str">
        <f t="shared" si="15"/>
        <v>Total alcance 2</v>
      </c>
      <c r="D57" s="32">
        <f t="shared" si="15"/>
        <v>178.98850320655546</v>
      </c>
      <c r="E57" s="32">
        <f t="shared" si="15"/>
        <v>128.0995302941443</v>
      </c>
      <c r="F57" s="32">
        <f t="shared" si="15"/>
        <v>81.233638206462672</v>
      </c>
      <c r="G57" s="32">
        <f t="shared" si="15"/>
        <v>87.436361680569831</v>
      </c>
      <c r="H57" s="32">
        <f t="shared" si="15"/>
        <v>141.61175031669879</v>
      </c>
      <c r="I57" s="32">
        <f t="shared" si="15"/>
        <v>184.18020363065875</v>
      </c>
      <c r="J57" s="32">
        <f t="shared" si="15"/>
        <v>320.18886220235152</v>
      </c>
      <c r="K57" s="32">
        <f t="shared" si="15"/>
        <v>446.73582224393363</v>
      </c>
      <c r="L57" s="32">
        <f t="shared" si="15"/>
        <v>542.99659708610284</v>
      </c>
      <c r="M57" s="32">
        <f t="shared" si="15"/>
        <v>733.92349579977349</v>
      </c>
      <c r="N57" s="32">
        <f t="shared" si="15"/>
        <v>547.01453807763028</v>
      </c>
      <c r="O57" s="32">
        <f t="shared" si="15"/>
        <v>439.364710801157</v>
      </c>
      <c r="P57" s="32">
        <f t="shared" si="15"/>
        <v>459.48593058089574</v>
      </c>
      <c r="Q57" s="32">
        <f t="shared" si="15"/>
        <v>612.29081120438332</v>
      </c>
      <c r="R57" s="32">
        <f t="shared" si="15"/>
        <v>754.54043589032381</v>
      </c>
      <c r="S57" s="32">
        <f t="shared" si="15"/>
        <v>573.31006125118381</v>
      </c>
      <c r="T57" s="32">
        <f t="shared" si="15"/>
        <v>637.99360766917175</v>
      </c>
      <c r="U57" s="32">
        <f t="shared" si="15"/>
        <v>1084.3939352743621</v>
      </c>
      <c r="V57" s="32">
        <f t="shared" si="15"/>
        <v>1019.4688882332637</v>
      </c>
      <c r="W57" s="32">
        <f t="shared" si="15"/>
        <v>943.92478692784744</v>
      </c>
      <c r="X57" s="32">
        <f t="shared" si="15"/>
        <v>1142.8823929699229</v>
      </c>
      <c r="Y57" s="32">
        <f t="shared" si="15"/>
        <v>1294.7410348227331</v>
      </c>
      <c r="Z57" s="32">
        <f t="shared" si="15"/>
        <v>1424.1709050070947</v>
      </c>
      <c r="AA57" s="32">
        <f t="shared" si="15"/>
        <v>1642.6504444696814</v>
      </c>
      <c r="AB57" s="32">
        <f t="shared" si="15"/>
        <v>1433.8675522202168</v>
      </c>
      <c r="AC57" s="32">
        <f t="shared" si="15"/>
        <v>1371.0208409298593</v>
      </c>
      <c r="AD57" s="32">
        <f t="shared" si="15"/>
        <v>1667.306480096443</v>
      </c>
      <c r="AE57" s="32">
        <f t="shared" si="15"/>
        <v>1366.1155449104501</v>
      </c>
      <c r="AF57" s="32">
        <f t="shared" si="15"/>
        <v>1859.9519757443095</v>
      </c>
      <c r="AG57" s="135"/>
    </row>
    <row r="58" spans="1:36" x14ac:dyDescent="0.25">
      <c r="A58" s="6">
        <f t="shared" ref="A58:AF58" si="16">A7</f>
        <v>1</v>
      </c>
      <c r="B58" s="6" t="str">
        <f t="shared" si="16"/>
        <v>I</v>
      </c>
      <c r="C58" s="31" t="str">
        <f t="shared" si="16"/>
        <v>Energía estacionaria</v>
      </c>
      <c r="D58" s="32">
        <f t="shared" si="16"/>
        <v>447.21204462952556</v>
      </c>
      <c r="E58" s="32">
        <f t="shared" si="16"/>
        <v>393.74612798862</v>
      </c>
      <c r="F58" s="32">
        <f t="shared" si="16"/>
        <v>404.73019804216369</v>
      </c>
      <c r="G58" s="32">
        <f t="shared" si="16"/>
        <v>477.75564733045258</v>
      </c>
      <c r="H58" s="32">
        <f t="shared" si="16"/>
        <v>493.29479192799283</v>
      </c>
      <c r="I58" s="32">
        <f t="shared" si="16"/>
        <v>482.93366786065127</v>
      </c>
      <c r="J58" s="32">
        <f t="shared" si="16"/>
        <v>474.89493269946649</v>
      </c>
      <c r="K58" s="32">
        <f t="shared" si="16"/>
        <v>663.06770957913147</v>
      </c>
      <c r="L58" s="32">
        <f t="shared" si="16"/>
        <v>577.05534710761935</v>
      </c>
      <c r="M58" s="32">
        <f t="shared" si="16"/>
        <v>553.2933590123813</v>
      </c>
      <c r="N58" s="32">
        <f t="shared" si="16"/>
        <v>537.12977531431341</v>
      </c>
      <c r="O58" s="32">
        <f t="shared" si="16"/>
        <v>612.00013482821794</v>
      </c>
      <c r="P58" s="32">
        <f t="shared" si="16"/>
        <v>573.2090636978661</v>
      </c>
      <c r="Q58" s="32">
        <f t="shared" si="16"/>
        <v>470.90879168870816</v>
      </c>
      <c r="R58" s="32">
        <f t="shared" si="16"/>
        <v>480.21504388909545</v>
      </c>
      <c r="S58" s="32">
        <f t="shared" si="16"/>
        <v>503.66887624984213</v>
      </c>
      <c r="T58" s="32">
        <f t="shared" si="16"/>
        <v>560.21602630703933</v>
      </c>
      <c r="U58" s="32">
        <f t="shared" si="16"/>
        <v>964.84156954084642</v>
      </c>
      <c r="V58" s="32">
        <f t="shared" si="16"/>
        <v>1030.7477415313726</v>
      </c>
      <c r="W58" s="32">
        <f t="shared" si="16"/>
        <v>658.53399198038699</v>
      </c>
      <c r="X58" s="32">
        <f t="shared" si="16"/>
        <v>689.6496618049606</v>
      </c>
      <c r="Y58" s="32">
        <f t="shared" si="16"/>
        <v>941.67866810196563</v>
      </c>
      <c r="Z58" s="32">
        <f t="shared" si="16"/>
        <v>778.99024605915429</v>
      </c>
      <c r="AA58" s="32">
        <f t="shared" si="16"/>
        <v>861.72118800173507</v>
      </c>
      <c r="AB58" s="32">
        <f t="shared" si="16"/>
        <v>722.63213389395867</v>
      </c>
      <c r="AC58" s="32">
        <f t="shared" si="16"/>
        <v>683.75816849484113</v>
      </c>
      <c r="AD58" s="32">
        <f t="shared" si="16"/>
        <v>732.31701409127368</v>
      </c>
      <c r="AE58" s="32">
        <f t="shared" si="16"/>
        <v>894.6480590072365</v>
      </c>
      <c r="AF58" s="32">
        <f t="shared" si="16"/>
        <v>725.61170705516133</v>
      </c>
      <c r="AI58">
        <v>2018</v>
      </c>
    </row>
    <row r="59" spans="1:36" x14ac:dyDescent="0.25">
      <c r="A59" s="6">
        <f t="shared" ref="A59:AF59" si="17">A18</f>
        <v>1</v>
      </c>
      <c r="B59" s="6" t="str">
        <f t="shared" si="17"/>
        <v>II</v>
      </c>
      <c r="C59" s="31" t="str">
        <f t="shared" si="17"/>
        <v>Transporte</v>
      </c>
      <c r="D59" s="32">
        <f t="shared" si="17"/>
        <v>347.72404752264794</v>
      </c>
      <c r="E59" s="32">
        <f t="shared" si="17"/>
        <v>364.10819522732157</v>
      </c>
      <c r="F59" s="32">
        <f t="shared" si="17"/>
        <v>396.72362064178071</v>
      </c>
      <c r="G59" s="32">
        <f t="shared" si="17"/>
        <v>439.2431862306459</v>
      </c>
      <c r="H59" s="32">
        <f t="shared" si="17"/>
        <v>496.44150073798977</v>
      </c>
      <c r="I59" s="32">
        <f t="shared" si="17"/>
        <v>543.56321340135344</v>
      </c>
      <c r="J59" s="32">
        <f t="shared" si="17"/>
        <v>588.02783539063614</v>
      </c>
      <c r="K59" s="32">
        <f t="shared" si="17"/>
        <v>616.15468678920581</v>
      </c>
      <c r="L59" s="32">
        <f t="shared" si="17"/>
        <v>648.4343677463728</v>
      </c>
      <c r="M59" s="32">
        <f t="shared" si="17"/>
        <v>680.71701663089573</v>
      </c>
      <c r="N59" s="32">
        <f t="shared" si="17"/>
        <v>701.50606731685014</v>
      </c>
      <c r="O59" s="32">
        <f t="shared" si="17"/>
        <v>657.92773611543294</v>
      </c>
      <c r="P59" s="32">
        <f t="shared" si="17"/>
        <v>702.94087152272959</v>
      </c>
      <c r="Q59" s="32">
        <f t="shared" si="17"/>
        <v>669.69627643679553</v>
      </c>
      <c r="R59" s="32">
        <f t="shared" si="17"/>
        <v>659.55412517018885</v>
      </c>
      <c r="S59" s="32">
        <f t="shared" si="17"/>
        <v>746.06617872157381</v>
      </c>
      <c r="T59" s="32">
        <f t="shared" si="17"/>
        <v>738.49673365542924</v>
      </c>
      <c r="U59" s="32">
        <f t="shared" si="17"/>
        <v>788.03820923343937</v>
      </c>
      <c r="V59" s="32">
        <f t="shared" si="17"/>
        <v>799.46532291524818</v>
      </c>
      <c r="W59" s="32">
        <f t="shared" si="17"/>
        <v>844.54920296253908</v>
      </c>
      <c r="X59" s="32">
        <f t="shared" si="17"/>
        <v>895.07782580347339</v>
      </c>
      <c r="Y59" s="32">
        <f t="shared" si="17"/>
        <v>928.06942197584976</v>
      </c>
      <c r="Z59" s="32">
        <f t="shared" si="17"/>
        <v>962.40093257062063</v>
      </c>
      <c r="AA59" s="32">
        <f t="shared" si="17"/>
        <v>969.95170396591766</v>
      </c>
      <c r="AB59" s="32">
        <f t="shared" si="17"/>
        <v>930.16141608542273</v>
      </c>
      <c r="AC59" s="32">
        <f t="shared" si="17"/>
        <v>1026.6171393249531</v>
      </c>
      <c r="AD59" s="32">
        <f t="shared" si="17"/>
        <v>1108.9357367583675</v>
      </c>
      <c r="AE59" s="32">
        <f t="shared" si="17"/>
        <v>1175.3120870444675</v>
      </c>
      <c r="AF59" s="32">
        <f t="shared" si="17"/>
        <v>1207.0220951954529</v>
      </c>
      <c r="AI59" t="s">
        <v>909</v>
      </c>
      <c r="AJ59">
        <v>64776.276123591946</v>
      </c>
    </row>
    <row r="60" spans="1:36" x14ac:dyDescent="0.25">
      <c r="A60" s="6">
        <f t="shared" ref="A60:AF60" si="18">A24</f>
        <v>1</v>
      </c>
      <c r="B60" s="6" t="str">
        <f t="shared" si="18"/>
        <v>III</v>
      </c>
      <c r="C60" s="31" t="str">
        <f t="shared" si="18"/>
        <v>Residuos</v>
      </c>
      <c r="D60" s="118">
        <f t="shared" si="18"/>
        <v>84.410608171233136</v>
      </c>
      <c r="E60" s="118">
        <f t="shared" si="18"/>
        <v>85.084859252353112</v>
      </c>
      <c r="F60" s="118">
        <f t="shared" si="18"/>
        <v>104.5074442946979</v>
      </c>
      <c r="G60" s="118">
        <f t="shared" si="18"/>
        <v>119.84907883985221</v>
      </c>
      <c r="H60" s="118">
        <f t="shared" si="18"/>
        <v>136.11647525151608</v>
      </c>
      <c r="I60" s="118">
        <f t="shared" si="18"/>
        <v>151.28925251266725</v>
      </c>
      <c r="J60" s="118">
        <f t="shared" si="18"/>
        <v>151.93116713471034</v>
      </c>
      <c r="K60" s="118">
        <f t="shared" si="18"/>
        <v>157.67149349484106</v>
      </c>
      <c r="L60" s="118">
        <f t="shared" si="18"/>
        <v>163.20311396783569</v>
      </c>
      <c r="M60" s="118">
        <f t="shared" si="18"/>
        <v>172.51128667659913</v>
      </c>
      <c r="N60" s="118">
        <f t="shared" si="18"/>
        <v>185.58001506916676</v>
      </c>
      <c r="O60" s="118">
        <f t="shared" si="18"/>
        <v>207.70821712371253</v>
      </c>
      <c r="P60" s="118">
        <f t="shared" si="18"/>
        <v>192.95788670877226</v>
      </c>
      <c r="Q60" s="118">
        <f t="shared" si="18"/>
        <v>207.20279875936407</v>
      </c>
      <c r="R60" s="118">
        <f t="shared" si="18"/>
        <v>225.83975394376682</v>
      </c>
      <c r="S60" s="118">
        <f t="shared" si="18"/>
        <v>230.6885403295432</v>
      </c>
      <c r="T60" s="118">
        <f t="shared" si="18"/>
        <v>277.6456164393511</v>
      </c>
      <c r="U60" s="118">
        <f t="shared" si="18"/>
        <v>233.69175667636262</v>
      </c>
      <c r="V60" s="118">
        <f t="shared" si="18"/>
        <v>221.05812097203187</v>
      </c>
      <c r="W60" s="118">
        <f t="shared" si="18"/>
        <v>185.89121964236489</v>
      </c>
      <c r="X60" s="118">
        <f t="shared" si="18"/>
        <v>215.60335015530472</v>
      </c>
      <c r="Y60" s="118">
        <f t="shared" si="18"/>
        <v>211.20944170048475</v>
      </c>
      <c r="Z60" s="118">
        <f t="shared" si="18"/>
        <v>207.44272612597663</v>
      </c>
      <c r="AA60" s="118">
        <f t="shared" si="18"/>
        <v>314.27934675971107</v>
      </c>
      <c r="AB60" s="118">
        <f t="shared" si="18"/>
        <v>353.07281901356021</v>
      </c>
      <c r="AC60" s="118">
        <f t="shared" si="18"/>
        <v>382.10887543373326</v>
      </c>
      <c r="AD60" s="118">
        <f t="shared" si="18"/>
        <v>380.98198927606518</v>
      </c>
      <c r="AE60" s="118">
        <f t="shared" si="18"/>
        <v>395.73665928396804</v>
      </c>
      <c r="AF60" s="118">
        <f t="shared" si="18"/>
        <v>419.23902368836303</v>
      </c>
      <c r="AI60" t="s">
        <v>910</v>
      </c>
    </row>
    <row r="61" spans="1:36" x14ac:dyDescent="0.25">
      <c r="A61" s="6">
        <f t="shared" ref="A61:AF61" si="19">A29</f>
        <v>1</v>
      </c>
      <c r="B61" s="6" t="str">
        <f t="shared" si="19"/>
        <v>IV</v>
      </c>
      <c r="C61" s="31" t="str">
        <f t="shared" si="19"/>
        <v>IPPU</v>
      </c>
      <c r="D61" s="32">
        <f t="shared" si="19"/>
        <v>1.976996478736146</v>
      </c>
      <c r="E61" s="32">
        <f t="shared" si="19"/>
        <v>2.0001613826404938</v>
      </c>
      <c r="F61" s="32">
        <f t="shared" si="19"/>
        <v>2.1023275205960257</v>
      </c>
      <c r="G61" s="32">
        <f t="shared" si="19"/>
        <v>3.5202713702564785</v>
      </c>
      <c r="H61" s="32">
        <f t="shared" si="19"/>
        <v>3.8790843819212917</v>
      </c>
      <c r="I61" s="32">
        <f t="shared" si="19"/>
        <v>4.3449769416066122</v>
      </c>
      <c r="J61" s="32">
        <f t="shared" si="19"/>
        <v>5.0846586068759265</v>
      </c>
      <c r="K61" s="32">
        <f t="shared" si="19"/>
        <v>6.7512999533527971</v>
      </c>
      <c r="L61" s="32">
        <f t="shared" si="19"/>
        <v>6.6626881836861855</v>
      </c>
      <c r="M61" s="32">
        <f t="shared" si="19"/>
        <v>11.377562164054115</v>
      </c>
      <c r="N61" s="32">
        <f t="shared" si="19"/>
        <v>14.889056948084274</v>
      </c>
      <c r="O61" s="32">
        <f t="shared" si="19"/>
        <v>26.157759739921154</v>
      </c>
      <c r="P61" s="32">
        <f t="shared" si="19"/>
        <v>26.854208732605038</v>
      </c>
      <c r="Q61" s="32">
        <f t="shared" si="19"/>
        <v>34.27394167149658</v>
      </c>
      <c r="R61" s="32">
        <f t="shared" si="19"/>
        <v>41.096528115794129</v>
      </c>
      <c r="S61" s="32">
        <f t="shared" si="19"/>
        <v>52.496286831801349</v>
      </c>
      <c r="T61" s="32">
        <f t="shared" si="19"/>
        <v>64.251863379863906</v>
      </c>
      <c r="U61" s="32">
        <f t="shared" si="19"/>
        <v>86.740354727461479</v>
      </c>
      <c r="V61" s="32">
        <f t="shared" si="19"/>
        <v>108.02703639628368</v>
      </c>
      <c r="W61" s="32">
        <f t="shared" si="19"/>
        <v>120.31571647504252</v>
      </c>
      <c r="X61" s="32">
        <f t="shared" si="19"/>
        <v>155.32841190214404</v>
      </c>
      <c r="Y61" s="32">
        <f t="shared" si="19"/>
        <v>184.20477221873472</v>
      </c>
      <c r="Z61" s="32">
        <f t="shared" si="19"/>
        <v>217.60001603421884</v>
      </c>
      <c r="AA61" s="32">
        <f t="shared" si="19"/>
        <v>231.76059412950997</v>
      </c>
      <c r="AB61" s="32">
        <f t="shared" si="19"/>
        <v>268.95372246862411</v>
      </c>
      <c r="AC61" s="32">
        <f t="shared" si="19"/>
        <v>279.95503466628867</v>
      </c>
      <c r="AD61" s="32">
        <f t="shared" si="19"/>
        <v>340.06398024886465</v>
      </c>
      <c r="AE61" s="32">
        <f t="shared" si="19"/>
        <v>386.5989864348918</v>
      </c>
      <c r="AF61" s="32">
        <f t="shared" si="19"/>
        <v>459.95725166102665</v>
      </c>
    </row>
    <row r="62" spans="1:36" x14ac:dyDescent="0.25">
      <c r="A62" s="6"/>
      <c r="B62" s="6" t="s">
        <v>890</v>
      </c>
      <c r="C62" s="31" t="s">
        <v>391</v>
      </c>
      <c r="D62" s="32">
        <f>D33</f>
        <v>784.61971452537625</v>
      </c>
      <c r="E62" s="32">
        <f t="shared" ref="E62:AF62" si="20">E33</f>
        <v>797.36331555916593</v>
      </c>
      <c r="F62" s="32">
        <f t="shared" si="20"/>
        <v>832.54746814495354</v>
      </c>
      <c r="G62" s="32">
        <f t="shared" si="20"/>
        <v>874.91404592476738</v>
      </c>
      <c r="H62" s="32">
        <f t="shared" si="20"/>
        <v>918.88467921324116</v>
      </c>
      <c r="I62" s="32">
        <f t="shared" si="20"/>
        <v>949.6151660953758</v>
      </c>
      <c r="J62" s="32">
        <f t="shared" si="20"/>
        <v>993.24501032505964</v>
      </c>
      <c r="K62" s="32">
        <f t="shared" si="20"/>
        <v>1008.2203248452038</v>
      </c>
      <c r="L62" s="32">
        <f t="shared" si="20"/>
        <v>996.91510666080057</v>
      </c>
      <c r="M62" s="32">
        <f t="shared" si="20"/>
        <v>1022.9930533166161</v>
      </c>
      <c r="N62" s="32">
        <f t="shared" si="20"/>
        <v>1014.3741149566036</v>
      </c>
      <c r="O62" s="32">
        <f t="shared" si="20"/>
        <v>956.59401755676288</v>
      </c>
      <c r="P62" s="32">
        <f t="shared" si="20"/>
        <v>994.02658542817062</v>
      </c>
      <c r="Q62" s="32">
        <f t="shared" si="20"/>
        <v>959.02796526044631</v>
      </c>
      <c r="R62" s="32">
        <f t="shared" si="20"/>
        <v>1047.323842522751</v>
      </c>
      <c r="S62" s="32">
        <f t="shared" si="20"/>
        <v>1047.1690879929711</v>
      </c>
      <c r="T62" s="32">
        <f t="shared" si="20"/>
        <v>1101.3703550667647</v>
      </c>
      <c r="U62" s="32">
        <f t="shared" si="20"/>
        <v>1144.109164753615</v>
      </c>
      <c r="V62" s="32">
        <f t="shared" si="20"/>
        <v>1167.1623830365902</v>
      </c>
      <c r="W62" s="32">
        <f t="shared" si="20"/>
        <v>1165.8637744022963</v>
      </c>
      <c r="X62" s="32">
        <f t="shared" si="20"/>
        <v>1194.4222697053801</v>
      </c>
      <c r="Y62" s="32">
        <f t="shared" si="20"/>
        <v>1171.0219097034965</v>
      </c>
      <c r="Z62" s="32">
        <f t="shared" si="20"/>
        <v>1190.5399530466386</v>
      </c>
      <c r="AA62" s="32">
        <f t="shared" si="20"/>
        <v>1155.3564621014534</v>
      </c>
      <c r="AB62" s="32">
        <f t="shared" si="20"/>
        <v>1103.9712843747261</v>
      </c>
      <c r="AC62" s="32">
        <f t="shared" si="20"/>
        <v>1140.4515968662065</v>
      </c>
      <c r="AD62" s="32">
        <f t="shared" si="20"/>
        <v>1125.5861667653651</v>
      </c>
      <c r="AE62" s="32">
        <f t="shared" si="20"/>
        <v>1107.2265546385891</v>
      </c>
      <c r="AF62" s="32">
        <f t="shared" si="20"/>
        <v>1116.4189310038375</v>
      </c>
    </row>
    <row r="63" spans="1:36" x14ac:dyDescent="0.25">
      <c r="A63" s="6">
        <f>A32</f>
        <v>1</v>
      </c>
      <c r="B63" s="6" t="s">
        <v>891</v>
      </c>
      <c r="C63" s="31" t="s">
        <v>744</v>
      </c>
      <c r="D63" s="32">
        <f>D34</f>
        <v>-152.57813826751294</v>
      </c>
      <c r="E63" s="32">
        <f t="shared" ref="E63:AF63" si="21">E34</f>
        <v>-70.118163512758898</v>
      </c>
      <c r="F63" s="32">
        <f t="shared" si="21"/>
        <v>-84.561554383416365</v>
      </c>
      <c r="G63" s="32">
        <f t="shared" si="21"/>
        <v>-293.938554579742</v>
      </c>
      <c r="H63" s="32">
        <f t="shared" si="21"/>
        <v>-136.09242165252431</v>
      </c>
      <c r="I63" s="32">
        <f t="shared" si="21"/>
        <v>-75.060362048677192</v>
      </c>
      <c r="J63" s="32">
        <f t="shared" si="21"/>
        <v>270.26172868499788</v>
      </c>
      <c r="K63" s="32">
        <f t="shared" si="21"/>
        <v>48.779034996790784</v>
      </c>
      <c r="L63" s="32">
        <f t="shared" si="21"/>
        <v>32.626268238441909</v>
      </c>
      <c r="M63" s="32">
        <f t="shared" si="21"/>
        <v>507.17348671898634</v>
      </c>
      <c r="N63" s="32">
        <f t="shared" si="21"/>
        <v>236.20367035808383</v>
      </c>
      <c r="O63" s="32">
        <f t="shared" si="21"/>
        <v>64.406843400154173</v>
      </c>
      <c r="P63" s="32">
        <f t="shared" si="21"/>
        <v>46.462358528934658</v>
      </c>
      <c r="Q63" s="32">
        <f t="shared" si="21"/>
        <v>-221.70679800466291</v>
      </c>
      <c r="R63" s="32">
        <f t="shared" si="21"/>
        <v>696.33042021416782</v>
      </c>
      <c r="S63" s="32">
        <f t="shared" si="21"/>
        <v>740.08513598087984</v>
      </c>
      <c r="T63" s="32">
        <f t="shared" si="21"/>
        <v>631.20718872437214</v>
      </c>
      <c r="U63" s="32">
        <f t="shared" si="21"/>
        <v>822.27858637421673</v>
      </c>
      <c r="V63" s="32">
        <f t="shared" si="21"/>
        <v>1220.9737360784873</v>
      </c>
      <c r="W63" s="32">
        <f t="shared" si="21"/>
        <v>1463.175633433277</v>
      </c>
      <c r="X63" s="32">
        <f t="shared" si="21"/>
        <v>1053.8272630569786</v>
      </c>
      <c r="Y63" s="32">
        <f t="shared" si="21"/>
        <v>52.915731653298678</v>
      </c>
      <c r="Z63" s="32">
        <f t="shared" si="21"/>
        <v>-163.05782734817987</v>
      </c>
      <c r="AA63" s="32">
        <f t="shared" si="21"/>
        <v>-1053.4867094443603</v>
      </c>
      <c r="AB63" s="32">
        <f t="shared" si="21"/>
        <v>-688.9840037339452</v>
      </c>
      <c r="AC63" s="32">
        <f t="shared" si="21"/>
        <v>-554.55796573298846</v>
      </c>
      <c r="AD63" s="32">
        <f t="shared" si="21"/>
        <v>-1217.3331251567213</v>
      </c>
      <c r="AE63" s="32">
        <f t="shared" si="21"/>
        <v>7370.5020229308102</v>
      </c>
      <c r="AF63" s="32">
        <f t="shared" si="21"/>
        <v>-1007.7806638775091</v>
      </c>
      <c r="AG63" s="136">
        <f>AF63/AJ59</f>
        <v>-1.5557866617010866E-2</v>
      </c>
    </row>
    <row r="64" spans="1:36" x14ac:dyDescent="0.25">
      <c r="A64" s="6">
        <f t="shared" ref="A64:AF64" si="22">A35</f>
        <v>2</v>
      </c>
      <c r="B64" s="6" t="str">
        <f t="shared" si="22"/>
        <v>I</v>
      </c>
      <c r="C64" s="31" t="str">
        <f t="shared" si="22"/>
        <v>Energía estacionaria (electricidad)</v>
      </c>
      <c r="D64" s="32">
        <f t="shared" si="22"/>
        <v>178.87431996125321</v>
      </c>
      <c r="E64" s="32">
        <f t="shared" si="22"/>
        <v>128.02184215096375</v>
      </c>
      <c r="F64" s="32">
        <f t="shared" si="22"/>
        <v>81.190226141067242</v>
      </c>
      <c r="G64" s="32">
        <f t="shared" si="22"/>
        <v>87.385160154070263</v>
      </c>
      <c r="H64" s="32">
        <f t="shared" si="22"/>
        <v>141.55042593820565</v>
      </c>
      <c r="I64" s="32">
        <f t="shared" si="22"/>
        <v>184.11954953321765</v>
      </c>
      <c r="J64" s="32">
        <f t="shared" si="22"/>
        <v>320.09242507203425</v>
      </c>
      <c r="K64" s="32">
        <f t="shared" si="22"/>
        <v>446.62645374444605</v>
      </c>
      <c r="L64" s="32">
        <f t="shared" si="22"/>
        <v>542.88800112900606</v>
      </c>
      <c r="M64" s="32">
        <f t="shared" si="22"/>
        <v>733.79768121747475</v>
      </c>
      <c r="N64" s="32">
        <f t="shared" si="22"/>
        <v>546.91917076206391</v>
      </c>
      <c r="O64" s="32">
        <f t="shared" si="22"/>
        <v>439.28680093041271</v>
      </c>
      <c r="P64" s="32">
        <f t="shared" si="22"/>
        <v>459.41869196462244</v>
      </c>
      <c r="Q64" s="32">
        <f t="shared" si="22"/>
        <v>612.20826540911105</v>
      </c>
      <c r="R64" s="32">
        <f t="shared" si="22"/>
        <v>754.4420677721472</v>
      </c>
      <c r="S64" s="32">
        <f t="shared" si="22"/>
        <v>573.24233022884596</v>
      </c>
      <c r="T64" s="32">
        <f t="shared" si="22"/>
        <v>637.91999589111856</v>
      </c>
      <c r="U64" s="32">
        <f t="shared" si="22"/>
        <v>1084.2882986619006</v>
      </c>
      <c r="V64" s="32">
        <f t="shared" si="22"/>
        <v>1019.3708187689202</v>
      </c>
      <c r="W64" s="32">
        <f t="shared" si="22"/>
        <v>943.83777552261461</v>
      </c>
      <c r="X64" s="32">
        <f t="shared" si="22"/>
        <v>1142.3339138530062</v>
      </c>
      <c r="Y64" s="32">
        <f t="shared" si="22"/>
        <v>1294.1739075695127</v>
      </c>
      <c r="Z64" s="32">
        <f t="shared" si="22"/>
        <v>1423.5853470524808</v>
      </c>
      <c r="AA64" s="32">
        <f t="shared" si="22"/>
        <v>1641.9740826722632</v>
      </c>
      <c r="AB64" s="32">
        <f t="shared" si="22"/>
        <v>1433.1881298201467</v>
      </c>
      <c r="AC64" s="32">
        <f t="shared" si="22"/>
        <v>1371.0208409298593</v>
      </c>
      <c r="AD64" s="32">
        <f t="shared" si="22"/>
        <v>1666.2013654884431</v>
      </c>
      <c r="AE64" s="32">
        <f t="shared" si="22"/>
        <v>1365.4014473816169</v>
      </c>
      <c r="AF64" s="32">
        <f t="shared" si="22"/>
        <v>1858.5688977450677</v>
      </c>
    </row>
    <row r="65" spans="1:32" x14ac:dyDescent="0.25">
      <c r="A65" s="6">
        <f t="shared" ref="A65:AF65" si="23">A43</f>
        <v>2</v>
      </c>
      <c r="B65" s="6" t="str">
        <f t="shared" si="23"/>
        <v>II</v>
      </c>
      <c r="C65" s="31" t="str">
        <f t="shared" si="23"/>
        <v>Transporte (electricidad)</v>
      </c>
      <c r="D65" s="32">
        <f t="shared" si="23"/>
        <v>0.11418324530225686</v>
      </c>
      <c r="E65" s="32">
        <f t="shared" si="23"/>
        <v>7.7688143180544164E-2</v>
      </c>
      <c r="F65" s="32">
        <f t="shared" si="23"/>
        <v>4.3412065395430369E-2</v>
      </c>
      <c r="G65" s="32">
        <f t="shared" si="23"/>
        <v>5.1201526499568731E-2</v>
      </c>
      <c r="H65" s="32">
        <f t="shared" si="23"/>
        <v>6.1324378493144052E-2</v>
      </c>
      <c r="I65" s="32">
        <f t="shared" si="23"/>
        <v>6.0654097441110458E-2</v>
      </c>
      <c r="J65" s="32">
        <f t="shared" si="23"/>
        <v>9.6437130317268152E-2</v>
      </c>
      <c r="K65" s="32">
        <f t="shared" si="23"/>
        <v>0.109368499487564</v>
      </c>
      <c r="L65" s="32">
        <f t="shared" si="23"/>
        <v>0.10859595709678922</v>
      </c>
      <c r="M65" s="32">
        <f t="shared" si="23"/>
        <v>0.12581458229873657</v>
      </c>
      <c r="N65" s="32">
        <f t="shared" si="23"/>
        <v>9.5367315566334931E-2</v>
      </c>
      <c r="O65" s="32">
        <f t="shared" si="23"/>
        <v>7.7909870744304263E-2</v>
      </c>
      <c r="P65" s="32">
        <f t="shared" si="23"/>
        <v>6.7238616273288282E-2</v>
      </c>
      <c r="Q65" s="32">
        <f t="shared" si="23"/>
        <v>8.2545795272310429E-2</v>
      </c>
      <c r="R65" s="32">
        <f t="shared" si="23"/>
        <v>9.8368118176627689E-2</v>
      </c>
      <c r="S65" s="32">
        <f t="shared" si="23"/>
        <v>6.7731022337855704E-2</v>
      </c>
      <c r="T65" s="32">
        <f t="shared" si="23"/>
        <v>7.3611778053239429E-2</v>
      </c>
      <c r="U65" s="32">
        <f t="shared" si="23"/>
        <v>0.10563661246138543</v>
      </c>
      <c r="V65" s="32">
        <f t="shared" si="23"/>
        <v>9.8069464343442075E-2</v>
      </c>
      <c r="W65" s="32">
        <f t="shared" si="23"/>
        <v>8.7011405232781114E-2</v>
      </c>
      <c r="X65" s="32">
        <f t="shared" si="23"/>
        <v>0.54847911691676698</v>
      </c>
      <c r="Y65" s="32">
        <f t="shared" si="23"/>
        <v>0.56712725322037127</v>
      </c>
      <c r="Z65" s="32">
        <f t="shared" si="23"/>
        <v>0.58555795461393034</v>
      </c>
      <c r="AA65" s="32">
        <f t="shared" si="23"/>
        <v>0.67636179741806357</v>
      </c>
      <c r="AB65" s="32">
        <f t="shared" si="23"/>
        <v>0.67942240007012056</v>
      </c>
      <c r="AC65" s="32">
        <f t="shared" si="23"/>
        <v>0</v>
      </c>
      <c r="AD65" s="32">
        <f t="shared" si="23"/>
        <v>1.1051146079999998</v>
      </c>
      <c r="AE65" s="32">
        <f t="shared" si="23"/>
        <v>0.71409752883333333</v>
      </c>
      <c r="AF65" s="32">
        <f t="shared" si="23"/>
        <v>1.3830779992417765</v>
      </c>
    </row>
    <row r="66" spans="1:32" x14ac:dyDescent="0.25">
      <c r="D66" s="137">
        <f>D58+D59+D60+D61+D62+D63-D55</f>
        <v>0</v>
      </c>
      <c r="E66" s="137">
        <f t="shared" ref="E66:AF66" si="24">E58+E59+E60+E61+E62+E63-E55</f>
        <v>0</v>
      </c>
      <c r="F66" s="137">
        <f t="shared" si="24"/>
        <v>0</v>
      </c>
      <c r="G66" s="137">
        <f t="shared" si="24"/>
        <v>0</v>
      </c>
      <c r="H66" s="137">
        <f t="shared" si="24"/>
        <v>0</v>
      </c>
      <c r="I66" s="137">
        <f t="shared" si="24"/>
        <v>0</v>
      </c>
      <c r="J66" s="137">
        <f t="shared" si="24"/>
        <v>0</v>
      </c>
      <c r="K66" s="137">
        <f t="shared" si="24"/>
        <v>0</v>
      </c>
      <c r="L66" s="137">
        <f t="shared" si="24"/>
        <v>0</v>
      </c>
      <c r="M66" s="137">
        <f t="shared" si="24"/>
        <v>0</v>
      </c>
      <c r="N66" s="137">
        <f t="shared" si="24"/>
        <v>0</v>
      </c>
      <c r="O66" s="137">
        <f t="shared" si="24"/>
        <v>0</v>
      </c>
      <c r="P66" s="137">
        <f t="shared" si="24"/>
        <v>0</v>
      </c>
      <c r="Q66" s="137">
        <f t="shared" si="24"/>
        <v>0</v>
      </c>
      <c r="R66" s="137">
        <f t="shared" si="24"/>
        <v>0</v>
      </c>
      <c r="S66" s="137">
        <f t="shared" si="24"/>
        <v>0</v>
      </c>
      <c r="T66" s="137">
        <f t="shared" si="24"/>
        <v>0</v>
      </c>
      <c r="U66" s="137">
        <f t="shared" si="24"/>
        <v>0</v>
      </c>
      <c r="V66" s="137">
        <f t="shared" si="24"/>
        <v>0</v>
      </c>
      <c r="W66" s="137">
        <f t="shared" si="24"/>
        <v>0</v>
      </c>
      <c r="X66" s="137">
        <f t="shared" si="24"/>
        <v>0</v>
      </c>
      <c r="Y66" s="137">
        <f t="shared" si="24"/>
        <v>0</v>
      </c>
      <c r="Z66" s="137">
        <f t="shared" si="24"/>
        <v>0</v>
      </c>
      <c r="AA66" s="137">
        <f t="shared" si="24"/>
        <v>0</v>
      </c>
      <c r="AB66" s="137">
        <f t="shared" si="24"/>
        <v>0</v>
      </c>
      <c r="AC66" s="137">
        <f t="shared" si="24"/>
        <v>0</v>
      </c>
      <c r="AD66" s="137">
        <f t="shared" si="24"/>
        <v>0</v>
      </c>
      <c r="AE66" s="137">
        <f t="shared" si="24"/>
        <v>0</v>
      </c>
      <c r="AF66" s="137">
        <f t="shared" si="24"/>
        <v>0</v>
      </c>
    </row>
    <row r="88" spans="3:32" x14ac:dyDescent="0.25">
      <c r="C88" s="102" t="s">
        <v>824</v>
      </c>
      <c r="D88" s="102">
        <v>1990</v>
      </c>
      <c r="E88" s="102">
        <v>1991</v>
      </c>
      <c r="F88" s="102">
        <v>1992</v>
      </c>
      <c r="G88" s="102">
        <v>1993</v>
      </c>
      <c r="H88" s="102">
        <v>1994</v>
      </c>
      <c r="I88" s="102">
        <v>1995</v>
      </c>
      <c r="J88" s="102">
        <v>1996</v>
      </c>
      <c r="K88" s="102">
        <v>1997</v>
      </c>
      <c r="L88" s="102">
        <v>1998</v>
      </c>
      <c r="M88" s="102">
        <v>1999</v>
      </c>
      <c r="N88" s="102">
        <v>2000</v>
      </c>
      <c r="O88" s="102">
        <v>2001</v>
      </c>
      <c r="P88" s="102">
        <v>2002</v>
      </c>
      <c r="Q88" s="102">
        <v>2003</v>
      </c>
      <c r="R88" s="102">
        <v>2004</v>
      </c>
      <c r="S88" s="102">
        <v>2005</v>
      </c>
      <c r="T88" s="102">
        <v>2006</v>
      </c>
      <c r="U88" s="102">
        <v>2007</v>
      </c>
      <c r="V88" s="102">
        <v>2008</v>
      </c>
      <c r="W88" s="102">
        <v>2009</v>
      </c>
      <c r="X88" s="102">
        <v>2010</v>
      </c>
      <c r="Y88" s="102">
        <v>2011</v>
      </c>
      <c r="Z88" s="102">
        <v>2012</v>
      </c>
      <c r="AA88" s="102">
        <v>2013</v>
      </c>
      <c r="AB88" s="102">
        <v>2014</v>
      </c>
      <c r="AC88" s="102">
        <v>2015</v>
      </c>
      <c r="AD88" s="102">
        <v>2016</v>
      </c>
      <c r="AE88" s="102">
        <v>2017</v>
      </c>
      <c r="AF88" s="102">
        <v>2018</v>
      </c>
    </row>
    <row r="89" spans="3:32" x14ac:dyDescent="0.25">
      <c r="C89" s="102">
        <v>0</v>
      </c>
      <c r="D89" s="102" t="s">
        <v>828</v>
      </c>
      <c r="E89" s="102" t="s">
        <v>828</v>
      </c>
      <c r="F89" s="102" t="s">
        <v>828</v>
      </c>
      <c r="G89" s="102" t="s">
        <v>828</v>
      </c>
      <c r="H89" s="102" t="s">
        <v>828</v>
      </c>
      <c r="I89" s="102" t="s">
        <v>828</v>
      </c>
      <c r="J89" s="102" t="s">
        <v>828</v>
      </c>
      <c r="K89" s="102" t="s">
        <v>828</v>
      </c>
      <c r="L89" s="102" t="s">
        <v>828</v>
      </c>
      <c r="M89" s="102" t="s">
        <v>828</v>
      </c>
      <c r="N89" s="102" t="s">
        <v>828</v>
      </c>
      <c r="O89" s="102" t="s">
        <v>828</v>
      </c>
      <c r="P89" s="102" t="s">
        <v>828</v>
      </c>
      <c r="Q89" s="102" t="s">
        <v>828</v>
      </c>
      <c r="R89" s="102" t="s">
        <v>828</v>
      </c>
      <c r="S89" s="102" t="s">
        <v>828</v>
      </c>
      <c r="T89" s="102" t="s">
        <v>828</v>
      </c>
      <c r="U89" s="102" t="s">
        <v>828</v>
      </c>
      <c r="V89" s="102" t="s">
        <v>828</v>
      </c>
      <c r="W89" s="102" t="s">
        <v>828</v>
      </c>
      <c r="X89" s="102" t="s">
        <v>828</v>
      </c>
      <c r="Y89" s="102" t="s">
        <v>828</v>
      </c>
      <c r="Z89" s="102" t="s">
        <v>828</v>
      </c>
      <c r="AA89" s="102" t="s">
        <v>828</v>
      </c>
      <c r="AB89" s="102" t="s">
        <v>828</v>
      </c>
      <c r="AC89" s="102" t="s">
        <v>828</v>
      </c>
      <c r="AD89" s="102" t="s">
        <v>828</v>
      </c>
      <c r="AE89" s="102" t="s">
        <v>828</v>
      </c>
      <c r="AF89" s="102" t="s">
        <v>828</v>
      </c>
    </row>
    <row r="90" spans="3:32" x14ac:dyDescent="0.25">
      <c r="C90" s="31" t="str">
        <f>'GPC alcances 2018'!Q5</f>
        <v>Industrias manufactureras y de la construcción (electricidad)</v>
      </c>
      <c r="D90" s="32">
        <f t="shared" ref="D90:M98" si="25">VLOOKUP($C90,$C$8:$AF$46,D$53-1988,FALSE)</f>
        <v>126.53252361346637</v>
      </c>
      <c r="E90" s="32">
        <f t="shared" si="25"/>
        <v>84.94066051584403</v>
      </c>
      <c r="F90" s="32">
        <f t="shared" si="25"/>
        <v>54.364889520939691</v>
      </c>
      <c r="G90" s="32">
        <f t="shared" si="25"/>
        <v>58.828663882323355</v>
      </c>
      <c r="H90" s="32">
        <f t="shared" si="25"/>
        <v>93.336819363650378</v>
      </c>
      <c r="I90" s="32">
        <f t="shared" si="25"/>
        <v>124.10651223762095</v>
      </c>
      <c r="J90" s="32">
        <f t="shared" si="25"/>
        <v>216.45437300832288</v>
      </c>
      <c r="K90" s="32">
        <f t="shared" si="25"/>
        <v>313.82836782632762</v>
      </c>
      <c r="L90" s="32">
        <f t="shared" si="25"/>
        <v>382.29812875070292</v>
      </c>
      <c r="M90" s="32">
        <f t="shared" si="25"/>
        <v>526.85141128580699</v>
      </c>
      <c r="N90" s="32">
        <f t="shared" ref="N90:W98" si="26">VLOOKUP($C90,$C$8:$AF$46,N$53-1988,FALSE)</f>
        <v>400.98438389825975</v>
      </c>
      <c r="O90" s="32">
        <f t="shared" si="26"/>
        <v>317.73064955501138</v>
      </c>
      <c r="P90" s="32">
        <f t="shared" si="26"/>
        <v>331.11139355688977</v>
      </c>
      <c r="Q90" s="32">
        <f t="shared" si="26"/>
        <v>454.36320787782171</v>
      </c>
      <c r="R90" s="32">
        <f t="shared" si="26"/>
        <v>548.40325054773314</v>
      </c>
      <c r="S90" s="32">
        <f t="shared" si="26"/>
        <v>411.79527415772475</v>
      </c>
      <c r="T90" s="32">
        <f t="shared" si="26"/>
        <v>456.2335208933157</v>
      </c>
      <c r="U90" s="32">
        <f t="shared" si="26"/>
        <v>778.28635143898623</v>
      </c>
      <c r="V90" s="32">
        <f t="shared" si="26"/>
        <v>739.93510483018656</v>
      </c>
      <c r="W90" s="32">
        <f t="shared" si="26"/>
        <v>686.6138523021458</v>
      </c>
      <c r="X90" s="32">
        <f t="shared" ref="X90:AF98" si="27">VLOOKUP($C90,$C$8:$AF$46,X$53-1988,FALSE)</f>
        <v>816.7419097028901</v>
      </c>
      <c r="Y90" s="32">
        <f t="shared" si="27"/>
        <v>928.03300653886686</v>
      </c>
      <c r="Z90" s="32">
        <f t="shared" si="27"/>
        <v>1029.9459458620001</v>
      </c>
      <c r="AA90" s="32">
        <f t="shared" si="27"/>
        <v>1162.5373533021068</v>
      </c>
      <c r="AB90" s="32">
        <f t="shared" si="27"/>
        <v>1017.0914015124612</v>
      </c>
      <c r="AC90" s="32">
        <f t="shared" si="27"/>
        <v>942.37215899721753</v>
      </c>
      <c r="AD90" s="32">
        <f t="shared" si="27"/>
        <v>1194.4213895943792</v>
      </c>
      <c r="AE90" s="32">
        <f t="shared" si="27"/>
        <v>987.29018880538911</v>
      </c>
      <c r="AF90" s="32">
        <f t="shared" si="27"/>
        <v>1302.1452717994732</v>
      </c>
    </row>
    <row r="91" spans="3:32" x14ac:dyDescent="0.25">
      <c r="C91" s="31" t="str">
        <f>'GPC alcances 2018'!Q6</f>
        <v>Transporte por carretera</v>
      </c>
      <c r="D91" s="32">
        <f t="shared" si="25"/>
        <v>328.19867430614875</v>
      </c>
      <c r="E91" s="32">
        <f t="shared" si="25"/>
        <v>342.97101686483859</v>
      </c>
      <c r="F91" s="32">
        <f t="shared" si="25"/>
        <v>372.62094437351146</v>
      </c>
      <c r="G91" s="32">
        <f t="shared" si="25"/>
        <v>412.14642644072165</v>
      </c>
      <c r="H91" s="32">
        <f t="shared" si="25"/>
        <v>464.69677168466393</v>
      </c>
      <c r="I91" s="32">
        <f t="shared" si="25"/>
        <v>508.19491120088139</v>
      </c>
      <c r="J91" s="32">
        <f t="shared" si="25"/>
        <v>549.0856208650448</v>
      </c>
      <c r="K91" s="32">
        <f t="shared" si="25"/>
        <v>574.59692534771159</v>
      </c>
      <c r="L91" s="32">
        <f t="shared" si="25"/>
        <v>604.0147127020133</v>
      </c>
      <c r="M91" s="32">
        <f t="shared" si="25"/>
        <v>631.88390388071252</v>
      </c>
      <c r="N91" s="32">
        <f t="shared" si="26"/>
        <v>649.99119621736884</v>
      </c>
      <c r="O91" s="32">
        <f t="shared" si="26"/>
        <v>608.690628297898</v>
      </c>
      <c r="P91" s="32">
        <f t="shared" si="26"/>
        <v>652.93560037389409</v>
      </c>
      <c r="Q91" s="32">
        <f t="shared" si="26"/>
        <v>619.88187242420338</v>
      </c>
      <c r="R91" s="32">
        <f t="shared" si="26"/>
        <v>612.17819775282703</v>
      </c>
      <c r="S91" s="32">
        <f t="shared" si="26"/>
        <v>697.62624509334091</v>
      </c>
      <c r="T91" s="32">
        <f t="shared" si="26"/>
        <v>695.86127187169461</v>
      </c>
      <c r="U91" s="32">
        <f t="shared" si="26"/>
        <v>742.7809044288457</v>
      </c>
      <c r="V91" s="32">
        <f t="shared" si="26"/>
        <v>756.12187143759127</v>
      </c>
      <c r="W91" s="32">
        <f t="shared" si="26"/>
        <v>798.37775481097447</v>
      </c>
      <c r="X91" s="32">
        <f t="shared" si="27"/>
        <v>844.15226513504103</v>
      </c>
      <c r="Y91" s="32">
        <f t="shared" si="27"/>
        <v>880.37874926819222</v>
      </c>
      <c r="Z91" s="32">
        <f t="shared" si="27"/>
        <v>914.70084684693961</v>
      </c>
      <c r="AA91" s="32">
        <f t="shared" si="27"/>
        <v>920.93529064447034</v>
      </c>
      <c r="AB91" s="32">
        <f t="shared" si="27"/>
        <v>878.84052519305101</v>
      </c>
      <c r="AC91" s="32">
        <f t="shared" si="27"/>
        <v>968.73548003904307</v>
      </c>
      <c r="AD91" s="32">
        <f t="shared" si="27"/>
        <v>1051.1845125423167</v>
      </c>
      <c r="AE91" s="32">
        <f t="shared" si="27"/>
        <v>1114.7968109646265</v>
      </c>
      <c r="AF91" s="32">
        <f t="shared" si="27"/>
        <v>1148.8315409638062</v>
      </c>
    </row>
    <row r="92" spans="3:32" x14ac:dyDescent="0.25">
      <c r="C92" s="31" t="str">
        <f>'GPC alcances 2018'!Q7</f>
        <v>Agricultura</v>
      </c>
      <c r="D92" s="32">
        <f t="shared" si="25"/>
        <v>784.61971452537625</v>
      </c>
      <c r="E92" s="32">
        <f t="shared" si="25"/>
        <v>797.36331555916593</v>
      </c>
      <c r="F92" s="32">
        <f t="shared" si="25"/>
        <v>832.54746814495354</v>
      </c>
      <c r="G92" s="32">
        <f t="shared" si="25"/>
        <v>874.91404592476738</v>
      </c>
      <c r="H92" s="32">
        <f t="shared" si="25"/>
        <v>918.88467921324116</v>
      </c>
      <c r="I92" s="32">
        <f t="shared" si="25"/>
        <v>949.6151660953758</v>
      </c>
      <c r="J92" s="32">
        <f t="shared" si="25"/>
        <v>993.24501032505964</v>
      </c>
      <c r="K92" s="32">
        <f t="shared" si="25"/>
        <v>1008.2203248452038</v>
      </c>
      <c r="L92" s="32">
        <f t="shared" si="25"/>
        <v>996.91510666080057</v>
      </c>
      <c r="M92" s="32">
        <f t="shared" si="25"/>
        <v>1022.9930533166161</v>
      </c>
      <c r="N92" s="32">
        <f t="shared" si="26"/>
        <v>1014.3741149566036</v>
      </c>
      <c r="O92" s="32">
        <f t="shared" si="26"/>
        <v>956.59401755676288</v>
      </c>
      <c r="P92" s="32">
        <f t="shared" si="26"/>
        <v>994.02658542817062</v>
      </c>
      <c r="Q92" s="32">
        <f t="shared" si="26"/>
        <v>959.02796526044631</v>
      </c>
      <c r="R92" s="32">
        <f t="shared" si="26"/>
        <v>1047.323842522751</v>
      </c>
      <c r="S92" s="32">
        <f t="shared" si="26"/>
        <v>1047.1690879929711</v>
      </c>
      <c r="T92" s="32">
        <f t="shared" si="26"/>
        <v>1101.3703550667647</v>
      </c>
      <c r="U92" s="32">
        <f t="shared" si="26"/>
        <v>1144.109164753615</v>
      </c>
      <c r="V92" s="32">
        <f t="shared" si="26"/>
        <v>1167.1623830365902</v>
      </c>
      <c r="W92" s="32">
        <f t="shared" si="26"/>
        <v>1165.8637744022963</v>
      </c>
      <c r="X92" s="32">
        <f t="shared" si="27"/>
        <v>1194.4222697053801</v>
      </c>
      <c r="Y92" s="32">
        <f t="shared" si="27"/>
        <v>1171.0219097034965</v>
      </c>
      <c r="Z92" s="32">
        <f t="shared" si="27"/>
        <v>1190.5399530466386</v>
      </c>
      <c r="AA92" s="32">
        <f t="shared" si="27"/>
        <v>1155.3564621014534</v>
      </c>
      <c r="AB92" s="32">
        <f t="shared" si="27"/>
        <v>1103.9712843747261</v>
      </c>
      <c r="AC92" s="32">
        <f t="shared" si="27"/>
        <v>1140.4515968662065</v>
      </c>
      <c r="AD92" s="32">
        <f t="shared" si="27"/>
        <v>1125.5861667653651</v>
      </c>
      <c r="AE92" s="32">
        <f t="shared" si="27"/>
        <v>1107.2265546385891</v>
      </c>
      <c r="AF92" s="32">
        <f t="shared" si="27"/>
        <v>1116.4189310038375</v>
      </c>
    </row>
    <row r="93" spans="3:32" x14ac:dyDescent="0.25">
      <c r="C93" s="31" t="str">
        <f>'GPC alcances 2018'!Q8</f>
        <v>UTCUTS</v>
      </c>
      <c r="D93" s="32">
        <f t="shared" si="25"/>
        <v>-152.57813826751294</v>
      </c>
      <c r="E93" s="32">
        <f t="shared" si="25"/>
        <v>-70.118163512758898</v>
      </c>
      <c r="F93" s="32">
        <f t="shared" si="25"/>
        <v>-84.561554383416365</v>
      </c>
      <c r="G93" s="32">
        <f t="shared" si="25"/>
        <v>-293.938554579742</v>
      </c>
      <c r="H93" s="32">
        <f t="shared" si="25"/>
        <v>-136.09242165252431</v>
      </c>
      <c r="I93" s="32">
        <f t="shared" si="25"/>
        <v>-75.060362048677192</v>
      </c>
      <c r="J93" s="32">
        <f t="shared" si="25"/>
        <v>270.26172868499788</v>
      </c>
      <c r="K93" s="32">
        <f t="shared" si="25"/>
        <v>48.779034996790784</v>
      </c>
      <c r="L93" s="32">
        <f t="shared" si="25"/>
        <v>32.626268238441909</v>
      </c>
      <c r="M93" s="32">
        <f t="shared" si="25"/>
        <v>507.17348671898634</v>
      </c>
      <c r="N93" s="32">
        <f t="shared" si="26"/>
        <v>236.20367035808383</v>
      </c>
      <c r="O93" s="32">
        <f t="shared" si="26"/>
        <v>64.406843400154173</v>
      </c>
      <c r="P93" s="32">
        <f t="shared" si="26"/>
        <v>46.462358528934658</v>
      </c>
      <c r="Q93" s="32">
        <f t="shared" si="26"/>
        <v>-221.70679800466291</v>
      </c>
      <c r="R93" s="32">
        <f t="shared" si="26"/>
        <v>696.33042021416782</v>
      </c>
      <c r="S93" s="32">
        <f t="shared" si="26"/>
        <v>740.08513598087984</v>
      </c>
      <c r="T93" s="32">
        <f t="shared" si="26"/>
        <v>631.20718872437214</v>
      </c>
      <c r="U93" s="32">
        <f t="shared" si="26"/>
        <v>822.27858637421673</v>
      </c>
      <c r="V93" s="32">
        <f t="shared" si="26"/>
        <v>1220.9737360784873</v>
      </c>
      <c r="W93" s="32">
        <f t="shared" si="26"/>
        <v>1463.175633433277</v>
      </c>
      <c r="X93" s="32">
        <f t="shared" si="27"/>
        <v>1053.8272630569786</v>
      </c>
      <c r="Y93" s="32">
        <f t="shared" si="27"/>
        <v>52.915731653298678</v>
      </c>
      <c r="Z93" s="32">
        <f t="shared" si="27"/>
        <v>-163.05782734817987</v>
      </c>
      <c r="AA93" s="32">
        <f t="shared" si="27"/>
        <v>-1053.4867094443603</v>
      </c>
      <c r="AB93" s="32">
        <f t="shared" si="27"/>
        <v>-688.9840037339452</v>
      </c>
      <c r="AC93" s="32">
        <f t="shared" si="27"/>
        <v>-554.55796573298846</v>
      </c>
      <c r="AD93" s="32">
        <f t="shared" si="27"/>
        <v>-1217.3331251567213</v>
      </c>
      <c r="AE93" s="32">
        <f t="shared" si="27"/>
        <v>7370.5020229308102</v>
      </c>
      <c r="AF93" s="32">
        <f t="shared" si="27"/>
        <v>-1007.7806638775091</v>
      </c>
    </row>
    <row r="94" spans="3:32" x14ac:dyDescent="0.25">
      <c r="C94" s="31" t="str">
        <f>'GPC alcances 2018'!Q9</f>
        <v>Uso del producto</v>
      </c>
      <c r="D94" s="32">
        <f t="shared" si="25"/>
        <v>1.976996478736146</v>
      </c>
      <c r="E94" s="32">
        <f t="shared" si="25"/>
        <v>2.0001613826404938</v>
      </c>
      <c r="F94" s="32">
        <f t="shared" si="25"/>
        <v>2.1023275205960257</v>
      </c>
      <c r="G94" s="32">
        <f t="shared" si="25"/>
        <v>3.5202713702564785</v>
      </c>
      <c r="H94" s="32">
        <f t="shared" si="25"/>
        <v>3.8790843819212917</v>
      </c>
      <c r="I94" s="32">
        <f t="shared" si="25"/>
        <v>4.3449769416066122</v>
      </c>
      <c r="J94" s="32">
        <f t="shared" si="25"/>
        <v>5.0846586068759265</v>
      </c>
      <c r="K94" s="32">
        <f t="shared" si="25"/>
        <v>6.7512999533527971</v>
      </c>
      <c r="L94" s="32">
        <f t="shared" si="25"/>
        <v>6.6626881836861855</v>
      </c>
      <c r="M94" s="32">
        <f t="shared" si="25"/>
        <v>11.377562164054115</v>
      </c>
      <c r="N94" s="32">
        <f t="shared" si="26"/>
        <v>14.889056948084274</v>
      </c>
      <c r="O94" s="32">
        <f t="shared" si="26"/>
        <v>26.157759739921154</v>
      </c>
      <c r="P94" s="32">
        <f t="shared" si="26"/>
        <v>26.854208732605038</v>
      </c>
      <c r="Q94" s="32">
        <f t="shared" si="26"/>
        <v>34.27394167149658</v>
      </c>
      <c r="R94" s="32">
        <f t="shared" si="26"/>
        <v>41.096528115794129</v>
      </c>
      <c r="S94" s="32">
        <f t="shared" si="26"/>
        <v>52.496286831801349</v>
      </c>
      <c r="T94" s="32">
        <f t="shared" si="26"/>
        <v>64.251863379863906</v>
      </c>
      <c r="U94" s="32">
        <f t="shared" si="26"/>
        <v>79.517530727461477</v>
      </c>
      <c r="V94" s="32">
        <f t="shared" si="26"/>
        <v>97.298608896283682</v>
      </c>
      <c r="W94" s="32">
        <f t="shared" si="26"/>
        <v>111.28542247504252</v>
      </c>
      <c r="X94" s="32">
        <f t="shared" si="27"/>
        <v>146.29510020214403</v>
      </c>
      <c r="Y94" s="32">
        <f t="shared" si="27"/>
        <v>174.50400701873471</v>
      </c>
      <c r="Z94" s="32">
        <f t="shared" si="27"/>
        <v>211.09930643421885</v>
      </c>
      <c r="AA94" s="32">
        <f t="shared" si="27"/>
        <v>223.90840852950996</v>
      </c>
      <c r="AB94" s="32">
        <f t="shared" si="27"/>
        <v>260.07366745192439</v>
      </c>
      <c r="AC94" s="32">
        <f t="shared" si="27"/>
        <v>266.7909738035317</v>
      </c>
      <c r="AD94" s="32">
        <f t="shared" si="27"/>
        <v>320.71971693894329</v>
      </c>
      <c r="AE94" s="32">
        <f t="shared" si="27"/>
        <v>366.81061906744088</v>
      </c>
      <c r="AF94" s="32">
        <f t="shared" si="27"/>
        <v>445.32684438007738</v>
      </c>
    </row>
    <row r="95" spans="3:32" x14ac:dyDescent="0.25">
      <c r="C95" s="31" t="str">
        <f>'GPC alcances 2018'!Q10</f>
        <v>Industrias manufactureras y de la construcción</v>
      </c>
      <c r="D95" s="32">
        <f t="shared" si="25"/>
        <v>303.24804402631304</v>
      </c>
      <c r="E95" s="32">
        <f t="shared" si="25"/>
        <v>242.42858530425451</v>
      </c>
      <c r="F95" s="32">
        <f t="shared" si="25"/>
        <v>230.44339949357988</v>
      </c>
      <c r="G95" s="32">
        <f t="shared" si="25"/>
        <v>287.18328935737094</v>
      </c>
      <c r="H95" s="32">
        <f t="shared" si="25"/>
        <v>293.16425396833205</v>
      </c>
      <c r="I95" s="32">
        <f t="shared" si="25"/>
        <v>285.2451524874599</v>
      </c>
      <c r="J95" s="32">
        <f t="shared" si="25"/>
        <v>291.45132834579499</v>
      </c>
      <c r="K95" s="32">
        <f t="shared" si="25"/>
        <v>471.34979487365251</v>
      </c>
      <c r="L95" s="32">
        <f t="shared" si="25"/>
        <v>404.47944537747753</v>
      </c>
      <c r="M95" s="32">
        <f t="shared" si="25"/>
        <v>366.24120081437383</v>
      </c>
      <c r="N95" s="32">
        <f t="shared" si="26"/>
        <v>343.73336417079616</v>
      </c>
      <c r="O95" s="32">
        <f t="shared" si="26"/>
        <v>412.48688905388667</v>
      </c>
      <c r="P95" s="32">
        <f t="shared" si="26"/>
        <v>377.92091812891226</v>
      </c>
      <c r="Q95" s="32">
        <f t="shared" si="26"/>
        <v>271.30887384978899</v>
      </c>
      <c r="R95" s="32">
        <f t="shared" si="26"/>
        <v>257.39483385981316</v>
      </c>
      <c r="S95" s="32">
        <f t="shared" si="26"/>
        <v>274.35695347115529</v>
      </c>
      <c r="T95" s="32">
        <f t="shared" si="26"/>
        <v>301.4061412985601</v>
      </c>
      <c r="U95" s="32">
        <f t="shared" si="26"/>
        <v>299.36931867828821</v>
      </c>
      <c r="V95" s="32">
        <f t="shared" si="26"/>
        <v>314.53394722344035</v>
      </c>
      <c r="W95" s="32">
        <f t="shared" si="26"/>
        <v>335.7550858126508</v>
      </c>
      <c r="X95" s="32">
        <f t="shared" si="27"/>
        <v>314.16451493462188</v>
      </c>
      <c r="Y95" s="32">
        <f t="shared" si="27"/>
        <v>370.45663664872154</v>
      </c>
      <c r="Z95" s="32">
        <f t="shared" si="27"/>
        <v>385.1378189806087</v>
      </c>
      <c r="AA95" s="32">
        <f t="shared" si="27"/>
        <v>421.65386418170101</v>
      </c>
      <c r="AB95" s="32">
        <f t="shared" si="27"/>
        <v>465.89973538823688</v>
      </c>
      <c r="AC95" s="32">
        <f t="shared" si="27"/>
        <v>427.51638752843644</v>
      </c>
      <c r="AD95" s="32">
        <f t="shared" si="27"/>
        <v>351.4154728834344</v>
      </c>
      <c r="AE95" s="32">
        <f t="shared" si="27"/>
        <v>457.09928198923478</v>
      </c>
      <c r="AF95" s="32">
        <f t="shared" si="27"/>
        <v>412.46203350717587</v>
      </c>
    </row>
    <row r="96" spans="3:32" x14ac:dyDescent="0.25">
      <c r="C96" s="31" t="str">
        <f>'GPC alcances 2018'!Q11</f>
        <v>Edificios residenciales (electricidad)</v>
      </c>
      <c r="D96" s="32">
        <f t="shared" si="25"/>
        <v>8.9434161938585586</v>
      </c>
      <c r="E96" s="32">
        <f t="shared" si="25"/>
        <v>35.296135968559788</v>
      </c>
      <c r="F96" s="32">
        <f t="shared" si="25"/>
        <v>21.784645934029015</v>
      </c>
      <c r="G96" s="32">
        <f t="shared" si="25"/>
        <v>24.496869913970528</v>
      </c>
      <c r="H96" s="32">
        <f t="shared" si="25"/>
        <v>39.929922023555982</v>
      </c>
      <c r="I96" s="32">
        <f t="shared" si="25"/>
        <v>49.880782954619633</v>
      </c>
      <c r="J96" s="32">
        <f t="shared" si="25"/>
        <v>85.305447930322998</v>
      </c>
      <c r="K96" s="32">
        <f t="shared" si="25"/>
        <v>81.705470591497004</v>
      </c>
      <c r="L96" s="32">
        <f t="shared" si="25"/>
        <v>101.47965934464325</v>
      </c>
      <c r="M96" s="32">
        <f t="shared" si="25"/>
        <v>128.63932896135549</v>
      </c>
      <c r="N96" s="32">
        <f t="shared" si="26"/>
        <v>88.891376912890436</v>
      </c>
      <c r="O96" s="32">
        <f t="shared" si="26"/>
        <v>75.471438901199505</v>
      </c>
      <c r="P96" s="32">
        <f t="shared" si="26"/>
        <v>77.251099112269401</v>
      </c>
      <c r="Q96" s="32">
        <f t="shared" si="26"/>
        <v>94.544557130162289</v>
      </c>
      <c r="R96" s="32">
        <f t="shared" si="26"/>
        <v>121.75991287320282</v>
      </c>
      <c r="S96" s="32">
        <f t="shared" si="26"/>
        <v>96.237602857278944</v>
      </c>
      <c r="T96" s="32">
        <f t="shared" si="26"/>
        <v>105.78007673450973</v>
      </c>
      <c r="U96" s="32">
        <f t="shared" si="26"/>
        <v>177.52504757745498</v>
      </c>
      <c r="V96" s="32">
        <f t="shared" si="26"/>
        <v>162.17524063587064</v>
      </c>
      <c r="W96" s="32">
        <f t="shared" si="26"/>
        <v>149.19530721737169</v>
      </c>
      <c r="X96" s="32">
        <f t="shared" si="27"/>
        <v>188.33510761274695</v>
      </c>
      <c r="Y96" s="32">
        <f t="shared" si="27"/>
        <v>207.66124186788741</v>
      </c>
      <c r="Z96" s="32">
        <f t="shared" si="27"/>
        <v>226.74638966236236</v>
      </c>
      <c r="AA96" s="32">
        <f t="shared" si="27"/>
        <v>267.66236561343942</v>
      </c>
      <c r="AB96" s="32">
        <f t="shared" si="27"/>
        <v>234.1211725792034</v>
      </c>
      <c r="AC96" s="32">
        <f t="shared" si="27"/>
        <v>236.15690165024338</v>
      </c>
      <c r="AD96" s="32">
        <f t="shared" si="27"/>
        <v>259.79829092354862</v>
      </c>
      <c r="AE96" s="32">
        <f t="shared" si="27"/>
        <v>211.27450724096272</v>
      </c>
      <c r="AF96" s="32">
        <f t="shared" si="27"/>
        <v>358.37314332461727</v>
      </c>
    </row>
    <row r="97" spans="3:32" x14ac:dyDescent="0.25">
      <c r="C97" s="31" t="str">
        <f>'GPC alcances 2018'!Q12</f>
        <v>Disposición de residuos sólidos</v>
      </c>
      <c r="D97" s="32">
        <f t="shared" si="25"/>
        <v>33.718461880424378</v>
      </c>
      <c r="E97" s="32">
        <f t="shared" si="25"/>
        <v>34.717036746861979</v>
      </c>
      <c r="F97" s="32">
        <f t="shared" si="25"/>
        <v>41.017332942611716</v>
      </c>
      <c r="G97" s="32">
        <f t="shared" si="25"/>
        <v>47.598098453422061</v>
      </c>
      <c r="H97" s="32">
        <f t="shared" si="25"/>
        <v>54.047813307268996</v>
      </c>
      <c r="I97" s="32">
        <f t="shared" si="25"/>
        <v>60.463188848566702</v>
      </c>
      <c r="J97" s="32">
        <f t="shared" si="25"/>
        <v>67.14547900624892</v>
      </c>
      <c r="K97" s="32">
        <f t="shared" si="25"/>
        <v>76.390755709521059</v>
      </c>
      <c r="L97" s="32">
        <f t="shared" si="25"/>
        <v>86.145377263112891</v>
      </c>
      <c r="M97" s="32">
        <f t="shared" si="25"/>
        <v>95.767138739594145</v>
      </c>
      <c r="N97" s="32">
        <f t="shared" si="26"/>
        <v>104.83139718397979</v>
      </c>
      <c r="O97" s="32">
        <f t="shared" si="26"/>
        <v>113.78118570587432</v>
      </c>
      <c r="P97" s="32">
        <f t="shared" si="26"/>
        <v>122.40923396590949</v>
      </c>
      <c r="Q97" s="32">
        <f t="shared" si="26"/>
        <v>132.38805226240032</v>
      </c>
      <c r="R97" s="32">
        <f t="shared" si="26"/>
        <v>142.44779181400443</v>
      </c>
      <c r="S97" s="32">
        <f t="shared" si="26"/>
        <v>152.7454317723635</v>
      </c>
      <c r="T97" s="32">
        <f t="shared" si="26"/>
        <v>163.37227082119296</v>
      </c>
      <c r="U97" s="32">
        <f t="shared" si="26"/>
        <v>114.46942533305545</v>
      </c>
      <c r="V97" s="32">
        <f t="shared" si="26"/>
        <v>117.86183189451091</v>
      </c>
      <c r="W97" s="32">
        <f t="shared" si="26"/>
        <v>120.62151902646542</v>
      </c>
      <c r="X97" s="32">
        <f t="shared" si="27"/>
        <v>123.56471685381793</v>
      </c>
      <c r="Y97" s="32">
        <f t="shared" si="27"/>
        <v>127.83612240221267</v>
      </c>
      <c r="Z97" s="32">
        <f t="shared" si="27"/>
        <v>133.14573464227351</v>
      </c>
      <c r="AA97" s="32">
        <f t="shared" si="27"/>
        <v>239.15812218978112</v>
      </c>
      <c r="AB97" s="32">
        <f t="shared" si="27"/>
        <v>252.7956708584162</v>
      </c>
      <c r="AC97" s="32">
        <f t="shared" si="27"/>
        <v>262.16962666966765</v>
      </c>
      <c r="AD97" s="32">
        <f t="shared" si="27"/>
        <v>273.18765923930823</v>
      </c>
      <c r="AE97" s="32">
        <f t="shared" si="27"/>
        <v>281.9978891731227</v>
      </c>
      <c r="AF97" s="32">
        <f t="shared" si="27"/>
        <v>293.30694987360647</v>
      </c>
    </row>
    <row r="98" spans="3:32" x14ac:dyDescent="0.25">
      <c r="C98" s="31" t="str">
        <f>'GPC alcances 2018'!Q13</f>
        <v>Edificios residenciales</v>
      </c>
      <c r="D98" s="32">
        <f t="shared" si="25"/>
        <v>126.59843891447719</v>
      </c>
      <c r="E98" s="32">
        <f t="shared" si="25"/>
        <v>132.15548664007414</v>
      </c>
      <c r="F98" s="32">
        <f t="shared" si="25"/>
        <v>151.36189899109991</v>
      </c>
      <c r="G98" s="32">
        <f t="shared" si="25"/>
        <v>172.47729114577373</v>
      </c>
      <c r="H98" s="32">
        <f t="shared" si="25"/>
        <v>172.95996800167057</v>
      </c>
      <c r="I98" s="32">
        <f t="shared" si="25"/>
        <v>174.00814020903476</v>
      </c>
      <c r="J98" s="32">
        <f t="shared" si="25"/>
        <v>162.7782513822456</v>
      </c>
      <c r="K98" s="32">
        <f t="shared" si="25"/>
        <v>165.00139540296712</v>
      </c>
      <c r="L98" s="32">
        <f t="shared" si="25"/>
        <v>154.09009591170442</v>
      </c>
      <c r="M98" s="32">
        <f t="shared" si="25"/>
        <v>166.56013720459529</v>
      </c>
      <c r="N98" s="32">
        <f t="shared" si="26"/>
        <v>172.43146324545421</v>
      </c>
      <c r="O98" s="32">
        <f t="shared" si="26"/>
        <v>180.86366220791811</v>
      </c>
      <c r="P98" s="32">
        <f t="shared" si="26"/>
        <v>174.16554520318763</v>
      </c>
      <c r="Q98" s="32">
        <f t="shared" si="26"/>
        <v>158.86636711128676</v>
      </c>
      <c r="R98" s="32">
        <f t="shared" si="26"/>
        <v>167.67423910638848</v>
      </c>
      <c r="S98" s="32">
        <f t="shared" si="26"/>
        <v>162.47235709635686</v>
      </c>
      <c r="T98" s="32">
        <f t="shared" si="26"/>
        <v>163.21289508560528</v>
      </c>
      <c r="U98" s="32">
        <f t="shared" si="26"/>
        <v>175.05439956819339</v>
      </c>
      <c r="V98" s="32">
        <f t="shared" si="26"/>
        <v>166.17784873993472</v>
      </c>
      <c r="W98" s="32">
        <f t="shared" si="26"/>
        <v>175.59626055129192</v>
      </c>
      <c r="X98" s="32">
        <f t="shared" si="27"/>
        <v>180.55474791845614</v>
      </c>
      <c r="Y98" s="32">
        <f t="shared" si="27"/>
        <v>182.57577355452992</v>
      </c>
      <c r="Z98" s="32">
        <f t="shared" si="27"/>
        <v>180.91150276416096</v>
      </c>
      <c r="AA98" s="32">
        <f t="shared" si="27"/>
        <v>187.27244459055208</v>
      </c>
      <c r="AB98" s="32">
        <f t="shared" si="27"/>
        <v>175.54791676541808</v>
      </c>
      <c r="AC98" s="32">
        <f t="shared" si="27"/>
        <v>195.26604447395624</v>
      </c>
      <c r="AD98" s="32">
        <f t="shared" si="27"/>
        <v>189.73538724274738</v>
      </c>
      <c r="AE98" s="32">
        <f t="shared" si="27"/>
        <v>190.07479420357359</v>
      </c>
      <c r="AF98" s="32">
        <f t="shared" si="27"/>
        <v>204.70551536357476</v>
      </c>
    </row>
  </sheetData>
  <conditionalFormatting sqref="D5:AF5">
    <cfRule type="cellIs" dxfId="42" priority="19" operator="lessThan">
      <formula>0</formula>
    </cfRule>
  </conditionalFormatting>
  <conditionalFormatting sqref="D16:AF16">
    <cfRule type="cellIs" dxfId="41" priority="18" operator="lessThan">
      <formula>0</formula>
    </cfRule>
  </conditionalFormatting>
  <conditionalFormatting sqref="D22:AF22">
    <cfRule type="cellIs" dxfId="40" priority="17" operator="lessThan">
      <formula>0</formula>
    </cfRule>
  </conditionalFormatting>
  <conditionalFormatting sqref="D27:AF27">
    <cfRule type="cellIs" dxfId="39" priority="16" operator="lessThan">
      <formula>0</formula>
    </cfRule>
  </conditionalFormatting>
  <conditionalFormatting sqref="D30:AF30">
    <cfRule type="cellIs" dxfId="38" priority="15" operator="lessThan">
      <formula>0</formula>
    </cfRule>
  </conditionalFormatting>
  <conditionalFormatting sqref="D34:AF34">
    <cfRule type="cellIs" dxfId="37" priority="14" operator="lessThan">
      <formula>0</formula>
    </cfRule>
  </conditionalFormatting>
  <conditionalFormatting sqref="D40:AF40">
    <cfRule type="cellIs" dxfId="36" priority="13" operator="lessThan">
      <formula>0</formula>
    </cfRule>
  </conditionalFormatting>
  <conditionalFormatting sqref="D9:AF9">
    <cfRule type="cellIs" dxfId="35" priority="12" operator="lessThan">
      <formula>0</formula>
    </cfRule>
  </conditionalFormatting>
  <conditionalFormatting sqref="D35:AF35 D43:AF43 D39:AF39 D11:AF11 D18:AF18 D24:AF24 D29:AF29 D32:AF32 D5:AF7">
    <cfRule type="cellIs" dxfId="34" priority="11" operator="lessThan">
      <formula>0</formula>
    </cfRule>
  </conditionalFormatting>
  <conditionalFormatting sqref="C25:C28">
    <cfRule type="cellIs" dxfId="33" priority="10" operator="lessThan">
      <formula>0</formula>
    </cfRule>
  </conditionalFormatting>
  <conditionalFormatting sqref="D90:AF98">
    <cfRule type="cellIs" dxfId="32" priority="7" operator="lessThan">
      <formula>0</formula>
    </cfRule>
  </conditionalFormatting>
  <conditionalFormatting sqref="D90:AF98">
    <cfRule type="cellIs" dxfId="31" priority="6" operator="lessThan">
      <formula>0</formula>
    </cfRule>
  </conditionalFormatting>
  <conditionalFormatting sqref="D55:AF55">
    <cfRule type="cellIs" dxfId="30" priority="5" operator="lessThan">
      <formula>0</formula>
    </cfRule>
  </conditionalFormatting>
  <conditionalFormatting sqref="D55:AF55 D64:AF65 D57:AF61">
    <cfRule type="cellIs" dxfId="29" priority="4" operator="lessThan">
      <formula>0</formula>
    </cfRule>
  </conditionalFormatting>
  <conditionalFormatting sqref="D62:AF63">
    <cfRule type="cellIs" dxfId="28" priority="3" operator="lessThan">
      <formula>0</formula>
    </cfRule>
  </conditionalFormatting>
  <conditionalFormatting sqref="D56:AF56">
    <cfRule type="cellIs" dxfId="27" priority="2" operator="lessThan">
      <formula>0</formula>
    </cfRule>
  </conditionalFormatting>
  <conditionalFormatting sqref="D56:AF56">
    <cfRule type="cellIs" dxfId="26" priority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rgb="FFFFC000"/>
  </sheetPr>
  <dimension ref="A1:N48"/>
  <sheetViews>
    <sheetView zoomScale="80" zoomScaleNormal="80" workbookViewId="0">
      <selection activeCell="E44" sqref="E44"/>
    </sheetView>
  </sheetViews>
  <sheetFormatPr baseColWidth="10" defaultRowHeight="15" x14ac:dyDescent="0.25"/>
  <cols>
    <col min="3" max="3" width="50.85546875" customWidth="1"/>
    <col min="13" max="13" width="29.5703125" bestFit="1" customWidth="1"/>
  </cols>
  <sheetData>
    <row r="1" spans="1:14" x14ac:dyDescent="0.25">
      <c r="A1" t="s">
        <v>820</v>
      </c>
      <c r="B1" t="str">
        <f>'GPC alcances 2018'!B1</f>
        <v>O´Higgins</v>
      </c>
      <c r="C1">
        <f>'GPC alcances 2018'!C1</f>
        <v>8</v>
      </c>
    </row>
    <row r="2" spans="1:14" x14ac:dyDescent="0.25">
      <c r="C2" s="104" t="s">
        <v>821</v>
      </c>
      <c r="D2" s="105"/>
      <c r="E2" s="105"/>
      <c r="F2" s="105"/>
      <c r="G2" s="105"/>
      <c r="H2" s="105"/>
      <c r="I2" s="105"/>
      <c r="J2" s="105"/>
      <c r="K2" s="105"/>
    </row>
    <row r="3" spans="1:14" x14ac:dyDescent="0.25">
      <c r="A3" s="102" t="s">
        <v>822</v>
      </c>
      <c r="B3" s="102" t="s">
        <v>823</v>
      </c>
      <c r="C3" s="102" t="s">
        <v>824</v>
      </c>
      <c r="D3" s="102" t="s">
        <v>233</v>
      </c>
      <c r="E3" s="102" t="s">
        <v>825</v>
      </c>
      <c r="F3" s="102" t="s">
        <v>234</v>
      </c>
      <c r="G3" s="102" t="s">
        <v>235</v>
      </c>
      <c r="H3" s="102" t="s">
        <v>237</v>
      </c>
      <c r="I3" s="102" t="s">
        <v>238</v>
      </c>
      <c r="J3" s="102" t="s">
        <v>239</v>
      </c>
      <c r="K3" s="102" t="s">
        <v>826</v>
      </c>
    </row>
    <row r="4" spans="1:14" x14ac:dyDescent="0.25">
      <c r="A4" s="102"/>
      <c r="B4" s="102"/>
      <c r="C4" s="102"/>
      <c r="D4" s="102" t="s">
        <v>827</v>
      </c>
      <c r="E4" s="102" t="s">
        <v>827</v>
      </c>
      <c r="F4" s="102" t="s">
        <v>827</v>
      </c>
      <c r="G4" s="102" t="s">
        <v>827</v>
      </c>
      <c r="H4" s="102" t="s">
        <v>828</v>
      </c>
      <c r="I4" s="102" t="s">
        <v>828</v>
      </c>
      <c r="J4" s="102" t="s">
        <v>828</v>
      </c>
      <c r="K4" s="102" t="s">
        <v>828</v>
      </c>
      <c r="M4" s="106" t="s">
        <v>829</v>
      </c>
      <c r="N4" s="102" t="s">
        <v>828</v>
      </c>
    </row>
    <row r="5" spans="1:14" x14ac:dyDescent="0.25">
      <c r="A5" s="6">
        <v>1</v>
      </c>
      <c r="B5" s="6"/>
      <c r="C5" s="31" t="s">
        <v>833</v>
      </c>
      <c r="D5" s="32">
        <f>+D7+D18+D24+D29+D32</f>
        <v>1848.6586372305574</v>
      </c>
      <c r="E5" s="32">
        <f t="shared" ref="E5:G5" si="0">+E7+E18+E24+E29+E32</f>
        <v>0</v>
      </c>
      <c r="F5" s="32">
        <f t="shared" si="0"/>
        <v>17.651796045532794</v>
      </c>
      <c r="G5" s="32">
        <f t="shared" si="0"/>
        <v>0.17378748417851325</v>
      </c>
      <c r="H5" s="32">
        <f>+H7+H18+H24+H29+H32</f>
        <v>0</v>
      </c>
      <c r="I5" s="32">
        <f t="shared" ref="I5:K5" si="1">+I7+I18+I24+I29+I32</f>
        <v>0</v>
      </c>
      <c r="J5" s="32">
        <f t="shared" si="1"/>
        <v>0</v>
      </c>
      <c r="K5" s="32">
        <f t="shared" si="1"/>
        <v>2341.7422086540741</v>
      </c>
      <c r="M5" s="31" t="s">
        <v>834</v>
      </c>
      <c r="N5" s="109">
        <f>$K$7</f>
        <v>715.48108977025834</v>
      </c>
    </row>
    <row r="6" spans="1:14" x14ac:dyDescent="0.25">
      <c r="A6" s="6">
        <v>2</v>
      </c>
      <c r="B6" s="6"/>
      <c r="C6" s="31" t="s">
        <v>836</v>
      </c>
      <c r="D6" s="32">
        <f>D35+D43</f>
        <v>0</v>
      </c>
      <c r="E6" s="32">
        <f t="shared" ref="E6:G6" si="2">E35+E43</f>
        <v>0</v>
      </c>
      <c r="F6" s="32">
        <f t="shared" si="2"/>
        <v>0</v>
      </c>
      <c r="G6" s="32">
        <f t="shared" si="2"/>
        <v>0</v>
      </c>
      <c r="H6" s="32">
        <f>H35+H43</f>
        <v>0</v>
      </c>
      <c r="I6" s="32">
        <f t="shared" ref="I6:J6" si="3">I35+I43</f>
        <v>0</v>
      </c>
      <c r="J6" s="32">
        <f t="shared" si="3"/>
        <v>0</v>
      </c>
      <c r="K6" s="32">
        <f>K35+K43</f>
        <v>1859.9519757443095</v>
      </c>
      <c r="M6" s="31" t="s">
        <v>72</v>
      </c>
      <c r="N6" s="109">
        <f>$K$18</f>
        <v>1207.0220951954529</v>
      </c>
    </row>
    <row r="7" spans="1:14" x14ac:dyDescent="0.25">
      <c r="A7" s="6">
        <v>1</v>
      </c>
      <c r="B7" s="6" t="s">
        <v>838</v>
      </c>
      <c r="C7" s="31" t="s">
        <v>834</v>
      </c>
      <c r="D7" s="32">
        <f t="shared" ref="D7:K7" si="4">SUM(D8:D11,D14:D17)</f>
        <v>674.38947384098094</v>
      </c>
      <c r="E7" s="32">
        <f t="shared" si="4"/>
        <v>0</v>
      </c>
      <c r="F7" s="32">
        <f t="shared" si="4"/>
        <v>1.4056709105761269</v>
      </c>
      <c r="G7" s="32">
        <f t="shared" si="4"/>
        <v>1.9965916660651763E-2</v>
      </c>
      <c r="H7" s="32">
        <f t="shared" si="4"/>
        <v>0</v>
      </c>
      <c r="I7" s="32">
        <f t="shared" si="4"/>
        <v>0</v>
      </c>
      <c r="J7" s="32">
        <f t="shared" si="4"/>
        <v>0</v>
      </c>
      <c r="K7" s="32">
        <f t="shared" si="4"/>
        <v>715.48108977025834</v>
      </c>
      <c r="M7" s="31" t="s">
        <v>722</v>
      </c>
      <c r="N7" s="86">
        <f>$K$24</f>
        <v>419.23902368836309</v>
      </c>
    </row>
    <row r="8" spans="1:14" x14ac:dyDescent="0.25">
      <c r="A8" s="6">
        <v>1</v>
      </c>
      <c r="B8" s="13" t="s">
        <v>839</v>
      </c>
      <c r="C8" s="13" t="s">
        <v>840</v>
      </c>
      <c r="D8" s="114">
        <f>'CO2'!AE55</f>
        <v>176.94545949769608</v>
      </c>
      <c r="E8" s="115"/>
      <c r="F8" s="113">
        <f>'CH4'!AE55</f>
        <v>0.95631022527368481</v>
      </c>
      <c r="G8" s="113">
        <f>N2O!AE55</f>
        <v>1.2927181993411306E-2</v>
      </c>
      <c r="H8" s="115"/>
      <c r="I8" s="115"/>
      <c r="J8" s="115"/>
      <c r="K8" s="113">
        <f>D8+E8+F8*PCG!$C$5+G8*PCG!$C$6+H8+I8+J8</f>
        <v>204.70551536357476</v>
      </c>
      <c r="M8" s="31" t="s">
        <v>847</v>
      </c>
      <c r="N8" s="109">
        <f>$K$35</f>
        <v>1858.5688977450677</v>
      </c>
    </row>
    <row r="9" spans="1:14" x14ac:dyDescent="0.25">
      <c r="A9" s="6">
        <v>1</v>
      </c>
      <c r="B9" s="13" t="s">
        <v>842</v>
      </c>
      <c r="C9" s="13" t="s">
        <v>843</v>
      </c>
      <c r="D9" s="114">
        <f>'CO2'!AE54</f>
        <v>80.782577430374502</v>
      </c>
      <c r="E9" s="115"/>
      <c r="F9" s="113">
        <f>'CH4'!AE54</f>
        <v>1.4878116438048176E-2</v>
      </c>
      <c r="G9" s="113">
        <f>N2O!AE54</f>
        <v>5.4809549001142701E-4</v>
      </c>
      <c r="H9" s="115"/>
      <c r="I9" s="115"/>
      <c r="J9" s="115"/>
      <c r="K9" s="113">
        <f>D9+E9+F9*PCG!$C$5+G9*PCG!$C$6+H9+I9+J9</f>
        <v>81.317862797349122</v>
      </c>
      <c r="M9" s="31" t="s">
        <v>850</v>
      </c>
      <c r="N9" s="109">
        <f>$K$43</f>
        <v>1.3830779992417765</v>
      </c>
    </row>
    <row r="10" spans="1:14" x14ac:dyDescent="0.25">
      <c r="A10" s="6">
        <v>1</v>
      </c>
      <c r="B10" s="13" t="s">
        <v>846</v>
      </c>
      <c r="C10" s="13" t="s">
        <v>44</v>
      </c>
      <c r="D10" s="114">
        <f>'CO2'!AE17</f>
        <v>409.48044961531036</v>
      </c>
      <c r="E10" s="115"/>
      <c r="F10" s="113">
        <f>'CH4'!AE17</f>
        <v>4.2585978999269802E-2</v>
      </c>
      <c r="G10" s="113">
        <f>N2O!AE17</f>
        <v>6.4326658284692383E-3</v>
      </c>
      <c r="H10" s="115"/>
      <c r="I10" s="115"/>
      <c r="J10" s="115"/>
      <c r="K10" s="113">
        <f>D10+E10+F10*PCG!$C$5+G10*PCG!$C$6+H10+I10+J10</f>
        <v>412.46203350717593</v>
      </c>
      <c r="M10" s="117" t="s">
        <v>821</v>
      </c>
      <c r="N10" s="105">
        <f>SUM(N5:N9)-K5-K6</f>
        <v>0</v>
      </c>
    </row>
    <row r="11" spans="1:14" x14ac:dyDescent="0.25">
      <c r="A11" s="6">
        <v>1</v>
      </c>
      <c r="B11" s="13" t="s">
        <v>848</v>
      </c>
      <c r="C11" s="13" t="s">
        <v>849</v>
      </c>
      <c r="D11" s="116">
        <f>+D12+D13</f>
        <v>0</v>
      </c>
      <c r="E11" s="32">
        <f t="shared" ref="E11:K11" si="5">+E12+E13</f>
        <v>0</v>
      </c>
      <c r="F11" s="32">
        <f t="shared" si="5"/>
        <v>0</v>
      </c>
      <c r="G11" s="32">
        <f t="shared" si="5"/>
        <v>0</v>
      </c>
      <c r="H11" s="32">
        <f t="shared" si="5"/>
        <v>0</v>
      </c>
      <c r="I11" s="32">
        <f t="shared" si="5"/>
        <v>0</v>
      </c>
      <c r="J11" s="32">
        <f t="shared" si="5"/>
        <v>0</v>
      </c>
      <c r="K11" s="32">
        <f t="shared" si="5"/>
        <v>0</v>
      </c>
    </row>
    <row r="12" spans="1:14" x14ac:dyDescent="0.25">
      <c r="A12" s="6">
        <v>1</v>
      </c>
      <c r="B12" s="13" t="s">
        <v>851</v>
      </c>
      <c r="C12" s="13" t="s">
        <v>42</v>
      </c>
      <c r="D12" s="114">
        <f>'CO2'!AE8-'CO2'!AE10</f>
        <v>0</v>
      </c>
      <c r="E12" s="115"/>
      <c r="F12" s="113">
        <f>'CH4'!AE8-'CH4'!AE10</f>
        <v>0</v>
      </c>
      <c r="G12" s="113">
        <f>N2O!AE8-N2O!AE10</f>
        <v>0</v>
      </c>
      <c r="H12" s="115"/>
      <c r="I12" s="115"/>
      <c r="J12" s="115"/>
      <c r="K12" s="113">
        <f>D12+E12+F12*PCG!$C$5+G12*PCG!$C$6+H12+I12+J12</f>
        <v>0</v>
      </c>
    </row>
    <row r="13" spans="1:14" x14ac:dyDescent="0.25">
      <c r="A13" s="6">
        <v>1</v>
      </c>
      <c r="B13" s="13" t="s">
        <v>852</v>
      </c>
      <c r="C13" s="13" t="s">
        <v>853</v>
      </c>
      <c r="D13" s="120"/>
      <c r="E13" s="121"/>
      <c r="F13" s="121"/>
      <c r="G13" s="121"/>
      <c r="H13" s="121"/>
      <c r="I13" s="121"/>
      <c r="J13" s="121"/>
      <c r="K13" s="121"/>
    </row>
    <row r="14" spans="1:14" x14ac:dyDescent="0.25">
      <c r="A14" s="6">
        <v>1</v>
      </c>
      <c r="B14" s="13" t="s">
        <v>855</v>
      </c>
      <c r="C14" s="13" t="s">
        <v>856</v>
      </c>
      <c r="D14" s="114">
        <f>'CO2'!AE56</f>
        <v>7.160247596394929</v>
      </c>
      <c r="E14" s="115"/>
      <c r="F14" s="113">
        <f>'CH4'!AE56</f>
        <v>9.9122683797763563E-4</v>
      </c>
      <c r="G14" s="113">
        <f>N2O!AE56</f>
        <v>5.7973348759791949E-5</v>
      </c>
      <c r="H14" s="115"/>
      <c r="I14" s="115"/>
      <c r="J14" s="115"/>
      <c r="K14" s="113">
        <f>D14+E14+F14*PCG!$C$5+G14*PCG!$C$6+H14+I14+J14</f>
        <v>7.2023043252747874</v>
      </c>
    </row>
    <row r="15" spans="1:14" x14ac:dyDescent="0.25">
      <c r="A15" s="6">
        <v>1</v>
      </c>
      <c r="B15" s="13" t="s">
        <v>858</v>
      </c>
      <c r="C15" s="13" t="s">
        <v>859</v>
      </c>
      <c r="D15" s="114">
        <f>'CO2'!AE60</f>
        <v>0</v>
      </c>
      <c r="E15" s="115"/>
      <c r="F15" s="113">
        <f>'CH4'!AE60</f>
        <v>0</v>
      </c>
      <c r="G15" s="113">
        <f>N2O!AE60</f>
        <v>0</v>
      </c>
      <c r="H15" s="115"/>
      <c r="I15" s="115"/>
      <c r="J15" s="115"/>
      <c r="K15" s="113">
        <f>D15+E15+F15*PCG!$C$5+G15*PCG!$C$6+H15+I15+J15</f>
        <v>0</v>
      </c>
    </row>
    <row r="16" spans="1:14" x14ac:dyDescent="0.25">
      <c r="A16" s="6">
        <v>1</v>
      </c>
      <c r="B16" s="13" t="s">
        <v>861</v>
      </c>
      <c r="C16" s="13" t="s">
        <v>862</v>
      </c>
      <c r="D16" s="113">
        <f>'CO2'!AE68</f>
        <v>0</v>
      </c>
      <c r="E16" s="115"/>
      <c r="F16" s="113">
        <f>'CH4'!AE68</f>
        <v>0</v>
      </c>
      <c r="G16" s="113">
        <f>N2O!AE68</f>
        <v>0</v>
      </c>
      <c r="H16" s="115"/>
      <c r="I16" s="115"/>
      <c r="J16" s="115"/>
      <c r="K16" s="113">
        <f>D16+E16+F16*PCG!$C$5+G16*PCG!$C$6+H16+I16+J16</f>
        <v>0</v>
      </c>
    </row>
    <row r="17" spans="1:11" x14ac:dyDescent="0.25">
      <c r="A17" s="6">
        <v>1</v>
      </c>
      <c r="B17" s="13" t="s">
        <v>863</v>
      </c>
      <c r="C17" s="13" t="s">
        <v>864</v>
      </c>
      <c r="D17" s="113">
        <f>'CO2'!AE80</f>
        <v>2.0739701205051378E-2</v>
      </c>
      <c r="E17" s="115"/>
      <c r="F17" s="113">
        <f>'CH4'!AE80</f>
        <v>0.3909053630271464</v>
      </c>
      <c r="G17" s="113">
        <f>N2O!AE80</f>
        <v>0</v>
      </c>
      <c r="H17" s="115"/>
      <c r="I17" s="115"/>
      <c r="J17" s="115"/>
      <c r="K17" s="113">
        <f>D17+E17+F17*PCG!$C$5+G17*PCG!$C$6+H17+I17+J17</f>
        <v>9.7933737768837119</v>
      </c>
    </row>
    <row r="18" spans="1:11" x14ac:dyDescent="0.25">
      <c r="A18" s="6">
        <v>1</v>
      </c>
      <c r="B18" s="6" t="s">
        <v>865</v>
      </c>
      <c r="C18" s="31" t="s">
        <v>72</v>
      </c>
      <c r="D18" s="32">
        <f>+SUM(D19:D23)</f>
        <v>1172.5873822106691</v>
      </c>
      <c r="E18" s="32">
        <f t="shared" ref="E18:K18" si="6">+SUM(E19:E23)</f>
        <v>0</v>
      </c>
      <c r="F18" s="32">
        <f t="shared" si="6"/>
        <v>0.28097000271693168</v>
      </c>
      <c r="G18" s="32">
        <f t="shared" si="6"/>
        <v>9.1981419184095609E-2</v>
      </c>
      <c r="H18" s="32">
        <f t="shared" si="6"/>
        <v>0</v>
      </c>
      <c r="I18" s="32">
        <f t="shared" si="6"/>
        <v>0</v>
      </c>
      <c r="J18" s="32">
        <f t="shared" si="6"/>
        <v>0</v>
      </c>
      <c r="K18" s="32">
        <f t="shared" si="6"/>
        <v>1207.0220951954529</v>
      </c>
    </row>
    <row r="19" spans="1:11" x14ac:dyDescent="0.25">
      <c r="A19" s="6">
        <v>1</v>
      </c>
      <c r="B19" s="13" t="s">
        <v>866</v>
      </c>
      <c r="C19" s="13" t="s">
        <v>835</v>
      </c>
      <c r="D19" s="113">
        <f>'CO2'!AE35</f>
        <v>1117.9341944360542</v>
      </c>
      <c r="E19" s="115"/>
      <c r="F19" s="113">
        <f>'CH4'!AE35</f>
        <v>0.21006997530289268</v>
      </c>
      <c r="G19" s="113">
        <f>N2O!AE35</f>
        <v>8.6059050822750185E-2</v>
      </c>
      <c r="H19" s="115"/>
      <c r="I19" s="115"/>
      <c r="J19" s="115"/>
      <c r="K19" s="113">
        <f>D19+E19+F19*PCG!$C$5+G19*PCG!$C$6+H19+I19+J19</f>
        <v>1148.8315409638062</v>
      </c>
    </row>
    <row r="20" spans="1:11" x14ac:dyDescent="0.25">
      <c r="A20" s="6">
        <v>1</v>
      </c>
      <c r="B20" s="13" t="s">
        <v>868</v>
      </c>
      <c r="C20" s="13" t="s">
        <v>869</v>
      </c>
      <c r="D20" s="113">
        <f>'CO2'!AE46</f>
        <v>0</v>
      </c>
      <c r="E20" s="115"/>
      <c r="F20" s="113">
        <f>'CH4'!AE46</f>
        <v>0</v>
      </c>
      <c r="G20" s="113">
        <f>N2O!AE46</f>
        <v>0</v>
      </c>
      <c r="H20" s="115"/>
      <c r="I20" s="115"/>
      <c r="J20" s="115"/>
      <c r="K20" s="113">
        <f>D20+E20+F20*PCG!$C$5+G20*PCG!$C$6+H20+I20+J20</f>
        <v>0</v>
      </c>
    </row>
    <row r="21" spans="1:11" x14ac:dyDescent="0.25">
      <c r="A21" s="6">
        <v>1</v>
      </c>
      <c r="B21" s="13" t="s">
        <v>870</v>
      </c>
      <c r="C21" s="13" t="s">
        <v>871</v>
      </c>
      <c r="D21" s="113">
        <f>'CO2'!AE47</f>
        <v>3.9472252747855952E-6</v>
      </c>
      <c r="E21" s="115"/>
      <c r="F21" s="113">
        <f>'CH4'!AE47</f>
        <v>3.6565666941447122E-10</v>
      </c>
      <c r="G21" s="113">
        <f>N2O!AE47</f>
        <v>1.0447333411842033E-10</v>
      </c>
      <c r="H21" s="115"/>
      <c r="I21" s="115"/>
      <c r="J21" s="115"/>
      <c r="K21" s="113">
        <f>D21+E21+F21*PCG!$C$5+G21*PCG!$C$6+H21+I21+J21</f>
        <v>3.9874997450882462E-6</v>
      </c>
    </row>
    <row r="22" spans="1:11" x14ac:dyDescent="0.25">
      <c r="A22" s="6">
        <v>1</v>
      </c>
      <c r="B22" s="13" t="s">
        <v>873</v>
      </c>
      <c r="C22" s="13" t="s">
        <v>860</v>
      </c>
      <c r="D22" s="113">
        <f>'CO2'!AE34</f>
        <v>0</v>
      </c>
      <c r="E22" s="115"/>
      <c r="F22" s="113">
        <f>'CH4'!AE34</f>
        <v>0</v>
      </c>
      <c r="G22" s="113">
        <f>N2O!AE34</f>
        <v>0</v>
      </c>
      <c r="H22" s="115"/>
      <c r="I22" s="115"/>
      <c r="J22" s="115"/>
      <c r="K22" s="113">
        <f>D22+E22+F22*PCG!$C$5+G22*PCG!$C$6+H22+I22+J22</f>
        <v>0</v>
      </c>
    </row>
    <row r="23" spans="1:11" x14ac:dyDescent="0.25">
      <c r="A23" s="6">
        <v>1</v>
      </c>
      <c r="B23" s="13" t="s">
        <v>875</v>
      </c>
      <c r="C23" s="13" t="s">
        <v>867</v>
      </c>
      <c r="D23" s="113">
        <f>'CO2'!AE52</f>
        <v>54.653183827389633</v>
      </c>
      <c r="E23" s="115"/>
      <c r="F23" s="113">
        <f>'CH4'!AE52</f>
        <v>7.0900027048382344E-2</v>
      </c>
      <c r="G23" s="113">
        <f>N2O!AE52</f>
        <v>5.9223682568720929E-3</v>
      </c>
      <c r="H23" s="115"/>
      <c r="I23" s="115"/>
      <c r="J23" s="115"/>
      <c r="K23" s="113">
        <f>D23+E23+F23*PCG!$C$5+G23*PCG!$C$6+H23+I23+J23</f>
        <v>58.190550244147076</v>
      </c>
    </row>
    <row r="24" spans="1:11" x14ac:dyDescent="0.25">
      <c r="A24" s="6">
        <v>1</v>
      </c>
      <c r="B24" s="6" t="s">
        <v>876</v>
      </c>
      <c r="C24" s="31" t="s">
        <v>722</v>
      </c>
      <c r="D24" s="32">
        <f>SUM(D25:D28)</f>
        <v>1.6817811789073902</v>
      </c>
      <c r="E24" s="32">
        <f t="shared" ref="E24:J24" si="7">SUM(E25:E28)</f>
        <v>0</v>
      </c>
      <c r="F24" s="32">
        <f t="shared" si="7"/>
        <v>15.965155132239737</v>
      </c>
      <c r="G24" s="32">
        <f t="shared" si="7"/>
        <v>6.1840148333765874E-2</v>
      </c>
      <c r="H24" s="32">
        <f t="shared" si="7"/>
        <v>0</v>
      </c>
      <c r="I24" s="32">
        <f t="shared" si="7"/>
        <v>0</v>
      </c>
      <c r="J24" s="32">
        <f t="shared" si="7"/>
        <v>0</v>
      </c>
      <c r="K24" s="118">
        <f>SUM(K25:K28)</f>
        <v>419.23902368836309</v>
      </c>
    </row>
    <row r="25" spans="1:11" x14ac:dyDescent="0.25">
      <c r="A25" s="6">
        <v>1</v>
      </c>
      <c r="B25" s="13" t="s">
        <v>878</v>
      </c>
      <c r="C25" s="13" t="s">
        <v>724</v>
      </c>
      <c r="D25" s="115"/>
      <c r="E25" s="115"/>
      <c r="F25" s="113">
        <f>'CH4'!AE426</f>
        <v>11.73227799494426</v>
      </c>
      <c r="G25" s="113">
        <f>N2O!AE426</f>
        <v>0</v>
      </c>
      <c r="H25" s="115"/>
      <c r="I25" s="115"/>
      <c r="J25" s="115"/>
      <c r="K25" s="113">
        <f>D25+E25+F25*PCG!$C$5+G25*PCG!$C$6+H25+I25+J25</f>
        <v>293.30694987360653</v>
      </c>
    </row>
    <row r="26" spans="1:11" x14ac:dyDescent="0.25">
      <c r="A26" s="6">
        <v>1</v>
      </c>
      <c r="B26" s="13" t="s">
        <v>880</v>
      </c>
      <c r="C26" s="13" t="s">
        <v>879</v>
      </c>
      <c r="D26" s="115"/>
      <c r="E26" s="115"/>
      <c r="F26" s="113">
        <f>'CH4'!AE430</f>
        <v>0.54850179999999993</v>
      </c>
      <c r="G26" s="113">
        <f>N2O!AE430</f>
        <v>4.1137634999999999E-2</v>
      </c>
      <c r="H26" s="115"/>
      <c r="I26" s="115"/>
      <c r="J26" s="115"/>
      <c r="K26" s="113">
        <f>D26+E26+F26*PCG!$C$5+G26*PCG!$C$6+H26+I26+J26</f>
        <v>25.971560229999998</v>
      </c>
    </row>
    <row r="27" spans="1:11" x14ac:dyDescent="0.25">
      <c r="A27" s="6">
        <v>1</v>
      </c>
      <c r="B27" s="13" t="s">
        <v>882</v>
      </c>
      <c r="C27" s="13" t="s">
        <v>883</v>
      </c>
      <c r="D27" s="113">
        <f>'CO2'!AE431</f>
        <v>1.6817811789073902</v>
      </c>
      <c r="E27" s="115"/>
      <c r="F27" s="113">
        <f>'CH4'!AE431</f>
        <v>4.7826636908762751E-2</v>
      </c>
      <c r="G27" s="113">
        <f>N2O!AE431</f>
        <v>1.1036916209714481E-3</v>
      </c>
      <c r="H27" s="115"/>
      <c r="I27" s="115"/>
      <c r="J27" s="115"/>
      <c r="K27" s="113">
        <f>D27+E27+F27*PCG!$C$5+G27*PCG!$C$6+H27+I27+J27</f>
        <v>3.2063472046759505</v>
      </c>
    </row>
    <row r="28" spans="1:11" x14ac:dyDescent="0.25">
      <c r="A28" s="6">
        <v>1</v>
      </c>
      <c r="B28" s="13" t="s">
        <v>884</v>
      </c>
      <c r="C28" s="13" t="s">
        <v>857</v>
      </c>
      <c r="D28" s="115"/>
      <c r="E28" s="115"/>
      <c r="F28" s="113">
        <f>'CH4'!AE434</f>
        <v>3.6365487003867134</v>
      </c>
      <c r="G28" s="113">
        <f>N2O!AE434</f>
        <v>1.9598821712794427E-2</v>
      </c>
      <c r="H28" s="115"/>
      <c r="I28" s="115"/>
      <c r="J28" s="115"/>
      <c r="K28" s="113">
        <f>D28+E28+F28*PCG!$C$5+G28*PCG!$C$6+H28+I28+J28</f>
        <v>96.754166380080576</v>
      </c>
    </row>
    <row r="29" spans="1:11" x14ac:dyDescent="0.25">
      <c r="A29" s="6">
        <v>1</v>
      </c>
      <c r="B29" s="6" t="s">
        <v>886</v>
      </c>
      <c r="C29" s="31" t="s">
        <v>743</v>
      </c>
      <c r="D29" s="32">
        <f>D30+D31</f>
        <v>0</v>
      </c>
      <c r="E29" s="32">
        <f t="shared" ref="E29:K29" si="8">E30+E31</f>
        <v>0</v>
      </c>
      <c r="F29" s="32">
        <f t="shared" si="8"/>
        <v>0</v>
      </c>
      <c r="G29" s="32">
        <f t="shared" si="8"/>
        <v>0</v>
      </c>
      <c r="H29" s="32">
        <f t="shared" si="8"/>
        <v>0</v>
      </c>
      <c r="I29" s="32">
        <f t="shared" si="8"/>
        <v>0</v>
      </c>
      <c r="J29" s="32">
        <f t="shared" si="8"/>
        <v>0</v>
      </c>
      <c r="K29" s="32">
        <f t="shared" si="8"/>
        <v>0</v>
      </c>
    </row>
    <row r="30" spans="1:11" x14ac:dyDescent="0.25">
      <c r="A30" s="6">
        <v>1</v>
      </c>
      <c r="B30" s="13" t="s">
        <v>887</v>
      </c>
      <c r="C30" s="13" t="s">
        <v>872</v>
      </c>
      <c r="D30" s="121"/>
      <c r="E30" s="121"/>
      <c r="F30" s="121"/>
      <c r="G30" s="121"/>
      <c r="H30" s="121"/>
      <c r="I30" s="121"/>
      <c r="J30" s="121"/>
      <c r="K30" s="121"/>
    </row>
    <row r="31" spans="1:11" x14ac:dyDescent="0.25">
      <c r="A31" s="6">
        <v>1</v>
      </c>
      <c r="B31" s="13" t="s">
        <v>888</v>
      </c>
      <c r="C31" s="13" t="s">
        <v>854</v>
      </c>
      <c r="D31" s="121"/>
      <c r="E31" s="121"/>
      <c r="F31" s="121"/>
      <c r="G31" s="121"/>
      <c r="H31" s="121"/>
      <c r="I31" s="121"/>
      <c r="J31" s="121"/>
      <c r="K31" s="121"/>
    </row>
    <row r="32" spans="1:11" x14ac:dyDescent="0.25">
      <c r="A32" s="6">
        <v>1</v>
      </c>
      <c r="B32" s="6" t="s">
        <v>889</v>
      </c>
      <c r="C32" s="31" t="s">
        <v>844</v>
      </c>
      <c r="D32" s="122"/>
      <c r="E32" s="122"/>
      <c r="F32" s="122"/>
      <c r="G32" s="122"/>
      <c r="H32" s="122"/>
      <c r="I32" s="122"/>
      <c r="J32" s="122"/>
      <c r="K32" s="122"/>
    </row>
    <row r="33" spans="1:11" x14ac:dyDescent="0.25">
      <c r="A33" s="6">
        <v>1</v>
      </c>
      <c r="B33" s="13" t="s">
        <v>890</v>
      </c>
      <c r="C33" s="13" t="s">
        <v>391</v>
      </c>
      <c r="D33" s="121"/>
      <c r="E33" s="121"/>
      <c r="F33" s="121"/>
      <c r="G33" s="121"/>
      <c r="H33" s="121"/>
      <c r="I33" s="121"/>
      <c r="J33" s="121"/>
      <c r="K33" s="121"/>
    </row>
    <row r="34" spans="1:11" x14ac:dyDescent="0.25">
      <c r="A34" s="6">
        <v>1</v>
      </c>
      <c r="B34" s="13" t="s">
        <v>891</v>
      </c>
      <c r="C34" s="13" t="s">
        <v>744</v>
      </c>
      <c r="D34" s="121"/>
      <c r="E34" s="121"/>
      <c r="F34" s="121"/>
      <c r="G34" s="121"/>
      <c r="H34" s="121"/>
      <c r="I34" s="121"/>
      <c r="J34" s="121"/>
      <c r="K34" s="121"/>
    </row>
    <row r="35" spans="1:11" x14ac:dyDescent="0.25">
      <c r="A35" s="6">
        <v>2</v>
      </c>
      <c r="B35" s="6" t="s">
        <v>838</v>
      </c>
      <c r="C35" s="31" t="s">
        <v>847</v>
      </c>
      <c r="D35" s="32"/>
      <c r="E35" s="32"/>
      <c r="F35" s="32"/>
      <c r="G35" s="32"/>
      <c r="H35" s="32"/>
      <c r="I35" s="32"/>
      <c r="J35" s="32"/>
      <c r="K35" s="32">
        <f>SUM(K36:K39)+K42</f>
        <v>1858.5688977450677</v>
      </c>
    </row>
    <row r="36" spans="1:11" x14ac:dyDescent="0.25">
      <c r="A36" s="6">
        <v>2</v>
      </c>
      <c r="B36" s="13" t="s">
        <v>839</v>
      </c>
      <c r="C36" s="13" t="s">
        <v>845</v>
      </c>
      <c r="D36" s="115"/>
      <c r="E36" s="115"/>
      <c r="F36" s="115"/>
      <c r="G36" s="115"/>
      <c r="H36" s="115"/>
      <c r="I36" s="115"/>
      <c r="J36" s="115"/>
      <c r="K36" s="113">
        <v>358.37314332461727</v>
      </c>
    </row>
    <row r="37" spans="1:11" x14ac:dyDescent="0.25">
      <c r="A37" s="6">
        <v>2</v>
      </c>
      <c r="B37" s="13" t="s">
        <v>842</v>
      </c>
      <c r="C37" s="13" t="s">
        <v>841</v>
      </c>
      <c r="D37" s="115"/>
      <c r="E37" s="115"/>
      <c r="F37" s="115"/>
      <c r="G37" s="115"/>
      <c r="H37" s="115"/>
      <c r="I37" s="115"/>
      <c r="J37" s="115"/>
      <c r="K37" s="113">
        <v>191.90756450834115</v>
      </c>
    </row>
    <row r="38" spans="1:11" x14ac:dyDescent="0.25">
      <c r="A38" s="6">
        <v>2</v>
      </c>
      <c r="B38" s="13" t="s">
        <v>846</v>
      </c>
      <c r="C38" s="13" t="s">
        <v>837</v>
      </c>
      <c r="D38" s="115"/>
      <c r="E38" s="115"/>
      <c r="F38" s="115"/>
      <c r="G38" s="115"/>
      <c r="H38" s="115"/>
      <c r="I38" s="115"/>
      <c r="J38" s="115"/>
      <c r="K38" s="113">
        <v>1302.1452717994732</v>
      </c>
    </row>
    <row r="39" spans="1:11" x14ac:dyDescent="0.25">
      <c r="A39" s="6">
        <v>2</v>
      </c>
      <c r="B39" s="13" t="s">
        <v>848</v>
      </c>
      <c r="C39" s="13" t="s">
        <v>896</v>
      </c>
      <c r="D39" s="32"/>
      <c r="E39" s="32"/>
      <c r="F39" s="32"/>
      <c r="G39" s="32"/>
      <c r="H39" s="32"/>
      <c r="I39" s="32"/>
      <c r="J39" s="32"/>
      <c r="K39" s="32">
        <f>K40+K41</f>
        <v>6.1429181126359973</v>
      </c>
    </row>
    <row r="40" spans="1:11" x14ac:dyDescent="0.25">
      <c r="A40" s="6">
        <v>2</v>
      </c>
      <c r="B40" s="13" t="s">
        <v>851</v>
      </c>
      <c r="C40" s="13" t="s">
        <v>881</v>
      </c>
      <c r="D40" s="115"/>
      <c r="E40" s="115"/>
      <c r="F40" s="115"/>
      <c r="G40" s="115"/>
      <c r="H40" s="115"/>
      <c r="I40" s="115"/>
      <c r="J40" s="115"/>
      <c r="K40" s="113">
        <v>0</v>
      </c>
    </row>
    <row r="41" spans="1:11" x14ac:dyDescent="0.25">
      <c r="A41" s="6">
        <v>2</v>
      </c>
      <c r="B41" s="13" t="s">
        <v>852</v>
      </c>
      <c r="C41" s="13" t="s">
        <v>885</v>
      </c>
      <c r="D41" s="115"/>
      <c r="E41" s="115"/>
      <c r="F41" s="115"/>
      <c r="G41" s="115"/>
      <c r="H41" s="115"/>
      <c r="I41" s="115"/>
      <c r="J41" s="115"/>
      <c r="K41" s="113">
        <v>6.1429181126359973</v>
      </c>
    </row>
    <row r="42" spans="1:11" x14ac:dyDescent="0.25">
      <c r="A42" s="6">
        <v>2</v>
      </c>
      <c r="B42" s="13" t="s">
        <v>855</v>
      </c>
      <c r="C42" s="13" t="s">
        <v>893</v>
      </c>
      <c r="D42" s="115"/>
      <c r="E42" s="115"/>
      <c r="F42" s="115"/>
      <c r="G42" s="115"/>
      <c r="H42" s="115"/>
      <c r="I42" s="115"/>
      <c r="J42" s="115"/>
      <c r="K42" s="113">
        <v>0</v>
      </c>
    </row>
    <row r="43" spans="1:11" x14ac:dyDescent="0.25">
      <c r="A43" s="6">
        <v>2</v>
      </c>
      <c r="B43" s="6" t="s">
        <v>865</v>
      </c>
      <c r="C43" s="31" t="s">
        <v>850</v>
      </c>
      <c r="D43" s="32"/>
      <c r="E43" s="32"/>
      <c r="F43" s="32"/>
      <c r="G43" s="32"/>
      <c r="H43" s="32"/>
      <c r="I43" s="32"/>
      <c r="J43" s="32"/>
      <c r="K43" s="32">
        <f>SUM(K44:K48)</f>
        <v>1.3830779992417765</v>
      </c>
    </row>
    <row r="44" spans="1:11" x14ac:dyDescent="0.25">
      <c r="A44" s="6">
        <v>2</v>
      </c>
      <c r="B44" s="13" t="s">
        <v>866</v>
      </c>
      <c r="C44" s="13" t="s">
        <v>877</v>
      </c>
      <c r="D44" s="115"/>
      <c r="E44" s="115"/>
      <c r="F44" s="115"/>
      <c r="G44" s="115"/>
      <c r="H44" s="115"/>
      <c r="I44" s="115"/>
      <c r="J44" s="115"/>
      <c r="K44" s="113">
        <v>0</v>
      </c>
    </row>
    <row r="45" spans="1:11" x14ac:dyDescent="0.25">
      <c r="A45" s="6">
        <v>2</v>
      </c>
      <c r="B45" s="13" t="s">
        <v>868</v>
      </c>
      <c r="C45" s="13" t="s">
        <v>874</v>
      </c>
      <c r="D45" s="115"/>
      <c r="E45" s="115"/>
      <c r="F45" s="115"/>
      <c r="G45" s="115"/>
      <c r="H45" s="115"/>
      <c r="I45" s="115"/>
      <c r="J45" s="115"/>
      <c r="K45" s="113">
        <v>1.3830779992417765</v>
      </c>
    </row>
    <row r="46" spans="1:11" x14ac:dyDescent="0.25">
      <c r="A46" s="6">
        <v>2</v>
      </c>
      <c r="B46" s="13" t="s">
        <v>870</v>
      </c>
      <c r="C46" s="13" t="s">
        <v>892</v>
      </c>
      <c r="D46" s="115"/>
      <c r="E46" s="115"/>
      <c r="F46" s="115"/>
      <c r="G46" s="115"/>
      <c r="H46" s="115"/>
      <c r="I46" s="115"/>
      <c r="J46" s="115"/>
      <c r="K46" s="113">
        <v>0</v>
      </c>
    </row>
    <row r="47" spans="1:11" x14ac:dyDescent="0.25">
      <c r="A47" s="6">
        <v>2</v>
      </c>
      <c r="B47" s="13" t="s">
        <v>873</v>
      </c>
      <c r="C47" s="13" t="s">
        <v>894</v>
      </c>
      <c r="D47" s="115"/>
      <c r="E47" s="115"/>
      <c r="F47" s="115"/>
      <c r="G47" s="115"/>
      <c r="H47" s="115"/>
      <c r="I47" s="115"/>
      <c r="J47" s="115"/>
      <c r="K47" s="113" t="s">
        <v>897</v>
      </c>
    </row>
    <row r="48" spans="1:11" x14ac:dyDescent="0.25">
      <c r="A48" s="6">
        <v>2</v>
      </c>
      <c r="B48" s="13" t="s">
        <v>875</v>
      </c>
      <c r="C48" s="13" t="s">
        <v>895</v>
      </c>
      <c r="D48" s="115"/>
      <c r="E48" s="115"/>
      <c r="F48" s="115"/>
      <c r="G48" s="115"/>
      <c r="H48" s="115"/>
      <c r="I48" s="115"/>
      <c r="J48" s="115"/>
      <c r="K48" s="113" t="s">
        <v>897</v>
      </c>
    </row>
  </sheetData>
  <conditionalFormatting sqref="D35:K35 D43:K43 D39:K39 D11:K11 D18:K18 D24:K24 D29:K29 D32:K32 D5:K7">
    <cfRule type="cellIs" dxfId="25" priority="2" operator="lessThan">
      <formula>0</formula>
    </cfRule>
  </conditionalFormatting>
  <conditionalFormatting sqref="C25:C28">
    <cfRule type="cellIs" dxfId="24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C000"/>
  </sheetPr>
  <dimension ref="A1:AF61"/>
  <sheetViews>
    <sheetView zoomScale="60" zoomScaleNormal="60" workbookViewId="0">
      <selection activeCell="C32" sqref="C32"/>
    </sheetView>
  </sheetViews>
  <sheetFormatPr baseColWidth="10" defaultRowHeight="15" x14ac:dyDescent="0.25"/>
  <cols>
    <col min="3" max="3" width="44.5703125" customWidth="1"/>
  </cols>
  <sheetData>
    <row r="1" spans="1:32" x14ac:dyDescent="0.25">
      <c r="A1" t="s">
        <v>820</v>
      </c>
      <c r="B1" t="str">
        <f>'GPC alcances 2018'!B1</f>
        <v>O´Higgins</v>
      </c>
      <c r="C1">
        <f>'GPC alcances 2018'!C1</f>
        <v>8</v>
      </c>
    </row>
    <row r="2" spans="1:32" x14ac:dyDescent="0.25">
      <c r="C2" s="104" t="s">
        <v>821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</row>
    <row r="3" spans="1:32" x14ac:dyDescent="0.25">
      <c r="A3" s="102" t="s">
        <v>822</v>
      </c>
      <c r="B3" s="102" t="s">
        <v>823</v>
      </c>
      <c r="C3" s="102" t="s">
        <v>824</v>
      </c>
      <c r="D3" s="102">
        <v>1990</v>
      </c>
      <c r="E3" s="102">
        <v>1991</v>
      </c>
      <c r="F3" s="102">
        <v>1992</v>
      </c>
      <c r="G3" s="102">
        <v>1993</v>
      </c>
      <c r="H3" s="102">
        <v>1994</v>
      </c>
      <c r="I3" s="102">
        <v>1995</v>
      </c>
      <c r="J3" s="102">
        <v>1996</v>
      </c>
      <c r="K3" s="102">
        <v>1997</v>
      </c>
      <c r="L3" s="102">
        <v>1998</v>
      </c>
      <c r="M3" s="102">
        <v>1999</v>
      </c>
      <c r="N3" s="102">
        <v>2000</v>
      </c>
      <c r="O3" s="102">
        <v>2001</v>
      </c>
      <c r="P3" s="102">
        <v>2002</v>
      </c>
      <c r="Q3" s="102">
        <v>2003</v>
      </c>
      <c r="R3" s="102">
        <v>2004</v>
      </c>
      <c r="S3" s="102">
        <v>2005</v>
      </c>
      <c r="T3" s="102">
        <v>2006</v>
      </c>
      <c r="U3" s="102">
        <v>2007</v>
      </c>
      <c r="V3" s="102">
        <v>2008</v>
      </c>
      <c r="W3" s="102">
        <v>2009</v>
      </c>
      <c r="X3" s="102">
        <v>2010</v>
      </c>
      <c r="Y3" s="102">
        <v>2011</v>
      </c>
      <c r="Z3" s="102">
        <v>2012</v>
      </c>
      <c r="AA3" s="102">
        <v>2013</v>
      </c>
      <c r="AB3" s="102">
        <v>2014</v>
      </c>
      <c r="AC3" s="102">
        <v>2015</v>
      </c>
      <c r="AD3" s="102">
        <v>2016</v>
      </c>
      <c r="AE3" s="102">
        <v>2017</v>
      </c>
      <c r="AF3" s="102">
        <v>2018</v>
      </c>
    </row>
    <row r="4" spans="1:32" x14ac:dyDescent="0.25">
      <c r="A4" s="102"/>
      <c r="B4" s="102"/>
      <c r="C4" s="102"/>
      <c r="D4" s="102" t="s">
        <v>828</v>
      </c>
      <c r="E4" s="102" t="s">
        <v>828</v>
      </c>
      <c r="F4" s="102" t="s">
        <v>828</v>
      </c>
      <c r="G4" s="102" t="s">
        <v>828</v>
      </c>
      <c r="H4" s="102" t="s">
        <v>828</v>
      </c>
      <c r="I4" s="102" t="s">
        <v>828</v>
      </c>
      <c r="J4" s="102" t="s">
        <v>828</v>
      </c>
      <c r="K4" s="102" t="s">
        <v>828</v>
      </c>
      <c r="L4" s="102" t="s">
        <v>828</v>
      </c>
      <c r="M4" s="102" t="s">
        <v>828</v>
      </c>
      <c r="N4" s="102" t="s">
        <v>828</v>
      </c>
      <c r="O4" s="102" t="s">
        <v>828</v>
      </c>
      <c r="P4" s="102" t="s">
        <v>828</v>
      </c>
      <c r="Q4" s="102" t="s">
        <v>828</v>
      </c>
      <c r="R4" s="102" t="s">
        <v>828</v>
      </c>
      <c r="S4" s="102" t="s">
        <v>828</v>
      </c>
      <c r="T4" s="102" t="s">
        <v>828</v>
      </c>
      <c r="U4" s="102" t="s">
        <v>828</v>
      </c>
      <c r="V4" s="102" t="s">
        <v>828</v>
      </c>
      <c r="W4" s="102" t="s">
        <v>828</v>
      </c>
      <c r="X4" s="102" t="s">
        <v>828</v>
      </c>
      <c r="Y4" s="102" t="s">
        <v>828</v>
      </c>
      <c r="Z4" s="102" t="s">
        <v>828</v>
      </c>
      <c r="AA4" s="102" t="s">
        <v>828</v>
      </c>
      <c r="AB4" s="102" t="s">
        <v>828</v>
      </c>
      <c r="AC4" s="102" t="s">
        <v>828</v>
      </c>
      <c r="AD4" s="102" t="s">
        <v>828</v>
      </c>
      <c r="AE4" s="102" t="s">
        <v>828</v>
      </c>
      <c r="AF4" s="102" t="s">
        <v>828</v>
      </c>
    </row>
    <row r="5" spans="1:32" x14ac:dyDescent="0.25">
      <c r="A5" s="6">
        <v>1</v>
      </c>
      <c r="B5" s="6"/>
      <c r="C5" s="31" t="s">
        <v>833</v>
      </c>
      <c r="D5" s="32">
        <f t="shared" ref="D5:AD5" si="0">+D7+D18+D24+D29+D32</f>
        <v>879.34670032340659</v>
      </c>
      <c r="E5" s="32">
        <f t="shared" si="0"/>
        <v>842.93918246829469</v>
      </c>
      <c r="F5" s="32">
        <f t="shared" si="0"/>
        <v>905.96126297864225</v>
      </c>
      <c r="G5" s="32">
        <f t="shared" si="0"/>
        <v>1036.8479124009507</v>
      </c>
      <c r="H5" s="32">
        <f t="shared" si="0"/>
        <v>1125.8527679174986</v>
      </c>
      <c r="I5" s="32">
        <f t="shared" si="0"/>
        <v>1177.786133774672</v>
      </c>
      <c r="J5" s="32">
        <f t="shared" si="0"/>
        <v>1214.8539352248131</v>
      </c>
      <c r="K5" s="32">
        <f t="shared" si="0"/>
        <v>1436.8938898631784</v>
      </c>
      <c r="L5" s="32">
        <f t="shared" si="0"/>
        <v>1388.6928288218278</v>
      </c>
      <c r="M5" s="32">
        <f t="shared" si="0"/>
        <v>1406.5216623198762</v>
      </c>
      <c r="N5" s="32">
        <f t="shared" si="0"/>
        <v>1424.2158577003304</v>
      </c>
      <c r="O5" s="32">
        <f t="shared" si="0"/>
        <v>1477.6360880673633</v>
      </c>
      <c r="P5" s="32">
        <f t="shared" si="0"/>
        <v>1469.0271977586374</v>
      </c>
      <c r="Q5" s="32">
        <f t="shared" si="0"/>
        <v>1347.681661597632</v>
      </c>
      <c r="R5" s="32">
        <f t="shared" si="0"/>
        <v>1358.5289902411319</v>
      </c>
      <c r="S5" s="32">
        <f t="shared" si="0"/>
        <v>1455.2419482976156</v>
      </c>
      <c r="T5" s="32">
        <f t="shared" si="0"/>
        <v>1523.9783018083253</v>
      </c>
      <c r="U5" s="32">
        <f t="shared" si="0"/>
        <v>1544.8125402091323</v>
      </c>
      <c r="V5" s="32">
        <f t="shared" si="0"/>
        <v>1544.2935946614596</v>
      </c>
      <c r="W5" s="32">
        <f t="shared" si="0"/>
        <v>1586.5954920841696</v>
      </c>
      <c r="X5" s="32">
        <f t="shared" si="0"/>
        <v>1662.1618288629215</v>
      </c>
      <c r="Y5" s="32">
        <f t="shared" si="0"/>
        <v>1750.2095778348651</v>
      </c>
      <c r="Z5" s="32">
        <f t="shared" si="0"/>
        <v>1792.9115808472031</v>
      </c>
      <c r="AA5" s="32">
        <f t="shared" si="0"/>
        <v>1940.7261211545519</v>
      </c>
      <c r="AB5" s="32">
        <f t="shared" si="0"/>
        <v>1973.2831686184049</v>
      </c>
      <c r="AC5" s="32">
        <f t="shared" si="0"/>
        <v>2088.9268540663088</v>
      </c>
      <c r="AD5" s="32">
        <f t="shared" si="0"/>
        <v>2111.5257411859311</v>
      </c>
      <c r="AE5" s="32">
        <f>+AE7+AE18+AE24+AE29+AE32</f>
        <v>2312.9448727534741</v>
      </c>
      <c r="AF5" s="32">
        <f>+AF7+AF18+AF24+AF29+AF32</f>
        <v>2341.7422086540741</v>
      </c>
    </row>
    <row r="6" spans="1:32" x14ac:dyDescent="0.25">
      <c r="A6" s="6">
        <v>2</v>
      </c>
      <c r="B6" s="6"/>
      <c r="C6" s="31" t="s">
        <v>836</v>
      </c>
      <c r="D6" s="32">
        <f t="shared" ref="D6:AD6" si="1">D35+D43</f>
        <v>178.98850320655546</v>
      </c>
      <c r="E6" s="32">
        <f t="shared" si="1"/>
        <v>128.0995302941443</v>
      </c>
      <c r="F6" s="32">
        <f t="shared" si="1"/>
        <v>81.233638206462672</v>
      </c>
      <c r="G6" s="32">
        <f t="shared" si="1"/>
        <v>87.436361680569831</v>
      </c>
      <c r="H6" s="32">
        <f t="shared" si="1"/>
        <v>141.61175031669879</v>
      </c>
      <c r="I6" s="32">
        <f t="shared" si="1"/>
        <v>184.18020363065875</v>
      </c>
      <c r="J6" s="32">
        <f t="shared" si="1"/>
        <v>320.18886220235152</v>
      </c>
      <c r="K6" s="32">
        <f t="shared" si="1"/>
        <v>446.73582224393363</v>
      </c>
      <c r="L6" s="32">
        <f t="shared" si="1"/>
        <v>542.99659708610284</v>
      </c>
      <c r="M6" s="32">
        <f t="shared" si="1"/>
        <v>733.92349579977349</v>
      </c>
      <c r="N6" s="32">
        <f t="shared" si="1"/>
        <v>547.01453807763028</v>
      </c>
      <c r="O6" s="32">
        <f t="shared" si="1"/>
        <v>439.364710801157</v>
      </c>
      <c r="P6" s="32">
        <f t="shared" si="1"/>
        <v>459.48593058089574</v>
      </c>
      <c r="Q6" s="32">
        <f t="shared" si="1"/>
        <v>612.29081120438332</v>
      </c>
      <c r="R6" s="32">
        <f t="shared" si="1"/>
        <v>754.54043589032381</v>
      </c>
      <c r="S6" s="32">
        <f t="shared" si="1"/>
        <v>573.31006125118381</v>
      </c>
      <c r="T6" s="32">
        <f t="shared" si="1"/>
        <v>637.99360766917175</v>
      </c>
      <c r="U6" s="32">
        <f t="shared" si="1"/>
        <v>1084.3939352743621</v>
      </c>
      <c r="V6" s="32">
        <f t="shared" si="1"/>
        <v>1019.4688882332637</v>
      </c>
      <c r="W6" s="32">
        <f t="shared" si="1"/>
        <v>943.92478692784744</v>
      </c>
      <c r="X6" s="32">
        <f t="shared" si="1"/>
        <v>1142.8823929699229</v>
      </c>
      <c r="Y6" s="32">
        <f t="shared" si="1"/>
        <v>1294.7410348227331</v>
      </c>
      <c r="Z6" s="32">
        <f t="shared" si="1"/>
        <v>1424.1709050070947</v>
      </c>
      <c r="AA6" s="32">
        <f t="shared" si="1"/>
        <v>1642.6504444696814</v>
      </c>
      <c r="AB6" s="32">
        <f t="shared" si="1"/>
        <v>1433.8675522202168</v>
      </c>
      <c r="AC6" s="32">
        <f t="shared" si="1"/>
        <v>1371.0208409298593</v>
      </c>
      <c r="AD6" s="32">
        <f t="shared" si="1"/>
        <v>1667.306480096443</v>
      </c>
      <c r="AE6" s="32">
        <f>AE35+AE43</f>
        <v>1366.1155449104501</v>
      </c>
      <c r="AF6" s="32">
        <f>AF35+AF43</f>
        <v>1859.9519757443095</v>
      </c>
    </row>
    <row r="7" spans="1:32" x14ac:dyDescent="0.25">
      <c r="A7" s="6">
        <v>1</v>
      </c>
      <c r="B7" s="6" t="s">
        <v>838</v>
      </c>
      <c r="C7" s="31" t="s">
        <v>834</v>
      </c>
      <c r="D7" s="32">
        <f t="shared" ref="D7:AF7" si="2">SUM(D8:D11,D14:D17)</f>
        <v>447.21204462952556</v>
      </c>
      <c r="E7" s="32">
        <f t="shared" si="2"/>
        <v>393.74612798862</v>
      </c>
      <c r="F7" s="32">
        <f t="shared" si="2"/>
        <v>404.73019804216369</v>
      </c>
      <c r="G7" s="32">
        <f t="shared" si="2"/>
        <v>477.75564733045258</v>
      </c>
      <c r="H7" s="32">
        <f t="shared" si="2"/>
        <v>493.29479192799283</v>
      </c>
      <c r="I7" s="32">
        <f t="shared" si="2"/>
        <v>482.93366786065127</v>
      </c>
      <c r="J7" s="32">
        <f t="shared" si="2"/>
        <v>474.89493269946649</v>
      </c>
      <c r="K7" s="32">
        <f t="shared" si="2"/>
        <v>663.06770957913147</v>
      </c>
      <c r="L7" s="32">
        <f t="shared" si="2"/>
        <v>577.05534710761935</v>
      </c>
      <c r="M7" s="32">
        <f t="shared" si="2"/>
        <v>553.2933590123813</v>
      </c>
      <c r="N7" s="32">
        <f t="shared" si="2"/>
        <v>537.12977531431341</v>
      </c>
      <c r="O7" s="32">
        <f t="shared" si="2"/>
        <v>612.00013482821794</v>
      </c>
      <c r="P7" s="32">
        <f t="shared" si="2"/>
        <v>573.12843952713536</v>
      </c>
      <c r="Q7" s="32">
        <f t="shared" si="2"/>
        <v>470.78258640147237</v>
      </c>
      <c r="R7" s="32">
        <f t="shared" si="2"/>
        <v>473.13511112717617</v>
      </c>
      <c r="S7" s="32">
        <f t="shared" si="2"/>
        <v>478.48722924649866</v>
      </c>
      <c r="T7" s="32">
        <f t="shared" si="2"/>
        <v>507.83595171354517</v>
      </c>
      <c r="U7" s="32">
        <f t="shared" si="2"/>
        <v>523.08257429933008</v>
      </c>
      <c r="V7" s="32">
        <f t="shared" si="2"/>
        <v>523.77015077417957</v>
      </c>
      <c r="W7" s="32">
        <f t="shared" si="2"/>
        <v>556.15506947926565</v>
      </c>
      <c r="X7" s="32">
        <f t="shared" si="2"/>
        <v>551.48065290414331</v>
      </c>
      <c r="Y7" s="32">
        <f t="shared" si="2"/>
        <v>610.93071415853035</v>
      </c>
      <c r="Z7" s="32">
        <f t="shared" si="2"/>
        <v>623.06792215060591</v>
      </c>
      <c r="AA7" s="32">
        <f t="shared" si="2"/>
        <v>656.49507042892299</v>
      </c>
      <c r="AB7" s="32">
        <f t="shared" si="2"/>
        <v>690.04893351942189</v>
      </c>
      <c r="AC7" s="32">
        <f t="shared" si="2"/>
        <v>680.20083930762246</v>
      </c>
      <c r="AD7" s="32">
        <f t="shared" si="2"/>
        <v>621.60801515149842</v>
      </c>
      <c r="AE7" s="32">
        <f t="shared" si="2"/>
        <v>741.89612642503846</v>
      </c>
      <c r="AF7" s="32">
        <f t="shared" si="2"/>
        <v>715.48108977025822</v>
      </c>
    </row>
    <row r="8" spans="1:32" x14ac:dyDescent="0.25">
      <c r="A8" s="6">
        <v>1</v>
      </c>
      <c r="B8" s="13" t="s">
        <v>839</v>
      </c>
      <c r="C8" s="13" t="s">
        <v>840</v>
      </c>
      <c r="D8" s="114">
        <f>CO2eq!C55</f>
        <v>126.59843891447719</v>
      </c>
      <c r="E8" s="114">
        <f>CO2eq!D55</f>
        <v>132.15548664007414</v>
      </c>
      <c r="F8" s="114">
        <f>CO2eq!E55</f>
        <v>151.36189899109991</v>
      </c>
      <c r="G8" s="114">
        <f>CO2eq!F55</f>
        <v>172.47729114577373</v>
      </c>
      <c r="H8" s="114">
        <f>CO2eq!G55</f>
        <v>172.95996800167057</v>
      </c>
      <c r="I8" s="114">
        <f>CO2eq!H55</f>
        <v>174.00814020903476</v>
      </c>
      <c r="J8" s="114">
        <f>CO2eq!I55</f>
        <v>162.7782513822456</v>
      </c>
      <c r="K8" s="114">
        <f>CO2eq!J55</f>
        <v>165.00139540296712</v>
      </c>
      <c r="L8" s="114">
        <f>CO2eq!K55</f>
        <v>154.09009591170442</v>
      </c>
      <c r="M8" s="114">
        <f>CO2eq!L55</f>
        <v>166.56013720459529</v>
      </c>
      <c r="N8" s="114">
        <f>CO2eq!M55</f>
        <v>172.43146324545421</v>
      </c>
      <c r="O8" s="114">
        <f>CO2eq!N55</f>
        <v>180.86366220791811</v>
      </c>
      <c r="P8" s="114">
        <f>CO2eq!O55</f>
        <v>174.16554520318763</v>
      </c>
      <c r="Q8" s="114">
        <f>CO2eq!P55</f>
        <v>158.86636711128676</v>
      </c>
      <c r="R8" s="114">
        <f>CO2eq!Q55</f>
        <v>167.67423910638848</v>
      </c>
      <c r="S8" s="114">
        <f>CO2eq!R55</f>
        <v>162.47235709635686</v>
      </c>
      <c r="T8" s="114">
        <f>CO2eq!S55</f>
        <v>163.21289508560528</v>
      </c>
      <c r="U8" s="114">
        <f>CO2eq!T55</f>
        <v>175.05439956819339</v>
      </c>
      <c r="V8" s="114">
        <f>CO2eq!U55</f>
        <v>166.17784873993472</v>
      </c>
      <c r="W8" s="114">
        <f>CO2eq!V55</f>
        <v>175.59626055129192</v>
      </c>
      <c r="X8" s="114">
        <f>CO2eq!W55</f>
        <v>180.55474791845614</v>
      </c>
      <c r="Y8" s="114">
        <f>CO2eq!X55</f>
        <v>182.57577355452992</v>
      </c>
      <c r="Z8" s="114">
        <f>CO2eq!Y55</f>
        <v>180.91150276416096</v>
      </c>
      <c r="AA8" s="114">
        <f>CO2eq!Z55</f>
        <v>187.27244459055208</v>
      </c>
      <c r="AB8" s="114">
        <f>CO2eq!AA55</f>
        <v>175.54791676541808</v>
      </c>
      <c r="AC8" s="114">
        <f>CO2eq!AB55</f>
        <v>195.26604447395624</v>
      </c>
      <c r="AD8" s="114">
        <f>CO2eq!AC55</f>
        <v>189.73538724274738</v>
      </c>
      <c r="AE8" s="114">
        <f>CO2eq!AD55</f>
        <v>190.07479420357359</v>
      </c>
      <c r="AF8" s="114">
        <f>CO2eq!AE55</f>
        <v>204.70551536357476</v>
      </c>
    </row>
    <row r="9" spans="1:32" x14ac:dyDescent="0.25">
      <c r="A9" s="6">
        <v>1</v>
      </c>
      <c r="B9" s="13" t="s">
        <v>842</v>
      </c>
      <c r="C9" s="13" t="s">
        <v>843</v>
      </c>
      <c r="D9" s="114">
        <f>CO2eq!C54</f>
        <v>12.353982989439736</v>
      </c>
      <c r="E9" s="114">
        <f>CO2eq!D54</f>
        <v>12.678272152543624</v>
      </c>
      <c r="F9" s="114">
        <f>CO2eq!E54</f>
        <v>15.070013921477202</v>
      </c>
      <c r="G9" s="114">
        <f>CO2eq!F54</f>
        <v>9.2743001599067014</v>
      </c>
      <c r="H9" s="114">
        <f>CO2eq!G54</f>
        <v>18.242269731431438</v>
      </c>
      <c r="I9" s="114">
        <f>CO2eq!H54</f>
        <v>17.622997007504807</v>
      </c>
      <c r="J9" s="114">
        <f>CO2eq!I54</f>
        <v>14.482559891829013</v>
      </c>
      <c r="K9" s="114">
        <f>CO2eq!J54</f>
        <v>20.742287863285167</v>
      </c>
      <c r="L9" s="114">
        <f>CO2eq!K54</f>
        <v>12.334811085371058</v>
      </c>
      <c r="M9" s="114">
        <f>CO2eq!L54</f>
        <v>14.207856927546187</v>
      </c>
      <c r="N9" s="114">
        <f>CO2eq!M54</f>
        <v>15.181379151332276</v>
      </c>
      <c r="O9" s="114">
        <f>CO2eq!N54</f>
        <v>13.227101318243365</v>
      </c>
      <c r="P9" s="114">
        <f>CO2eq!O54</f>
        <v>15.610298388549239</v>
      </c>
      <c r="Q9" s="114">
        <f>CO2eq!P54</f>
        <v>36.155714364723799</v>
      </c>
      <c r="R9" s="114">
        <f>CO2eq!Q54</f>
        <v>44.016192133884289</v>
      </c>
      <c r="S9" s="114">
        <f>CO2eq!R54</f>
        <v>36.978241107011868</v>
      </c>
      <c r="T9" s="114">
        <f>CO2eq!S54</f>
        <v>38.232862622206063</v>
      </c>
      <c r="U9" s="114">
        <f>CO2eq!T54</f>
        <v>43.260411549617565</v>
      </c>
      <c r="V9" s="114">
        <f>CO2eq!U54</f>
        <v>37.10173927065437</v>
      </c>
      <c r="W9" s="114">
        <f>CO2eq!V54</f>
        <v>37.384856973831866</v>
      </c>
      <c r="X9" s="114">
        <f>CO2eq!W54</f>
        <v>47.735576284714334</v>
      </c>
      <c r="Y9" s="114">
        <f>CO2eq!X54</f>
        <v>47.627570100591704</v>
      </c>
      <c r="Z9" s="114">
        <f>CO2eq!Y54</f>
        <v>46.827869092005677</v>
      </c>
      <c r="AA9" s="114">
        <f>CO2eq!Z54</f>
        <v>36.621867651630694</v>
      </c>
      <c r="AB9" s="114">
        <f>CO2eq!AA54</f>
        <v>39.313282934681268</v>
      </c>
      <c r="AC9" s="114">
        <f>CO2eq!AB54</f>
        <v>47.765151201592694</v>
      </c>
      <c r="AD9" s="114">
        <f>CO2eq!AC54</f>
        <v>69.427484604432735</v>
      </c>
      <c r="AE9" s="114">
        <f>CO2eq!AD54</f>
        <v>81.183297527338937</v>
      </c>
      <c r="AF9" s="114">
        <f>CO2eq!AE54</f>
        <v>81.317862797349122</v>
      </c>
    </row>
    <row r="10" spans="1:32" x14ac:dyDescent="0.25">
      <c r="A10" s="6">
        <v>1</v>
      </c>
      <c r="B10" s="13" t="s">
        <v>846</v>
      </c>
      <c r="C10" s="13" t="s">
        <v>44</v>
      </c>
      <c r="D10" s="114">
        <f>CO2eq!C17</f>
        <v>303.24804402631304</v>
      </c>
      <c r="E10" s="114">
        <f>CO2eq!D17</f>
        <v>242.42858530425451</v>
      </c>
      <c r="F10" s="114">
        <f>CO2eq!E17</f>
        <v>230.44339949357988</v>
      </c>
      <c r="G10" s="114">
        <f>CO2eq!F17</f>
        <v>287.18328935737094</v>
      </c>
      <c r="H10" s="114">
        <f>CO2eq!G17</f>
        <v>293.16425396833205</v>
      </c>
      <c r="I10" s="114">
        <f>CO2eq!H17</f>
        <v>285.2451524874599</v>
      </c>
      <c r="J10" s="114">
        <f>CO2eq!I17</f>
        <v>291.45132834579499</v>
      </c>
      <c r="K10" s="114">
        <f>CO2eq!J17</f>
        <v>471.34979487365251</v>
      </c>
      <c r="L10" s="114">
        <f>CO2eq!K17</f>
        <v>404.47944537747753</v>
      </c>
      <c r="M10" s="114">
        <f>CO2eq!L17</f>
        <v>366.24120081437383</v>
      </c>
      <c r="N10" s="114">
        <f>CO2eq!M17</f>
        <v>343.73336417079616</v>
      </c>
      <c r="O10" s="114">
        <f>CO2eq!N17</f>
        <v>412.48688905388667</v>
      </c>
      <c r="P10" s="114">
        <f>CO2eq!O17</f>
        <v>377.92091812891226</v>
      </c>
      <c r="Q10" s="114">
        <f>CO2eq!P17</f>
        <v>271.30887384978899</v>
      </c>
      <c r="R10" s="114">
        <f>CO2eq!Q17</f>
        <v>257.39483385981316</v>
      </c>
      <c r="S10" s="114">
        <f>CO2eq!R17</f>
        <v>274.35695347115529</v>
      </c>
      <c r="T10" s="114">
        <f>CO2eq!S17</f>
        <v>301.4061412985601</v>
      </c>
      <c r="U10" s="114">
        <f>CO2eq!T17</f>
        <v>299.36931867828821</v>
      </c>
      <c r="V10" s="114">
        <f>CO2eq!U17</f>
        <v>314.53394722344035</v>
      </c>
      <c r="W10" s="114">
        <f>CO2eq!V17</f>
        <v>335.7550858126508</v>
      </c>
      <c r="X10" s="114">
        <f>CO2eq!W17</f>
        <v>314.16451493462188</v>
      </c>
      <c r="Y10" s="114">
        <f>CO2eq!X17</f>
        <v>370.45663664872154</v>
      </c>
      <c r="Z10" s="114">
        <f>CO2eq!Y17</f>
        <v>385.1378189806087</v>
      </c>
      <c r="AA10" s="114">
        <f>CO2eq!Z17</f>
        <v>421.65386418170101</v>
      </c>
      <c r="AB10" s="114">
        <f>CO2eq!AA17</f>
        <v>465.89973538823688</v>
      </c>
      <c r="AC10" s="114">
        <f>CO2eq!AB17</f>
        <v>427.51638752843644</v>
      </c>
      <c r="AD10" s="114">
        <f>CO2eq!AC17</f>
        <v>351.4154728834344</v>
      </c>
      <c r="AE10" s="114">
        <f>CO2eq!AD17</f>
        <v>457.09928198923478</v>
      </c>
      <c r="AF10" s="114">
        <f>CO2eq!AE17</f>
        <v>412.46203350717587</v>
      </c>
    </row>
    <row r="11" spans="1:32" x14ac:dyDescent="0.25">
      <c r="A11" s="6">
        <v>1</v>
      </c>
      <c r="B11" s="13" t="s">
        <v>848</v>
      </c>
      <c r="C11" s="13" t="s">
        <v>849</v>
      </c>
      <c r="D11" s="116">
        <f t="shared" ref="D11:AD11" si="3">+D12+D13</f>
        <v>0</v>
      </c>
      <c r="E11" s="116">
        <f t="shared" si="3"/>
        <v>0</v>
      </c>
      <c r="F11" s="116">
        <f t="shared" si="3"/>
        <v>0</v>
      </c>
      <c r="G11" s="116">
        <f t="shared" si="3"/>
        <v>0</v>
      </c>
      <c r="H11" s="116">
        <f t="shared" si="3"/>
        <v>0</v>
      </c>
      <c r="I11" s="116">
        <f t="shared" si="3"/>
        <v>0</v>
      </c>
      <c r="J11" s="116">
        <f t="shared" si="3"/>
        <v>0</v>
      </c>
      <c r="K11" s="116">
        <f t="shared" si="3"/>
        <v>0</v>
      </c>
      <c r="L11" s="116">
        <f t="shared" si="3"/>
        <v>0</v>
      </c>
      <c r="M11" s="116">
        <f t="shared" si="3"/>
        <v>0</v>
      </c>
      <c r="N11" s="116">
        <f t="shared" si="3"/>
        <v>0</v>
      </c>
      <c r="O11" s="116">
        <f t="shared" si="3"/>
        <v>0</v>
      </c>
      <c r="P11" s="116">
        <f t="shared" si="3"/>
        <v>0</v>
      </c>
      <c r="Q11" s="116">
        <f t="shared" si="3"/>
        <v>0</v>
      </c>
      <c r="R11" s="116">
        <f t="shared" si="3"/>
        <v>0</v>
      </c>
      <c r="S11" s="116">
        <f t="shared" si="3"/>
        <v>0</v>
      </c>
      <c r="T11" s="116">
        <f t="shared" si="3"/>
        <v>0</v>
      </c>
      <c r="U11" s="116">
        <f t="shared" si="3"/>
        <v>0</v>
      </c>
      <c r="V11" s="116">
        <f t="shared" si="3"/>
        <v>0</v>
      </c>
      <c r="W11" s="116">
        <f t="shared" si="3"/>
        <v>0</v>
      </c>
      <c r="X11" s="116">
        <f t="shared" si="3"/>
        <v>0</v>
      </c>
      <c r="Y11" s="116">
        <f t="shared" si="3"/>
        <v>0</v>
      </c>
      <c r="Z11" s="116">
        <f t="shared" si="3"/>
        <v>0</v>
      </c>
      <c r="AA11" s="116">
        <f t="shared" si="3"/>
        <v>0</v>
      </c>
      <c r="AB11" s="116">
        <f t="shared" si="3"/>
        <v>0</v>
      </c>
      <c r="AC11" s="116">
        <f t="shared" si="3"/>
        <v>0</v>
      </c>
      <c r="AD11" s="116">
        <f t="shared" si="3"/>
        <v>0</v>
      </c>
      <c r="AE11" s="116">
        <f>+AE12+AE13</f>
        <v>0</v>
      </c>
      <c r="AF11" s="116">
        <f>+AF12+AF13</f>
        <v>0</v>
      </c>
    </row>
    <row r="12" spans="1:32" x14ac:dyDescent="0.25">
      <c r="A12" s="6">
        <v>1</v>
      </c>
      <c r="B12" s="13" t="s">
        <v>851</v>
      </c>
      <c r="C12" s="13" t="s">
        <v>42</v>
      </c>
      <c r="D12" s="114">
        <f>CO2eq!C8-CO2eq!C10</f>
        <v>0</v>
      </c>
      <c r="E12" s="114">
        <f>CO2eq!D8-CO2eq!D10</f>
        <v>0</v>
      </c>
      <c r="F12" s="114">
        <f>CO2eq!E8-CO2eq!E10</f>
        <v>0</v>
      </c>
      <c r="G12" s="114">
        <f>CO2eq!F8-CO2eq!F10</f>
        <v>0</v>
      </c>
      <c r="H12" s="114">
        <f>CO2eq!G8-CO2eq!G10</f>
        <v>0</v>
      </c>
      <c r="I12" s="114">
        <f>CO2eq!H8-CO2eq!H10</f>
        <v>0</v>
      </c>
      <c r="J12" s="114">
        <f>CO2eq!I8-CO2eq!I10</f>
        <v>0</v>
      </c>
      <c r="K12" s="114">
        <f>CO2eq!J8-CO2eq!J10</f>
        <v>0</v>
      </c>
      <c r="L12" s="114">
        <f>CO2eq!K8-CO2eq!K10</f>
        <v>0</v>
      </c>
      <c r="M12" s="114">
        <f>CO2eq!L8-CO2eq!L10</f>
        <v>0</v>
      </c>
      <c r="N12" s="114">
        <f>CO2eq!M8-CO2eq!M10</f>
        <v>0</v>
      </c>
      <c r="O12" s="114">
        <f>CO2eq!N8-CO2eq!N10</f>
        <v>0</v>
      </c>
      <c r="P12" s="114">
        <f>CO2eq!O8-CO2eq!O10</f>
        <v>0</v>
      </c>
      <c r="Q12" s="114">
        <f>CO2eq!P8-CO2eq!P10</f>
        <v>0</v>
      </c>
      <c r="R12" s="114">
        <f>CO2eq!Q8-CO2eq!Q10</f>
        <v>0</v>
      </c>
      <c r="S12" s="114">
        <f>CO2eq!R8-CO2eq!R10</f>
        <v>0</v>
      </c>
      <c r="T12" s="114">
        <f>CO2eq!S8-CO2eq!S10</f>
        <v>0</v>
      </c>
      <c r="U12" s="114">
        <f>CO2eq!T8-CO2eq!T10</f>
        <v>0</v>
      </c>
      <c r="V12" s="114">
        <f>CO2eq!U8-CO2eq!U10</f>
        <v>0</v>
      </c>
      <c r="W12" s="114">
        <f>CO2eq!V8-CO2eq!V10</f>
        <v>0</v>
      </c>
      <c r="X12" s="114">
        <f>CO2eq!W8-CO2eq!W10</f>
        <v>0</v>
      </c>
      <c r="Y12" s="114">
        <f>CO2eq!X8-CO2eq!X10</f>
        <v>0</v>
      </c>
      <c r="Z12" s="114">
        <f>CO2eq!Y8-CO2eq!Y10</f>
        <v>0</v>
      </c>
      <c r="AA12" s="114">
        <f>CO2eq!Z8-CO2eq!Z10</f>
        <v>0</v>
      </c>
      <c r="AB12" s="114">
        <f>CO2eq!AA8-CO2eq!AA10</f>
        <v>0</v>
      </c>
      <c r="AC12" s="114">
        <f>CO2eq!AB8-CO2eq!AB10</f>
        <v>0</v>
      </c>
      <c r="AD12" s="114">
        <f>CO2eq!AC8-CO2eq!AC10</f>
        <v>0</v>
      </c>
      <c r="AE12" s="114">
        <f>CO2eq!AD8-CO2eq!AD10</f>
        <v>0</v>
      </c>
      <c r="AF12" s="114">
        <f>CO2eq!AE8-CO2eq!AE10</f>
        <v>0</v>
      </c>
    </row>
    <row r="13" spans="1:32" x14ac:dyDescent="0.25">
      <c r="A13" s="6">
        <v>1</v>
      </c>
      <c r="B13" s="13" t="s">
        <v>852</v>
      </c>
      <c r="C13" s="13" t="s">
        <v>853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</row>
    <row r="14" spans="1:32" x14ac:dyDescent="0.25">
      <c r="A14" s="6">
        <v>1</v>
      </c>
      <c r="B14" s="13" t="s">
        <v>855</v>
      </c>
      <c r="C14" s="13" t="s">
        <v>856</v>
      </c>
      <c r="D14" s="114">
        <f>CO2eq!C56</f>
        <v>5.0115786992956108</v>
      </c>
      <c r="E14" s="114">
        <f>CO2eq!D56</f>
        <v>6.483783891747688</v>
      </c>
      <c r="F14" s="114">
        <f>CO2eq!E56</f>
        <v>7.8548856360067303</v>
      </c>
      <c r="G14" s="114">
        <f>CO2eq!F56</f>
        <v>8.8207666674012</v>
      </c>
      <c r="H14" s="114">
        <f>CO2eq!G56</f>
        <v>8.9283002265588038</v>
      </c>
      <c r="I14" s="114">
        <f>CO2eq!H56</f>
        <v>6.0573781566517999</v>
      </c>
      <c r="J14" s="114">
        <f>CO2eq!I56</f>
        <v>6.1827930795968893</v>
      </c>
      <c r="K14" s="114">
        <f>CO2eq!J56</f>
        <v>5.9742314392266334</v>
      </c>
      <c r="L14" s="114">
        <f>CO2eq!K56</f>
        <v>6.1509947330663479</v>
      </c>
      <c r="M14" s="114">
        <f>CO2eq!L56</f>
        <v>6.284164065865971</v>
      </c>
      <c r="N14" s="114">
        <f>CO2eq!M56</f>
        <v>5.7835687467308343</v>
      </c>
      <c r="O14" s="114">
        <f>CO2eq!N56</f>
        <v>5.4224822481698363</v>
      </c>
      <c r="P14" s="114">
        <f>CO2eq!O56</f>
        <v>5.4316778064862152</v>
      </c>
      <c r="Q14" s="114">
        <f>CO2eq!P56</f>
        <v>4.4516310756728465</v>
      </c>
      <c r="R14" s="114">
        <f>CO2eq!Q56</f>
        <v>4.0498460270902283</v>
      </c>
      <c r="S14" s="114">
        <f>CO2eq!R56</f>
        <v>4.6796775719746577</v>
      </c>
      <c r="T14" s="114">
        <f>CO2eq!S56</f>
        <v>4.9840527071736984</v>
      </c>
      <c r="U14" s="114">
        <f>CO2eq!T56</f>
        <v>4.7072940833617043</v>
      </c>
      <c r="V14" s="114">
        <f>CO2eq!U56</f>
        <v>5.9566155401501026</v>
      </c>
      <c r="W14" s="114">
        <f>CO2eq!V56</f>
        <v>7.1747596774194058</v>
      </c>
      <c r="X14" s="114">
        <f>CO2eq!W56</f>
        <v>7.025423808728668</v>
      </c>
      <c r="Y14" s="114">
        <f>CO2eq!X56</f>
        <v>8.1286755542868043</v>
      </c>
      <c r="Z14" s="114">
        <f>CO2eq!Y56</f>
        <v>8.4600679619552714</v>
      </c>
      <c r="AA14" s="114">
        <f>CO2eq!Z56</f>
        <v>8.8070449100539339</v>
      </c>
      <c r="AB14" s="114">
        <f>CO2eq!AA56</f>
        <v>7.6626454464675247</v>
      </c>
      <c r="AC14" s="114">
        <f>CO2eq!AB56</f>
        <v>7.4143346821876088</v>
      </c>
      <c r="AD14" s="114">
        <f>CO2eq!AC56</f>
        <v>7.2969377261458241</v>
      </c>
      <c r="AE14" s="114">
        <f>CO2eq!AD56</f>
        <v>7.6160876813878096</v>
      </c>
      <c r="AF14" s="114">
        <f>CO2eq!AE56</f>
        <v>7.2023043252747865</v>
      </c>
    </row>
    <row r="15" spans="1:32" x14ac:dyDescent="0.25">
      <c r="A15" s="6">
        <v>1</v>
      </c>
      <c r="B15" s="13" t="s">
        <v>858</v>
      </c>
      <c r="C15" s="13" t="s">
        <v>859</v>
      </c>
      <c r="D15" s="114">
        <f>CO2eq!C60</f>
        <v>0</v>
      </c>
      <c r="E15" s="114">
        <f>CO2eq!D60</f>
        <v>0</v>
      </c>
      <c r="F15" s="114">
        <f>CO2eq!E60</f>
        <v>0</v>
      </c>
      <c r="G15" s="114">
        <f>CO2eq!F60</f>
        <v>0</v>
      </c>
      <c r="H15" s="114">
        <f>CO2eq!G60</f>
        <v>0</v>
      </c>
      <c r="I15" s="114">
        <f>CO2eq!H60</f>
        <v>0</v>
      </c>
      <c r="J15" s="114">
        <f>CO2eq!I60</f>
        <v>0</v>
      </c>
      <c r="K15" s="114">
        <f>CO2eq!J60</f>
        <v>0</v>
      </c>
      <c r="L15" s="114">
        <f>CO2eq!K60</f>
        <v>0</v>
      </c>
      <c r="M15" s="114">
        <f>CO2eq!L60</f>
        <v>0</v>
      </c>
      <c r="N15" s="114">
        <f>CO2eq!M60</f>
        <v>0</v>
      </c>
      <c r="O15" s="114">
        <f>CO2eq!N60</f>
        <v>0</v>
      </c>
      <c r="P15" s="114">
        <f>CO2eq!O60</f>
        <v>0</v>
      </c>
      <c r="Q15" s="114">
        <f>CO2eq!P60</f>
        <v>0</v>
      </c>
      <c r="R15" s="114">
        <f>CO2eq!Q60</f>
        <v>0</v>
      </c>
      <c r="S15" s="114">
        <f>CO2eq!R60</f>
        <v>0</v>
      </c>
      <c r="T15" s="114">
        <f>CO2eq!S60</f>
        <v>0</v>
      </c>
      <c r="U15" s="114">
        <f>CO2eq!T60</f>
        <v>0</v>
      </c>
      <c r="V15" s="114">
        <f>CO2eq!U60</f>
        <v>0</v>
      </c>
      <c r="W15" s="114">
        <f>CO2eq!V60</f>
        <v>0</v>
      </c>
      <c r="X15" s="114">
        <f>CO2eq!W60</f>
        <v>0</v>
      </c>
      <c r="Y15" s="114">
        <f>CO2eq!X60</f>
        <v>0</v>
      </c>
      <c r="Z15" s="114">
        <f>CO2eq!Y60</f>
        <v>0</v>
      </c>
      <c r="AA15" s="114">
        <f>CO2eq!Z60</f>
        <v>0</v>
      </c>
      <c r="AB15" s="114">
        <f>CO2eq!AA60</f>
        <v>0</v>
      </c>
      <c r="AC15" s="114">
        <f>CO2eq!AB60</f>
        <v>0</v>
      </c>
      <c r="AD15" s="114">
        <f>CO2eq!AC60</f>
        <v>0</v>
      </c>
      <c r="AE15" s="114">
        <f>CO2eq!AD60</f>
        <v>0</v>
      </c>
      <c r="AF15" s="114">
        <f>CO2eq!AE60</f>
        <v>0</v>
      </c>
    </row>
    <row r="16" spans="1:32" x14ac:dyDescent="0.25">
      <c r="A16" s="6">
        <v>1</v>
      </c>
      <c r="B16" s="13" t="s">
        <v>861</v>
      </c>
      <c r="C16" s="13" t="s">
        <v>862</v>
      </c>
      <c r="D16" s="113">
        <f>CO2eq!C68</f>
        <v>0</v>
      </c>
      <c r="E16" s="113">
        <f>CO2eq!D68</f>
        <v>0</v>
      </c>
      <c r="F16" s="113">
        <f>CO2eq!E68</f>
        <v>0</v>
      </c>
      <c r="G16" s="113">
        <f>CO2eq!F68</f>
        <v>0</v>
      </c>
      <c r="H16" s="113">
        <f>CO2eq!G68</f>
        <v>0</v>
      </c>
      <c r="I16" s="113">
        <f>CO2eq!H68</f>
        <v>0</v>
      </c>
      <c r="J16" s="113">
        <f>CO2eq!I68</f>
        <v>0</v>
      </c>
      <c r="K16" s="113">
        <f>CO2eq!J68</f>
        <v>0</v>
      </c>
      <c r="L16" s="113">
        <f>CO2eq!K68</f>
        <v>0</v>
      </c>
      <c r="M16" s="113">
        <f>CO2eq!L68</f>
        <v>0</v>
      </c>
      <c r="N16" s="113">
        <f>CO2eq!M68</f>
        <v>0</v>
      </c>
      <c r="O16" s="113">
        <f>CO2eq!N68</f>
        <v>0</v>
      </c>
      <c r="P16" s="113">
        <f>CO2eq!O68</f>
        <v>0</v>
      </c>
      <c r="Q16" s="113">
        <f>CO2eq!P68</f>
        <v>0</v>
      </c>
      <c r="R16" s="113">
        <f>CO2eq!Q68</f>
        <v>0</v>
      </c>
      <c r="S16" s="113">
        <f>CO2eq!R68</f>
        <v>0</v>
      </c>
      <c r="T16" s="113">
        <f>CO2eq!S68</f>
        <v>0</v>
      </c>
      <c r="U16" s="113">
        <f>CO2eq!T68</f>
        <v>0</v>
      </c>
      <c r="V16" s="113">
        <f>CO2eq!U68</f>
        <v>0</v>
      </c>
      <c r="W16" s="113">
        <f>CO2eq!V68</f>
        <v>0</v>
      </c>
      <c r="X16" s="113">
        <f>CO2eq!W68</f>
        <v>0</v>
      </c>
      <c r="Y16" s="113">
        <f>CO2eq!X68</f>
        <v>0</v>
      </c>
      <c r="Z16" s="113">
        <f>CO2eq!Y68</f>
        <v>0</v>
      </c>
      <c r="AA16" s="113">
        <f>CO2eq!Z68</f>
        <v>0</v>
      </c>
      <c r="AB16" s="113">
        <f>CO2eq!AA68</f>
        <v>0</v>
      </c>
      <c r="AC16" s="113">
        <f>CO2eq!AB68</f>
        <v>0</v>
      </c>
      <c r="AD16" s="113">
        <f>CO2eq!AC68</f>
        <v>0</v>
      </c>
      <c r="AE16" s="113">
        <f>CO2eq!AD68</f>
        <v>0</v>
      </c>
      <c r="AF16" s="113">
        <f>CO2eq!AE68</f>
        <v>0</v>
      </c>
    </row>
    <row r="17" spans="1:32" x14ac:dyDescent="0.25">
      <c r="A17" s="6">
        <v>1</v>
      </c>
      <c r="B17" s="13" t="s">
        <v>863</v>
      </c>
      <c r="C17" s="13" t="s">
        <v>864</v>
      </c>
      <c r="D17" s="113">
        <f>CO2eq!C80</f>
        <v>0</v>
      </c>
      <c r="E17" s="113">
        <f>CO2eq!D80</f>
        <v>0</v>
      </c>
      <c r="F17" s="113">
        <f>CO2eq!E80</f>
        <v>0</v>
      </c>
      <c r="G17" s="113">
        <f>CO2eq!F80</f>
        <v>0</v>
      </c>
      <c r="H17" s="113">
        <f>CO2eq!G80</f>
        <v>0</v>
      </c>
      <c r="I17" s="113">
        <f>CO2eq!H80</f>
        <v>0</v>
      </c>
      <c r="J17" s="113">
        <f>CO2eq!I80</f>
        <v>0</v>
      </c>
      <c r="K17" s="113">
        <f>CO2eq!J80</f>
        <v>0</v>
      </c>
      <c r="L17" s="113">
        <f>CO2eq!K80</f>
        <v>0</v>
      </c>
      <c r="M17" s="113">
        <f>CO2eq!L80</f>
        <v>0</v>
      </c>
      <c r="N17" s="113">
        <f>CO2eq!M80</f>
        <v>0</v>
      </c>
      <c r="O17" s="113">
        <f>CO2eq!N80</f>
        <v>0</v>
      </c>
      <c r="P17" s="113">
        <f>CO2eq!O80</f>
        <v>0</v>
      </c>
      <c r="Q17" s="113">
        <f>CO2eq!P80</f>
        <v>0</v>
      </c>
      <c r="R17" s="113">
        <f>CO2eq!Q80</f>
        <v>0</v>
      </c>
      <c r="S17" s="113">
        <f>CO2eq!R80</f>
        <v>0</v>
      </c>
      <c r="T17" s="113">
        <f>CO2eq!S80</f>
        <v>0</v>
      </c>
      <c r="U17" s="113">
        <f>CO2eq!T80</f>
        <v>0.69115041986929271</v>
      </c>
      <c r="V17" s="113">
        <f>CO2eq!U80</f>
        <v>0</v>
      </c>
      <c r="W17" s="113">
        <f>CO2eq!V80</f>
        <v>0.24410646407165393</v>
      </c>
      <c r="X17" s="113">
        <f>CO2eq!W80</f>
        <v>2.0003899576223128</v>
      </c>
      <c r="Y17" s="113">
        <f>CO2eq!X80</f>
        <v>2.1420583004003659</v>
      </c>
      <c r="Z17" s="113">
        <f>CO2eq!Y80</f>
        <v>1.73066335187538</v>
      </c>
      <c r="AA17" s="113">
        <f>CO2eq!Z80</f>
        <v>2.1398490949852262</v>
      </c>
      <c r="AB17" s="113">
        <f>CO2eq!AA80</f>
        <v>1.6253529846180323</v>
      </c>
      <c r="AC17" s="113">
        <f>CO2eq!AB80</f>
        <v>2.2389214214495574</v>
      </c>
      <c r="AD17" s="113">
        <f>CO2eq!AC80</f>
        <v>3.7327326947380652</v>
      </c>
      <c r="AE17" s="113">
        <f>CO2eq!AD80</f>
        <v>5.9226650235033258</v>
      </c>
      <c r="AF17" s="113">
        <f>CO2eq!AE80</f>
        <v>9.7933737768837119</v>
      </c>
    </row>
    <row r="18" spans="1:32" x14ac:dyDescent="0.25">
      <c r="A18" s="6">
        <v>1</v>
      </c>
      <c r="B18" s="6" t="s">
        <v>865</v>
      </c>
      <c r="C18" s="31" t="s">
        <v>72</v>
      </c>
      <c r="D18" s="32">
        <f t="shared" ref="D18:AD18" si="4">+SUM(D19:D23)</f>
        <v>347.72404752264794</v>
      </c>
      <c r="E18" s="32">
        <f t="shared" si="4"/>
        <v>364.10819522732157</v>
      </c>
      <c r="F18" s="32">
        <f t="shared" si="4"/>
        <v>396.72362064178071</v>
      </c>
      <c r="G18" s="32">
        <f t="shared" si="4"/>
        <v>439.2431862306459</v>
      </c>
      <c r="H18" s="32">
        <f t="shared" si="4"/>
        <v>496.44150073798977</v>
      </c>
      <c r="I18" s="32">
        <f t="shared" si="4"/>
        <v>543.56321340135344</v>
      </c>
      <c r="J18" s="32">
        <f t="shared" si="4"/>
        <v>588.02783539063614</v>
      </c>
      <c r="K18" s="32">
        <f t="shared" si="4"/>
        <v>616.15468678920581</v>
      </c>
      <c r="L18" s="32">
        <f t="shared" si="4"/>
        <v>648.4343677463728</v>
      </c>
      <c r="M18" s="32">
        <f t="shared" si="4"/>
        <v>680.71701663089573</v>
      </c>
      <c r="N18" s="32">
        <f t="shared" si="4"/>
        <v>701.50606731685014</v>
      </c>
      <c r="O18" s="32">
        <f t="shared" si="4"/>
        <v>657.92773611543294</v>
      </c>
      <c r="P18" s="32">
        <f t="shared" si="4"/>
        <v>702.94087152272959</v>
      </c>
      <c r="Q18" s="32">
        <f t="shared" si="4"/>
        <v>669.69627643679553</v>
      </c>
      <c r="R18" s="32">
        <f t="shared" si="4"/>
        <v>659.55412517018885</v>
      </c>
      <c r="S18" s="32">
        <f t="shared" si="4"/>
        <v>746.06617872157381</v>
      </c>
      <c r="T18" s="32">
        <f t="shared" si="4"/>
        <v>738.49673365542924</v>
      </c>
      <c r="U18" s="32">
        <f t="shared" si="4"/>
        <v>788.03820923343937</v>
      </c>
      <c r="V18" s="32">
        <f t="shared" si="4"/>
        <v>799.46532291524818</v>
      </c>
      <c r="W18" s="32">
        <f t="shared" si="4"/>
        <v>844.54920296253908</v>
      </c>
      <c r="X18" s="32">
        <f t="shared" si="4"/>
        <v>895.07782580347339</v>
      </c>
      <c r="Y18" s="32">
        <f t="shared" si="4"/>
        <v>928.06942197584976</v>
      </c>
      <c r="Z18" s="32">
        <f t="shared" si="4"/>
        <v>962.40093257062063</v>
      </c>
      <c r="AA18" s="32">
        <f t="shared" si="4"/>
        <v>969.95170396591766</v>
      </c>
      <c r="AB18" s="32">
        <f t="shared" si="4"/>
        <v>930.16141608542273</v>
      </c>
      <c r="AC18" s="32">
        <f t="shared" si="4"/>
        <v>1026.6171393249531</v>
      </c>
      <c r="AD18" s="32">
        <f t="shared" si="4"/>
        <v>1108.9357367583675</v>
      </c>
      <c r="AE18" s="32">
        <f>+SUM(AE19:AE23)</f>
        <v>1175.3120870444675</v>
      </c>
      <c r="AF18" s="32">
        <f>+SUM(AF19:AF23)</f>
        <v>1207.0220951954529</v>
      </c>
    </row>
    <row r="19" spans="1:32" x14ac:dyDescent="0.25">
      <c r="A19" s="6">
        <v>1</v>
      </c>
      <c r="B19" s="13" t="s">
        <v>866</v>
      </c>
      <c r="C19" s="13" t="s">
        <v>835</v>
      </c>
      <c r="D19" s="113">
        <f>CO2eq!C35</f>
        <v>328.19867430614875</v>
      </c>
      <c r="E19" s="113">
        <f>CO2eq!D35</f>
        <v>342.97101686483859</v>
      </c>
      <c r="F19" s="113">
        <f>CO2eq!E35</f>
        <v>372.62094437351146</v>
      </c>
      <c r="G19" s="113">
        <f>CO2eq!F35</f>
        <v>412.14642644072165</v>
      </c>
      <c r="H19" s="113">
        <f>CO2eq!G35</f>
        <v>464.69677168466393</v>
      </c>
      <c r="I19" s="113">
        <f>CO2eq!H35</f>
        <v>508.19491120088139</v>
      </c>
      <c r="J19" s="113">
        <f>CO2eq!I35</f>
        <v>549.0856208650448</v>
      </c>
      <c r="K19" s="113">
        <f>CO2eq!J35</f>
        <v>574.59692534771159</v>
      </c>
      <c r="L19" s="113">
        <f>CO2eq!K35</f>
        <v>604.0147127020133</v>
      </c>
      <c r="M19" s="113">
        <f>CO2eq!L35</f>
        <v>631.88390388071252</v>
      </c>
      <c r="N19" s="113">
        <f>CO2eq!M35</f>
        <v>649.99119621736884</v>
      </c>
      <c r="O19" s="113">
        <f>CO2eq!N35</f>
        <v>608.690628297898</v>
      </c>
      <c r="P19" s="113">
        <f>CO2eq!O35</f>
        <v>652.93560037389409</v>
      </c>
      <c r="Q19" s="113">
        <f>CO2eq!P35</f>
        <v>619.88187242420338</v>
      </c>
      <c r="R19" s="113">
        <f>CO2eq!Q35</f>
        <v>612.17819775282703</v>
      </c>
      <c r="S19" s="113">
        <f>CO2eq!R35</f>
        <v>697.62624509334091</v>
      </c>
      <c r="T19" s="113">
        <f>CO2eq!S35</f>
        <v>695.86127187169461</v>
      </c>
      <c r="U19" s="113">
        <f>CO2eq!T35</f>
        <v>742.7809044288457</v>
      </c>
      <c r="V19" s="113">
        <f>CO2eq!U35</f>
        <v>756.12187143759127</v>
      </c>
      <c r="W19" s="113">
        <f>CO2eq!V35</f>
        <v>798.37775481097447</v>
      </c>
      <c r="X19" s="113">
        <f>CO2eq!W35</f>
        <v>844.15226513504103</v>
      </c>
      <c r="Y19" s="113">
        <f>CO2eq!X35</f>
        <v>880.37874926819222</v>
      </c>
      <c r="Z19" s="113">
        <f>CO2eq!Y35</f>
        <v>914.70084684693961</v>
      </c>
      <c r="AA19" s="113">
        <f>CO2eq!Z35</f>
        <v>920.93529064447034</v>
      </c>
      <c r="AB19" s="113">
        <f>CO2eq!AA35</f>
        <v>878.84052519305101</v>
      </c>
      <c r="AC19" s="113">
        <f>CO2eq!AB35</f>
        <v>968.73548003904307</v>
      </c>
      <c r="AD19" s="113">
        <f>CO2eq!AC35</f>
        <v>1051.1845125423167</v>
      </c>
      <c r="AE19" s="113">
        <f>CO2eq!AD35</f>
        <v>1114.7968109646265</v>
      </c>
      <c r="AF19" s="113">
        <f>CO2eq!AE35</f>
        <v>1148.8315409638062</v>
      </c>
    </row>
    <row r="20" spans="1:32" x14ac:dyDescent="0.25">
      <c r="A20" s="6">
        <v>1</v>
      </c>
      <c r="B20" s="13" t="s">
        <v>868</v>
      </c>
      <c r="C20" s="13" t="s">
        <v>869</v>
      </c>
      <c r="D20" s="113">
        <f>CO2eq!C46</f>
        <v>0</v>
      </c>
      <c r="E20" s="113">
        <f>CO2eq!D46</f>
        <v>0</v>
      </c>
      <c r="F20" s="113">
        <f>CO2eq!E46</f>
        <v>0</v>
      </c>
      <c r="G20" s="113">
        <f>CO2eq!F46</f>
        <v>0</v>
      </c>
      <c r="H20" s="113">
        <f>CO2eq!G46</f>
        <v>0</v>
      </c>
      <c r="I20" s="113">
        <f>CO2eq!H46</f>
        <v>0</v>
      </c>
      <c r="J20" s="113">
        <f>CO2eq!I46</f>
        <v>0</v>
      </c>
      <c r="K20" s="113">
        <f>CO2eq!J46</f>
        <v>0</v>
      </c>
      <c r="L20" s="113">
        <f>CO2eq!K46</f>
        <v>0</v>
      </c>
      <c r="M20" s="113">
        <f>CO2eq!L46</f>
        <v>0</v>
      </c>
      <c r="N20" s="113">
        <f>CO2eq!M46</f>
        <v>0</v>
      </c>
      <c r="O20" s="113">
        <f>CO2eq!N46</f>
        <v>0</v>
      </c>
      <c r="P20" s="113">
        <f>CO2eq!O46</f>
        <v>0</v>
      </c>
      <c r="Q20" s="113">
        <f>CO2eq!P46</f>
        <v>0</v>
      </c>
      <c r="R20" s="113">
        <f>CO2eq!Q46</f>
        <v>0</v>
      </c>
      <c r="S20" s="113">
        <f>CO2eq!R46</f>
        <v>0</v>
      </c>
      <c r="T20" s="113">
        <f>CO2eq!S46</f>
        <v>0</v>
      </c>
      <c r="U20" s="113">
        <f>CO2eq!T46</f>
        <v>0</v>
      </c>
      <c r="V20" s="113">
        <f>CO2eq!U46</f>
        <v>0</v>
      </c>
      <c r="W20" s="113">
        <f>CO2eq!V46</f>
        <v>0</v>
      </c>
      <c r="X20" s="113">
        <f>CO2eq!W46</f>
        <v>0</v>
      </c>
      <c r="Y20" s="113">
        <f>CO2eq!X46</f>
        <v>0</v>
      </c>
      <c r="Z20" s="113">
        <f>CO2eq!Y46</f>
        <v>0</v>
      </c>
      <c r="AA20" s="113">
        <f>CO2eq!Z46</f>
        <v>0</v>
      </c>
      <c r="AB20" s="113">
        <f>CO2eq!AA46</f>
        <v>0</v>
      </c>
      <c r="AC20" s="113">
        <f>CO2eq!AB46</f>
        <v>0</v>
      </c>
      <c r="AD20" s="113">
        <f>CO2eq!AC46</f>
        <v>0</v>
      </c>
      <c r="AE20" s="113">
        <f>CO2eq!AD46</f>
        <v>0</v>
      </c>
      <c r="AF20" s="113">
        <f>CO2eq!AE46</f>
        <v>0</v>
      </c>
    </row>
    <row r="21" spans="1:32" x14ac:dyDescent="0.25">
      <c r="A21" s="6">
        <v>1</v>
      </c>
      <c r="B21" s="13" t="s">
        <v>870</v>
      </c>
      <c r="C21" s="13" t="s">
        <v>871</v>
      </c>
      <c r="D21" s="113">
        <f>CO2eq!C47</f>
        <v>0</v>
      </c>
      <c r="E21" s="113">
        <f>CO2eq!D47</f>
        <v>0</v>
      </c>
      <c r="F21" s="113">
        <f>CO2eq!E47</f>
        <v>0</v>
      </c>
      <c r="G21" s="113">
        <f>CO2eq!F47</f>
        <v>0</v>
      </c>
      <c r="H21" s="113">
        <f>CO2eq!G47</f>
        <v>0</v>
      </c>
      <c r="I21" s="113">
        <f>CO2eq!H47</f>
        <v>0</v>
      </c>
      <c r="J21" s="113">
        <f>CO2eq!I47</f>
        <v>0</v>
      </c>
      <c r="K21" s="113">
        <f>CO2eq!J47</f>
        <v>0</v>
      </c>
      <c r="L21" s="113">
        <f>CO2eq!K47</f>
        <v>0</v>
      </c>
      <c r="M21" s="113">
        <f>CO2eq!L47</f>
        <v>0</v>
      </c>
      <c r="N21" s="113">
        <f>CO2eq!M47</f>
        <v>0</v>
      </c>
      <c r="O21" s="113">
        <f>CO2eq!N47</f>
        <v>0</v>
      </c>
      <c r="P21" s="113">
        <f>CO2eq!O47</f>
        <v>0</v>
      </c>
      <c r="Q21" s="113">
        <f>CO2eq!P47</f>
        <v>0</v>
      </c>
      <c r="R21" s="113">
        <f>CO2eq!Q47</f>
        <v>0</v>
      </c>
      <c r="S21" s="113">
        <f>CO2eq!R47</f>
        <v>0</v>
      </c>
      <c r="T21" s="113">
        <f>CO2eq!S47</f>
        <v>0</v>
      </c>
      <c r="U21" s="113">
        <f>CO2eq!T47</f>
        <v>0</v>
      </c>
      <c r="V21" s="113">
        <f>CO2eq!U47</f>
        <v>0</v>
      </c>
      <c r="W21" s="113">
        <f>CO2eq!V47</f>
        <v>0</v>
      </c>
      <c r="X21" s="113">
        <f>CO2eq!W47</f>
        <v>0</v>
      </c>
      <c r="Y21" s="113">
        <f>CO2eq!X47</f>
        <v>0</v>
      </c>
      <c r="Z21" s="113">
        <f>CO2eq!Y47</f>
        <v>0</v>
      </c>
      <c r="AA21" s="113">
        <f>CO2eq!Z47</f>
        <v>0</v>
      </c>
      <c r="AB21" s="113">
        <f>CO2eq!AA47</f>
        <v>0</v>
      </c>
      <c r="AC21" s="113">
        <f>CO2eq!AB47</f>
        <v>6.2245228398662844</v>
      </c>
      <c r="AD21" s="113">
        <f>CO2eq!AC47</f>
        <v>0</v>
      </c>
      <c r="AE21" s="113">
        <f>CO2eq!AD47</f>
        <v>4.9623811429167053E-2</v>
      </c>
      <c r="AF21" s="113">
        <f>CO2eq!AE47</f>
        <v>3.9874997450882462E-6</v>
      </c>
    </row>
    <row r="22" spans="1:32" x14ac:dyDescent="0.25">
      <c r="A22" s="6">
        <v>1</v>
      </c>
      <c r="B22" s="13" t="s">
        <v>873</v>
      </c>
      <c r="C22" s="13" t="s">
        <v>860</v>
      </c>
      <c r="D22" s="113">
        <f>CO2eq!C34</f>
        <v>0</v>
      </c>
      <c r="E22" s="113">
        <f>CO2eq!D34</f>
        <v>0</v>
      </c>
      <c r="F22" s="113">
        <f>CO2eq!E34</f>
        <v>0</v>
      </c>
      <c r="G22" s="113">
        <f>CO2eq!F34</f>
        <v>0</v>
      </c>
      <c r="H22" s="113">
        <f>CO2eq!G34</f>
        <v>0</v>
      </c>
      <c r="I22" s="113">
        <f>CO2eq!H34</f>
        <v>0</v>
      </c>
      <c r="J22" s="113">
        <f>CO2eq!I34</f>
        <v>0</v>
      </c>
      <c r="K22" s="113">
        <f>CO2eq!J34</f>
        <v>0</v>
      </c>
      <c r="L22" s="113">
        <f>CO2eq!K34</f>
        <v>0</v>
      </c>
      <c r="M22" s="113">
        <f>CO2eq!L34</f>
        <v>0</v>
      </c>
      <c r="N22" s="113">
        <f>CO2eq!M34</f>
        <v>0</v>
      </c>
      <c r="O22" s="113">
        <f>CO2eq!N34</f>
        <v>0</v>
      </c>
      <c r="P22" s="113">
        <f>CO2eq!O34</f>
        <v>0</v>
      </c>
      <c r="Q22" s="113">
        <f>CO2eq!P34</f>
        <v>0</v>
      </c>
      <c r="R22" s="113">
        <f>CO2eq!Q34</f>
        <v>0</v>
      </c>
      <c r="S22" s="113">
        <f>CO2eq!R34</f>
        <v>0</v>
      </c>
      <c r="T22" s="113">
        <f>CO2eq!S34</f>
        <v>0</v>
      </c>
      <c r="U22" s="113">
        <f>CO2eq!T34</f>
        <v>0</v>
      </c>
      <c r="V22" s="113">
        <f>CO2eq!U34</f>
        <v>0</v>
      </c>
      <c r="W22" s="113">
        <f>CO2eq!V34</f>
        <v>0</v>
      </c>
      <c r="X22" s="113">
        <f>CO2eq!W34</f>
        <v>0</v>
      </c>
      <c r="Y22" s="113">
        <f>CO2eq!X34</f>
        <v>0</v>
      </c>
      <c r="Z22" s="113">
        <f>CO2eq!Y34</f>
        <v>0</v>
      </c>
      <c r="AA22" s="113">
        <f>CO2eq!Z34</f>
        <v>0</v>
      </c>
      <c r="AB22" s="113">
        <f>CO2eq!AA34</f>
        <v>0</v>
      </c>
      <c r="AC22" s="113">
        <f>CO2eq!AB34</f>
        <v>0</v>
      </c>
      <c r="AD22" s="113">
        <f>CO2eq!AC34</f>
        <v>0</v>
      </c>
      <c r="AE22" s="113">
        <f>CO2eq!AD34</f>
        <v>0</v>
      </c>
      <c r="AF22" s="113">
        <f>CO2eq!AE34</f>
        <v>0</v>
      </c>
    </row>
    <row r="23" spans="1:32" x14ac:dyDescent="0.25">
      <c r="A23" s="6">
        <v>1</v>
      </c>
      <c r="B23" s="13" t="s">
        <v>875</v>
      </c>
      <c r="C23" s="13" t="s">
        <v>867</v>
      </c>
      <c r="D23" s="113">
        <f>CO2eq!C52</f>
        <v>19.52537321649919</v>
      </c>
      <c r="E23" s="113">
        <f>CO2eq!D52</f>
        <v>21.137178362482995</v>
      </c>
      <c r="F23" s="113">
        <f>CO2eq!E52</f>
        <v>24.102676268269249</v>
      </c>
      <c r="G23" s="113">
        <f>CO2eq!F52</f>
        <v>27.096759789924235</v>
      </c>
      <c r="H23" s="113">
        <f>CO2eq!G52</f>
        <v>31.74472905332583</v>
      </c>
      <c r="I23" s="113">
        <f>CO2eq!H52</f>
        <v>35.36830220047208</v>
      </c>
      <c r="J23" s="113">
        <f>CO2eq!I52</f>
        <v>38.942214525591339</v>
      </c>
      <c r="K23" s="113">
        <f>CO2eq!J52</f>
        <v>41.557761441494264</v>
      </c>
      <c r="L23" s="113">
        <f>CO2eq!K52</f>
        <v>44.419655044359551</v>
      </c>
      <c r="M23" s="113">
        <f>CO2eq!L52</f>
        <v>48.833112750183204</v>
      </c>
      <c r="N23" s="113">
        <f>CO2eq!M52</f>
        <v>51.514871099481297</v>
      </c>
      <c r="O23" s="113">
        <f>CO2eq!N52</f>
        <v>49.237107817534891</v>
      </c>
      <c r="P23" s="113">
        <f>CO2eq!O52</f>
        <v>50.005271148835504</v>
      </c>
      <c r="Q23" s="113">
        <f>CO2eq!P52</f>
        <v>49.814404012592099</v>
      </c>
      <c r="R23" s="113">
        <f>CO2eq!Q52</f>
        <v>47.375927417361765</v>
      </c>
      <c r="S23" s="113">
        <f>CO2eq!R52</f>
        <v>48.439933628232865</v>
      </c>
      <c r="T23" s="113">
        <f>CO2eq!S52</f>
        <v>42.635461783734634</v>
      </c>
      <c r="U23" s="113">
        <f>CO2eq!T52</f>
        <v>45.257304804593623</v>
      </c>
      <c r="V23" s="113">
        <f>CO2eq!U52</f>
        <v>43.343451477656906</v>
      </c>
      <c r="W23" s="113">
        <f>CO2eq!V52</f>
        <v>46.171448151564562</v>
      </c>
      <c r="X23" s="113">
        <f>CO2eq!W52</f>
        <v>50.92556066843234</v>
      </c>
      <c r="Y23" s="113">
        <f>CO2eq!X52</f>
        <v>47.690672707657569</v>
      </c>
      <c r="Z23" s="113">
        <f>CO2eq!Y52</f>
        <v>47.70008572368107</v>
      </c>
      <c r="AA23" s="113">
        <f>CO2eq!Z52</f>
        <v>49.01641332144726</v>
      </c>
      <c r="AB23" s="113">
        <f>CO2eq!AA52</f>
        <v>51.320890892371729</v>
      </c>
      <c r="AC23" s="113">
        <f>CO2eq!AB52</f>
        <v>51.657136446043751</v>
      </c>
      <c r="AD23" s="113">
        <f>CO2eq!AC52</f>
        <v>57.751224216050879</v>
      </c>
      <c r="AE23" s="113">
        <f>CO2eq!AD52</f>
        <v>60.465652268411858</v>
      </c>
      <c r="AF23" s="113">
        <f>CO2eq!AE52</f>
        <v>58.190550244147076</v>
      </c>
    </row>
    <row r="24" spans="1:32" x14ac:dyDescent="0.25">
      <c r="A24" s="6">
        <v>1</v>
      </c>
      <c r="B24" s="6" t="s">
        <v>876</v>
      </c>
      <c r="C24" s="31" t="s">
        <v>722</v>
      </c>
      <c r="D24" s="118">
        <f t="shared" ref="D24:AD24" si="5">SUM(D25:D28)</f>
        <v>84.410608171233136</v>
      </c>
      <c r="E24" s="118">
        <f t="shared" si="5"/>
        <v>85.084859252353112</v>
      </c>
      <c r="F24" s="118">
        <f t="shared" si="5"/>
        <v>104.5074442946979</v>
      </c>
      <c r="G24" s="118">
        <f t="shared" si="5"/>
        <v>119.84907883985221</v>
      </c>
      <c r="H24" s="118">
        <f t="shared" si="5"/>
        <v>136.11647525151608</v>
      </c>
      <c r="I24" s="118">
        <f t="shared" si="5"/>
        <v>151.28925251266725</v>
      </c>
      <c r="J24" s="118">
        <f t="shared" si="5"/>
        <v>151.93116713471034</v>
      </c>
      <c r="K24" s="118">
        <f t="shared" si="5"/>
        <v>157.67149349484106</v>
      </c>
      <c r="L24" s="118">
        <f t="shared" si="5"/>
        <v>163.20311396783569</v>
      </c>
      <c r="M24" s="118">
        <f t="shared" si="5"/>
        <v>172.51128667659913</v>
      </c>
      <c r="N24" s="118">
        <f t="shared" si="5"/>
        <v>185.58001506916676</v>
      </c>
      <c r="O24" s="118">
        <f t="shared" si="5"/>
        <v>207.70821712371253</v>
      </c>
      <c r="P24" s="118">
        <f t="shared" si="5"/>
        <v>192.95788670877226</v>
      </c>
      <c r="Q24" s="118">
        <f t="shared" si="5"/>
        <v>207.20279875936407</v>
      </c>
      <c r="R24" s="118">
        <f t="shared" si="5"/>
        <v>225.83975394376682</v>
      </c>
      <c r="S24" s="118">
        <f t="shared" si="5"/>
        <v>230.6885403295432</v>
      </c>
      <c r="T24" s="118">
        <f t="shared" si="5"/>
        <v>277.6456164393511</v>
      </c>
      <c r="U24" s="118">
        <f t="shared" si="5"/>
        <v>233.69175667636262</v>
      </c>
      <c r="V24" s="118">
        <f t="shared" si="5"/>
        <v>221.05812097203187</v>
      </c>
      <c r="W24" s="118">
        <f t="shared" si="5"/>
        <v>185.89121964236489</v>
      </c>
      <c r="X24" s="118">
        <f t="shared" si="5"/>
        <v>215.60335015530472</v>
      </c>
      <c r="Y24" s="118">
        <f t="shared" si="5"/>
        <v>211.20944170048475</v>
      </c>
      <c r="Z24" s="118">
        <f t="shared" si="5"/>
        <v>207.44272612597663</v>
      </c>
      <c r="AA24" s="118">
        <f t="shared" si="5"/>
        <v>314.27934675971107</v>
      </c>
      <c r="AB24" s="118">
        <f t="shared" si="5"/>
        <v>353.07281901356021</v>
      </c>
      <c r="AC24" s="118">
        <f t="shared" si="5"/>
        <v>382.10887543373326</v>
      </c>
      <c r="AD24" s="118">
        <f t="shared" si="5"/>
        <v>380.98198927606518</v>
      </c>
      <c r="AE24" s="118">
        <f>SUM(AE25:AE28)</f>
        <v>395.73665928396804</v>
      </c>
      <c r="AF24" s="118">
        <f>SUM(AF25:AF28)</f>
        <v>419.23902368836303</v>
      </c>
    </row>
    <row r="25" spans="1:32" x14ac:dyDescent="0.25">
      <c r="A25" s="6">
        <v>1</v>
      </c>
      <c r="B25" s="13" t="s">
        <v>878</v>
      </c>
      <c r="C25" s="13" t="s">
        <v>724</v>
      </c>
      <c r="D25" s="113">
        <f>CO2eq!C426</f>
        <v>33.718461880424378</v>
      </c>
      <c r="E25" s="113">
        <f>CO2eq!D426</f>
        <v>34.717036746861979</v>
      </c>
      <c r="F25" s="113">
        <f>CO2eq!E426</f>
        <v>41.017332942611716</v>
      </c>
      <c r="G25" s="113">
        <f>CO2eq!F426</f>
        <v>47.598098453422061</v>
      </c>
      <c r="H25" s="113">
        <f>CO2eq!G426</f>
        <v>54.047813307268996</v>
      </c>
      <c r="I25" s="113">
        <f>CO2eq!H426</f>
        <v>60.463188848566702</v>
      </c>
      <c r="J25" s="113">
        <f>CO2eq!I426</f>
        <v>67.14547900624892</v>
      </c>
      <c r="K25" s="113">
        <f>CO2eq!J426</f>
        <v>76.390755709521059</v>
      </c>
      <c r="L25" s="113">
        <f>CO2eq!K426</f>
        <v>86.145377263112891</v>
      </c>
      <c r="M25" s="113">
        <f>CO2eq!L426</f>
        <v>95.767138739594145</v>
      </c>
      <c r="N25" s="113">
        <f>CO2eq!M426</f>
        <v>104.83139718397979</v>
      </c>
      <c r="O25" s="113">
        <f>CO2eq!N426</f>
        <v>113.78118570587432</v>
      </c>
      <c r="P25" s="113">
        <f>CO2eq!O426</f>
        <v>122.40923396590949</v>
      </c>
      <c r="Q25" s="113">
        <f>CO2eq!P426</f>
        <v>132.38805226240032</v>
      </c>
      <c r="R25" s="113">
        <f>CO2eq!Q426</f>
        <v>142.44779181400443</v>
      </c>
      <c r="S25" s="113">
        <f>CO2eq!R426</f>
        <v>152.7454317723635</v>
      </c>
      <c r="T25" s="113">
        <f>CO2eq!S426</f>
        <v>163.37227082119296</v>
      </c>
      <c r="U25" s="113">
        <f>CO2eq!T426</f>
        <v>114.46942533305545</v>
      </c>
      <c r="V25" s="113">
        <f>CO2eq!U426</f>
        <v>117.86183189451091</v>
      </c>
      <c r="W25" s="113">
        <f>CO2eq!V426</f>
        <v>120.62151902646542</v>
      </c>
      <c r="X25" s="113">
        <f>CO2eq!W426</f>
        <v>123.56471685381793</v>
      </c>
      <c r="Y25" s="113">
        <f>CO2eq!X426</f>
        <v>127.83612240221267</v>
      </c>
      <c r="Z25" s="113">
        <f>CO2eq!Y426</f>
        <v>133.14573464227351</v>
      </c>
      <c r="AA25" s="113">
        <f>CO2eq!Z426</f>
        <v>239.15812218978112</v>
      </c>
      <c r="AB25" s="113">
        <f>CO2eq!AA426</f>
        <v>252.7956708584162</v>
      </c>
      <c r="AC25" s="113">
        <f>CO2eq!AB426</f>
        <v>262.16962666966765</v>
      </c>
      <c r="AD25" s="113">
        <f>CO2eq!AC426</f>
        <v>273.18765923930823</v>
      </c>
      <c r="AE25" s="113">
        <f>CO2eq!AD426</f>
        <v>281.9978891731227</v>
      </c>
      <c r="AF25" s="113">
        <f>CO2eq!AE426</f>
        <v>293.30694987360647</v>
      </c>
    </row>
    <row r="26" spans="1:32" x14ac:dyDescent="0.25">
      <c r="A26" s="6">
        <v>1</v>
      </c>
      <c r="B26" s="13" t="s">
        <v>880</v>
      </c>
      <c r="C26" s="13" t="s">
        <v>879</v>
      </c>
      <c r="D26" s="113">
        <f>CO2eq!C430</f>
        <v>0</v>
      </c>
      <c r="E26" s="113">
        <f>CO2eq!D430</f>
        <v>0</v>
      </c>
      <c r="F26" s="113">
        <f>CO2eq!E430</f>
        <v>0</v>
      </c>
      <c r="G26" s="113">
        <f>CO2eq!F430</f>
        <v>0</v>
      </c>
      <c r="H26" s="113">
        <f>CO2eq!G430</f>
        <v>0</v>
      </c>
      <c r="I26" s="113">
        <f>CO2eq!H430</f>
        <v>0</v>
      </c>
      <c r="J26" s="113">
        <f>CO2eq!I430</f>
        <v>0</v>
      </c>
      <c r="K26" s="113">
        <f>CO2eq!J430</f>
        <v>0</v>
      </c>
      <c r="L26" s="113">
        <f>CO2eq!K430</f>
        <v>0</v>
      </c>
      <c r="M26" s="113">
        <f>CO2eq!L430</f>
        <v>0</v>
      </c>
      <c r="N26" s="113">
        <f>CO2eq!M430</f>
        <v>0</v>
      </c>
      <c r="O26" s="113">
        <f>CO2eq!N430</f>
        <v>0</v>
      </c>
      <c r="P26" s="113">
        <f>CO2eq!O430</f>
        <v>8.641375</v>
      </c>
      <c r="Q26" s="113">
        <f>CO2eq!P430</f>
        <v>8.641375</v>
      </c>
      <c r="R26" s="113">
        <f>CO2eq!Q430</f>
        <v>8.641375</v>
      </c>
      <c r="S26" s="113">
        <f>CO2eq!R430</f>
        <v>9.7777749999999983</v>
      </c>
      <c r="T26" s="113">
        <f>CO2eq!S430</f>
        <v>18.073495000000001</v>
      </c>
      <c r="U26" s="113">
        <f>CO2eq!T430</f>
        <v>18.073495000000001</v>
      </c>
      <c r="V26" s="113">
        <f>CO2eq!U430</f>
        <v>16.937094999999999</v>
      </c>
      <c r="W26" s="113">
        <f>CO2eq!V430</f>
        <v>16.937094999999999</v>
      </c>
      <c r="X26" s="113">
        <f>CO2eq!W430</f>
        <v>16.937094999999999</v>
      </c>
      <c r="Y26" s="113">
        <f>CO2eq!X430</f>
        <v>10.820565944000002</v>
      </c>
      <c r="Z26" s="113">
        <f>CO2eq!Y430</f>
        <v>12.999756888</v>
      </c>
      <c r="AA26" s="113">
        <f>CO2eq!Z430</f>
        <v>15.178947832000004</v>
      </c>
      <c r="AB26" s="113">
        <f>CO2eq!AA430</f>
        <v>17.358138776000004</v>
      </c>
      <c r="AC26" s="113">
        <f>CO2eq!AB430</f>
        <v>20.523105582000003</v>
      </c>
      <c r="AD26" s="113">
        <f>CO2eq!AC430</f>
        <v>21.918943807999995</v>
      </c>
      <c r="AE26" s="113">
        <f>CO2eq!AD430</f>
        <v>22.007787560000004</v>
      </c>
      <c r="AF26" s="113">
        <f>CO2eq!AE430</f>
        <v>25.971560229999998</v>
      </c>
    </row>
    <row r="27" spans="1:32" x14ac:dyDescent="0.25">
      <c r="A27" s="6">
        <v>1</v>
      </c>
      <c r="B27" s="13" t="s">
        <v>882</v>
      </c>
      <c r="C27" s="13" t="s">
        <v>883</v>
      </c>
      <c r="D27" s="113">
        <f>CO2eq!C431</f>
        <v>1.7947781577362159</v>
      </c>
      <c r="E27" s="113">
        <f>CO2eq!D431</f>
        <v>1.8331863958364716</v>
      </c>
      <c r="F27" s="113">
        <f>CO2eq!E431</f>
        <v>1.8967079098873847</v>
      </c>
      <c r="G27" s="113">
        <f>CO2eq!F431</f>
        <v>1.924425290199838</v>
      </c>
      <c r="H27" s="113">
        <f>CO2eq!G431</f>
        <v>1.9397610575782658</v>
      </c>
      <c r="I27" s="113">
        <f>CO2eq!H431</f>
        <v>1.9866090501676046</v>
      </c>
      <c r="J27" s="113">
        <f>CO2eq!I431</f>
        <v>2.0320616459739815</v>
      </c>
      <c r="K27" s="113">
        <f>CO2eq!J431</f>
        <v>2.0830739707692336</v>
      </c>
      <c r="L27" s="113">
        <f>CO2eq!K431</f>
        <v>2.1071396074439814</v>
      </c>
      <c r="M27" s="113">
        <f>CO2eq!L431</f>
        <v>2.0875849852327666</v>
      </c>
      <c r="N27" s="113">
        <f>CO2eq!M431</f>
        <v>2.1191418533348108</v>
      </c>
      <c r="O27" s="113">
        <f>CO2eq!N431</f>
        <v>2.132506055811465</v>
      </c>
      <c r="P27" s="113">
        <f>CO2eq!O431</f>
        <v>2.1907786984363637</v>
      </c>
      <c r="Q27" s="113">
        <f>CO2eq!P431</f>
        <v>2.240948530740138</v>
      </c>
      <c r="R27" s="113">
        <f>CO2eq!Q431</f>
        <v>2.29845326051732</v>
      </c>
      <c r="S27" s="113">
        <f>CO2eq!R431</f>
        <v>2.3541761784128412</v>
      </c>
      <c r="T27" s="113">
        <f>CO2eq!S431</f>
        <v>2.4051802926193604</v>
      </c>
      <c r="U27" s="113">
        <f>CO2eq!T431</f>
        <v>2.4576763601585272</v>
      </c>
      <c r="V27" s="113">
        <f>CO2eq!U431</f>
        <v>2.3257786462564254</v>
      </c>
      <c r="W27" s="113">
        <f>CO2eq!V431</f>
        <v>2.4007805136748632</v>
      </c>
      <c r="X27" s="113">
        <f>CO2eq!W431</f>
        <v>2.512731128649214</v>
      </c>
      <c r="Y27" s="113">
        <f>CO2eq!X431</f>
        <v>2.6915116475414553</v>
      </c>
      <c r="Z27" s="113">
        <f>CO2eq!Y431</f>
        <v>2.7235351752504373</v>
      </c>
      <c r="AA27" s="113">
        <f>CO2eq!Z431</f>
        <v>2.7711050126276988</v>
      </c>
      <c r="AB27" s="113">
        <f>CO2eq!AA431</f>
        <v>2.3455282318239958</v>
      </c>
      <c r="AC27" s="113">
        <f>CO2eq!AB431</f>
        <v>2.4927370906233217</v>
      </c>
      <c r="AD27" s="113">
        <f>CO2eq!AC431</f>
        <v>2.5421978433933163</v>
      </c>
      <c r="AE27" s="113">
        <f>CO2eq!AD431</f>
        <v>2.8810472669805631</v>
      </c>
      <c r="AF27" s="113">
        <f>CO2eq!AE431</f>
        <v>3.2063472046759505</v>
      </c>
    </row>
    <row r="28" spans="1:32" x14ac:dyDescent="0.25">
      <c r="A28" s="6">
        <v>1</v>
      </c>
      <c r="B28" s="13" t="s">
        <v>884</v>
      </c>
      <c r="C28" s="13" t="s">
        <v>857</v>
      </c>
      <c r="D28" s="113">
        <f>CO2eq!C434</f>
        <v>48.89736813307254</v>
      </c>
      <c r="E28" s="113">
        <f>CO2eq!D434</f>
        <v>48.534636109654656</v>
      </c>
      <c r="F28" s="113">
        <f>CO2eq!E434</f>
        <v>61.593403442198813</v>
      </c>
      <c r="G28" s="113">
        <f>CO2eq!F434</f>
        <v>70.326555096230308</v>
      </c>
      <c r="H28" s="113">
        <f>CO2eq!G434</f>
        <v>80.128900886668816</v>
      </c>
      <c r="I28" s="113">
        <f>CO2eq!H434</f>
        <v>88.839454613932958</v>
      </c>
      <c r="J28" s="113">
        <f>CO2eq!I434</f>
        <v>82.753626482487448</v>
      </c>
      <c r="K28" s="113">
        <f>CO2eq!J434</f>
        <v>79.197663814550779</v>
      </c>
      <c r="L28" s="113">
        <f>CO2eq!K434</f>
        <v>74.95059709727883</v>
      </c>
      <c r="M28" s="113">
        <f>CO2eq!L434</f>
        <v>74.656562951772202</v>
      </c>
      <c r="N28" s="113">
        <f>CO2eq!M434</f>
        <v>78.629476031852164</v>
      </c>
      <c r="O28" s="113">
        <f>CO2eq!N434</f>
        <v>91.794525362026761</v>
      </c>
      <c r="P28" s="113">
        <f>CO2eq!O434</f>
        <v>59.716499044426413</v>
      </c>
      <c r="Q28" s="113">
        <f>CO2eq!P434</f>
        <v>63.932422966223619</v>
      </c>
      <c r="R28" s="113">
        <f>CO2eq!Q434</f>
        <v>72.452133869245088</v>
      </c>
      <c r="S28" s="113">
        <f>CO2eq!R434</f>
        <v>65.811157378766865</v>
      </c>
      <c r="T28" s="113">
        <f>CO2eq!S434</f>
        <v>93.794670325538789</v>
      </c>
      <c r="U28" s="113">
        <f>CO2eq!T434</f>
        <v>98.691159983148623</v>
      </c>
      <c r="V28" s="113">
        <f>CO2eq!U434</f>
        <v>83.93341543126455</v>
      </c>
      <c r="W28" s="113">
        <f>CO2eq!V434</f>
        <v>45.931825102224579</v>
      </c>
      <c r="X28" s="113">
        <f>CO2eq!W434</f>
        <v>72.588807172837591</v>
      </c>
      <c r="Y28" s="113">
        <f>CO2eq!X434</f>
        <v>69.861241706730624</v>
      </c>
      <c r="Z28" s="113">
        <f>CO2eq!Y434</f>
        <v>58.57369942045267</v>
      </c>
      <c r="AA28" s="113">
        <f>CO2eq!Z434</f>
        <v>57.171171725302266</v>
      </c>
      <c r="AB28" s="113">
        <f>CO2eq!AA434</f>
        <v>80.573481147319939</v>
      </c>
      <c r="AC28" s="113">
        <f>CO2eq!AB434</f>
        <v>96.92340609144226</v>
      </c>
      <c r="AD28" s="113">
        <f>CO2eq!AC434</f>
        <v>83.333188385363655</v>
      </c>
      <c r="AE28" s="113">
        <f>CO2eq!AD434</f>
        <v>88.849935283864809</v>
      </c>
      <c r="AF28" s="113">
        <f>CO2eq!AE434</f>
        <v>96.754166380080576</v>
      </c>
    </row>
    <row r="29" spans="1:32" x14ac:dyDescent="0.25">
      <c r="A29" s="6">
        <v>1</v>
      </c>
      <c r="B29" s="6" t="s">
        <v>886</v>
      </c>
      <c r="C29" s="31" t="s">
        <v>743</v>
      </c>
      <c r="D29" s="32">
        <f t="shared" ref="D29:AD29" si="6">D30+D31</f>
        <v>0</v>
      </c>
      <c r="E29" s="32">
        <f t="shared" si="6"/>
        <v>0</v>
      </c>
      <c r="F29" s="32">
        <f t="shared" si="6"/>
        <v>0</v>
      </c>
      <c r="G29" s="32">
        <f t="shared" si="6"/>
        <v>0</v>
      </c>
      <c r="H29" s="32">
        <f t="shared" si="6"/>
        <v>0</v>
      </c>
      <c r="I29" s="32">
        <f t="shared" si="6"/>
        <v>0</v>
      </c>
      <c r="J29" s="32">
        <f t="shared" si="6"/>
        <v>0</v>
      </c>
      <c r="K29" s="32">
        <f t="shared" si="6"/>
        <v>0</v>
      </c>
      <c r="L29" s="32">
        <f t="shared" si="6"/>
        <v>0</v>
      </c>
      <c r="M29" s="32">
        <f t="shared" si="6"/>
        <v>0</v>
      </c>
      <c r="N29" s="32">
        <f t="shared" si="6"/>
        <v>0</v>
      </c>
      <c r="O29" s="32">
        <f t="shared" si="6"/>
        <v>0</v>
      </c>
      <c r="P29" s="32">
        <f t="shared" si="6"/>
        <v>0</v>
      </c>
      <c r="Q29" s="32">
        <f t="shared" si="6"/>
        <v>0</v>
      </c>
      <c r="R29" s="32">
        <f t="shared" si="6"/>
        <v>0</v>
      </c>
      <c r="S29" s="32">
        <f t="shared" si="6"/>
        <v>0</v>
      </c>
      <c r="T29" s="32">
        <f t="shared" si="6"/>
        <v>0</v>
      </c>
      <c r="U29" s="32">
        <f t="shared" si="6"/>
        <v>0</v>
      </c>
      <c r="V29" s="32">
        <f t="shared" si="6"/>
        <v>0</v>
      </c>
      <c r="W29" s="32">
        <f t="shared" si="6"/>
        <v>0</v>
      </c>
      <c r="X29" s="32">
        <f t="shared" si="6"/>
        <v>0</v>
      </c>
      <c r="Y29" s="32">
        <f t="shared" si="6"/>
        <v>0</v>
      </c>
      <c r="Z29" s="32">
        <f t="shared" si="6"/>
        <v>0</v>
      </c>
      <c r="AA29" s="32">
        <f t="shared" si="6"/>
        <v>0</v>
      </c>
      <c r="AB29" s="32">
        <f t="shared" si="6"/>
        <v>0</v>
      </c>
      <c r="AC29" s="32">
        <f t="shared" si="6"/>
        <v>0</v>
      </c>
      <c r="AD29" s="32">
        <f t="shared" si="6"/>
        <v>0</v>
      </c>
      <c r="AE29" s="32">
        <f>AE30+AE31</f>
        <v>0</v>
      </c>
      <c r="AF29" s="32">
        <f>AF30+AF31</f>
        <v>0</v>
      </c>
    </row>
    <row r="30" spans="1:32" x14ac:dyDescent="0.25">
      <c r="A30" s="6">
        <v>1</v>
      </c>
      <c r="B30" s="13" t="s">
        <v>887</v>
      </c>
      <c r="C30" s="13" t="s">
        <v>872</v>
      </c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</row>
    <row r="31" spans="1:32" x14ac:dyDescent="0.25">
      <c r="A31" s="6">
        <v>1</v>
      </c>
      <c r="B31" s="13" t="s">
        <v>888</v>
      </c>
      <c r="C31" s="13" t="s">
        <v>854</v>
      </c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</row>
    <row r="32" spans="1:32" x14ac:dyDescent="0.25">
      <c r="A32" s="6">
        <v>1</v>
      </c>
      <c r="B32" s="6" t="s">
        <v>889</v>
      </c>
      <c r="C32" s="31" t="s">
        <v>844</v>
      </c>
      <c r="D32" s="32">
        <f t="shared" ref="D32:AF32" si="7">SUM(D33:D34)</f>
        <v>0</v>
      </c>
      <c r="E32" s="32">
        <f t="shared" si="7"/>
        <v>0</v>
      </c>
      <c r="F32" s="32">
        <f t="shared" si="7"/>
        <v>0</v>
      </c>
      <c r="G32" s="32">
        <f t="shared" si="7"/>
        <v>0</v>
      </c>
      <c r="H32" s="32">
        <f t="shared" si="7"/>
        <v>0</v>
      </c>
      <c r="I32" s="32">
        <f t="shared" si="7"/>
        <v>0</v>
      </c>
      <c r="J32" s="32">
        <f t="shared" si="7"/>
        <v>0</v>
      </c>
      <c r="K32" s="32">
        <f t="shared" si="7"/>
        <v>0</v>
      </c>
      <c r="L32" s="32">
        <f t="shared" si="7"/>
        <v>0</v>
      </c>
      <c r="M32" s="32">
        <f t="shared" si="7"/>
        <v>0</v>
      </c>
      <c r="N32" s="32">
        <f t="shared" si="7"/>
        <v>0</v>
      </c>
      <c r="O32" s="32">
        <f t="shared" si="7"/>
        <v>0</v>
      </c>
      <c r="P32" s="32">
        <f t="shared" si="7"/>
        <v>0</v>
      </c>
      <c r="Q32" s="32">
        <f t="shared" si="7"/>
        <v>0</v>
      </c>
      <c r="R32" s="32">
        <f t="shared" si="7"/>
        <v>0</v>
      </c>
      <c r="S32" s="32">
        <f t="shared" si="7"/>
        <v>0</v>
      </c>
      <c r="T32" s="32">
        <f t="shared" si="7"/>
        <v>0</v>
      </c>
      <c r="U32" s="32">
        <f t="shared" si="7"/>
        <v>0</v>
      </c>
      <c r="V32" s="32">
        <f t="shared" si="7"/>
        <v>0</v>
      </c>
      <c r="W32" s="32">
        <f t="shared" si="7"/>
        <v>0</v>
      </c>
      <c r="X32" s="32">
        <f t="shared" si="7"/>
        <v>0</v>
      </c>
      <c r="Y32" s="32">
        <f t="shared" si="7"/>
        <v>0</v>
      </c>
      <c r="Z32" s="32">
        <f t="shared" si="7"/>
        <v>0</v>
      </c>
      <c r="AA32" s="32">
        <f t="shared" si="7"/>
        <v>0</v>
      </c>
      <c r="AB32" s="32">
        <f t="shared" si="7"/>
        <v>0</v>
      </c>
      <c r="AC32" s="32">
        <f t="shared" si="7"/>
        <v>0</v>
      </c>
      <c r="AD32" s="32">
        <f t="shared" si="7"/>
        <v>0</v>
      </c>
      <c r="AE32" s="32">
        <f t="shared" si="7"/>
        <v>0</v>
      </c>
      <c r="AF32" s="32">
        <f t="shared" si="7"/>
        <v>0</v>
      </c>
    </row>
    <row r="33" spans="1:32" x14ac:dyDescent="0.25">
      <c r="A33" s="6">
        <v>1</v>
      </c>
      <c r="B33" s="13" t="s">
        <v>890</v>
      </c>
      <c r="C33" s="13" t="s">
        <v>391</v>
      </c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</row>
    <row r="34" spans="1:32" x14ac:dyDescent="0.25">
      <c r="A34" s="6">
        <v>1</v>
      </c>
      <c r="B34" s="13" t="s">
        <v>891</v>
      </c>
      <c r="C34" s="13" t="s">
        <v>744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</row>
    <row r="35" spans="1:32" x14ac:dyDescent="0.25">
      <c r="A35" s="6">
        <v>2</v>
      </c>
      <c r="B35" s="6" t="s">
        <v>838</v>
      </c>
      <c r="C35" s="31" t="s">
        <v>847</v>
      </c>
      <c r="D35" s="32">
        <f t="shared" ref="D35:AD35" si="8">SUM(D36:D39)+D42</f>
        <v>178.87431996125321</v>
      </c>
      <c r="E35" s="32">
        <f t="shared" si="8"/>
        <v>128.02184215096375</v>
      </c>
      <c r="F35" s="32">
        <f t="shared" si="8"/>
        <v>81.190226141067242</v>
      </c>
      <c r="G35" s="32">
        <f t="shared" si="8"/>
        <v>87.385160154070263</v>
      </c>
      <c r="H35" s="32">
        <f t="shared" si="8"/>
        <v>141.55042593820565</v>
      </c>
      <c r="I35" s="32">
        <f t="shared" si="8"/>
        <v>184.11954953321765</v>
      </c>
      <c r="J35" s="32">
        <f t="shared" si="8"/>
        <v>320.09242507203425</v>
      </c>
      <c r="K35" s="32">
        <f t="shared" si="8"/>
        <v>446.62645374444605</v>
      </c>
      <c r="L35" s="32">
        <f t="shared" si="8"/>
        <v>542.88800112900606</v>
      </c>
      <c r="M35" s="32">
        <f t="shared" si="8"/>
        <v>733.79768121747475</v>
      </c>
      <c r="N35" s="32">
        <f t="shared" si="8"/>
        <v>546.91917076206391</v>
      </c>
      <c r="O35" s="32">
        <f t="shared" si="8"/>
        <v>439.28680093041271</v>
      </c>
      <c r="P35" s="32">
        <f t="shared" si="8"/>
        <v>459.41869196462244</v>
      </c>
      <c r="Q35" s="32">
        <f t="shared" si="8"/>
        <v>612.20826540911105</v>
      </c>
      <c r="R35" s="32">
        <f t="shared" si="8"/>
        <v>754.4420677721472</v>
      </c>
      <c r="S35" s="32">
        <f t="shared" si="8"/>
        <v>573.24233022884596</v>
      </c>
      <c r="T35" s="32">
        <f t="shared" si="8"/>
        <v>637.91999589111856</v>
      </c>
      <c r="U35" s="32">
        <f t="shared" si="8"/>
        <v>1084.2882986619006</v>
      </c>
      <c r="V35" s="32">
        <f t="shared" si="8"/>
        <v>1019.3708187689202</v>
      </c>
      <c r="W35" s="32">
        <f t="shared" si="8"/>
        <v>943.83777552261461</v>
      </c>
      <c r="X35" s="32">
        <f t="shared" si="8"/>
        <v>1142.3339138530062</v>
      </c>
      <c r="Y35" s="32">
        <f t="shared" si="8"/>
        <v>1294.1739075695127</v>
      </c>
      <c r="Z35" s="32">
        <f t="shared" si="8"/>
        <v>1423.5853470524808</v>
      </c>
      <c r="AA35" s="32">
        <f t="shared" si="8"/>
        <v>1641.9740826722632</v>
      </c>
      <c r="AB35" s="32">
        <f t="shared" si="8"/>
        <v>1433.1881298201467</v>
      </c>
      <c r="AC35" s="32">
        <f t="shared" si="8"/>
        <v>1371.0208409298593</v>
      </c>
      <c r="AD35" s="32">
        <f t="shared" si="8"/>
        <v>1666.2013654884431</v>
      </c>
      <c r="AE35" s="32">
        <f>SUM(AE36:AE39)+AE42</f>
        <v>1365.4014473816169</v>
      </c>
      <c r="AF35" s="32">
        <f>SUM(AF36:AF39)+AF42</f>
        <v>1858.5688977450677</v>
      </c>
    </row>
    <row r="36" spans="1:32" x14ac:dyDescent="0.25">
      <c r="A36" s="6">
        <v>2</v>
      </c>
      <c r="B36" s="13" t="s">
        <v>839</v>
      </c>
      <c r="C36" s="13" t="s">
        <v>845</v>
      </c>
      <c r="D36" s="113">
        <v>8.9434161938585586</v>
      </c>
      <c r="E36" s="113">
        <v>35.296135968559788</v>
      </c>
      <c r="F36" s="113">
        <v>21.784645934029015</v>
      </c>
      <c r="G36" s="113">
        <v>24.496869913970528</v>
      </c>
      <c r="H36" s="113">
        <v>39.929922023555982</v>
      </c>
      <c r="I36" s="113">
        <v>49.880782954619633</v>
      </c>
      <c r="J36" s="113">
        <v>85.305447930322998</v>
      </c>
      <c r="K36" s="113">
        <v>81.705470591497004</v>
      </c>
      <c r="L36" s="113">
        <v>101.47965934464325</v>
      </c>
      <c r="M36" s="113">
        <v>128.63932896135549</v>
      </c>
      <c r="N36" s="113">
        <v>88.891376912890436</v>
      </c>
      <c r="O36" s="113">
        <v>75.471438901199505</v>
      </c>
      <c r="P36" s="113">
        <v>77.251099112269401</v>
      </c>
      <c r="Q36" s="113">
        <v>94.544557130162289</v>
      </c>
      <c r="R36" s="113">
        <v>121.75991287320282</v>
      </c>
      <c r="S36" s="113">
        <v>96.237602857278944</v>
      </c>
      <c r="T36" s="113">
        <v>105.78007673450973</v>
      </c>
      <c r="U36" s="113">
        <v>177.52504757745498</v>
      </c>
      <c r="V36" s="113">
        <v>162.17524063587064</v>
      </c>
      <c r="W36" s="113">
        <v>149.19530721737169</v>
      </c>
      <c r="X36" s="113">
        <v>188.33510761274695</v>
      </c>
      <c r="Y36" s="113">
        <v>207.66124186788741</v>
      </c>
      <c r="Z36" s="113">
        <v>226.74638966236236</v>
      </c>
      <c r="AA36" s="113">
        <v>267.66236561343942</v>
      </c>
      <c r="AB36" s="113">
        <v>234.1211725792034</v>
      </c>
      <c r="AC36" s="113">
        <v>236.15690165024338</v>
      </c>
      <c r="AD36" s="113">
        <v>259.79829092354862</v>
      </c>
      <c r="AE36" s="113">
        <v>211.27450724096272</v>
      </c>
      <c r="AF36" s="113">
        <v>358.37314332461727</v>
      </c>
    </row>
    <row r="37" spans="1:32" x14ac:dyDescent="0.25">
      <c r="A37" s="6">
        <v>2</v>
      </c>
      <c r="B37" s="13" t="s">
        <v>842</v>
      </c>
      <c r="C37" s="13" t="s">
        <v>841</v>
      </c>
      <c r="D37" s="113">
        <v>38.490447165337109</v>
      </c>
      <c r="E37" s="113">
        <v>3.9854675937470958</v>
      </c>
      <c r="F37" s="113">
        <v>2.4598160118338215</v>
      </c>
      <c r="G37" s="113">
        <v>2.7660671206993745</v>
      </c>
      <c r="H37" s="113">
        <v>4.5086921239051483</v>
      </c>
      <c r="I37" s="113">
        <v>5.6322948266475841</v>
      </c>
      <c r="J37" s="113">
        <v>9.6322752892617878</v>
      </c>
      <c r="K37" s="113">
        <v>37.767431929151137</v>
      </c>
      <c r="L37" s="113">
        <v>47.689270758929311</v>
      </c>
      <c r="M37" s="113">
        <v>61.496231889168037</v>
      </c>
      <c r="N37" s="113">
        <v>45.14520423115232</v>
      </c>
      <c r="O37" s="113">
        <v>38.300244832830622</v>
      </c>
      <c r="P37" s="113">
        <v>39.852211481257918</v>
      </c>
      <c r="Q37" s="113">
        <v>52.136704627391374</v>
      </c>
      <c r="R37" s="113">
        <v>72.243663793151029</v>
      </c>
      <c r="S37" s="113">
        <v>57.277079071015045</v>
      </c>
      <c r="T37" s="113">
        <v>64.261722166890891</v>
      </c>
      <c r="U37" s="113">
        <v>103.73157248827926</v>
      </c>
      <c r="V37" s="113">
        <v>98.522560280599947</v>
      </c>
      <c r="W37" s="113">
        <v>92.845171573863212</v>
      </c>
      <c r="X37" s="113">
        <v>126.29779458024969</v>
      </c>
      <c r="Y37" s="113">
        <v>141.58925996312689</v>
      </c>
      <c r="Z37" s="113">
        <v>144.68191634621488</v>
      </c>
      <c r="AA37" s="113">
        <v>186.99039911401974</v>
      </c>
      <c r="AB37" s="113">
        <v>165.26001717293877</v>
      </c>
      <c r="AC37" s="113">
        <v>167.05623779496793</v>
      </c>
      <c r="AD37" s="113">
        <v>191.92719265251523</v>
      </c>
      <c r="AE37" s="113">
        <v>148.24149670401502</v>
      </c>
      <c r="AF37" s="113">
        <v>191.90756450834115</v>
      </c>
    </row>
    <row r="38" spans="1:32" x14ac:dyDescent="0.25">
      <c r="A38" s="6">
        <v>2</v>
      </c>
      <c r="B38" s="13" t="s">
        <v>846</v>
      </c>
      <c r="C38" s="13" t="s">
        <v>837</v>
      </c>
      <c r="D38" s="113">
        <v>126.53252361346637</v>
      </c>
      <c r="E38" s="113">
        <v>84.94066051584403</v>
      </c>
      <c r="F38" s="113">
        <v>54.364889520939691</v>
      </c>
      <c r="G38" s="113">
        <v>58.828663882323355</v>
      </c>
      <c r="H38" s="113">
        <v>93.336819363650378</v>
      </c>
      <c r="I38" s="113">
        <v>124.10651223762095</v>
      </c>
      <c r="J38" s="113">
        <v>216.45437300832288</v>
      </c>
      <c r="K38" s="113">
        <v>313.82836782632762</v>
      </c>
      <c r="L38" s="113">
        <v>382.29812875070292</v>
      </c>
      <c r="M38" s="113">
        <v>526.85141128580699</v>
      </c>
      <c r="N38" s="113">
        <v>400.98438389825975</v>
      </c>
      <c r="O38" s="113">
        <v>317.73064955501138</v>
      </c>
      <c r="P38" s="113">
        <v>331.11139355688977</v>
      </c>
      <c r="Q38" s="113">
        <v>454.36320787782171</v>
      </c>
      <c r="R38" s="113">
        <v>548.40325054773314</v>
      </c>
      <c r="S38" s="113">
        <v>411.79527415772475</v>
      </c>
      <c r="T38" s="113">
        <v>456.2335208933157</v>
      </c>
      <c r="U38" s="113">
        <v>778.28635143898623</v>
      </c>
      <c r="V38" s="113">
        <v>739.93510483018656</v>
      </c>
      <c r="W38" s="113">
        <v>686.6138523021458</v>
      </c>
      <c r="X38" s="113">
        <v>816.7419097028901</v>
      </c>
      <c r="Y38" s="113">
        <v>928.03300653886686</v>
      </c>
      <c r="Z38" s="113">
        <v>1029.9459458620001</v>
      </c>
      <c r="AA38" s="113">
        <v>1162.5373533021068</v>
      </c>
      <c r="AB38" s="113">
        <v>1017.0914015124612</v>
      </c>
      <c r="AC38" s="113">
        <v>942.37215899721753</v>
      </c>
      <c r="AD38" s="113">
        <v>1194.4213895943792</v>
      </c>
      <c r="AE38" s="113">
        <v>987.29018880538911</v>
      </c>
      <c r="AF38" s="113">
        <v>1302.1452717994732</v>
      </c>
    </row>
    <row r="39" spans="1:32" x14ac:dyDescent="0.25">
      <c r="A39" s="6">
        <v>2</v>
      </c>
      <c r="B39" s="13" t="s">
        <v>848</v>
      </c>
      <c r="C39" s="13" t="s">
        <v>896</v>
      </c>
      <c r="D39" s="32">
        <f t="shared" ref="D39:AD39" si="9">D40+D41</f>
        <v>1.0271870614910112</v>
      </c>
      <c r="E39" s="32">
        <f t="shared" si="9"/>
        <v>0.47246663088583307</v>
      </c>
      <c r="F39" s="32">
        <f t="shared" si="9"/>
        <v>0.21874815901828712</v>
      </c>
      <c r="G39" s="32">
        <f t="shared" si="9"/>
        <v>0.28408902293853477</v>
      </c>
      <c r="H39" s="32">
        <f t="shared" si="9"/>
        <v>0.48990611220974567</v>
      </c>
      <c r="I39" s="32">
        <f t="shared" si="9"/>
        <v>0.64193565295455624</v>
      </c>
      <c r="J39" s="32">
        <f t="shared" si="9"/>
        <v>1.3646725382639908</v>
      </c>
      <c r="K39" s="32">
        <f t="shared" si="9"/>
        <v>1.925411419339635</v>
      </c>
      <c r="L39" s="32">
        <f t="shared" si="9"/>
        <v>3.1392470944724256</v>
      </c>
      <c r="M39" s="32">
        <f t="shared" si="9"/>
        <v>3.4531942536368341</v>
      </c>
      <c r="N39" s="32">
        <f t="shared" si="9"/>
        <v>2.2690319680526314</v>
      </c>
      <c r="O39" s="32">
        <f t="shared" si="9"/>
        <v>1.2210283947555005</v>
      </c>
      <c r="P39" s="32">
        <f t="shared" si="9"/>
        <v>2.0160928851837188</v>
      </c>
      <c r="Q39" s="32">
        <f t="shared" si="9"/>
        <v>1.7772303640153349</v>
      </c>
      <c r="R39" s="32">
        <f t="shared" si="9"/>
        <v>3.119476617007519</v>
      </c>
      <c r="S39" s="32">
        <f t="shared" si="9"/>
        <v>1.8108607173270528</v>
      </c>
      <c r="T39" s="32">
        <f t="shared" si="9"/>
        <v>2.1561539193768193</v>
      </c>
      <c r="U39" s="32">
        <f t="shared" si="9"/>
        <v>4.1028746568273275</v>
      </c>
      <c r="V39" s="32">
        <f t="shared" si="9"/>
        <v>3.9433443810047653</v>
      </c>
      <c r="W39" s="32">
        <f t="shared" si="9"/>
        <v>3.6190360069656888</v>
      </c>
      <c r="X39" s="32">
        <f t="shared" si="9"/>
        <v>4.3332179644722482</v>
      </c>
      <c r="Y39" s="32">
        <f t="shared" si="9"/>
        <v>5.9206908854640412</v>
      </c>
      <c r="Z39" s="32">
        <f t="shared" si="9"/>
        <v>9.6855832016081109</v>
      </c>
      <c r="AA39" s="32">
        <f t="shared" si="9"/>
        <v>9.4742625332881811</v>
      </c>
      <c r="AB39" s="32">
        <f t="shared" si="9"/>
        <v>8.1257215447296876</v>
      </c>
      <c r="AC39" s="32">
        <f t="shared" si="9"/>
        <v>8.7691007882304781</v>
      </c>
      <c r="AD39" s="32">
        <f t="shared" si="9"/>
        <v>8.3668123179999991</v>
      </c>
      <c r="AE39" s="32">
        <f>AE40+AE41</f>
        <v>6.1334541335833324</v>
      </c>
      <c r="AF39" s="32">
        <f>AF40+AF41</f>
        <v>6.1429181126359973</v>
      </c>
    </row>
    <row r="40" spans="1:32" x14ac:dyDescent="0.25">
      <c r="A40" s="6">
        <v>2</v>
      </c>
      <c r="B40" s="13" t="s">
        <v>851</v>
      </c>
      <c r="C40" s="13" t="s">
        <v>881</v>
      </c>
      <c r="D40" s="113">
        <v>0</v>
      </c>
      <c r="E40" s="113">
        <v>0</v>
      </c>
      <c r="F40" s="113">
        <v>0</v>
      </c>
      <c r="G40" s="113">
        <v>0</v>
      </c>
      <c r="H40" s="113">
        <v>0</v>
      </c>
      <c r="I40" s="113">
        <v>0</v>
      </c>
      <c r="J40" s="113">
        <v>0</v>
      </c>
      <c r="K40" s="113">
        <v>0</v>
      </c>
      <c r="L40" s="113">
        <v>0</v>
      </c>
      <c r="M40" s="113">
        <v>0</v>
      </c>
      <c r="N40" s="113">
        <v>0</v>
      </c>
      <c r="O40" s="113">
        <v>0</v>
      </c>
      <c r="P40" s="113">
        <v>0</v>
      </c>
      <c r="Q40" s="113">
        <v>0</v>
      </c>
      <c r="R40" s="113">
        <v>0</v>
      </c>
      <c r="S40" s="113">
        <v>0</v>
      </c>
      <c r="T40" s="113">
        <v>0</v>
      </c>
      <c r="U40" s="113">
        <v>0</v>
      </c>
      <c r="V40" s="113">
        <v>0</v>
      </c>
      <c r="W40" s="113">
        <v>0</v>
      </c>
      <c r="X40" s="113">
        <v>0</v>
      </c>
      <c r="Y40" s="113">
        <v>0</v>
      </c>
      <c r="Z40" s="113">
        <v>0</v>
      </c>
      <c r="AA40" s="113">
        <v>0</v>
      </c>
      <c r="AB40" s="113">
        <v>0</v>
      </c>
      <c r="AC40" s="113">
        <v>0</v>
      </c>
      <c r="AD40" s="113">
        <v>0</v>
      </c>
      <c r="AE40" s="113">
        <v>0</v>
      </c>
      <c r="AF40" s="113">
        <v>0</v>
      </c>
    </row>
    <row r="41" spans="1:32" x14ac:dyDescent="0.25">
      <c r="A41" s="6">
        <v>2</v>
      </c>
      <c r="B41" s="13" t="s">
        <v>852</v>
      </c>
      <c r="C41" s="13" t="s">
        <v>885</v>
      </c>
      <c r="D41" s="113">
        <v>1.0271870614910112</v>
      </c>
      <c r="E41" s="113">
        <v>0.47246663088583307</v>
      </c>
      <c r="F41" s="113">
        <v>0.21874815901828712</v>
      </c>
      <c r="G41" s="113">
        <v>0.28408902293853477</v>
      </c>
      <c r="H41" s="113">
        <v>0.48990611220974567</v>
      </c>
      <c r="I41" s="113">
        <v>0.64193565295455624</v>
      </c>
      <c r="J41" s="113">
        <v>1.3646725382639908</v>
      </c>
      <c r="K41" s="113">
        <v>1.925411419339635</v>
      </c>
      <c r="L41" s="113">
        <v>3.1392470944724256</v>
      </c>
      <c r="M41" s="113">
        <v>3.4531942536368341</v>
      </c>
      <c r="N41" s="113">
        <v>2.2690319680526314</v>
      </c>
      <c r="O41" s="113">
        <v>1.2210283947555005</v>
      </c>
      <c r="P41" s="113">
        <v>2.0160928851837188</v>
      </c>
      <c r="Q41" s="113">
        <v>1.7772303640153349</v>
      </c>
      <c r="R41" s="113">
        <v>3.119476617007519</v>
      </c>
      <c r="S41" s="113">
        <v>1.8108607173270528</v>
      </c>
      <c r="T41" s="113">
        <v>2.1561539193768193</v>
      </c>
      <c r="U41" s="113">
        <v>4.1028746568273275</v>
      </c>
      <c r="V41" s="113">
        <v>3.9433443810047653</v>
      </c>
      <c r="W41" s="113">
        <v>3.6190360069656888</v>
      </c>
      <c r="X41" s="113">
        <v>4.3332179644722482</v>
      </c>
      <c r="Y41" s="113">
        <v>5.9206908854640412</v>
      </c>
      <c r="Z41" s="113">
        <v>9.6855832016081109</v>
      </c>
      <c r="AA41" s="113">
        <v>9.4742625332881811</v>
      </c>
      <c r="AB41" s="113">
        <v>8.1257215447296876</v>
      </c>
      <c r="AC41" s="113">
        <v>8.7691007882304781</v>
      </c>
      <c r="AD41" s="113">
        <v>8.3668123179999991</v>
      </c>
      <c r="AE41" s="113">
        <v>6.1334541335833324</v>
      </c>
      <c r="AF41" s="113">
        <v>6.1429181126359973</v>
      </c>
    </row>
    <row r="42" spans="1:32" x14ac:dyDescent="0.25">
      <c r="A42" s="6">
        <v>2</v>
      </c>
      <c r="B42" s="13" t="s">
        <v>855</v>
      </c>
      <c r="C42" s="13" t="s">
        <v>893</v>
      </c>
      <c r="D42" s="113">
        <v>3.8807459271001576</v>
      </c>
      <c r="E42" s="113">
        <v>3.3271114419269971</v>
      </c>
      <c r="F42" s="113">
        <v>2.3621265152464215</v>
      </c>
      <c r="G42" s="113">
        <v>1.0094702141384704</v>
      </c>
      <c r="H42" s="113">
        <v>3.2850863148843685</v>
      </c>
      <c r="I42" s="113">
        <v>3.8580238613749347</v>
      </c>
      <c r="J42" s="113">
        <v>7.3356563058625586</v>
      </c>
      <c r="K42" s="113">
        <v>11.399771978130614</v>
      </c>
      <c r="L42" s="113">
        <v>8.2816951802581222</v>
      </c>
      <c r="M42" s="113">
        <v>13.357514827507423</v>
      </c>
      <c r="N42" s="113">
        <v>9.6291737517086897</v>
      </c>
      <c r="O42" s="113">
        <v>6.563439246615709</v>
      </c>
      <c r="P42" s="113">
        <v>9.1878949290216649</v>
      </c>
      <c r="Q42" s="113">
        <v>9.386565409720367</v>
      </c>
      <c r="R42" s="113">
        <v>8.9157639410526173</v>
      </c>
      <c r="S42" s="113">
        <v>6.1215134255002503</v>
      </c>
      <c r="T42" s="113">
        <v>9.4885221770254411</v>
      </c>
      <c r="U42" s="113">
        <v>20.642452500352913</v>
      </c>
      <c r="V42" s="113">
        <v>14.794568641258392</v>
      </c>
      <c r="W42" s="113">
        <v>11.564408422268226</v>
      </c>
      <c r="X42" s="113">
        <v>6.6258839926472595</v>
      </c>
      <c r="Y42" s="113">
        <v>10.969708314167768</v>
      </c>
      <c r="Z42" s="113">
        <v>12.525511980295178</v>
      </c>
      <c r="AA42" s="113">
        <v>15.309702109409274</v>
      </c>
      <c r="AB42" s="113">
        <v>8.5898170108138121</v>
      </c>
      <c r="AC42" s="113">
        <v>16.666441699200004</v>
      </c>
      <c r="AD42" s="113">
        <v>11.687679999999999</v>
      </c>
      <c r="AE42" s="113">
        <v>12.461800497666665</v>
      </c>
      <c r="AF42" s="113">
        <v>0</v>
      </c>
    </row>
    <row r="43" spans="1:32" x14ac:dyDescent="0.25">
      <c r="A43" s="6">
        <v>2</v>
      </c>
      <c r="B43" s="6" t="s">
        <v>865</v>
      </c>
      <c r="C43" s="31" t="s">
        <v>850</v>
      </c>
      <c r="D43" s="32">
        <f t="shared" ref="D43:AD43" si="10">SUM(D44:D48)</f>
        <v>0.11418324530225686</v>
      </c>
      <c r="E43" s="32">
        <f t="shared" si="10"/>
        <v>7.7688143180544164E-2</v>
      </c>
      <c r="F43" s="32">
        <f t="shared" si="10"/>
        <v>4.3412065395430369E-2</v>
      </c>
      <c r="G43" s="32">
        <f t="shared" si="10"/>
        <v>5.1201526499568731E-2</v>
      </c>
      <c r="H43" s="32">
        <f t="shared" si="10"/>
        <v>6.1324378493144052E-2</v>
      </c>
      <c r="I43" s="32">
        <f t="shared" si="10"/>
        <v>6.0654097441110458E-2</v>
      </c>
      <c r="J43" s="32">
        <f t="shared" si="10"/>
        <v>9.6437130317268152E-2</v>
      </c>
      <c r="K43" s="32">
        <f t="shared" si="10"/>
        <v>0.109368499487564</v>
      </c>
      <c r="L43" s="32">
        <f t="shared" si="10"/>
        <v>0.10859595709678922</v>
      </c>
      <c r="M43" s="32">
        <f t="shared" si="10"/>
        <v>0.12581458229873657</v>
      </c>
      <c r="N43" s="32">
        <f t="shared" si="10"/>
        <v>9.5367315566334931E-2</v>
      </c>
      <c r="O43" s="32">
        <f t="shared" si="10"/>
        <v>7.7909870744304263E-2</v>
      </c>
      <c r="P43" s="32">
        <f t="shared" si="10"/>
        <v>6.7238616273288282E-2</v>
      </c>
      <c r="Q43" s="32">
        <f t="shared" si="10"/>
        <v>8.2545795272310429E-2</v>
      </c>
      <c r="R43" s="32">
        <f t="shared" si="10"/>
        <v>9.8368118176627689E-2</v>
      </c>
      <c r="S43" s="32">
        <f t="shared" si="10"/>
        <v>6.7731022337855704E-2</v>
      </c>
      <c r="T43" s="32">
        <f t="shared" si="10"/>
        <v>7.3611778053239429E-2</v>
      </c>
      <c r="U43" s="32">
        <f t="shared" si="10"/>
        <v>0.10563661246138543</v>
      </c>
      <c r="V43" s="32">
        <f t="shared" si="10"/>
        <v>9.8069464343442075E-2</v>
      </c>
      <c r="W43" s="32">
        <f t="shared" si="10"/>
        <v>8.7011405232781114E-2</v>
      </c>
      <c r="X43" s="32">
        <f t="shared" si="10"/>
        <v>0.54847911691676698</v>
      </c>
      <c r="Y43" s="32">
        <f t="shared" si="10"/>
        <v>0.56712725322037127</v>
      </c>
      <c r="Z43" s="32">
        <f t="shared" si="10"/>
        <v>0.58555795461393034</v>
      </c>
      <c r="AA43" s="32">
        <f t="shared" si="10"/>
        <v>0.67636179741806357</v>
      </c>
      <c r="AB43" s="32">
        <f t="shared" si="10"/>
        <v>0.67942240007012056</v>
      </c>
      <c r="AC43" s="32">
        <f t="shared" si="10"/>
        <v>0</v>
      </c>
      <c r="AD43" s="32">
        <f t="shared" si="10"/>
        <v>1.1051146079999998</v>
      </c>
      <c r="AE43" s="32">
        <f>SUM(AE44:AE48)</f>
        <v>0.71409752883333333</v>
      </c>
      <c r="AF43" s="32">
        <f>SUM(AF44:AF48)</f>
        <v>1.3830779992417765</v>
      </c>
    </row>
    <row r="44" spans="1:32" x14ac:dyDescent="0.25">
      <c r="A44" s="6">
        <v>2</v>
      </c>
      <c r="B44" s="13" t="s">
        <v>866</v>
      </c>
      <c r="C44" s="13" t="s">
        <v>877</v>
      </c>
      <c r="D44" s="113">
        <v>4.8069065625358622E-3</v>
      </c>
      <c r="E44" s="113">
        <v>2.8178435939798041E-3</v>
      </c>
      <c r="F44" s="113">
        <v>1.68674083801646E-3</v>
      </c>
      <c r="G44" s="113">
        <v>1.8391558217852682E-3</v>
      </c>
      <c r="H44" s="113">
        <v>2.7482626797194075E-3</v>
      </c>
      <c r="I44" s="113">
        <v>3.2758587952610115E-3</v>
      </c>
      <c r="J44" s="113">
        <v>4.7657913952080843E-3</v>
      </c>
      <c r="K44" s="113">
        <v>7.8605969848913344E-3</v>
      </c>
      <c r="L44" s="113">
        <v>9.8612637359526498E-3</v>
      </c>
      <c r="M44" s="113">
        <v>1.0891827489881788E-2</v>
      </c>
      <c r="N44" s="113">
        <v>8.3030757135773587E-3</v>
      </c>
      <c r="O44" s="113">
        <v>6.5323273547359673E-3</v>
      </c>
      <c r="P44" s="113">
        <v>6.2281462207799138E-3</v>
      </c>
      <c r="Q44" s="113">
        <v>7.6350770549500338E-3</v>
      </c>
      <c r="R44" s="113">
        <v>1.0250388005567757E-2</v>
      </c>
      <c r="S44" s="113">
        <v>9.0969504077118568E-3</v>
      </c>
      <c r="T44" s="113">
        <v>1.379776375547021E-2</v>
      </c>
      <c r="U44" s="113">
        <v>3.1010797956755598E-2</v>
      </c>
      <c r="V44" s="113">
        <v>3.0387080640529845E-2</v>
      </c>
      <c r="W44" s="113">
        <v>2.727368746741133E-2</v>
      </c>
      <c r="X44" s="113">
        <v>3.196680893482452E-3</v>
      </c>
      <c r="Y44" s="113">
        <v>9.8918915686223019E-3</v>
      </c>
      <c r="Z44" s="113">
        <v>9.587110680865903E-3</v>
      </c>
      <c r="AA44" s="113">
        <v>1.2730076458530986E-2</v>
      </c>
      <c r="AB44" s="113">
        <v>4.4720075434663525E-2</v>
      </c>
      <c r="AC44" s="113">
        <v>0</v>
      </c>
      <c r="AD44" s="113">
        <v>0.22111351699999998</v>
      </c>
      <c r="AE44" s="113">
        <v>0</v>
      </c>
      <c r="AF44" s="113">
        <v>0</v>
      </c>
    </row>
    <row r="45" spans="1:32" x14ac:dyDescent="0.25">
      <c r="A45" s="6">
        <v>2</v>
      </c>
      <c r="B45" s="13" t="s">
        <v>868</v>
      </c>
      <c r="C45" s="13" t="s">
        <v>874</v>
      </c>
      <c r="D45" s="113">
        <v>0.109376338739721</v>
      </c>
      <c r="E45" s="113">
        <v>7.4870299586564354E-2</v>
      </c>
      <c r="F45" s="113">
        <v>4.1725324557413908E-2</v>
      </c>
      <c r="G45" s="113">
        <v>4.9362370677783464E-2</v>
      </c>
      <c r="H45" s="113">
        <v>5.8576115813424645E-2</v>
      </c>
      <c r="I45" s="113">
        <v>5.7378238645849448E-2</v>
      </c>
      <c r="J45" s="113">
        <v>9.1671338922060072E-2</v>
      </c>
      <c r="K45" s="113">
        <v>0.10150790250267266</v>
      </c>
      <c r="L45" s="113">
        <v>9.8734693360836567E-2</v>
      </c>
      <c r="M45" s="113">
        <v>0.11492275480885479</v>
      </c>
      <c r="N45" s="113">
        <v>8.7064239852757574E-2</v>
      </c>
      <c r="O45" s="113">
        <v>7.1377543389568296E-2</v>
      </c>
      <c r="P45" s="113">
        <v>6.101047005250837E-2</v>
      </c>
      <c r="Q45" s="113">
        <v>7.4910718217360395E-2</v>
      </c>
      <c r="R45" s="113">
        <v>8.8117730171059935E-2</v>
      </c>
      <c r="S45" s="113">
        <v>5.8634071930143847E-2</v>
      </c>
      <c r="T45" s="113">
        <v>5.9814014297769218E-2</v>
      </c>
      <c r="U45" s="113">
        <v>7.4625814504629837E-2</v>
      </c>
      <c r="V45" s="113">
        <v>6.7682383702912227E-2</v>
      </c>
      <c r="W45" s="113">
        <v>5.9737717765369784E-2</v>
      </c>
      <c r="X45" s="113">
        <v>0.54528243602328452</v>
      </c>
      <c r="Y45" s="113">
        <v>0.55723536165174903</v>
      </c>
      <c r="Z45" s="113">
        <v>0.57597084393306441</v>
      </c>
      <c r="AA45" s="113">
        <v>0.6636317209595326</v>
      </c>
      <c r="AB45" s="113">
        <v>0.63470232463545706</v>
      </c>
      <c r="AC45" s="113">
        <v>0</v>
      </c>
      <c r="AD45" s="113">
        <v>0.88400109099999991</v>
      </c>
      <c r="AE45" s="113">
        <v>0.71409752883333333</v>
      </c>
      <c r="AF45" s="113">
        <v>1.3830779992417765</v>
      </c>
    </row>
    <row r="46" spans="1:32" x14ac:dyDescent="0.25">
      <c r="A46" s="6">
        <v>2</v>
      </c>
      <c r="B46" s="13" t="s">
        <v>870</v>
      </c>
      <c r="C46" s="13" t="s">
        <v>892</v>
      </c>
      <c r="D46" s="113">
        <v>0</v>
      </c>
      <c r="E46" s="113">
        <v>0</v>
      </c>
      <c r="F46" s="113">
        <v>0</v>
      </c>
      <c r="G46" s="113">
        <v>0</v>
      </c>
      <c r="H46" s="113">
        <v>0</v>
      </c>
      <c r="I46" s="113">
        <v>0</v>
      </c>
      <c r="J46" s="113">
        <v>0</v>
      </c>
      <c r="K46" s="113">
        <v>0</v>
      </c>
      <c r="L46" s="113">
        <v>0</v>
      </c>
      <c r="M46" s="113">
        <v>0</v>
      </c>
      <c r="N46" s="113">
        <v>0</v>
      </c>
      <c r="O46" s="113">
        <v>0</v>
      </c>
      <c r="P46" s="113">
        <v>0</v>
      </c>
      <c r="Q46" s="113">
        <v>0</v>
      </c>
      <c r="R46" s="113">
        <v>0</v>
      </c>
      <c r="S46" s="113">
        <v>0</v>
      </c>
      <c r="T46" s="113">
        <v>0</v>
      </c>
      <c r="U46" s="113">
        <v>0</v>
      </c>
      <c r="V46" s="113">
        <v>0</v>
      </c>
      <c r="W46" s="113">
        <v>0</v>
      </c>
      <c r="X46" s="113">
        <v>0</v>
      </c>
      <c r="Y46" s="113">
        <v>0</v>
      </c>
      <c r="Z46" s="113">
        <v>0</v>
      </c>
      <c r="AA46" s="113">
        <v>0</v>
      </c>
      <c r="AB46" s="113">
        <v>0</v>
      </c>
      <c r="AC46" s="113">
        <v>0</v>
      </c>
      <c r="AD46" s="113">
        <v>0</v>
      </c>
      <c r="AE46" s="113">
        <v>0</v>
      </c>
      <c r="AF46" s="113">
        <v>0</v>
      </c>
    </row>
    <row r="47" spans="1:32" x14ac:dyDescent="0.25">
      <c r="A47" s="6">
        <v>2</v>
      </c>
      <c r="B47" s="13" t="s">
        <v>873</v>
      </c>
      <c r="C47" s="13" t="s">
        <v>894</v>
      </c>
      <c r="D47" s="113" t="s">
        <v>897</v>
      </c>
      <c r="E47" s="113" t="s">
        <v>897</v>
      </c>
      <c r="F47" s="113" t="s">
        <v>897</v>
      </c>
      <c r="G47" s="113" t="s">
        <v>897</v>
      </c>
      <c r="H47" s="113" t="s">
        <v>897</v>
      </c>
      <c r="I47" s="113" t="s">
        <v>897</v>
      </c>
      <c r="J47" s="113" t="s">
        <v>897</v>
      </c>
      <c r="K47" s="113" t="s">
        <v>897</v>
      </c>
      <c r="L47" s="113" t="s">
        <v>897</v>
      </c>
      <c r="M47" s="113" t="s">
        <v>897</v>
      </c>
      <c r="N47" s="113" t="s">
        <v>897</v>
      </c>
      <c r="O47" s="113" t="s">
        <v>897</v>
      </c>
      <c r="P47" s="113" t="s">
        <v>897</v>
      </c>
      <c r="Q47" s="113" t="s">
        <v>897</v>
      </c>
      <c r="R47" s="113" t="s">
        <v>897</v>
      </c>
      <c r="S47" s="113" t="s">
        <v>897</v>
      </c>
      <c r="T47" s="113" t="s">
        <v>897</v>
      </c>
      <c r="U47" s="113" t="s">
        <v>897</v>
      </c>
      <c r="V47" s="113" t="s">
        <v>897</v>
      </c>
      <c r="W47" s="113" t="s">
        <v>897</v>
      </c>
      <c r="X47" s="113" t="s">
        <v>897</v>
      </c>
      <c r="Y47" s="113" t="s">
        <v>897</v>
      </c>
      <c r="Z47" s="113" t="s">
        <v>897</v>
      </c>
      <c r="AA47" s="113" t="s">
        <v>897</v>
      </c>
      <c r="AB47" s="113" t="s">
        <v>897</v>
      </c>
      <c r="AC47" s="113" t="s">
        <v>897</v>
      </c>
      <c r="AD47" s="113" t="s">
        <v>897</v>
      </c>
      <c r="AE47" s="113" t="s">
        <v>897</v>
      </c>
      <c r="AF47" s="113" t="s">
        <v>897</v>
      </c>
    </row>
    <row r="48" spans="1:32" x14ac:dyDescent="0.25">
      <c r="A48" s="6">
        <v>2</v>
      </c>
      <c r="B48" s="13" t="s">
        <v>875</v>
      </c>
      <c r="C48" s="13" t="s">
        <v>895</v>
      </c>
      <c r="D48" s="113" t="s">
        <v>897</v>
      </c>
      <c r="E48" s="113" t="s">
        <v>897</v>
      </c>
      <c r="F48" s="113" t="s">
        <v>897</v>
      </c>
      <c r="G48" s="113" t="s">
        <v>897</v>
      </c>
      <c r="H48" s="113" t="s">
        <v>897</v>
      </c>
      <c r="I48" s="113" t="s">
        <v>897</v>
      </c>
      <c r="J48" s="113" t="s">
        <v>897</v>
      </c>
      <c r="K48" s="113" t="s">
        <v>897</v>
      </c>
      <c r="L48" s="113" t="s">
        <v>897</v>
      </c>
      <c r="M48" s="113" t="s">
        <v>897</v>
      </c>
      <c r="N48" s="113" t="s">
        <v>897</v>
      </c>
      <c r="O48" s="113" t="s">
        <v>897</v>
      </c>
      <c r="P48" s="113" t="s">
        <v>897</v>
      </c>
      <c r="Q48" s="113" t="s">
        <v>897</v>
      </c>
      <c r="R48" s="113" t="s">
        <v>897</v>
      </c>
      <c r="S48" s="113" t="s">
        <v>897</v>
      </c>
      <c r="T48" s="113" t="s">
        <v>897</v>
      </c>
      <c r="U48" s="113" t="s">
        <v>897</v>
      </c>
      <c r="V48" s="113" t="s">
        <v>897</v>
      </c>
      <c r="W48" s="113" t="s">
        <v>897</v>
      </c>
      <c r="X48" s="113" t="s">
        <v>897</v>
      </c>
      <c r="Y48" s="113" t="s">
        <v>897</v>
      </c>
      <c r="Z48" s="113" t="s">
        <v>897</v>
      </c>
      <c r="AA48" s="113" t="s">
        <v>897</v>
      </c>
      <c r="AB48" s="113" t="s">
        <v>897</v>
      </c>
      <c r="AC48" s="113" t="s">
        <v>897</v>
      </c>
      <c r="AD48" s="113" t="s">
        <v>897</v>
      </c>
      <c r="AE48" s="113" t="s">
        <v>897</v>
      </c>
      <c r="AF48" s="113" t="s">
        <v>897</v>
      </c>
    </row>
    <row r="53" spans="1:32" x14ac:dyDescent="0.25">
      <c r="A53" s="102" t="str">
        <f t="shared" ref="A53:AF53" si="11">A3</f>
        <v>Alcance</v>
      </c>
      <c r="B53" s="102" t="str">
        <f t="shared" si="11"/>
        <v>Código GPC</v>
      </c>
      <c r="C53" s="102" t="str">
        <f t="shared" si="11"/>
        <v>Clasificación GPC</v>
      </c>
      <c r="D53" s="102">
        <f t="shared" si="11"/>
        <v>1990</v>
      </c>
      <c r="E53" s="102">
        <f t="shared" si="11"/>
        <v>1991</v>
      </c>
      <c r="F53" s="102">
        <f t="shared" si="11"/>
        <v>1992</v>
      </c>
      <c r="G53" s="102">
        <f t="shared" si="11"/>
        <v>1993</v>
      </c>
      <c r="H53" s="102">
        <f t="shared" si="11"/>
        <v>1994</v>
      </c>
      <c r="I53" s="102">
        <f t="shared" si="11"/>
        <v>1995</v>
      </c>
      <c r="J53" s="102">
        <f t="shared" si="11"/>
        <v>1996</v>
      </c>
      <c r="K53" s="102">
        <f t="shared" si="11"/>
        <v>1997</v>
      </c>
      <c r="L53" s="102">
        <f t="shared" si="11"/>
        <v>1998</v>
      </c>
      <c r="M53" s="102">
        <f t="shared" si="11"/>
        <v>1999</v>
      </c>
      <c r="N53" s="102">
        <f t="shared" si="11"/>
        <v>2000</v>
      </c>
      <c r="O53" s="102">
        <f t="shared" si="11"/>
        <v>2001</v>
      </c>
      <c r="P53" s="102">
        <f t="shared" si="11"/>
        <v>2002</v>
      </c>
      <c r="Q53" s="102">
        <f t="shared" si="11"/>
        <v>2003</v>
      </c>
      <c r="R53" s="102">
        <f t="shared" si="11"/>
        <v>2004</v>
      </c>
      <c r="S53" s="102">
        <f t="shared" si="11"/>
        <v>2005</v>
      </c>
      <c r="T53" s="102">
        <f t="shared" si="11"/>
        <v>2006</v>
      </c>
      <c r="U53" s="102">
        <f t="shared" si="11"/>
        <v>2007</v>
      </c>
      <c r="V53" s="102">
        <f t="shared" si="11"/>
        <v>2008</v>
      </c>
      <c r="W53" s="102">
        <f t="shared" si="11"/>
        <v>2009</v>
      </c>
      <c r="X53" s="102">
        <f t="shared" si="11"/>
        <v>2010</v>
      </c>
      <c r="Y53" s="102">
        <f t="shared" si="11"/>
        <v>2011</v>
      </c>
      <c r="Z53" s="102">
        <f t="shared" si="11"/>
        <v>2012</v>
      </c>
      <c r="AA53" s="102">
        <f t="shared" si="11"/>
        <v>2013</v>
      </c>
      <c r="AB53" s="102">
        <f t="shared" si="11"/>
        <v>2014</v>
      </c>
      <c r="AC53" s="102">
        <f t="shared" si="11"/>
        <v>2015</v>
      </c>
      <c r="AD53" s="102">
        <f t="shared" si="11"/>
        <v>2016</v>
      </c>
      <c r="AE53" s="102">
        <f t="shared" si="11"/>
        <v>2017</v>
      </c>
      <c r="AF53" s="102">
        <f t="shared" si="11"/>
        <v>2018</v>
      </c>
    </row>
    <row r="54" spans="1:32" x14ac:dyDescent="0.25">
      <c r="A54" s="102">
        <f t="shared" ref="A54:AF54" si="12">A4</f>
        <v>0</v>
      </c>
      <c r="B54" s="102">
        <f t="shared" si="12"/>
        <v>0</v>
      </c>
      <c r="C54" s="102">
        <f t="shared" si="12"/>
        <v>0</v>
      </c>
      <c r="D54" s="102" t="str">
        <f t="shared" si="12"/>
        <v>ktCO₂eq</v>
      </c>
      <c r="E54" s="102" t="str">
        <f t="shared" si="12"/>
        <v>ktCO₂eq</v>
      </c>
      <c r="F54" s="102" t="str">
        <f t="shared" si="12"/>
        <v>ktCO₂eq</v>
      </c>
      <c r="G54" s="102" t="str">
        <f t="shared" si="12"/>
        <v>ktCO₂eq</v>
      </c>
      <c r="H54" s="102" t="str">
        <f t="shared" si="12"/>
        <v>ktCO₂eq</v>
      </c>
      <c r="I54" s="102" t="str">
        <f t="shared" si="12"/>
        <v>ktCO₂eq</v>
      </c>
      <c r="J54" s="102" t="str">
        <f t="shared" si="12"/>
        <v>ktCO₂eq</v>
      </c>
      <c r="K54" s="102" t="str">
        <f t="shared" si="12"/>
        <v>ktCO₂eq</v>
      </c>
      <c r="L54" s="102" t="str">
        <f t="shared" si="12"/>
        <v>ktCO₂eq</v>
      </c>
      <c r="M54" s="102" t="str">
        <f t="shared" si="12"/>
        <v>ktCO₂eq</v>
      </c>
      <c r="N54" s="102" t="str">
        <f t="shared" si="12"/>
        <v>ktCO₂eq</v>
      </c>
      <c r="O54" s="102" t="str">
        <f t="shared" si="12"/>
        <v>ktCO₂eq</v>
      </c>
      <c r="P54" s="102" t="str">
        <f t="shared" si="12"/>
        <v>ktCO₂eq</v>
      </c>
      <c r="Q54" s="102" t="str">
        <f t="shared" si="12"/>
        <v>ktCO₂eq</v>
      </c>
      <c r="R54" s="102" t="str">
        <f t="shared" si="12"/>
        <v>ktCO₂eq</v>
      </c>
      <c r="S54" s="102" t="str">
        <f t="shared" si="12"/>
        <v>ktCO₂eq</v>
      </c>
      <c r="T54" s="102" t="str">
        <f t="shared" si="12"/>
        <v>ktCO₂eq</v>
      </c>
      <c r="U54" s="102" t="str">
        <f t="shared" si="12"/>
        <v>ktCO₂eq</v>
      </c>
      <c r="V54" s="102" t="str">
        <f t="shared" si="12"/>
        <v>ktCO₂eq</v>
      </c>
      <c r="W54" s="102" t="str">
        <f t="shared" si="12"/>
        <v>ktCO₂eq</v>
      </c>
      <c r="X54" s="102" t="str">
        <f t="shared" si="12"/>
        <v>ktCO₂eq</v>
      </c>
      <c r="Y54" s="102" t="str">
        <f t="shared" si="12"/>
        <v>ktCO₂eq</v>
      </c>
      <c r="Z54" s="102" t="str">
        <f t="shared" si="12"/>
        <v>ktCO₂eq</v>
      </c>
      <c r="AA54" s="102" t="str">
        <f t="shared" si="12"/>
        <v>ktCO₂eq</v>
      </c>
      <c r="AB54" s="102" t="str">
        <f t="shared" si="12"/>
        <v>ktCO₂eq</v>
      </c>
      <c r="AC54" s="102" t="str">
        <f t="shared" si="12"/>
        <v>ktCO₂eq</v>
      </c>
      <c r="AD54" s="102" t="str">
        <f t="shared" si="12"/>
        <v>ktCO₂eq</v>
      </c>
      <c r="AE54" s="102" t="str">
        <f t="shared" si="12"/>
        <v>ktCO₂eq</v>
      </c>
      <c r="AF54" s="102" t="str">
        <f t="shared" si="12"/>
        <v>ktCO₂eq</v>
      </c>
    </row>
    <row r="55" spans="1:32" x14ac:dyDescent="0.25">
      <c r="A55" s="6">
        <f t="shared" ref="A55:AF55" si="13">A5</f>
        <v>1</v>
      </c>
      <c r="B55" s="6">
        <f t="shared" si="13"/>
        <v>0</v>
      </c>
      <c r="C55" s="31" t="str">
        <f t="shared" si="13"/>
        <v>Total alcance 1</v>
      </c>
      <c r="D55" s="32">
        <f t="shared" si="13"/>
        <v>879.34670032340659</v>
      </c>
      <c r="E55" s="32">
        <f t="shared" si="13"/>
        <v>842.93918246829469</v>
      </c>
      <c r="F55" s="32">
        <f t="shared" si="13"/>
        <v>905.96126297864225</v>
      </c>
      <c r="G55" s="32">
        <f t="shared" si="13"/>
        <v>1036.8479124009507</v>
      </c>
      <c r="H55" s="32">
        <f t="shared" si="13"/>
        <v>1125.8527679174986</v>
      </c>
      <c r="I55" s="32">
        <f t="shared" si="13"/>
        <v>1177.786133774672</v>
      </c>
      <c r="J55" s="32">
        <f t="shared" si="13"/>
        <v>1214.8539352248131</v>
      </c>
      <c r="K55" s="32">
        <f t="shared" si="13"/>
        <v>1436.8938898631784</v>
      </c>
      <c r="L55" s="32">
        <f t="shared" si="13"/>
        <v>1388.6928288218278</v>
      </c>
      <c r="M55" s="32">
        <f t="shared" si="13"/>
        <v>1406.5216623198762</v>
      </c>
      <c r="N55" s="32">
        <f t="shared" si="13"/>
        <v>1424.2158577003304</v>
      </c>
      <c r="O55" s="32">
        <f t="shared" si="13"/>
        <v>1477.6360880673633</v>
      </c>
      <c r="P55" s="32">
        <f t="shared" si="13"/>
        <v>1469.0271977586374</v>
      </c>
      <c r="Q55" s="32">
        <f t="shared" si="13"/>
        <v>1347.681661597632</v>
      </c>
      <c r="R55" s="32">
        <f t="shared" si="13"/>
        <v>1358.5289902411319</v>
      </c>
      <c r="S55" s="32">
        <f t="shared" si="13"/>
        <v>1455.2419482976156</v>
      </c>
      <c r="T55" s="32">
        <f t="shared" si="13"/>
        <v>1523.9783018083253</v>
      </c>
      <c r="U55" s="32">
        <f t="shared" si="13"/>
        <v>1544.8125402091323</v>
      </c>
      <c r="V55" s="32">
        <f t="shared" si="13"/>
        <v>1544.2935946614596</v>
      </c>
      <c r="W55" s="32">
        <f t="shared" si="13"/>
        <v>1586.5954920841696</v>
      </c>
      <c r="X55" s="32">
        <f t="shared" si="13"/>
        <v>1662.1618288629215</v>
      </c>
      <c r="Y55" s="32">
        <f t="shared" si="13"/>
        <v>1750.2095778348651</v>
      </c>
      <c r="Z55" s="32">
        <f t="shared" si="13"/>
        <v>1792.9115808472031</v>
      </c>
      <c r="AA55" s="32">
        <f t="shared" si="13"/>
        <v>1940.7261211545519</v>
      </c>
      <c r="AB55" s="32">
        <f t="shared" si="13"/>
        <v>1973.2831686184049</v>
      </c>
      <c r="AC55" s="32">
        <f t="shared" si="13"/>
        <v>2088.9268540663088</v>
      </c>
      <c r="AD55" s="32">
        <f t="shared" si="13"/>
        <v>2111.5257411859311</v>
      </c>
      <c r="AE55" s="32">
        <f t="shared" si="13"/>
        <v>2312.9448727534741</v>
      </c>
      <c r="AF55" s="32">
        <f t="shared" si="13"/>
        <v>2341.7422086540741</v>
      </c>
    </row>
    <row r="56" spans="1:32" x14ac:dyDescent="0.25">
      <c r="A56" s="6">
        <f t="shared" ref="A56:AF56" si="14">A6</f>
        <v>2</v>
      </c>
      <c r="B56" s="6">
        <f t="shared" si="14"/>
        <v>0</v>
      </c>
      <c r="C56" s="31" t="str">
        <f t="shared" si="14"/>
        <v>Total alcance 2</v>
      </c>
      <c r="D56" s="32">
        <f t="shared" si="14"/>
        <v>178.98850320655546</v>
      </c>
      <c r="E56" s="32">
        <f t="shared" si="14"/>
        <v>128.0995302941443</v>
      </c>
      <c r="F56" s="32">
        <f t="shared" si="14"/>
        <v>81.233638206462672</v>
      </c>
      <c r="G56" s="32">
        <f t="shared" si="14"/>
        <v>87.436361680569831</v>
      </c>
      <c r="H56" s="32">
        <f t="shared" si="14"/>
        <v>141.61175031669879</v>
      </c>
      <c r="I56" s="32">
        <f t="shared" si="14"/>
        <v>184.18020363065875</v>
      </c>
      <c r="J56" s="32">
        <f t="shared" si="14"/>
        <v>320.18886220235152</v>
      </c>
      <c r="K56" s="32">
        <f t="shared" si="14"/>
        <v>446.73582224393363</v>
      </c>
      <c r="L56" s="32">
        <f t="shared" si="14"/>
        <v>542.99659708610284</v>
      </c>
      <c r="M56" s="32">
        <f t="shared" si="14"/>
        <v>733.92349579977349</v>
      </c>
      <c r="N56" s="32">
        <f t="shared" si="14"/>
        <v>547.01453807763028</v>
      </c>
      <c r="O56" s="32">
        <f t="shared" si="14"/>
        <v>439.364710801157</v>
      </c>
      <c r="P56" s="32">
        <f t="shared" si="14"/>
        <v>459.48593058089574</v>
      </c>
      <c r="Q56" s="32">
        <f t="shared" si="14"/>
        <v>612.29081120438332</v>
      </c>
      <c r="R56" s="32">
        <f t="shared" si="14"/>
        <v>754.54043589032381</v>
      </c>
      <c r="S56" s="32">
        <f t="shared" si="14"/>
        <v>573.31006125118381</v>
      </c>
      <c r="T56" s="32">
        <f t="shared" si="14"/>
        <v>637.99360766917175</v>
      </c>
      <c r="U56" s="32">
        <f t="shared" si="14"/>
        <v>1084.3939352743621</v>
      </c>
      <c r="V56" s="32">
        <f t="shared" si="14"/>
        <v>1019.4688882332637</v>
      </c>
      <c r="W56" s="32">
        <f t="shared" si="14"/>
        <v>943.92478692784744</v>
      </c>
      <c r="X56" s="32">
        <f t="shared" si="14"/>
        <v>1142.8823929699229</v>
      </c>
      <c r="Y56" s="32">
        <f t="shared" si="14"/>
        <v>1294.7410348227331</v>
      </c>
      <c r="Z56" s="32">
        <f t="shared" si="14"/>
        <v>1424.1709050070947</v>
      </c>
      <c r="AA56" s="32">
        <f t="shared" si="14"/>
        <v>1642.6504444696814</v>
      </c>
      <c r="AB56" s="32">
        <f t="shared" si="14"/>
        <v>1433.8675522202168</v>
      </c>
      <c r="AC56" s="32">
        <f t="shared" si="14"/>
        <v>1371.0208409298593</v>
      </c>
      <c r="AD56" s="32">
        <f t="shared" si="14"/>
        <v>1667.306480096443</v>
      </c>
      <c r="AE56" s="32">
        <f t="shared" si="14"/>
        <v>1366.1155449104501</v>
      </c>
      <c r="AF56" s="32">
        <f t="shared" si="14"/>
        <v>1859.9519757443095</v>
      </c>
    </row>
    <row r="57" spans="1:32" x14ac:dyDescent="0.25">
      <c r="A57" s="6">
        <f>A7</f>
        <v>1</v>
      </c>
      <c r="B57" s="6" t="str">
        <f>B7</f>
        <v>I</v>
      </c>
      <c r="C57" s="31" t="s">
        <v>898</v>
      </c>
      <c r="D57" s="32">
        <f t="shared" ref="D57:AF57" si="15">D7</f>
        <v>447.21204462952556</v>
      </c>
      <c r="E57" s="32">
        <f t="shared" si="15"/>
        <v>393.74612798862</v>
      </c>
      <c r="F57" s="32">
        <f t="shared" si="15"/>
        <v>404.73019804216369</v>
      </c>
      <c r="G57" s="32">
        <f t="shared" si="15"/>
        <v>477.75564733045258</v>
      </c>
      <c r="H57" s="32">
        <f t="shared" si="15"/>
        <v>493.29479192799283</v>
      </c>
      <c r="I57" s="32">
        <f t="shared" si="15"/>
        <v>482.93366786065127</v>
      </c>
      <c r="J57" s="32">
        <f t="shared" si="15"/>
        <v>474.89493269946649</v>
      </c>
      <c r="K57" s="32">
        <f t="shared" si="15"/>
        <v>663.06770957913147</v>
      </c>
      <c r="L57" s="32">
        <f t="shared" si="15"/>
        <v>577.05534710761935</v>
      </c>
      <c r="M57" s="32">
        <f t="shared" si="15"/>
        <v>553.2933590123813</v>
      </c>
      <c r="N57" s="32">
        <f t="shared" si="15"/>
        <v>537.12977531431341</v>
      </c>
      <c r="O57" s="32">
        <f t="shared" si="15"/>
        <v>612.00013482821794</v>
      </c>
      <c r="P57" s="32">
        <f t="shared" si="15"/>
        <v>573.12843952713536</v>
      </c>
      <c r="Q57" s="32">
        <f t="shared" si="15"/>
        <v>470.78258640147237</v>
      </c>
      <c r="R57" s="32">
        <f t="shared" si="15"/>
        <v>473.13511112717617</v>
      </c>
      <c r="S57" s="32">
        <f t="shared" si="15"/>
        <v>478.48722924649866</v>
      </c>
      <c r="T57" s="32">
        <f t="shared" si="15"/>
        <v>507.83595171354517</v>
      </c>
      <c r="U57" s="32">
        <f t="shared" si="15"/>
        <v>523.08257429933008</v>
      </c>
      <c r="V57" s="32">
        <f t="shared" si="15"/>
        <v>523.77015077417957</v>
      </c>
      <c r="W57" s="32">
        <f t="shared" si="15"/>
        <v>556.15506947926565</v>
      </c>
      <c r="X57" s="32">
        <f t="shared" si="15"/>
        <v>551.48065290414331</v>
      </c>
      <c r="Y57" s="32">
        <f t="shared" si="15"/>
        <v>610.93071415853035</v>
      </c>
      <c r="Z57" s="32">
        <f t="shared" si="15"/>
        <v>623.06792215060591</v>
      </c>
      <c r="AA57" s="32">
        <f t="shared" si="15"/>
        <v>656.49507042892299</v>
      </c>
      <c r="AB57" s="32">
        <f t="shared" si="15"/>
        <v>690.04893351942189</v>
      </c>
      <c r="AC57" s="32">
        <f t="shared" si="15"/>
        <v>680.20083930762246</v>
      </c>
      <c r="AD57" s="32">
        <f t="shared" si="15"/>
        <v>621.60801515149842</v>
      </c>
      <c r="AE57" s="32">
        <f t="shared" si="15"/>
        <v>741.89612642503846</v>
      </c>
      <c r="AF57" s="32">
        <f t="shared" si="15"/>
        <v>715.48108977025822</v>
      </c>
    </row>
    <row r="58" spans="1:32" x14ac:dyDescent="0.25">
      <c r="A58" s="6">
        <f>A18</f>
        <v>1</v>
      </c>
      <c r="B58" s="6" t="str">
        <f>B18</f>
        <v>II</v>
      </c>
      <c r="C58" s="31" t="s">
        <v>899</v>
      </c>
      <c r="D58" s="32">
        <f t="shared" ref="D58:AF58" si="16">D18</f>
        <v>347.72404752264794</v>
      </c>
      <c r="E58" s="32">
        <f t="shared" si="16"/>
        <v>364.10819522732157</v>
      </c>
      <c r="F58" s="32">
        <f t="shared" si="16"/>
        <v>396.72362064178071</v>
      </c>
      <c r="G58" s="32">
        <f t="shared" si="16"/>
        <v>439.2431862306459</v>
      </c>
      <c r="H58" s="32">
        <f t="shared" si="16"/>
        <v>496.44150073798977</v>
      </c>
      <c r="I58" s="32">
        <f t="shared" si="16"/>
        <v>543.56321340135344</v>
      </c>
      <c r="J58" s="32">
        <f t="shared" si="16"/>
        <v>588.02783539063614</v>
      </c>
      <c r="K58" s="32">
        <f t="shared" si="16"/>
        <v>616.15468678920581</v>
      </c>
      <c r="L58" s="32">
        <f t="shared" si="16"/>
        <v>648.4343677463728</v>
      </c>
      <c r="M58" s="32">
        <f t="shared" si="16"/>
        <v>680.71701663089573</v>
      </c>
      <c r="N58" s="32">
        <f t="shared" si="16"/>
        <v>701.50606731685014</v>
      </c>
      <c r="O58" s="32">
        <f t="shared" si="16"/>
        <v>657.92773611543294</v>
      </c>
      <c r="P58" s="32">
        <f t="shared" si="16"/>
        <v>702.94087152272959</v>
      </c>
      <c r="Q58" s="32">
        <f t="shared" si="16"/>
        <v>669.69627643679553</v>
      </c>
      <c r="R58" s="32">
        <f t="shared" si="16"/>
        <v>659.55412517018885</v>
      </c>
      <c r="S58" s="32">
        <f t="shared" si="16"/>
        <v>746.06617872157381</v>
      </c>
      <c r="T58" s="32">
        <f t="shared" si="16"/>
        <v>738.49673365542924</v>
      </c>
      <c r="U58" s="32">
        <f t="shared" si="16"/>
        <v>788.03820923343937</v>
      </c>
      <c r="V58" s="32">
        <f t="shared" si="16"/>
        <v>799.46532291524818</v>
      </c>
      <c r="W58" s="32">
        <f t="shared" si="16"/>
        <v>844.54920296253908</v>
      </c>
      <c r="X58" s="32">
        <f t="shared" si="16"/>
        <v>895.07782580347339</v>
      </c>
      <c r="Y58" s="32">
        <f t="shared" si="16"/>
        <v>928.06942197584976</v>
      </c>
      <c r="Z58" s="32">
        <f t="shared" si="16"/>
        <v>962.40093257062063</v>
      </c>
      <c r="AA58" s="32">
        <f t="shared" si="16"/>
        <v>969.95170396591766</v>
      </c>
      <c r="AB58" s="32">
        <f t="shared" si="16"/>
        <v>930.16141608542273</v>
      </c>
      <c r="AC58" s="32">
        <f t="shared" si="16"/>
        <v>1026.6171393249531</v>
      </c>
      <c r="AD58" s="32">
        <f t="shared" si="16"/>
        <v>1108.9357367583675</v>
      </c>
      <c r="AE58" s="32">
        <f t="shared" si="16"/>
        <v>1175.3120870444675</v>
      </c>
      <c r="AF58" s="32">
        <f t="shared" si="16"/>
        <v>1207.0220951954529</v>
      </c>
    </row>
    <row r="59" spans="1:32" x14ac:dyDescent="0.25">
      <c r="A59" s="6">
        <f>A24</f>
        <v>1</v>
      </c>
      <c r="B59" s="6" t="str">
        <f>B24</f>
        <v>III</v>
      </c>
      <c r="C59" s="31" t="s">
        <v>900</v>
      </c>
      <c r="D59" s="118">
        <f t="shared" ref="D59:AF59" si="17">D24</f>
        <v>84.410608171233136</v>
      </c>
      <c r="E59" s="118">
        <f t="shared" si="17"/>
        <v>85.084859252353112</v>
      </c>
      <c r="F59" s="118">
        <f t="shared" si="17"/>
        <v>104.5074442946979</v>
      </c>
      <c r="G59" s="118">
        <f t="shared" si="17"/>
        <v>119.84907883985221</v>
      </c>
      <c r="H59" s="118">
        <f t="shared" si="17"/>
        <v>136.11647525151608</v>
      </c>
      <c r="I59" s="118">
        <f t="shared" si="17"/>
        <v>151.28925251266725</v>
      </c>
      <c r="J59" s="118">
        <f t="shared" si="17"/>
        <v>151.93116713471034</v>
      </c>
      <c r="K59" s="118">
        <f t="shared" si="17"/>
        <v>157.67149349484106</v>
      </c>
      <c r="L59" s="118">
        <f t="shared" si="17"/>
        <v>163.20311396783569</v>
      </c>
      <c r="M59" s="118">
        <f t="shared" si="17"/>
        <v>172.51128667659913</v>
      </c>
      <c r="N59" s="118">
        <f t="shared" si="17"/>
        <v>185.58001506916676</v>
      </c>
      <c r="O59" s="118">
        <f t="shared" si="17"/>
        <v>207.70821712371253</v>
      </c>
      <c r="P59" s="118">
        <f t="shared" si="17"/>
        <v>192.95788670877226</v>
      </c>
      <c r="Q59" s="118">
        <f t="shared" si="17"/>
        <v>207.20279875936407</v>
      </c>
      <c r="R59" s="118">
        <f t="shared" si="17"/>
        <v>225.83975394376682</v>
      </c>
      <c r="S59" s="118">
        <f t="shared" si="17"/>
        <v>230.6885403295432</v>
      </c>
      <c r="T59" s="118">
        <f t="shared" si="17"/>
        <v>277.6456164393511</v>
      </c>
      <c r="U59" s="118">
        <f t="shared" si="17"/>
        <v>233.69175667636262</v>
      </c>
      <c r="V59" s="118">
        <f t="shared" si="17"/>
        <v>221.05812097203187</v>
      </c>
      <c r="W59" s="118">
        <f t="shared" si="17"/>
        <v>185.89121964236489</v>
      </c>
      <c r="X59" s="118">
        <f t="shared" si="17"/>
        <v>215.60335015530472</v>
      </c>
      <c r="Y59" s="118">
        <f t="shared" si="17"/>
        <v>211.20944170048475</v>
      </c>
      <c r="Z59" s="118">
        <f t="shared" si="17"/>
        <v>207.44272612597663</v>
      </c>
      <c r="AA59" s="118">
        <f t="shared" si="17"/>
        <v>314.27934675971107</v>
      </c>
      <c r="AB59" s="118">
        <f t="shared" si="17"/>
        <v>353.07281901356021</v>
      </c>
      <c r="AC59" s="118">
        <f t="shared" si="17"/>
        <v>382.10887543373326</v>
      </c>
      <c r="AD59" s="118">
        <f t="shared" si="17"/>
        <v>380.98198927606518</v>
      </c>
      <c r="AE59" s="118">
        <f t="shared" si="17"/>
        <v>395.73665928396804</v>
      </c>
      <c r="AF59" s="118">
        <f t="shared" si="17"/>
        <v>419.23902368836303</v>
      </c>
    </row>
    <row r="60" spans="1:32" x14ac:dyDescent="0.25">
      <c r="A60" s="6">
        <f t="shared" ref="A60:AF60" si="18">A35</f>
        <v>2</v>
      </c>
      <c r="B60" s="6" t="str">
        <f t="shared" si="18"/>
        <v>I</v>
      </c>
      <c r="C60" s="31" t="s">
        <v>901</v>
      </c>
      <c r="D60" s="32">
        <f t="shared" si="18"/>
        <v>178.87431996125321</v>
      </c>
      <c r="E60" s="32">
        <f t="shared" si="18"/>
        <v>128.02184215096375</v>
      </c>
      <c r="F60" s="32">
        <f t="shared" si="18"/>
        <v>81.190226141067242</v>
      </c>
      <c r="G60" s="32">
        <f t="shared" si="18"/>
        <v>87.385160154070263</v>
      </c>
      <c r="H60" s="32">
        <f t="shared" si="18"/>
        <v>141.55042593820565</v>
      </c>
      <c r="I60" s="32">
        <f t="shared" si="18"/>
        <v>184.11954953321765</v>
      </c>
      <c r="J60" s="32">
        <f t="shared" si="18"/>
        <v>320.09242507203425</v>
      </c>
      <c r="K60" s="32">
        <f t="shared" si="18"/>
        <v>446.62645374444605</v>
      </c>
      <c r="L60" s="32">
        <f t="shared" si="18"/>
        <v>542.88800112900606</v>
      </c>
      <c r="M60" s="32">
        <f t="shared" si="18"/>
        <v>733.79768121747475</v>
      </c>
      <c r="N60" s="32">
        <f t="shared" si="18"/>
        <v>546.91917076206391</v>
      </c>
      <c r="O60" s="32">
        <f t="shared" si="18"/>
        <v>439.28680093041271</v>
      </c>
      <c r="P60" s="32">
        <f t="shared" si="18"/>
        <v>459.41869196462244</v>
      </c>
      <c r="Q60" s="32">
        <f t="shared" si="18"/>
        <v>612.20826540911105</v>
      </c>
      <c r="R60" s="32">
        <f t="shared" si="18"/>
        <v>754.4420677721472</v>
      </c>
      <c r="S60" s="32">
        <f t="shared" si="18"/>
        <v>573.24233022884596</v>
      </c>
      <c r="T60" s="32">
        <f t="shared" si="18"/>
        <v>637.91999589111856</v>
      </c>
      <c r="U60" s="32">
        <f t="shared" si="18"/>
        <v>1084.2882986619006</v>
      </c>
      <c r="V60" s="32">
        <f t="shared" si="18"/>
        <v>1019.3708187689202</v>
      </c>
      <c r="W60" s="32">
        <f t="shared" si="18"/>
        <v>943.83777552261461</v>
      </c>
      <c r="X60" s="32">
        <f t="shared" si="18"/>
        <v>1142.3339138530062</v>
      </c>
      <c r="Y60" s="32">
        <f t="shared" si="18"/>
        <v>1294.1739075695127</v>
      </c>
      <c r="Z60" s="32">
        <f t="shared" si="18"/>
        <v>1423.5853470524808</v>
      </c>
      <c r="AA60" s="32">
        <f t="shared" si="18"/>
        <v>1641.9740826722632</v>
      </c>
      <c r="AB60" s="32">
        <f t="shared" si="18"/>
        <v>1433.1881298201467</v>
      </c>
      <c r="AC60" s="32">
        <f t="shared" si="18"/>
        <v>1371.0208409298593</v>
      </c>
      <c r="AD60" s="32">
        <f t="shared" si="18"/>
        <v>1666.2013654884431</v>
      </c>
      <c r="AE60" s="32">
        <f t="shared" si="18"/>
        <v>1365.4014473816169</v>
      </c>
      <c r="AF60" s="32">
        <f t="shared" si="18"/>
        <v>1858.5688977450677</v>
      </c>
    </row>
    <row r="61" spans="1:32" x14ac:dyDescent="0.25">
      <c r="A61" s="6">
        <f t="shared" ref="A61:AF61" si="19">A43</f>
        <v>2</v>
      </c>
      <c r="B61" s="6" t="str">
        <f t="shared" si="19"/>
        <v>II</v>
      </c>
      <c r="C61" s="31" t="s">
        <v>902</v>
      </c>
      <c r="D61" s="32">
        <f t="shared" si="19"/>
        <v>0.11418324530225686</v>
      </c>
      <c r="E61" s="32">
        <f t="shared" si="19"/>
        <v>7.7688143180544164E-2</v>
      </c>
      <c r="F61" s="32">
        <f t="shared" si="19"/>
        <v>4.3412065395430369E-2</v>
      </c>
      <c r="G61" s="32">
        <f t="shared" si="19"/>
        <v>5.1201526499568731E-2</v>
      </c>
      <c r="H61" s="32">
        <f t="shared" si="19"/>
        <v>6.1324378493144052E-2</v>
      </c>
      <c r="I61" s="32">
        <f t="shared" si="19"/>
        <v>6.0654097441110458E-2</v>
      </c>
      <c r="J61" s="32">
        <f t="shared" si="19"/>
        <v>9.6437130317268152E-2</v>
      </c>
      <c r="K61" s="32">
        <f t="shared" si="19"/>
        <v>0.109368499487564</v>
      </c>
      <c r="L61" s="32">
        <f t="shared" si="19"/>
        <v>0.10859595709678922</v>
      </c>
      <c r="M61" s="32">
        <f t="shared" si="19"/>
        <v>0.12581458229873657</v>
      </c>
      <c r="N61" s="32">
        <f t="shared" si="19"/>
        <v>9.5367315566334931E-2</v>
      </c>
      <c r="O61" s="32">
        <f t="shared" si="19"/>
        <v>7.7909870744304263E-2</v>
      </c>
      <c r="P61" s="32">
        <f t="shared" si="19"/>
        <v>6.7238616273288282E-2</v>
      </c>
      <c r="Q61" s="32">
        <f t="shared" si="19"/>
        <v>8.2545795272310429E-2</v>
      </c>
      <c r="R61" s="32">
        <f t="shared" si="19"/>
        <v>9.8368118176627689E-2</v>
      </c>
      <c r="S61" s="32">
        <f t="shared" si="19"/>
        <v>6.7731022337855704E-2</v>
      </c>
      <c r="T61" s="32">
        <f t="shared" si="19"/>
        <v>7.3611778053239429E-2</v>
      </c>
      <c r="U61" s="32">
        <f t="shared" si="19"/>
        <v>0.10563661246138543</v>
      </c>
      <c r="V61" s="32">
        <f t="shared" si="19"/>
        <v>9.8069464343442075E-2</v>
      </c>
      <c r="W61" s="32">
        <f t="shared" si="19"/>
        <v>8.7011405232781114E-2</v>
      </c>
      <c r="X61" s="32">
        <f t="shared" si="19"/>
        <v>0.54847911691676698</v>
      </c>
      <c r="Y61" s="32">
        <f t="shared" si="19"/>
        <v>0.56712725322037127</v>
      </c>
      <c r="Z61" s="32">
        <f t="shared" si="19"/>
        <v>0.58555795461393034</v>
      </c>
      <c r="AA61" s="32">
        <f t="shared" si="19"/>
        <v>0.67636179741806357</v>
      </c>
      <c r="AB61" s="32">
        <f t="shared" si="19"/>
        <v>0.67942240007012056</v>
      </c>
      <c r="AC61" s="32">
        <f t="shared" si="19"/>
        <v>0</v>
      </c>
      <c r="AD61" s="32">
        <f t="shared" si="19"/>
        <v>1.1051146079999998</v>
      </c>
      <c r="AE61" s="32">
        <f t="shared" si="19"/>
        <v>0.71409752883333333</v>
      </c>
      <c r="AF61" s="32">
        <f t="shared" si="19"/>
        <v>1.3830779992417765</v>
      </c>
    </row>
  </sheetData>
  <conditionalFormatting sqref="D5:AF5 D55:AF61">
    <cfRule type="cellIs" dxfId="23" priority="11" operator="lessThan">
      <formula>0</formula>
    </cfRule>
  </conditionalFormatting>
  <conditionalFormatting sqref="D16:AF16">
    <cfRule type="cellIs" dxfId="22" priority="10" operator="lessThan">
      <formula>0</formula>
    </cfRule>
  </conditionalFormatting>
  <conditionalFormatting sqref="D22:AF22">
    <cfRule type="cellIs" dxfId="21" priority="9" operator="lessThan">
      <formula>0</formula>
    </cfRule>
  </conditionalFormatting>
  <conditionalFormatting sqref="D27:AF27">
    <cfRule type="cellIs" dxfId="20" priority="8" operator="lessThan">
      <formula>0</formula>
    </cfRule>
  </conditionalFormatting>
  <conditionalFormatting sqref="D30:AF30">
    <cfRule type="cellIs" dxfId="19" priority="7" operator="lessThan">
      <formula>0</formula>
    </cfRule>
  </conditionalFormatting>
  <conditionalFormatting sqref="D34:AF34">
    <cfRule type="cellIs" dxfId="18" priority="6" operator="lessThan">
      <formula>0</formula>
    </cfRule>
  </conditionalFormatting>
  <conditionalFormatting sqref="D40:AF40">
    <cfRule type="cellIs" dxfId="17" priority="5" operator="lessThan">
      <formula>0</formula>
    </cfRule>
  </conditionalFormatting>
  <conditionalFormatting sqref="D9:AF9">
    <cfRule type="cellIs" dxfId="16" priority="4" operator="lessThan">
      <formula>0</formula>
    </cfRule>
  </conditionalFormatting>
  <conditionalFormatting sqref="D35:AF35 D43:AF43 D39:AF39 D11:AF11 D18:AF18 D24:AF24 D29:AF29 D32:AF32 D5:AF7">
    <cfRule type="cellIs" dxfId="15" priority="3" operator="lessThan">
      <formula>0</formula>
    </cfRule>
  </conditionalFormatting>
  <conditionalFormatting sqref="C25:C28">
    <cfRule type="cellIs" dxfId="14" priority="2" operator="lessThan">
      <formula>0</formula>
    </cfRule>
  </conditionalFormatting>
  <conditionalFormatting sqref="D55:AF55">
    <cfRule type="cellIs" dxfId="13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238"/>
  <sheetViews>
    <sheetView workbookViewId="0">
      <selection activeCell="G9" sqref="G9"/>
    </sheetView>
  </sheetViews>
  <sheetFormatPr baseColWidth="10" defaultRowHeight="15" x14ac:dyDescent="0.25"/>
  <cols>
    <col min="2" max="2" width="79.7109375" bestFit="1" customWidth="1"/>
    <col min="5" max="5" width="9" customWidth="1"/>
    <col min="6" max="6" width="7.140625" customWidth="1"/>
  </cols>
  <sheetData>
    <row r="1" spans="1:7" x14ac:dyDescent="0.25">
      <c r="C1" s="109">
        <f>SUM(C3:C238)</f>
        <v>4785.3500388330713</v>
      </c>
      <c r="D1" s="109">
        <f>SUM(D3:D238)</f>
        <v>10883.428784656946</v>
      </c>
      <c r="F1" t="s">
        <v>821</v>
      </c>
      <c r="G1" s="109">
        <f>D1-'GPC alcances 2018'!K35-CO2eq!AE657-CO2eq!AE658-CO2eq!AE659-CO2eq!AE661-ABS(CO2eq!AE660)</f>
        <v>4088.8302144305271</v>
      </c>
    </row>
    <row r="2" spans="1:7" x14ac:dyDescent="0.25">
      <c r="A2" s="141" t="str">
        <f>CO2eq!A3</f>
        <v>Código IPCC</v>
      </c>
      <c r="B2" s="141" t="str">
        <f>CO2eq!B3</f>
        <v>Categorías de fuente y sumidero de gases de efecto invernadero</v>
      </c>
      <c r="C2" s="124">
        <f>CO2eq!AE3</f>
        <v>2018</v>
      </c>
      <c r="D2" s="124">
        <f>ABS(C2)</f>
        <v>2018</v>
      </c>
    </row>
    <row r="3" spans="1:7" x14ac:dyDescent="0.25">
      <c r="A3" s="142" t="str">
        <f>CO2eq!A10</f>
        <v>1.A.1.a.i.</v>
      </c>
      <c r="B3" s="142" t="str">
        <f>CO2eq!B10</f>
        <v>Generación de electricidad</v>
      </c>
      <c r="C3" s="94">
        <f>CO2eq!AE10</f>
        <v>10.130617284903085</v>
      </c>
      <c r="D3" s="94">
        <f t="shared" ref="D3:D66" si="0">ABS(C3)</f>
        <v>10.130617284903085</v>
      </c>
    </row>
    <row r="4" spans="1:7" x14ac:dyDescent="0.25">
      <c r="A4" s="142" t="str">
        <f>CO2eq!A11</f>
        <v>1.A.1.a.ii.</v>
      </c>
      <c r="B4" s="142" t="str">
        <f>CO2eq!B11</f>
        <v>Generación combinada de calor y energía (CHP)</v>
      </c>
      <c r="C4" s="94">
        <f>CO2eq!AE11</f>
        <v>0</v>
      </c>
      <c r="D4" s="94">
        <f t="shared" si="0"/>
        <v>0</v>
      </c>
    </row>
    <row r="5" spans="1:7" x14ac:dyDescent="0.25">
      <c r="A5" s="142" t="str">
        <f>CO2eq!A12</f>
        <v>1.A.1.a.iii.</v>
      </c>
      <c r="B5" s="142" t="str">
        <f>CO2eq!B12</f>
        <v>Plantas generadoras de energía</v>
      </c>
      <c r="C5" s="94">
        <f>CO2eq!AE12</f>
        <v>0</v>
      </c>
      <c r="D5" s="94">
        <f t="shared" si="0"/>
        <v>0</v>
      </c>
    </row>
    <row r="6" spans="1:7" x14ac:dyDescent="0.25">
      <c r="A6" s="142" t="str">
        <f>CO2eq!A13</f>
        <v>1.A.1.b.</v>
      </c>
      <c r="B6" s="142" t="str">
        <f>CO2eq!B13</f>
        <v>Refinación del petróleo</v>
      </c>
      <c r="C6" s="94">
        <f>CO2eq!AE13</f>
        <v>0</v>
      </c>
      <c r="D6" s="94">
        <f t="shared" si="0"/>
        <v>0</v>
      </c>
    </row>
    <row r="7" spans="1:7" x14ac:dyDescent="0.25">
      <c r="A7" s="142" t="str">
        <f>CO2eq!A15</f>
        <v>1.A.1.c.i.</v>
      </c>
      <c r="B7" s="142" t="str">
        <f>CO2eq!B15</f>
        <v>Manufactura de combustibles sólidos</v>
      </c>
      <c r="C7" s="94">
        <f>CO2eq!AE15</f>
        <v>0</v>
      </c>
      <c r="D7" s="94">
        <f t="shared" si="0"/>
        <v>0</v>
      </c>
    </row>
    <row r="8" spans="1:7" x14ac:dyDescent="0.25">
      <c r="A8" s="142" t="str">
        <f>CO2eq!A16</f>
        <v>1.A.1.c.ii.</v>
      </c>
      <c r="B8" s="142" t="str">
        <f>CO2eq!B16</f>
        <v>Otras industrias de la energía</v>
      </c>
      <c r="C8" s="94">
        <f>CO2eq!AE16</f>
        <v>0</v>
      </c>
      <c r="D8" s="94">
        <f t="shared" si="0"/>
        <v>0</v>
      </c>
    </row>
    <row r="9" spans="1:7" x14ac:dyDescent="0.25">
      <c r="A9" s="142" t="str">
        <f>CO2eq!A18</f>
        <v>1.A.2.a.</v>
      </c>
      <c r="B9" s="142" t="str">
        <f>CO2eq!B18</f>
        <v>Hierro y acero</v>
      </c>
      <c r="C9" s="94">
        <f>CO2eq!AE18</f>
        <v>0</v>
      </c>
      <c r="D9" s="94">
        <f t="shared" si="0"/>
        <v>0</v>
      </c>
    </row>
    <row r="10" spans="1:7" x14ac:dyDescent="0.25">
      <c r="A10" s="142" t="str">
        <f>CO2eq!A19</f>
        <v>1.A.2.b.</v>
      </c>
      <c r="B10" s="142" t="str">
        <f>CO2eq!B19</f>
        <v>Metales no ferrosos</v>
      </c>
      <c r="C10" s="94">
        <f>CO2eq!AE19</f>
        <v>0</v>
      </c>
      <c r="D10" s="94">
        <f t="shared" si="0"/>
        <v>0</v>
      </c>
    </row>
    <row r="11" spans="1:7" x14ac:dyDescent="0.25">
      <c r="A11" s="142" t="str">
        <f>CO2eq!A20</f>
        <v>1.A.2.c.</v>
      </c>
      <c r="B11" s="142" t="str">
        <f>CO2eq!B20</f>
        <v>Sustancias químicas</v>
      </c>
      <c r="C11" s="94">
        <f>CO2eq!AE20</f>
        <v>0</v>
      </c>
      <c r="D11" s="94">
        <f t="shared" si="0"/>
        <v>0</v>
      </c>
    </row>
    <row r="12" spans="1:7" x14ac:dyDescent="0.25">
      <c r="A12" s="142" t="str">
        <f>CO2eq!A21</f>
        <v>1.A.2.d.</v>
      </c>
      <c r="B12" s="142" t="str">
        <f>CO2eq!B21</f>
        <v>Pulpa, papel e imprenta</v>
      </c>
      <c r="C12" s="94">
        <f>CO2eq!AE21</f>
        <v>10.277474709737911</v>
      </c>
      <c r="D12" s="94">
        <f t="shared" si="0"/>
        <v>10.277474709737911</v>
      </c>
    </row>
    <row r="13" spans="1:7" x14ac:dyDescent="0.25">
      <c r="A13" s="142" t="str">
        <f>CO2eq!A22</f>
        <v>1.A.2.e.</v>
      </c>
      <c r="B13" s="142" t="str">
        <f>CO2eq!B22</f>
        <v>Procesamiento de alimentos, bebidas y tabaco</v>
      </c>
      <c r="C13" s="94">
        <f>CO2eq!AE22</f>
        <v>4.5085726736139975</v>
      </c>
      <c r="D13" s="94">
        <f t="shared" si="0"/>
        <v>4.5085726736139975</v>
      </c>
    </row>
    <row r="14" spans="1:7" x14ac:dyDescent="0.25">
      <c r="A14" s="142" t="str">
        <f>CO2eq!A23</f>
        <v>1.A.2.f.</v>
      </c>
      <c r="B14" s="142" t="str">
        <f>CO2eq!B23</f>
        <v>Minerales no metálicos</v>
      </c>
      <c r="C14" s="94">
        <f>CO2eq!AE23</f>
        <v>0.12862720390137428</v>
      </c>
      <c r="D14" s="94">
        <f t="shared" si="0"/>
        <v>0.12862720390137428</v>
      </c>
    </row>
    <row r="15" spans="1:7" x14ac:dyDescent="0.25">
      <c r="A15" s="142" t="str">
        <f>CO2eq!A24</f>
        <v>1.A.2.g.</v>
      </c>
      <c r="B15" s="142" t="str">
        <f>CO2eq!B24</f>
        <v>Equipo de transporte</v>
      </c>
      <c r="C15" s="94">
        <f>CO2eq!AE24</f>
        <v>0</v>
      </c>
      <c r="D15" s="94">
        <f t="shared" si="0"/>
        <v>0</v>
      </c>
    </row>
    <row r="16" spans="1:7" x14ac:dyDescent="0.25">
      <c r="A16" s="142" t="str">
        <f>CO2eq!A25</f>
        <v>1.A.2.h.</v>
      </c>
      <c r="B16" s="142" t="str">
        <f>CO2eq!B25</f>
        <v>Maquinaria</v>
      </c>
      <c r="C16" s="94">
        <f>CO2eq!AE25</f>
        <v>0</v>
      </c>
      <c r="D16" s="94">
        <f t="shared" si="0"/>
        <v>0</v>
      </c>
    </row>
    <row r="17" spans="1:4" x14ac:dyDescent="0.25">
      <c r="A17" s="142" t="str">
        <f>CO2eq!A26</f>
        <v>1.A.2.i.</v>
      </c>
      <c r="B17" s="142" t="str">
        <f>CO2eq!B26</f>
        <v>Minería (con excepción de combustibles) y cantería</v>
      </c>
      <c r="C17" s="94">
        <f>CO2eq!AE26</f>
        <v>180.90044221090676</v>
      </c>
      <c r="D17" s="94">
        <f t="shared" si="0"/>
        <v>180.90044221090676</v>
      </c>
    </row>
    <row r="18" spans="1:4" x14ac:dyDescent="0.25">
      <c r="A18" s="142" t="str">
        <f>CO2eq!A27</f>
        <v>1.A.2.j.</v>
      </c>
      <c r="B18" s="142" t="str">
        <f>CO2eq!B27</f>
        <v>Madera y productos de la madera</v>
      </c>
      <c r="C18" s="94">
        <f>CO2eq!AE27</f>
        <v>0</v>
      </c>
      <c r="D18" s="94">
        <f t="shared" si="0"/>
        <v>0</v>
      </c>
    </row>
    <row r="19" spans="1:4" x14ac:dyDescent="0.25">
      <c r="A19" s="142" t="str">
        <f>CO2eq!A28</f>
        <v>1.A.2.k.</v>
      </c>
      <c r="B19" s="142" t="str">
        <f>CO2eq!B28</f>
        <v>Construcción</v>
      </c>
      <c r="C19" s="94">
        <f>CO2eq!AE28</f>
        <v>0</v>
      </c>
      <c r="D19" s="94">
        <f t="shared" si="0"/>
        <v>0</v>
      </c>
    </row>
    <row r="20" spans="1:4" x14ac:dyDescent="0.25">
      <c r="A20" s="142" t="str">
        <f>CO2eq!A29</f>
        <v>1.A.2.l.</v>
      </c>
      <c r="B20" s="142" t="str">
        <f>CO2eq!B29</f>
        <v>Textiles y cueros</v>
      </c>
      <c r="C20" s="94">
        <f>CO2eq!AE29</f>
        <v>0</v>
      </c>
      <c r="D20" s="94">
        <f t="shared" si="0"/>
        <v>0</v>
      </c>
    </row>
    <row r="21" spans="1:4" x14ac:dyDescent="0.25">
      <c r="A21" s="142" t="str">
        <f>CO2eq!A30</f>
        <v>1.A.2.m.</v>
      </c>
      <c r="B21" s="142" t="str">
        <f>CO2eq!B30</f>
        <v>Industria no especificada</v>
      </c>
      <c r="C21" s="94">
        <f>CO2eq!AE30</f>
        <v>216.64691670901584</v>
      </c>
      <c r="D21" s="94">
        <f t="shared" si="0"/>
        <v>216.64691670901584</v>
      </c>
    </row>
    <row r="22" spans="1:4" x14ac:dyDescent="0.25">
      <c r="A22" s="142" t="str">
        <f>CO2eq!A34</f>
        <v>1.A.3.a.ii.</v>
      </c>
      <c r="B22" s="142" t="str">
        <f>CO2eq!B34</f>
        <v>Aviación de cabotaje</v>
      </c>
      <c r="C22" s="94">
        <f>CO2eq!AE34</f>
        <v>0</v>
      </c>
      <c r="D22" s="94">
        <f t="shared" si="0"/>
        <v>0</v>
      </c>
    </row>
    <row r="23" spans="1:4" x14ac:dyDescent="0.25">
      <c r="A23" s="143" t="str">
        <f>CO2eq!A36</f>
        <v>1.A.3.b.i.</v>
      </c>
      <c r="B23" s="143" t="str">
        <f>CO2eq!B36</f>
        <v>Automóviles</v>
      </c>
      <c r="C23" s="33">
        <f>CO2eq!AE36</f>
        <v>417.00490256398365</v>
      </c>
      <c r="D23" s="94">
        <f t="shared" si="0"/>
        <v>417.00490256398365</v>
      </c>
    </row>
    <row r="24" spans="1:4" x14ac:dyDescent="0.25">
      <c r="A24" s="143" t="str">
        <f>CO2eq!A39</f>
        <v>1.A.3.b.ii.</v>
      </c>
      <c r="B24" s="143" t="str">
        <f>CO2eq!B39</f>
        <v>Camiones para servicio ligero</v>
      </c>
      <c r="C24" s="33">
        <f>CO2eq!AE39</f>
        <v>339.13365929814898</v>
      </c>
      <c r="D24" s="94">
        <f t="shared" si="0"/>
        <v>339.13365929814898</v>
      </c>
    </row>
    <row r="25" spans="1:4" x14ac:dyDescent="0.25">
      <c r="A25" s="142" t="str">
        <f>CO2eq!A42</f>
        <v>1.A.3.b.iii.</v>
      </c>
      <c r="B25" s="142" t="str">
        <f>CO2eq!B42</f>
        <v>Camiones para servicio pesado y autobuses</v>
      </c>
      <c r="C25" s="94">
        <f>CO2eq!AE42</f>
        <v>387.58626191054793</v>
      </c>
      <c r="D25" s="94">
        <f t="shared" si="0"/>
        <v>387.58626191054793</v>
      </c>
    </row>
    <row r="26" spans="1:4" x14ac:dyDescent="0.25">
      <c r="A26" s="142" t="str">
        <f>CO2eq!A43</f>
        <v>1.A.3.b.iv.</v>
      </c>
      <c r="B26" s="142" t="str">
        <f>CO2eq!B43</f>
        <v>Motocicletas</v>
      </c>
      <c r="C26" s="94">
        <f>CO2eq!AE43</f>
        <v>5.106717191125635</v>
      </c>
      <c r="D26" s="94">
        <f t="shared" si="0"/>
        <v>5.106717191125635</v>
      </c>
    </row>
    <row r="27" spans="1:4" x14ac:dyDescent="0.25">
      <c r="A27" s="142" t="str">
        <f>CO2eq!A44</f>
        <v>1.A.3.b.v.</v>
      </c>
      <c r="B27" s="142" t="str">
        <f>CO2eq!B44</f>
        <v>Emisiones por evaporación procedentes de vehículos</v>
      </c>
      <c r="C27" s="94">
        <f>CO2eq!AE44</f>
        <v>0</v>
      </c>
      <c r="D27" s="94">
        <f t="shared" si="0"/>
        <v>0</v>
      </c>
    </row>
    <row r="28" spans="1:4" x14ac:dyDescent="0.25">
      <c r="A28" s="142" t="str">
        <f>CO2eq!A45</f>
        <v>1.A.3.b.vi.</v>
      </c>
      <c r="B28" s="142" t="str">
        <f>CO2eq!B45</f>
        <v>Catalizadores basados en urea</v>
      </c>
      <c r="C28" s="94">
        <f>CO2eq!AE45</f>
        <v>0</v>
      </c>
      <c r="D28" s="94">
        <f t="shared" si="0"/>
        <v>0</v>
      </c>
    </row>
    <row r="29" spans="1:4" x14ac:dyDescent="0.25">
      <c r="A29" s="142" t="str">
        <f>CO2eq!A46</f>
        <v>1.A.3.c.</v>
      </c>
      <c r="B29" s="142" t="str">
        <f>CO2eq!B46</f>
        <v>Ferrocarriles</v>
      </c>
      <c r="C29" s="94">
        <f>CO2eq!AE46</f>
        <v>0</v>
      </c>
      <c r="D29" s="94">
        <f t="shared" si="0"/>
        <v>0</v>
      </c>
    </row>
    <row r="30" spans="1:4" x14ac:dyDescent="0.25">
      <c r="A30" s="142" t="str">
        <f>CO2eq!A49</f>
        <v>1.A.3.d.ii.</v>
      </c>
      <c r="B30" s="142" t="str">
        <f>CO2eq!B49</f>
        <v>Navegación marítima y fluvial nacional</v>
      </c>
      <c r="C30" s="94">
        <f>CO2eq!AE49</f>
        <v>3.9874997450882462E-6</v>
      </c>
      <c r="D30" s="94">
        <f t="shared" si="0"/>
        <v>3.9874997450882462E-6</v>
      </c>
    </row>
    <row r="31" spans="1:4" x14ac:dyDescent="0.25">
      <c r="A31" s="142" t="str">
        <f>CO2eq!A51</f>
        <v>1.A.3.e.i.</v>
      </c>
      <c r="B31" s="142" t="str">
        <f>CO2eq!B51</f>
        <v>Transporte por gasoductos</v>
      </c>
      <c r="C31" s="94">
        <f>CO2eq!AE51</f>
        <v>0</v>
      </c>
      <c r="D31" s="94">
        <f t="shared" si="0"/>
        <v>0</v>
      </c>
    </row>
    <row r="32" spans="1:4" x14ac:dyDescent="0.25">
      <c r="A32" s="142" t="str">
        <f>CO2eq!A52</f>
        <v>1.A.3.e.ii.</v>
      </c>
      <c r="B32" s="142" t="str">
        <f>CO2eq!B52</f>
        <v>Todo terreno</v>
      </c>
      <c r="C32" s="94">
        <f>CO2eq!AE52</f>
        <v>58.190550244147076</v>
      </c>
      <c r="D32" s="94">
        <f t="shared" si="0"/>
        <v>58.190550244147076</v>
      </c>
    </row>
    <row r="33" spans="1:4" x14ac:dyDescent="0.25">
      <c r="A33" s="142" t="str">
        <f>CO2eq!A54</f>
        <v>1.A.4.a.</v>
      </c>
      <c r="B33" s="142" t="str">
        <f>CO2eq!B54</f>
        <v>Comercial / Institucional</v>
      </c>
      <c r="C33" s="94">
        <f>CO2eq!AE54</f>
        <v>81.317862797349122</v>
      </c>
      <c r="D33" s="94">
        <f t="shared" si="0"/>
        <v>81.317862797349122</v>
      </c>
    </row>
    <row r="34" spans="1:4" x14ac:dyDescent="0.25">
      <c r="A34" s="142" t="str">
        <f>CO2eq!A55</f>
        <v>1.A.4.b.</v>
      </c>
      <c r="B34" s="142" t="str">
        <f>CO2eq!B55</f>
        <v>Residencial</v>
      </c>
      <c r="C34" s="94">
        <f>CO2eq!AE55</f>
        <v>204.70551536357476</v>
      </c>
      <c r="D34" s="94">
        <f t="shared" si="0"/>
        <v>204.70551536357476</v>
      </c>
    </row>
    <row r="35" spans="1:4" x14ac:dyDescent="0.25">
      <c r="A35" s="142" t="str">
        <f>CO2eq!A57</f>
        <v>1.A.4.c.i.</v>
      </c>
      <c r="B35" s="142" t="str">
        <f>CO2eq!B57</f>
        <v>Estacionaria</v>
      </c>
      <c r="C35" s="94">
        <f>CO2eq!AE57</f>
        <v>0</v>
      </c>
      <c r="D35" s="94">
        <f t="shared" si="0"/>
        <v>0</v>
      </c>
    </row>
    <row r="36" spans="1:4" x14ac:dyDescent="0.25">
      <c r="A36" s="142" t="str">
        <f>CO2eq!A58</f>
        <v>1.A.4.c.ii.</v>
      </c>
      <c r="B36" s="142" t="str">
        <f>CO2eq!B58</f>
        <v>Vehículo todo terreno y otra maquinaria</v>
      </c>
      <c r="C36" s="94">
        <f>CO2eq!AE58</f>
        <v>6.2090168417883467</v>
      </c>
      <c r="D36" s="94">
        <f t="shared" si="0"/>
        <v>6.2090168417883467</v>
      </c>
    </row>
    <row r="37" spans="1:4" x14ac:dyDescent="0.25">
      <c r="A37" s="142" t="str">
        <f>CO2eq!A59</f>
        <v>1.A.4.c.iii.</v>
      </c>
      <c r="B37" s="142" t="str">
        <f>CO2eq!B59</f>
        <v>Pesca (combustión móvil)</v>
      </c>
      <c r="C37" s="94">
        <f>CO2eq!AE59</f>
        <v>0.99328748348644025</v>
      </c>
      <c r="D37" s="94">
        <f t="shared" si="0"/>
        <v>0.99328748348644025</v>
      </c>
    </row>
    <row r="38" spans="1:4" x14ac:dyDescent="0.25">
      <c r="A38" s="142" t="str">
        <f>CO2eq!A61</f>
        <v>1.A.5.a.</v>
      </c>
      <c r="B38" s="142" t="str">
        <f>CO2eq!B61</f>
        <v>Estacionaria</v>
      </c>
      <c r="C38" s="94">
        <f>CO2eq!AE61</f>
        <v>0</v>
      </c>
      <c r="D38" s="94">
        <f t="shared" si="0"/>
        <v>0</v>
      </c>
    </row>
    <row r="39" spans="1:4" x14ac:dyDescent="0.25">
      <c r="A39" s="142" t="str">
        <f>CO2eq!A63</f>
        <v>1.A.5.b.i.</v>
      </c>
      <c r="B39" s="142" t="str">
        <f>CO2eq!B63</f>
        <v>Móvil (componente aviación)</v>
      </c>
      <c r="C39" s="94">
        <f>CO2eq!AE63</f>
        <v>0</v>
      </c>
      <c r="D39" s="94">
        <f t="shared" si="0"/>
        <v>0</v>
      </c>
    </row>
    <row r="40" spans="1:4" x14ac:dyDescent="0.25">
      <c r="A40" s="142" t="str">
        <f>CO2eq!A64</f>
        <v>1.A.5.b.ii.</v>
      </c>
      <c r="B40" s="142" t="str">
        <f>CO2eq!B64</f>
        <v>Móvil (componente marítimo y fluvial)</v>
      </c>
      <c r="C40" s="94">
        <f>CO2eq!AE64</f>
        <v>0</v>
      </c>
      <c r="D40" s="94">
        <f t="shared" si="0"/>
        <v>0</v>
      </c>
    </row>
    <row r="41" spans="1:4" x14ac:dyDescent="0.25">
      <c r="A41" s="142" t="str">
        <f>CO2eq!A65</f>
        <v>1.A.5.b.iii.</v>
      </c>
      <c r="B41" s="142" t="str">
        <f>CO2eq!B65</f>
        <v>Móvil (otro)</v>
      </c>
      <c r="C41" s="94">
        <f>CO2eq!AE65</f>
        <v>0</v>
      </c>
      <c r="D41" s="94">
        <f t="shared" si="0"/>
        <v>0</v>
      </c>
    </row>
    <row r="42" spans="1:4" x14ac:dyDescent="0.25">
      <c r="A42" s="142" t="str">
        <f>CO2eq!A71</f>
        <v>1.B.1.a.i.1.</v>
      </c>
      <c r="B42" s="142" t="str">
        <f>CO2eq!B71</f>
        <v>Minería</v>
      </c>
      <c r="C42" s="94">
        <f>CO2eq!AE71</f>
        <v>0</v>
      </c>
      <c r="D42" s="94">
        <f t="shared" si="0"/>
        <v>0</v>
      </c>
    </row>
    <row r="43" spans="1:4" x14ac:dyDescent="0.25">
      <c r="A43" s="142" t="str">
        <f>CO2eq!A72</f>
        <v>1.B.1.a.i.2.</v>
      </c>
      <c r="B43" s="142" t="str">
        <f>CO2eq!B72</f>
        <v>Emisiones de gas de carbono posteriores a la minería</v>
      </c>
      <c r="C43" s="94">
        <f>CO2eq!AE72</f>
        <v>0</v>
      </c>
      <c r="D43" s="94">
        <f t="shared" si="0"/>
        <v>0</v>
      </c>
    </row>
    <row r="44" spans="1:4" x14ac:dyDescent="0.25">
      <c r="A44" s="142" t="str">
        <f>CO2eq!A73</f>
        <v>1.B.1.a.i.3.</v>
      </c>
      <c r="B44" s="142" t="str">
        <f>CO2eq!B73</f>
        <v>Minas subterráneas abandonadas</v>
      </c>
      <c r="C44" s="94">
        <f>CO2eq!AE73</f>
        <v>0</v>
      </c>
      <c r="D44" s="94">
        <f t="shared" si="0"/>
        <v>0</v>
      </c>
    </row>
    <row r="45" spans="1:4" x14ac:dyDescent="0.25">
      <c r="A45" s="142" t="str">
        <f>CO2eq!A74</f>
        <v>1.B.1.a.i.4.</v>
      </c>
      <c r="B45" s="142" t="str">
        <f>CO2eq!B74</f>
        <v>Quema en antorcha de metano drenado o conversión de metano en CO2</v>
      </c>
      <c r="C45" s="94">
        <f>CO2eq!AE74</f>
        <v>0</v>
      </c>
      <c r="D45" s="94">
        <f t="shared" si="0"/>
        <v>0</v>
      </c>
    </row>
    <row r="46" spans="1:4" x14ac:dyDescent="0.25">
      <c r="A46" s="142" t="str">
        <f>CO2eq!A76</f>
        <v>1.B.1.a.ii.1.</v>
      </c>
      <c r="B46" s="142" t="str">
        <f>CO2eq!B76</f>
        <v>Minería</v>
      </c>
      <c r="C46" s="94">
        <f>CO2eq!AE76</f>
        <v>0</v>
      </c>
      <c r="D46" s="94">
        <f t="shared" si="0"/>
        <v>0</v>
      </c>
    </row>
    <row r="47" spans="1:4" x14ac:dyDescent="0.25">
      <c r="A47" s="142" t="str">
        <f>CO2eq!A77</f>
        <v>1.B.1.a.ii.2.</v>
      </c>
      <c r="B47" s="142" t="str">
        <f>CO2eq!B77</f>
        <v>Emisiones de gas de carbono posteriores a la minería</v>
      </c>
      <c r="C47" s="94">
        <f>CO2eq!AE77</f>
        <v>0</v>
      </c>
      <c r="D47" s="94">
        <f t="shared" si="0"/>
        <v>0</v>
      </c>
    </row>
    <row r="48" spans="1:4" x14ac:dyDescent="0.25">
      <c r="A48" s="142" t="str">
        <f>CO2eq!A78</f>
        <v>1.B.1.b.</v>
      </c>
      <c r="B48" s="142" t="str">
        <f>CO2eq!B78</f>
        <v>Combustión espontánea y vertederos para quema de carbón</v>
      </c>
      <c r="C48" s="94">
        <f>CO2eq!AE78</f>
        <v>0</v>
      </c>
      <c r="D48" s="94">
        <f t="shared" si="0"/>
        <v>0</v>
      </c>
    </row>
    <row r="49" spans="1:4" x14ac:dyDescent="0.25">
      <c r="A49" s="142" t="str">
        <f>CO2eq!A79</f>
        <v>1.B.1.c.</v>
      </c>
      <c r="B49" s="142" t="str">
        <f>CO2eq!B79</f>
        <v>Otros</v>
      </c>
      <c r="C49" s="94">
        <f>CO2eq!AE79</f>
        <v>0</v>
      </c>
      <c r="D49" s="94">
        <f t="shared" si="0"/>
        <v>0</v>
      </c>
    </row>
    <row r="50" spans="1:4" x14ac:dyDescent="0.25">
      <c r="A50" s="142" t="str">
        <f>CO2eq!A82</f>
        <v>1.B.2.a.i.</v>
      </c>
      <c r="B50" s="142" t="str">
        <f>CO2eq!B82</f>
        <v>Venteo</v>
      </c>
      <c r="C50" s="94">
        <f>CO2eq!AE82</f>
        <v>0</v>
      </c>
      <c r="D50" s="94">
        <f t="shared" si="0"/>
        <v>0</v>
      </c>
    </row>
    <row r="51" spans="1:4" x14ac:dyDescent="0.25">
      <c r="A51" s="142" t="str">
        <f>CO2eq!A83</f>
        <v>1.B.2.a.ii.</v>
      </c>
      <c r="B51" s="142" t="str">
        <f>CO2eq!B83</f>
        <v>Quema en antorcha</v>
      </c>
      <c r="C51" s="94">
        <f>CO2eq!AE83</f>
        <v>0</v>
      </c>
      <c r="D51" s="94">
        <f t="shared" si="0"/>
        <v>0</v>
      </c>
    </row>
    <row r="52" spans="1:4" x14ac:dyDescent="0.25">
      <c r="A52" s="142" t="str">
        <f>CO2eq!A85</f>
        <v>1.B.2.a.iii.1.</v>
      </c>
      <c r="B52" s="142" t="str">
        <f>CO2eq!B85</f>
        <v>Exploración</v>
      </c>
      <c r="C52" s="94">
        <f>CO2eq!AE85</f>
        <v>0</v>
      </c>
      <c r="D52" s="94">
        <f t="shared" si="0"/>
        <v>0</v>
      </c>
    </row>
    <row r="53" spans="1:4" x14ac:dyDescent="0.25">
      <c r="A53" s="142" t="str">
        <f>CO2eq!A86</f>
        <v>1.B.2.a.iii.2.</v>
      </c>
      <c r="B53" s="142" t="str">
        <f>CO2eq!B86</f>
        <v>Producción y refinación</v>
      </c>
      <c r="C53" s="94">
        <f>CO2eq!AE86</f>
        <v>0</v>
      </c>
      <c r="D53" s="94">
        <f t="shared" si="0"/>
        <v>0</v>
      </c>
    </row>
    <row r="54" spans="1:4" x14ac:dyDescent="0.25">
      <c r="A54" s="142" t="str">
        <f>CO2eq!A87</f>
        <v>1.B.2.a.iii.3.</v>
      </c>
      <c r="B54" s="142" t="str">
        <f>CO2eq!B87</f>
        <v>Transporte</v>
      </c>
      <c r="C54" s="94">
        <f>CO2eq!AE87</f>
        <v>0</v>
      </c>
      <c r="D54" s="94">
        <f t="shared" si="0"/>
        <v>0</v>
      </c>
    </row>
    <row r="55" spans="1:4" x14ac:dyDescent="0.25">
      <c r="A55" s="142" t="str">
        <f>CO2eq!A88</f>
        <v>1.B.2.a.iii.4.</v>
      </c>
      <c r="B55" s="142" t="str">
        <f>CO2eq!B88</f>
        <v>Refinación</v>
      </c>
      <c r="C55" s="94">
        <f>CO2eq!AE88</f>
        <v>0</v>
      </c>
      <c r="D55" s="94">
        <f t="shared" si="0"/>
        <v>0</v>
      </c>
    </row>
    <row r="56" spans="1:4" x14ac:dyDescent="0.25">
      <c r="A56" s="142" t="str">
        <f>CO2eq!A89</f>
        <v>1.B.2.a.iii.5.</v>
      </c>
      <c r="B56" s="142" t="str">
        <f>CO2eq!B89</f>
        <v>Distribución de productos de petróleo</v>
      </c>
      <c r="C56" s="94">
        <f>CO2eq!AE89</f>
        <v>0</v>
      </c>
      <c r="D56" s="94">
        <f t="shared" si="0"/>
        <v>0</v>
      </c>
    </row>
    <row r="57" spans="1:4" x14ac:dyDescent="0.25">
      <c r="A57" s="142" t="str">
        <f>CO2eq!A90</f>
        <v>1.B.2.a.iii.6.</v>
      </c>
      <c r="B57" s="142" t="str">
        <f>CO2eq!B90</f>
        <v>Otros</v>
      </c>
      <c r="C57" s="94">
        <f>CO2eq!AE90</f>
        <v>0</v>
      </c>
      <c r="D57" s="94">
        <f t="shared" si="0"/>
        <v>0</v>
      </c>
    </row>
    <row r="58" spans="1:4" x14ac:dyDescent="0.25">
      <c r="A58" s="142" t="str">
        <f>CO2eq!A92</f>
        <v>1.B.2.b.i.</v>
      </c>
      <c r="B58" s="142" t="str">
        <f>CO2eq!B92</f>
        <v>Venteo</v>
      </c>
      <c r="C58" s="94">
        <f>CO2eq!AE92</f>
        <v>0</v>
      </c>
      <c r="D58" s="94">
        <f t="shared" si="0"/>
        <v>0</v>
      </c>
    </row>
    <row r="59" spans="1:4" x14ac:dyDescent="0.25">
      <c r="A59" s="142" t="str">
        <f>CO2eq!A93</f>
        <v>1.B.2.b.ii.</v>
      </c>
      <c r="B59" s="142" t="str">
        <f>CO2eq!B93</f>
        <v>Quema en antorcha</v>
      </c>
      <c r="C59" s="94">
        <f>CO2eq!AE93</f>
        <v>0</v>
      </c>
      <c r="D59" s="94">
        <f t="shared" si="0"/>
        <v>0</v>
      </c>
    </row>
    <row r="60" spans="1:4" x14ac:dyDescent="0.25">
      <c r="A60" s="142" t="str">
        <f>CO2eq!A95</f>
        <v>1.B.2.b.iii.1.</v>
      </c>
      <c r="B60" s="142" t="str">
        <f>CO2eq!B95</f>
        <v>Exploración</v>
      </c>
      <c r="C60" s="94">
        <f>CO2eq!AE95</f>
        <v>0</v>
      </c>
      <c r="D60" s="94">
        <f t="shared" si="0"/>
        <v>0</v>
      </c>
    </row>
    <row r="61" spans="1:4" x14ac:dyDescent="0.25">
      <c r="A61" s="142" t="str">
        <f>CO2eq!A96</f>
        <v>1.B.2.b.iii.2.</v>
      </c>
      <c r="B61" s="142" t="str">
        <f>CO2eq!B96</f>
        <v>Producción y refinación</v>
      </c>
      <c r="C61" s="94">
        <f>CO2eq!AE96</f>
        <v>0</v>
      </c>
      <c r="D61" s="94">
        <f t="shared" si="0"/>
        <v>0</v>
      </c>
    </row>
    <row r="62" spans="1:4" x14ac:dyDescent="0.25">
      <c r="A62" s="142" t="str">
        <f>CO2eq!A97</f>
        <v>1.B.2.b.iii.3.</v>
      </c>
      <c r="B62" s="142" t="str">
        <f>CO2eq!B97</f>
        <v>Procesamiento</v>
      </c>
      <c r="C62" s="94">
        <f>CO2eq!AE97</f>
        <v>0</v>
      </c>
      <c r="D62" s="94">
        <f t="shared" si="0"/>
        <v>0</v>
      </c>
    </row>
    <row r="63" spans="1:4" x14ac:dyDescent="0.25">
      <c r="A63" s="142" t="str">
        <f>CO2eq!A98</f>
        <v>1.B.2.b.iii.4.</v>
      </c>
      <c r="B63" s="142" t="str">
        <f>CO2eq!B98</f>
        <v>Transmisión y almacenamiento</v>
      </c>
      <c r="C63" s="94">
        <f>CO2eq!AE98</f>
        <v>0</v>
      </c>
      <c r="D63" s="94">
        <f t="shared" si="0"/>
        <v>0</v>
      </c>
    </row>
    <row r="64" spans="1:4" x14ac:dyDescent="0.25">
      <c r="A64" s="142" t="str">
        <f>CO2eq!A99</f>
        <v>1.B.2.b.iii.5.</v>
      </c>
      <c r="B64" s="142" t="str">
        <f>CO2eq!B99</f>
        <v>Distribución</v>
      </c>
      <c r="C64" s="94">
        <f>CO2eq!AE99</f>
        <v>9.7933737768837119</v>
      </c>
      <c r="D64" s="94">
        <f t="shared" si="0"/>
        <v>9.7933737768837119</v>
      </c>
    </row>
    <row r="65" spans="1:4" x14ac:dyDescent="0.25">
      <c r="A65" s="142" t="str">
        <f>CO2eq!A100</f>
        <v>1.B.2.b.iii.6.</v>
      </c>
      <c r="B65" s="142" t="str">
        <f>CO2eq!B100</f>
        <v>Otros</v>
      </c>
      <c r="C65" s="94">
        <f>CO2eq!AE100</f>
        <v>0</v>
      </c>
      <c r="D65" s="94">
        <f t="shared" si="0"/>
        <v>0</v>
      </c>
    </row>
    <row r="66" spans="1:4" x14ac:dyDescent="0.25">
      <c r="A66" s="142" t="str">
        <f>CO2eq!A101</f>
        <v>1.B.3.</v>
      </c>
      <c r="B66" s="142" t="str">
        <f>CO2eq!B101</f>
        <v>Otras emisiones provenientes de la producción de energía</v>
      </c>
      <c r="C66" s="94">
        <f>CO2eq!AE101</f>
        <v>0</v>
      </c>
      <c r="D66" s="94">
        <f t="shared" si="0"/>
        <v>0</v>
      </c>
    </row>
    <row r="67" spans="1:4" x14ac:dyDescent="0.25">
      <c r="A67" s="142" t="str">
        <f>CO2eq!A104</f>
        <v>1.C.1.a.</v>
      </c>
      <c r="B67" s="142" t="str">
        <f>CO2eq!B104</f>
        <v>Gasoductos</v>
      </c>
      <c r="C67" s="94">
        <f>CO2eq!AE104</f>
        <v>0</v>
      </c>
      <c r="D67" s="94">
        <f t="shared" ref="D67:D130" si="1">ABS(C67)</f>
        <v>0</v>
      </c>
    </row>
    <row r="68" spans="1:4" x14ac:dyDescent="0.25">
      <c r="A68" s="142" t="str">
        <f>CO2eq!A105</f>
        <v>1.C.1.b.</v>
      </c>
      <c r="B68" s="142" t="str">
        <f>CO2eq!B105</f>
        <v>Embarcaciones</v>
      </c>
      <c r="C68" s="94">
        <f>CO2eq!AE105</f>
        <v>0</v>
      </c>
      <c r="D68" s="94">
        <f t="shared" si="1"/>
        <v>0</v>
      </c>
    </row>
    <row r="69" spans="1:4" x14ac:dyDescent="0.25">
      <c r="A69" s="142" t="str">
        <f>CO2eq!A106</f>
        <v>1.C.1.c.</v>
      </c>
      <c r="B69" s="142" t="str">
        <f>CO2eq!B106</f>
        <v>Otros (sírvase especificar)</v>
      </c>
      <c r="C69" s="94">
        <f>CO2eq!AE106</f>
        <v>0</v>
      </c>
      <c r="D69" s="94">
        <f t="shared" si="1"/>
        <v>0</v>
      </c>
    </row>
    <row r="70" spans="1:4" x14ac:dyDescent="0.25">
      <c r="A70" s="142" t="str">
        <f>CO2eq!A108</f>
        <v>1.C.2.a.</v>
      </c>
      <c r="B70" s="142" t="str">
        <f>CO2eq!B108</f>
        <v>Inyección</v>
      </c>
      <c r="C70" s="94">
        <f>CO2eq!AE108</f>
        <v>0</v>
      </c>
      <c r="D70" s="94">
        <f t="shared" si="1"/>
        <v>0</v>
      </c>
    </row>
    <row r="71" spans="1:4" x14ac:dyDescent="0.25">
      <c r="A71" s="142" t="str">
        <f>CO2eq!A109</f>
        <v>1.C.2.b.</v>
      </c>
      <c r="B71" s="142" t="str">
        <f>CO2eq!B109</f>
        <v>Almacenamiento</v>
      </c>
      <c r="C71" s="94">
        <f>CO2eq!AE109</f>
        <v>0</v>
      </c>
      <c r="D71" s="94">
        <f t="shared" si="1"/>
        <v>0</v>
      </c>
    </row>
    <row r="72" spans="1:4" x14ac:dyDescent="0.25">
      <c r="A72" s="142" t="str">
        <f>CO2eq!A110</f>
        <v>1.C.3.</v>
      </c>
      <c r="B72" s="142" t="str">
        <f>CO2eq!B110</f>
        <v>Otros</v>
      </c>
      <c r="C72" s="94">
        <f>CO2eq!AE110</f>
        <v>0</v>
      </c>
      <c r="D72" s="94">
        <f t="shared" si="1"/>
        <v>0</v>
      </c>
    </row>
    <row r="73" spans="1:4" x14ac:dyDescent="0.25">
      <c r="A73" s="142" t="str">
        <f>CO2eq!A113</f>
        <v>2.A.1.</v>
      </c>
      <c r="B73" s="142" t="str">
        <f>CO2eq!B113</f>
        <v>Producción de cemento</v>
      </c>
      <c r="C73" s="94">
        <f>CO2eq!AE113</f>
        <v>0.12575033094926114</v>
      </c>
      <c r="D73" s="94">
        <f t="shared" si="1"/>
        <v>0.12575033094926114</v>
      </c>
    </row>
    <row r="74" spans="1:4" x14ac:dyDescent="0.25">
      <c r="A74" s="142" t="str">
        <f>CO2eq!A114</f>
        <v>2.A.2.</v>
      </c>
      <c r="B74" s="142" t="str">
        <f>CO2eq!B114</f>
        <v>Producción de cal</v>
      </c>
      <c r="C74" s="94">
        <f>CO2eq!AE114</f>
        <v>0</v>
      </c>
      <c r="D74" s="94">
        <f t="shared" si="1"/>
        <v>0</v>
      </c>
    </row>
    <row r="75" spans="1:4" x14ac:dyDescent="0.25">
      <c r="A75" s="142" t="str">
        <f>CO2eq!A115</f>
        <v>2.A.3.</v>
      </c>
      <c r="B75" s="142" t="str">
        <f>CO2eq!B115</f>
        <v>Producción de vidrio</v>
      </c>
      <c r="C75" s="94">
        <f>CO2eq!AE115</f>
        <v>14.504656949999998</v>
      </c>
      <c r="D75" s="94">
        <f t="shared" si="1"/>
        <v>14.504656949999998</v>
      </c>
    </row>
    <row r="76" spans="1:4" x14ac:dyDescent="0.25">
      <c r="A76" s="143" t="str">
        <f>CO2eq!A116</f>
        <v>2.A.4.</v>
      </c>
      <c r="B76" s="143" t="str">
        <f>CO2eq!B116</f>
        <v>Otros uso de carbonatos en los procesos</v>
      </c>
      <c r="C76" s="33">
        <f>CO2eq!AE116</f>
        <v>0</v>
      </c>
      <c r="D76" s="94">
        <f t="shared" si="1"/>
        <v>0</v>
      </c>
    </row>
    <row r="77" spans="1:4" x14ac:dyDescent="0.25">
      <c r="A77" s="142" t="str">
        <f>CO2eq!A123</f>
        <v>2.B.1.</v>
      </c>
      <c r="B77" s="142" t="str">
        <f>CO2eq!B123</f>
        <v>Producción de amoníaco</v>
      </c>
      <c r="C77" s="94">
        <f>CO2eq!AE123</f>
        <v>0</v>
      </c>
      <c r="D77" s="94">
        <f t="shared" si="1"/>
        <v>0</v>
      </c>
    </row>
    <row r="78" spans="1:4" x14ac:dyDescent="0.25">
      <c r="A78" s="142" t="str">
        <f>CO2eq!A124</f>
        <v>2.B.2.</v>
      </c>
      <c r="B78" s="142" t="str">
        <f>CO2eq!B124</f>
        <v>Producción de ácido nítrico</v>
      </c>
      <c r="C78" s="94">
        <f>CO2eq!AE124</f>
        <v>0</v>
      </c>
      <c r="D78" s="94">
        <f t="shared" si="1"/>
        <v>0</v>
      </c>
    </row>
    <row r="79" spans="1:4" x14ac:dyDescent="0.25">
      <c r="A79" s="142" t="str">
        <f>CO2eq!A125</f>
        <v>2.B.3.</v>
      </c>
      <c r="B79" s="142" t="str">
        <f>CO2eq!B125</f>
        <v>Producción de ácido adípico</v>
      </c>
      <c r="C79" s="94">
        <f>CO2eq!AE125</f>
        <v>0</v>
      </c>
      <c r="D79" s="94">
        <f t="shared" si="1"/>
        <v>0</v>
      </c>
    </row>
    <row r="80" spans="1:4" x14ac:dyDescent="0.25">
      <c r="A80" s="142" t="str">
        <f>CO2eq!A126</f>
        <v>2.B.4.</v>
      </c>
      <c r="B80" s="142" t="str">
        <f>CO2eq!B126</f>
        <v>Producción de caprolactama, glioxil y ácido glioxílico</v>
      </c>
      <c r="C80" s="94">
        <f>CO2eq!AE126</f>
        <v>0</v>
      </c>
      <c r="D80" s="94">
        <f t="shared" si="1"/>
        <v>0</v>
      </c>
    </row>
    <row r="81" spans="1:4" x14ac:dyDescent="0.25">
      <c r="A81" s="142" t="str">
        <f>CO2eq!A127</f>
        <v>2.B.5.</v>
      </c>
      <c r="B81" s="142" t="str">
        <f>CO2eq!B127</f>
        <v>Producción de carburo</v>
      </c>
      <c r="C81" s="94">
        <f>CO2eq!AE127</f>
        <v>0</v>
      </c>
      <c r="D81" s="94">
        <f t="shared" si="1"/>
        <v>0</v>
      </c>
    </row>
    <row r="82" spans="1:4" x14ac:dyDescent="0.25">
      <c r="A82" s="142" t="str">
        <f>CO2eq!A128</f>
        <v>2.B.6.</v>
      </c>
      <c r="B82" s="142" t="str">
        <f>CO2eq!B128</f>
        <v>Producción de dióxido de titanio</v>
      </c>
      <c r="C82" s="94">
        <f>CO2eq!AE128</f>
        <v>0</v>
      </c>
      <c r="D82" s="94">
        <f t="shared" si="1"/>
        <v>0</v>
      </c>
    </row>
    <row r="83" spans="1:4" x14ac:dyDescent="0.25">
      <c r="A83" s="142" t="str">
        <f>CO2eq!A129</f>
        <v>2.B.7.</v>
      </c>
      <c r="B83" s="142" t="str">
        <f>CO2eq!B129</f>
        <v>Producción de ceniza de sosa</v>
      </c>
      <c r="C83" s="94">
        <f>CO2eq!AE129</f>
        <v>0</v>
      </c>
      <c r="D83" s="94">
        <f t="shared" si="1"/>
        <v>0</v>
      </c>
    </row>
    <row r="84" spans="1:4" x14ac:dyDescent="0.25">
      <c r="A84" s="142" t="str">
        <f>CO2eq!A131</f>
        <v>2.B.8.a.</v>
      </c>
      <c r="B84" s="142" t="str">
        <f>CO2eq!B131</f>
        <v>Metanol</v>
      </c>
      <c r="C84" s="94">
        <f>CO2eq!AE131</f>
        <v>0</v>
      </c>
      <c r="D84" s="94">
        <f t="shared" si="1"/>
        <v>0</v>
      </c>
    </row>
    <row r="85" spans="1:4" x14ac:dyDescent="0.25">
      <c r="A85" s="142" t="str">
        <f>CO2eq!A132</f>
        <v>2.B.8.b.</v>
      </c>
      <c r="B85" s="142" t="str">
        <f>CO2eq!B132</f>
        <v>Etileno</v>
      </c>
      <c r="C85" s="94">
        <f>CO2eq!AE132</f>
        <v>0</v>
      </c>
      <c r="D85" s="94">
        <f t="shared" si="1"/>
        <v>0</v>
      </c>
    </row>
    <row r="86" spans="1:4" x14ac:dyDescent="0.25">
      <c r="A86" s="142" t="str">
        <f>CO2eq!A133</f>
        <v>2.B.8.c.</v>
      </c>
      <c r="B86" s="142" t="str">
        <f>CO2eq!B133</f>
        <v>Dicloruro de etileno y monómero cloruro de vinilo</v>
      </c>
      <c r="C86" s="94">
        <f>CO2eq!AE133</f>
        <v>0</v>
      </c>
      <c r="D86" s="94">
        <f t="shared" si="1"/>
        <v>0</v>
      </c>
    </row>
    <row r="87" spans="1:4" x14ac:dyDescent="0.25">
      <c r="A87" s="142" t="str">
        <f>CO2eq!A134</f>
        <v>2.B.8.d.</v>
      </c>
      <c r="B87" s="142" t="str">
        <f>CO2eq!B134</f>
        <v>Óxido de etileno</v>
      </c>
      <c r="C87" s="94">
        <f>CO2eq!AE134</f>
        <v>0</v>
      </c>
      <c r="D87" s="94">
        <f t="shared" si="1"/>
        <v>0</v>
      </c>
    </row>
    <row r="88" spans="1:4" x14ac:dyDescent="0.25">
      <c r="A88" s="142" t="str">
        <f>CO2eq!A135</f>
        <v>2.B.8.e.</v>
      </c>
      <c r="B88" s="142" t="str">
        <f>CO2eq!B135</f>
        <v>Acrilonitrilo</v>
      </c>
      <c r="C88" s="94">
        <f>CO2eq!AE135</f>
        <v>0</v>
      </c>
      <c r="D88" s="94">
        <f t="shared" si="1"/>
        <v>0</v>
      </c>
    </row>
    <row r="89" spans="1:4" x14ac:dyDescent="0.25">
      <c r="A89" s="142" t="str">
        <f>CO2eq!A136</f>
        <v>2.B.8.f.</v>
      </c>
      <c r="B89" s="142" t="str">
        <f>CO2eq!B136</f>
        <v>Negro de humo</v>
      </c>
      <c r="C89" s="94">
        <f>CO2eq!AE136</f>
        <v>0</v>
      </c>
      <c r="D89" s="94">
        <f t="shared" si="1"/>
        <v>0</v>
      </c>
    </row>
    <row r="90" spans="1:4" x14ac:dyDescent="0.25">
      <c r="A90" s="142" t="str">
        <f>CO2eq!A138</f>
        <v>2.B.9.a.</v>
      </c>
      <c r="B90" s="142" t="str">
        <f>CO2eq!B138</f>
        <v>Emisiones de productos derivados</v>
      </c>
      <c r="C90" s="94">
        <f>CO2eq!AE138</f>
        <v>0</v>
      </c>
      <c r="D90" s="94">
        <f t="shared" si="1"/>
        <v>0</v>
      </c>
    </row>
    <row r="91" spans="1:4" x14ac:dyDescent="0.25">
      <c r="A91" s="142" t="str">
        <f>CO2eq!A139</f>
        <v>2.B.9.b.</v>
      </c>
      <c r="B91" s="142" t="str">
        <f>CO2eq!B139</f>
        <v>Emisiones fugitivas</v>
      </c>
      <c r="C91" s="94">
        <f>CO2eq!AE139</f>
        <v>0</v>
      </c>
      <c r="D91" s="94">
        <f t="shared" si="1"/>
        <v>0</v>
      </c>
    </row>
    <row r="92" spans="1:4" x14ac:dyDescent="0.25">
      <c r="A92" s="142" t="str">
        <f>CO2eq!A140</f>
        <v>2.B.10.</v>
      </c>
      <c r="B92" s="142" t="str">
        <f>CO2eq!B140</f>
        <v>Otros (especificar)</v>
      </c>
      <c r="C92" s="94">
        <f>CO2eq!AE140</f>
        <v>0</v>
      </c>
      <c r="D92" s="94">
        <f t="shared" si="1"/>
        <v>0</v>
      </c>
    </row>
    <row r="93" spans="1:4" x14ac:dyDescent="0.25">
      <c r="A93" s="142" t="str">
        <f>CO2eq!A142</f>
        <v>2.C.1.</v>
      </c>
      <c r="B93" s="142" t="str">
        <f>CO2eq!B142</f>
        <v>Producción de hierro y acero</v>
      </c>
      <c r="C93" s="94">
        <f>CO2eq!AE142</f>
        <v>0</v>
      </c>
      <c r="D93" s="94">
        <f t="shared" si="1"/>
        <v>0</v>
      </c>
    </row>
    <row r="94" spans="1:4" x14ac:dyDescent="0.25">
      <c r="A94" s="142" t="str">
        <f>CO2eq!A143</f>
        <v>2.C.2.</v>
      </c>
      <c r="B94" s="142" t="str">
        <f>CO2eq!B143</f>
        <v>Producción de ferroaleaciones</v>
      </c>
      <c r="C94" s="94">
        <f>CO2eq!AE143</f>
        <v>0</v>
      </c>
      <c r="D94" s="94">
        <f t="shared" si="1"/>
        <v>0</v>
      </c>
    </row>
    <row r="95" spans="1:4" x14ac:dyDescent="0.25">
      <c r="A95" s="142" t="str">
        <f>CO2eq!A144</f>
        <v>2.C.3.</v>
      </c>
      <c r="B95" s="142" t="str">
        <f>CO2eq!B144</f>
        <v>Producción de aluminio</v>
      </c>
      <c r="C95" s="94">
        <f>CO2eq!AE144</f>
        <v>0</v>
      </c>
      <c r="D95" s="94">
        <f t="shared" si="1"/>
        <v>0</v>
      </c>
    </row>
    <row r="96" spans="1:4" x14ac:dyDescent="0.25">
      <c r="A96" s="142" t="str">
        <f>CO2eq!A145</f>
        <v>2.C.4.</v>
      </c>
      <c r="B96" s="142" t="str">
        <f>CO2eq!B145</f>
        <v>Producción de magnesio</v>
      </c>
      <c r="C96" s="94">
        <f>CO2eq!AE145</f>
        <v>0</v>
      </c>
      <c r="D96" s="94">
        <f t="shared" si="1"/>
        <v>0</v>
      </c>
    </row>
    <row r="97" spans="1:4" x14ac:dyDescent="0.25">
      <c r="A97" s="142" t="str">
        <f>CO2eq!A146</f>
        <v>2.C.5.</v>
      </c>
      <c r="B97" s="142" t="str">
        <f>CO2eq!B146</f>
        <v>Producción de plomo</v>
      </c>
      <c r="C97" s="94">
        <f>CO2eq!AE146</f>
        <v>0</v>
      </c>
      <c r="D97" s="94">
        <f t="shared" si="1"/>
        <v>0</v>
      </c>
    </row>
    <row r="98" spans="1:4" x14ac:dyDescent="0.25">
      <c r="A98" s="142" t="str">
        <f>CO2eq!A147</f>
        <v>2.C.6.</v>
      </c>
      <c r="B98" s="142" t="str">
        <f>CO2eq!B147</f>
        <v>Producción de cinc</v>
      </c>
      <c r="C98" s="94">
        <f>CO2eq!AE147</f>
        <v>0</v>
      </c>
      <c r="D98" s="94">
        <f t="shared" si="1"/>
        <v>0</v>
      </c>
    </row>
    <row r="99" spans="1:4" x14ac:dyDescent="0.25">
      <c r="A99" s="142" t="str">
        <f>CO2eq!A148</f>
        <v>2.C.7.</v>
      </c>
      <c r="B99" s="142" t="str">
        <f>CO2eq!B148</f>
        <v>Otros (especificar)</v>
      </c>
      <c r="C99" s="94">
        <f>CO2eq!AE148</f>
        <v>0</v>
      </c>
      <c r="D99" s="94">
        <f t="shared" si="1"/>
        <v>0</v>
      </c>
    </row>
    <row r="100" spans="1:4" x14ac:dyDescent="0.25">
      <c r="A100" s="142" t="str">
        <f>CO2eq!A150</f>
        <v>2.D.1.</v>
      </c>
      <c r="B100" s="142" t="str">
        <f>CO2eq!B150</f>
        <v>Uso de lubricantes</v>
      </c>
      <c r="C100" s="94">
        <f>CO2eq!AE150</f>
        <v>5.4183353701942156</v>
      </c>
      <c r="D100" s="94">
        <f t="shared" si="1"/>
        <v>5.4183353701942156</v>
      </c>
    </row>
    <row r="101" spans="1:4" x14ac:dyDescent="0.25">
      <c r="A101" s="142" t="str">
        <f>CO2eq!A151</f>
        <v>2.D.2.</v>
      </c>
      <c r="B101" s="142" t="str">
        <f>CO2eq!B151</f>
        <v>Uso de la cera de parafina</v>
      </c>
      <c r="C101" s="94">
        <f>CO2eq!AE151</f>
        <v>0.43652862572495593</v>
      </c>
      <c r="D101" s="94">
        <f t="shared" si="1"/>
        <v>0.43652862572495593</v>
      </c>
    </row>
    <row r="102" spans="1:4" x14ac:dyDescent="0.25">
      <c r="A102" s="142" t="str">
        <f>CO2eq!A152</f>
        <v>2.D.3.</v>
      </c>
      <c r="B102" s="142" t="str">
        <f>CO2eq!B152</f>
        <v>Uso de solventes</v>
      </c>
      <c r="C102" s="94">
        <f>CO2eq!AE152</f>
        <v>0</v>
      </c>
      <c r="D102" s="94">
        <f t="shared" si="1"/>
        <v>0</v>
      </c>
    </row>
    <row r="103" spans="1:4" x14ac:dyDescent="0.25">
      <c r="A103" s="142" t="str">
        <f>CO2eq!A153</f>
        <v>2.D.4.</v>
      </c>
      <c r="B103" s="142" t="str">
        <f>CO2eq!B153</f>
        <v>Otros (especificar)</v>
      </c>
      <c r="C103" s="94">
        <f>CO2eq!AE153</f>
        <v>0</v>
      </c>
      <c r="D103" s="94">
        <f t="shared" si="1"/>
        <v>0</v>
      </c>
    </row>
    <row r="104" spans="1:4" x14ac:dyDescent="0.25">
      <c r="A104" s="142" t="str">
        <f>CO2eq!A155</f>
        <v>2.E.1.</v>
      </c>
      <c r="B104" s="142" t="str">
        <f>CO2eq!B155</f>
        <v>Circuitos integrados o semiconductores</v>
      </c>
      <c r="C104" s="94">
        <f>CO2eq!AE155</f>
        <v>0</v>
      </c>
      <c r="D104" s="94">
        <f t="shared" si="1"/>
        <v>0</v>
      </c>
    </row>
    <row r="105" spans="1:4" x14ac:dyDescent="0.25">
      <c r="A105" s="142" t="str">
        <f>CO2eq!A156</f>
        <v>2.E.2.</v>
      </c>
      <c r="B105" s="142" t="str">
        <f>CO2eq!B156</f>
        <v>Pantalla plana tipo TFT</v>
      </c>
      <c r="C105" s="94">
        <f>CO2eq!AE156</f>
        <v>0</v>
      </c>
      <c r="D105" s="94">
        <f t="shared" si="1"/>
        <v>0</v>
      </c>
    </row>
    <row r="106" spans="1:4" x14ac:dyDescent="0.25">
      <c r="A106" s="142" t="str">
        <f>CO2eq!A157</f>
        <v>2.E.3.</v>
      </c>
      <c r="B106" s="142" t="str">
        <f>CO2eq!B157</f>
        <v>Células fotovoltaicas</v>
      </c>
      <c r="C106" s="94">
        <f>CO2eq!AE157</f>
        <v>0</v>
      </c>
      <c r="D106" s="94">
        <f t="shared" si="1"/>
        <v>0</v>
      </c>
    </row>
    <row r="107" spans="1:4" x14ac:dyDescent="0.25">
      <c r="A107" s="142" t="str">
        <f>CO2eq!A158</f>
        <v>2.E.4.</v>
      </c>
      <c r="B107" s="142" t="str">
        <f>CO2eq!B158</f>
        <v>Fluidos de transferencia térmica</v>
      </c>
      <c r="C107" s="94">
        <f>CO2eq!AE158</f>
        <v>0</v>
      </c>
      <c r="D107" s="94">
        <f t="shared" si="1"/>
        <v>0</v>
      </c>
    </row>
    <row r="108" spans="1:4" x14ac:dyDescent="0.25">
      <c r="A108" s="142" t="str">
        <f>CO2eq!A159</f>
        <v>2.E.5.</v>
      </c>
      <c r="B108" s="142" t="str">
        <f>CO2eq!B159</f>
        <v>Otros (especificar)</v>
      </c>
      <c r="C108" s="94">
        <f>CO2eq!AE159</f>
        <v>0</v>
      </c>
      <c r="D108" s="94">
        <f t="shared" si="1"/>
        <v>0</v>
      </c>
    </row>
    <row r="109" spans="1:4" x14ac:dyDescent="0.25">
      <c r="A109" s="142" t="str">
        <f>CO2eq!A162</f>
        <v>2.F.1.a.</v>
      </c>
      <c r="B109" s="142" t="str">
        <f>CO2eq!B162</f>
        <v>Refrigeración comercial</v>
      </c>
      <c r="C109" s="94">
        <f>CO2eq!AE162</f>
        <v>30.1316386501307</v>
      </c>
      <c r="D109" s="94">
        <f t="shared" si="1"/>
        <v>30.1316386501307</v>
      </c>
    </row>
    <row r="110" spans="1:4" x14ac:dyDescent="0.25">
      <c r="A110" s="142" t="str">
        <f>CO2eq!A163</f>
        <v>2.F.1.b.</v>
      </c>
      <c r="B110" s="142" t="str">
        <f>CO2eq!B163</f>
        <v>Refrigeración doméstica</v>
      </c>
      <c r="C110" s="94">
        <f>CO2eq!AE163</f>
        <v>3.9924884512151291</v>
      </c>
      <c r="D110" s="94">
        <f t="shared" si="1"/>
        <v>3.9924884512151291</v>
      </c>
    </row>
    <row r="111" spans="1:4" x14ac:dyDescent="0.25">
      <c r="A111" s="142" t="str">
        <f>CO2eq!A164</f>
        <v>2.F.1.c.</v>
      </c>
      <c r="B111" s="142" t="str">
        <f>CO2eq!B164</f>
        <v>Refrigeración industrial</v>
      </c>
      <c r="C111" s="94">
        <f>CO2eq!AE164</f>
        <v>333.8842673978873</v>
      </c>
      <c r="D111" s="94">
        <f t="shared" si="1"/>
        <v>333.8842673978873</v>
      </c>
    </row>
    <row r="112" spans="1:4" x14ac:dyDescent="0.25">
      <c r="A112" s="142" t="str">
        <f>CO2eq!A165</f>
        <v>2.F.1.d.</v>
      </c>
      <c r="B112" s="142" t="str">
        <f>CO2eq!B165</f>
        <v>Transporte refrigerado</v>
      </c>
      <c r="C112" s="94">
        <f>CO2eq!AE165</f>
        <v>13.198064391532155</v>
      </c>
      <c r="D112" s="94">
        <f t="shared" si="1"/>
        <v>13.198064391532155</v>
      </c>
    </row>
    <row r="113" spans="1:4" x14ac:dyDescent="0.25">
      <c r="A113" s="142" t="str">
        <f>CO2eq!A166</f>
        <v>2.F.1.e.</v>
      </c>
      <c r="B113" s="142" t="str">
        <f>CO2eq!B166</f>
        <v>Aire acondicionado fijo</v>
      </c>
      <c r="C113" s="94">
        <f>CO2eq!AE166</f>
        <v>14.05642966361466</v>
      </c>
      <c r="D113" s="94">
        <f t="shared" si="1"/>
        <v>14.05642966361466</v>
      </c>
    </row>
    <row r="114" spans="1:4" x14ac:dyDescent="0.25">
      <c r="A114" s="142" t="str">
        <f>CO2eq!A167</f>
        <v>2.F.1.f.</v>
      </c>
      <c r="B114" s="142" t="str">
        <f>CO2eq!B167</f>
        <v>Aire acondicionado móvil</v>
      </c>
      <c r="C114" s="94">
        <f>CO2eq!AE167</f>
        <v>31.069604301858128</v>
      </c>
      <c r="D114" s="94">
        <f t="shared" si="1"/>
        <v>31.069604301858128</v>
      </c>
    </row>
    <row r="115" spans="1:4" x14ac:dyDescent="0.25">
      <c r="A115" s="142" t="str">
        <f>CO2eq!A168</f>
        <v>2.F.2.</v>
      </c>
      <c r="B115" s="142" t="str">
        <f>CO2eq!B168</f>
        <v>Agentes espumantes</v>
      </c>
      <c r="C115" s="94">
        <f>CO2eq!AE168</f>
        <v>3.5287068030714535</v>
      </c>
      <c r="D115" s="94">
        <f t="shared" si="1"/>
        <v>3.5287068030714535</v>
      </c>
    </row>
    <row r="116" spans="1:4" x14ac:dyDescent="0.25">
      <c r="A116" s="142" t="str">
        <f>CO2eq!A169</f>
        <v>2.F.3.</v>
      </c>
      <c r="B116" s="142" t="str">
        <f>CO2eq!B169</f>
        <v>Protección contra incendios</v>
      </c>
      <c r="C116" s="94">
        <f>CO2eq!AE169</f>
        <v>2.1748066860300859</v>
      </c>
      <c r="D116" s="94">
        <f t="shared" si="1"/>
        <v>2.1748066860300859</v>
      </c>
    </row>
    <row r="117" spans="1:4" x14ac:dyDescent="0.25">
      <c r="A117" s="142" t="str">
        <f>CO2eq!A170</f>
        <v>2.F.4.</v>
      </c>
      <c r="B117" s="142" t="str">
        <f>CO2eq!B170</f>
        <v>Aerosoles</v>
      </c>
      <c r="C117" s="94">
        <f>CO2eq!AE170</f>
        <v>1.0998515944788607</v>
      </c>
      <c r="D117" s="94">
        <f t="shared" si="1"/>
        <v>1.0998515944788607</v>
      </c>
    </row>
    <row r="118" spans="1:4" x14ac:dyDescent="0.25">
      <c r="A118" s="142" t="str">
        <f>CO2eq!A171</f>
        <v>2.F.5.</v>
      </c>
      <c r="B118" s="142" t="str">
        <f>CO2eq!B171</f>
        <v>Solventes</v>
      </c>
      <c r="C118" s="94">
        <f>CO2eq!AE171</f>
        <v>1.135093712703781</v>
      </c>
      <c r="D118" s="94">
        <f t="shared" si="1"/>
        <v>1.135093712703781</v>
      </c>
    </row>
    <row r="119" spans="1:4" x14ac:dyDescent="0.25">
      <c r="A119" s="142" t="str">
        <f>CO2eq!A172</f>
        <v>2.F.6.</v>
      </c>
      <c r="B119" s="142" t="str">
        <f>CO2eq!B172</f>
        <v>Otras aplicaciones (especificar)</v>
      </c>
      <c r="C119" s="94">
        <f>CO2eq!AE172</f>
        <v>0</v>
      </c>
      <c r="D119" s="94">
        <f t="shared" si="1"/>
        <v>0</v>
      </c>
    </row>
    <row r="120" spans="1:4" x14ac:dyDescent="0.25">
      <c r="A120" s="142" t="str">
        <f>CO2eq!A175</f>
        <v>2.G.1.a.</v>
      </c>
      <c r="B120" s="142" t="str">
        <f>CO2eq!B175</f>
        <v>Manufactura de equipos eléctricos</v>
      </c>
      <c r="C120" s="94">
        <f>CO2eq!AE175</f>
        <v>1.0104015857182296</v>
      </c>
      <c r="D120" s="94">
        <f t="shared" si="1"/>
        <v>1.0104015857182296</v>
      </c>
    </row>
    <row r="121" spans="1:4" x14ac:dyDescent="0.25">
      <c r="A121" s="142" t="str">
        <f>CO2eq!A176</f>
        <v>2.G.1.b.</v>
      </c>
      <c r="B121" s="142" t="str">
        <f>CO2eq!B176</f>
        <v>Uso de equipos eléctricos</v>
      </c>
      <c r="C121" s="94">
        <f>CO2eq!AE176</f>
        <v>4.0770819763320141</v>
      </c>
      <c r="D121" s="94">
        <f t="shared" si="1"/>
        <v>4.0770819763320141</v>
      </c>
    </row>
    <row r="122" spans="1:4" x14ac:dyDescent="0.25">
      <c r="A122" s="142" t="str">
        <f>CO2eq!A177</f>
        <v>2.G.1.c.</v>
      </c>
      <c r="B122" s="142" t="str">
        <f>CO2eq!B177</f>
        <v>Eliminación de equipos eléctricos</v>
      </c>
      <c r="C122" s="94">
        <f>CO2eq!AE177</f>
        <v>0.10085543388239623</v>
      </c>
      <c r="D122" s="94">
        <f t="shared" si="1"/>
        <v>0.10085543388239623</v>
      </c>
    </row>
    <row r="123" spans="1:4" x14ac:dyDescent="0.25">
      <c r="A123" s="142" t="str">
        <f>CO2eq!A179</f>
        <v>2.G.2.a.</v>
      </c>
      <c r="B123" s="142" t="str">
        <f>CO2eq!B179</f>
        <v>Aplicaciones militares</v>
      </c>
      <c r="C123" s="94">
        <f>CO2eq!AE179</f>
        <v>0</v>
      </c>
      <c r="D123" s="94">
        <f t="shared" si="1"/>
        <v>0</v>
      </c>
    </row>
    <row r="124" spans="1:4" x14ac:dyDescent="0.25">
      <c r="A124" s="142" t="str">
        <f>CO2eq!A180</f>
        <v>2.G.2.b.</v>
      </c>
      <c r="B124" s="142" t="str">
        <f>CO2eq!B180</f>
        <v>Aceleradores</v>
      </c>
      <c r="C124" s="94">
        <f>CO2eq!AE180</f>
        <v>0</v>
      </c>
      <c r="D124" s="94">
        <f t="shared" si="1"/>
        <v>0</v>
      </c>
    </row>
    <row r="125" spans="1:4" x14ac:dyDescent="0.25">
      <c r="A125" s="142" t="str">
        <f>CO2eq!A181</f>
        <v>2.G.2.c.</v>
      </c>
      <c r="B125" s="142" t="str">
        <f>CO2eq!B181</f>
        <v>Otros (especificar)</v>
      </c>
      <c r="C125" s="94">
        <f>CO2eq!AE181</f>
        <v>0</v>
      </c>
      <c r="D125" s="94">
        <f t="shared" si="1"/>
        <v>0</v>
      </c>
    </row>
    <row r="126" spans="1:4" x14ac:dyDescent="0.25">
      <c r="A126" s="142" t="str">
        <f>CO2eq!A183</f>
        <v>2.G.3.a.</v>
      </c>
      <c r="B126" s="142" t="str">
        <f>CO2eq!B183</f>
        <v>Aplicaciones médicas</v>
      </c>
      <c r="C126" s="94">
        <f>CO2eq!AE183</f>
        <v>1.2689735703274295E-2</v>
      </c>
      <c r="D126" s="94">
        <f t="shared" si="1"/>
        <v>1.2689735703274295E-2</v>
      </c>
    </row>
    <row r="127" spans="1:4" x14ac:dyDescent="0.25">
      <c r="A127" s="142" t="str">
        <f>CO2eq!A184</f>
        <v>2.G.3.b.</v>
      </c>
      <c r="B127" s="142" t="str">
        <f>CO2eq!B184</f>
        <v>Propulsor para productos presurizados y aerosoles</v>
      </c>
      <c r="C127" s="94">
        <f>CO2eq!AE184</f>
        <v>0</v>
      </c>
      <c r="D127" s="94">
        <f t="shared" si="1"/>
        <v>0</v>
      </c>
    </row>
    <row r="128" spans="1:4" x14ac:dyDescent="0.25">
      <c r="A128" s="142" t="str">
        <f>CO2eq!A185</f>
        <v>2.G.3.c.</v>
      </c>
      <c r="B128" s="142" t="str">
        <f>CO2eq!B185</f>
        <v>Otros (especificar)</v>
      </c>
      <c r="C128" s="94">
        <f>CO2eq!AE185</f>
        <v>0</v>
      </c>
      <c r="D128" s="94">
        <f t="shared" si="1"/>
        <v>0</v>
      </c>
    </row>
    <row r="129" spans="1:4" x14ac:dyDescent="0.25">
      <c r="A129" s="142" t="str">
        <f>CO2eq!A186</f>
        <v>2.G.4.</v>
      </c>
      <c r="B129" s="142" t="str">
        <f>CO2eq!B186</f>
        <v>Otros (especificar)</v>
      </c>
      <c r="C129" s="94">
        <f>CO2eq!AE186</f>
        <v>0</v>
      </c>
      <c r="D129" s="94">
        <f t="shared" si="1"/>
        <v>0</v>
      </c>
    </row>
    <row r="130" spans="1:4" x14ac:dyDescent="0.25">
      <c r="A130" s="142" t="str">
        <f>CO2eq!A188</f>
        <v>2.H.1.</v>
      </c>
      <c r="B130" s="142" t="str">
        <f>CO2eq!B188</f>
        <v>Industria de la pulpa y el papel</v>
      </c>
      <c r="C130" s="94">
        <f>CO2eq!AE188</f>
        <v>0</v>
      </c>
      <c r="D130" s="94">
        <f t="shared" si="1"/>
        <v>0</v>
      </c>
    </row>
    <row r="131" spans="1:4" x14ac:dyDescent="0.25">
      <c r="A131" s="142" t="str">
        <f>CO2eq!A189</f>
        <v>2.H.2.</v>
      </c>
      <c r="B131" s="142" t="str">
        <f>CO2eq!B189</f>
        <v>Industria de la alimentación y las bebidas</v>
      </c>
      <c r="C131" s="94">
        <f>CO2eq!AE189</f>
        <v>0</v>
      </c>
      <c r="D131" s="94">
        <f t="shared" ref="D131:D194" si="2">ABS(C131)</f>
        <v>0</v>
      </c>
    </row>
    <row r="132" spans="1:4" x14ac:dyDescent="0.25">
      <c r="A132" s="142" t="str">
        <f>CO2eq!A190</f>
        <v>2.H.3.</v>
      </c>
      <c r="B132" s="142" t="str">
        <f>CO2eq!B190</f>
        <v>Otros (especificar)</v>
      </c>
      <c r="C132" s="94">
        <f>CO2eq!AE190</f>
        <v>0</v>
      </c>
      <c r="D132" s="94">
        <f t="shared" si="2"/>
        <v>0</v>
      </c>
    </row>
    <row r="133" spans="1:4" x14ac:dyDescent="0.25">
      <c r="A133" s="143" t="str">
        <f>CO2eq!A193</f>
        <v>3.A.1.</v>
      </c>
      <c r="B133" s="143" t="str">
        <f>CO2eq!B193</f>
        <v>Ganado vacuno</v>
      </c>
      <c r="C133" s="33">
        <f>CO2eq!AE193</f>
        <v>58.408422910654977</v>
      </c>
      <c r="D133" s="94">
        <f t="shared" si="2"/>
        <v>58.408422910654977</v>
      </c>
    </row>
    <row r="134" spans="1:4" x14ac:dyDescent="0.25">
      <c r="A134" s="142" t="str">
        <f>CO2eq!A201</f>
        <v>3.A.2.</v>
      </c>
      <c r="B134" s="142" t="str">
        <f>CO2eq!B201</f>
        <v>Ovinos</v>
      </c>
      <c r="C134" s="94">
        <f>CO2eq!AE201</f>
        <v>20.790984453130207</v>
      </c>
      <c r="D134" s="94">
        <f t="shared" si="2"/>
        <v>20.790984453130207</v>
      </c>
    </row>
    <row r="135" spans="1:4" x14ac:dyDescent="0.25">
      <c r="A135" s="143" t="str">
        <f>CO2eq!A202</f>
        <v>3.A.3.</v>
      </c>
      <c r="B135" s="143" t="str">
        <f>CO2eq!B202</f>
        <v>Porcinos</v>
      </c>
      <c r="C135" s="33">
        <f>CO2eq!AE202</f>
        <v>40.310276571397388</v>
      </c>
      <c r="D135" s="94">
        <f t="shared" si="2"/>
        <v>40.310276571397388</v>
      </c>
    </row>
    <row r="136" spans="1:4" x14ac:dyDescent="0.25">
      <c r="A136" s="142" t="str">
        <f>CO2eq!A207</f>
        <v>3.A.4.a.</v>
      </c>
      <c r="B136" s="142" t="str">
        <f>CO2eq!B207</f>
        <v>Búfalos</v>
      </c>
      <c r="C136" s="94">
        <f>CO2eq!AE207</f>
        <v>0</v>
      </c>
      <c r="D136" s="94">
        <f t="shared" si="2"/>
        <v>0</v>
      </c>
    </row>
    <row r="137" spans="1:4" x14ac:dyDescent="0.25">
      <c r="A137" s="142" t="str">
        <f>CO2eq!A208</f>
        <v>3.A.4.b.</v>
      </c>
      <c r="B137" s="142" t="str">
        <f>CO2eq!B208</f>
        <v>Caprinos</v>
      </c>
      <c r="C137" s="94">
        <f>CO2eq!AE208</f>
        <v>2.4196486649315596</v>
      </c>
      <c r="D137" s="94">
        <f t="shared" si="2"/>
        <v>2.4196486649315596</v>
      </c>
    </row>
    <row r="138" spans="1:4" x14ac:dyDescent="0.25">
      <c r="A138" s="142" t="str">
        <f>CO2eq!A209</f>
        <v>3.A.4.c.</v>
      </c>
      <c r="B138" s="142" t="str">
        <f>CO2eq!B209</f>
        <v>Equinos</v>
      </c>
      <c r="C138" s="94">
        <f>CO2eq!AE209</f>
        <v>6.4696049999999889</v>
      </c>
      <c r="D138" s="94">
        <f t="shared" si="2"/>
        <v>6.4696049999999889</v>
      </c>
    </row>
    <row r="139" spans="1:4" x14ac:dyDescent="0.25">
      <c r="A139" s="142" t="str">
        <f>CO2eq!A210</f>
        <v>3.A.4.d.</v>
      </c>
      <c r="B139" s="142" t="str">
        <f>CO2eq!B210</f>
        <v>Mulas y asnos</v>
      </c>
      <c r="C139" s="94">
        <f>CO2eq!AE210</f>
        <v>3.1224999999999937E-2</v>
      </c>
      <c r="D139" s="94">
        <f t="shared" si="2"/>
        <v>3.1224999999999937E-2</v>
      </c>
    </row>
    <row r="140" spans="1:4" x14ac:dyDescent="0.25">
      <c r="A140" s="142" t="str">
        <f>CO2eq!A211</f>
        <v>3.A.4.e.</v>
      </c>
      <c r="B140" s="142" t="str">
        <f>CO2eq!B211</f>
        <v>Aves de corral</v>
      </c>
      <c r="C140" s="94">
        <f>CO2eq!AE211</f>
        <v>0</v>
      </c>
      <c r="D140" s="94">
        <f t="shared" si="2"/>
        <v>0</v>
      </c>
    </row>
    <row r="141" spans="1:4" x14ac:dyDescent="0.25">
      <c r="A141" s="142" t="str">
        <f>CO2eq!A212</f>
        <v>3.A.4.f.</v>
      </c>
      <c r="B141" s="142" t="str">
        <f>CO2eq!B212</f>
        <v>Camélidos (llamas y alpacas)</v>
      </c>
      <c r="C141" s="94">
        <f>CO2eq!AE212</f>
        <v>0.28835999999999989</v>
      </c>
      <c r="D141" s="94">
        <f t="shared" si="2"/>
        <v>0.28835999999999989</v>
      </c>
    </row>
    <row r="142" spans="1:4" x14ac:dyDescent="0.25">
      <c r="A142" s="142" t="str">
        <f>CO2eq!A214</f>
        <v>3.A.4.g.i.</v>
      </c>
      <c r="B142" s="142" t="str">
        <f>CO2eq!B214</f>
        <v>Ciervos</v>
      </c>
      <c r="C142" s="94">
        <f>CO2eq!AE214</f>
        <v>0</v>
      </c>
      <c r="D142" s="94">
        <f t="shared" si="2"/>
        <v>0</v>
      </c>
    </row>
    <row r="143" spans="1:4" x14ac:dyDescent="0.25">
      <c r="A143" s="142" t="str">
        <f>CO2eq!A215</f>
        <v>3.A.4.g.ii.</v>
      </c>
      <c r="B143" s="142" t="str">
        <f>CO2eq!B215</f>
        <v>Jabalíes</v>
      </c>
      <c r="C143" s="94">
        <f>CO2eq!AE215</f>
        <v>0.12191249999999999</v>
      </c>
      <c r="D143" s="94">
        <f t="shared" si="2"/>
        <v>0.12191249999999999</v>
      </c>
    </row>
    <row r="144" spans="1:4" x14ac:dyDescent="0.25">
      <c r="A144" s="143" t="str">
        <f>CO2eq!A217</f>
        <v>3.B.1.</v>
      </c>
      <c r="B144" s="143" t="str">
        <f>CO2eq!B217</f>
        <v>Ganado vacuno</v>
      </c>
      <c r="C144" s="33">
        <f>CO2eq!AE217</f>
        <v>3.7893828840329786</v>
      </c>
      <c r="D144" s="94">
        <f t="shared" si="2"/>
        <v>3.7893828840329786</v>
      </c>
    </row>
    <row r="145" spans="1:4" x14ac:dyDescent="0.25">
      <c r="A145" s="142" t="str">
        <f>CO2eq!A225</f>
        <v>3.B.2.</v>
      </c>
      <c r="B145" s="142" t="str">
        <f>CO2eq!B225</f>
        <v>Ovinos</v>
      </c>
      <c r="C145" s="94">
        <f>CO2eq!AE225</f>
        <v>0.62372953359390615</v>
      </c>
      <c r="D145" s="94">
        <f t="shared" si="2"/>
        <v>0.62372953359390615</v>
      </c>
    </row>
    <row r="146" spans="1:4" x14ac:dyDescent="0.25">
      <c r="A146" s="143" t="str">
        <f>CO2eq!A226</f>
        <v>3.B.3.</v>
      </c>
      <c r="B146" s="143" t="str">
        <f>CO2eq!B226</f>
        <v>Porcinos</v>
      </c>
      <c r="C146" s="33">
        <f>CO2eq!AE226</f>
        <v>375.07711734186819</v>
      </c>
      <c r="D146" s="94">
        <f t="shared" si="2"/>
        <v>375.07711734186819</v>
      </c>
    </row>
    <row r="147" spans="1:4" x14ac:dyDescent="0.25">
      <c r="A147" s="142" t="str">
        <f>CO2eq!A231</f>
        <v>3.B.4.a.</v>
      </c>
      <c r="B147" s="142" t="str">
        <f>CO2eq!B231</f>
        <v>Búfalos</v>
      </c>
      <c r="C147" s="94">
        <f>CO2eq!AE231</f>
        <v>0</v>
      </c>
      <c r="D147" s="94">
        <f t="shared" si="2"/>
        <v>0</v>
      </c>
    </row>
    <row r="148" spans="1:4" x14ac:dyDescent="0.25">
      <c r="A148" s="142" t="str">
        <f>CO2eq!A232</f>
        <v>3.B.4.b.</v>
      </c>
      <c r="B148" s="142" t="str">
        <f>CO2eq!B232</f>
        <v>Caprinos</v>
      </c>
      <c r="C148" s="94">
        <f>CO2eq!AE232</f>
        <v>8.226805460767303E-2</v>
      </c>
      <c r="D148" s="94">
        <f t="shared" si="2"/>
        <v>8.226805460767303E-2</v>
      </c>
    </row>
    <row r="149" spans="1:4" x14ac:dyDescent="0.25">
      <c r="A149" s="142" t="str">
        <f>CO2eq!A233</f>
        <v>3.B.4.c.</v>
      </c>
      <c r="B149" s="142" t="str">
        <f>CO2eq!B233</f>
        <v>Equinos</v>
      </c>
      <c r="C149" s="94">
        <f>CO2eq!AE233</f>
        <v>0.58945289999999895</v>
      </c>
      <c r="D149" s="94">
        <f t="shared" si="2"/>
        <v>0.58945289999999895</v>
      </c>
    </row>
    <row r="150" spans="1:4" x14ac:dyDescent="0.25">
      <c r="A150" s="142" t="str">
        <f>CO2eq!A234</f>
        <v>3.B.4.d.</v>
      </c>
      <c r="B150" s="142" t="str">
        <f>CO2eq!B234</f>
        <v>Mulas y asnos</v>
      </c>
      <c r="C150" s="94">
        <f>CO2eq!AE234</f>
        <v>2.8102499999999942E-3</v>
      </c>
      <c r="D150" s="94">
        <f t="shared" si="2"/>
        <v>2.8102499999999942E-3</v>
      </c>
    </row>
    <row r="151" spans="1:4" x14ac:dyDescent="0.25">
      <c r="A151" s="142" t="str">
        <f>CO2eq!A235</f>
        <v>3.B.4.e.</v>
      </c>
      <c r="B151" s="142" t="str">
        <f>CO2eq!B235</f>
        <v>Aves de corral</v>
      </c>
      <c r="C151" s="94">
        <f>CO2eq!AE235</f>
        <v>25.024567359214281</v>
      </c>
      <c r="D151" s="94">
        <f t="shared" si="2"/>
        <v>25.024567359214281</v>
      </c>
    </row>
    <row r="152" spans="1:4" x14ac:dyDescent="0.25">
      <c r="A152" s="142" t="str">
        <f>CO2eq!A236</f>
        <v>3.B.4.f.</v>
      </c>
      <c r="B152" s="142" t="str">
        <f>CO2eq!B236</f>
        <v>Camélidos (llamas y alpacas)</v>
      </c>
      <c r="C152" s="94">
        <f>CO2eq!AE236</f>
        <v>6.9206399999999973E-2</v>
      </c>
      <c r="D152" s="94">
        <f t="shared" si="2"/>
        <v>6.9206399999999973E-2</v>
      </c>
    </row>
    <row r="153" spans="1:4" x14ac:dyDescent="0.25">
      <c r="A153" s="142" t="str">
        <f>CO2eq!A238</f>
        <v>3.B.4.g.i.</v>
      </c>
      <c r="B153" s="142" t="str">
        <f>CO2eq!B238</f>
        <v>Ciervos</v>
      </c>
      <c r="C153" s="94">
        <f>CO2eq!AE238</f>
        <v>0</v>
      </c>
      <c r="D153" s="94">
        <f t="shared" si="2"/>
        <v>0</v>
      </c>
    </row>
    <row r="154" spans="1:4" x14ac:dyDescent="0.25">
      <c r="A154" s="142" t="str">
        <f>CO2eq!A239</f>
        <v>3.B.4.g.ii.</v>
      </c>
      <c r="B154" s="142" t="str">
        <f>CO2eq!B239</f>
        <v>Jabalíes</v>
      </c>
      <c r="C154" s="94">
        <f>CO2eq!AE239</f>
        <v>8.1275E-2</v>
      </c>
      <c r="D154" s="94">
        <f t="shared" si="2"/>
        <v>8.1275E-2</v>
      </c>
    </row>
    <row r="155" spans="1:4" x14ac:dyDescent="0.25">
      <c r="A155" s="142" t="str">
        <f>CO2eq!A241</f>
        <v>3.B.5.a.</v>
      </c>
      <c r="B155" s="142" t="str">
        <f>CO2eq!B241</f>
        <v>Ganado vacuno</v>
      </c>
      <c r="C155" s="94">
        <f>CO2eq!AE241</f>
        <v>0.19897903094883632</v>
      </c>
      <c r="D155" s="94">
        <f t="shared" si="2"/>
        <v>0.19897903094883632</v>
      </c>
    </row>
    <row r="156" spans="1:4" x14ac:dyDescent="0.25">
      <c r="A156" s="142" t="str">
        <f>CO2eq!A242</f>
        <v>3.B.5.b.</v>
      </c>
      <c r="B156" s="142" t="str">
        <f>CO2eq!B242</f>
        <v>Ovinos</v>
      </c>
      <c r="C156" s="94">
        <f>CO2eq!AE242</f>
        <v>0</v>
      </c>
      <c r="D156" s="94">
        <f t="shared" si="2"/>
        <v>0</v>
      </c>
    </row>
    <row r="157" spans="1:4" x14ac:dyDescent="0.25">
      <c r="A157" s="142" t="str">
        <f>CO2eq!A243</f>
        <v>3.B.5.c.</v>
      </c>
      <c r="B157" s="142" t="str">
        <f>CO2eq!B243</f>
        <v>Porcinos</v>
      </c>
      <c r="C157" s="94">
        <f>CO2eq!AE243</f>
        <v>20.139141973112402</v>
      </c>
      <c r="D157" s="94">
        <f t="shared" si="2"/>
        <v>20.139141973112402</v>
      </c>
    </row>
    <row r="158" spans="1:4" x14ac:dyDescent="0.25">
      <c r="A158" s="142" t="str">
        <f>CO2eq!A245</f>
        <v>3.B.5.d.i.</v>
      </c>
      <c r="B158" s="142" t="str">
        <f>CO2eq!B245</f>
        <v>Búfalos</v>
      </c>
      <c r="C158" s="94">
        <f>CO2eq!AE245</f>
        <v>0</v>
      </c>
      <c r="D158" s="94">
        <f t="shared" si="2"/>
        <v>0</v>
      </c>
    </row>
    <row r="159" spans="1:4" x14ac:dyDescent="0.25">
      <c r="A159" s="142" t="str">
        <f>CO2eq!A246</f>
        <v>3.B.5.d.ii.</v>
      </c>
      <c r="B159" s="142" t="str">
        <f>CO2eq!B246</f>
        <v>Caprinos</v>
      </c>
      <c r="C159" s="94">
        <f>CO2eq!AE246</f>
        <v>0</v>
      </c>
      <c r="D159" s="94">
        <f t="shared" si="2"/>
        <v>0</v>
      </c>
    </row>
    <row r="160" spans="1:4" x14ac:dyDescent="0.25">
      <c r="A160" s="142" t="str">
        <f>CO2eq!A247</f>
        <v>3.B.5.d.iii.</v>
      </c>
      <c r="B160" s="142" t="str">
        <f>CO2eq!B247</f>
        <v>Equinos</v>
      </c>
      <c r="C160" s="94">
        <f>CO2eq!AE247</f>
        <v>0</v>
      </c>
      <c r="D160" s="94">
        <f t="shared" si="2"/>
        <v>0</v>
      </c>
    </row>
    <row r="161" spans="1:4" x14ac:dyDescent="0.25">
      <c r="A161" s="142" t="str">
        <f>CO2eq!A248</f>
        <v>3.B.5.d.iv.</v>
      </c>
      <c r="B161" s="142" t="str">
        <f>CO2eq!B248</f>
        <v>Mulas y asnos</v>
      </c>
      <c r="C161" s="94">
        <f>CO2eq!AE248</f>
        <v>0</v>
      </c>
      <c r="D161" s="94">
        <f t="shared" si="2"/>
        <v>0</v>
      </c>
    </row>
    <row r="162" spans="1:4" x14ac:dyDescent="0.25">
      <c r="A162" s="142" t="str">
        <f>CO2eq!A249</f>
        <v>3.B.5.d.v.</v>
      </c>
      <c r="B162" s="142" t="str">
        <f>CO2eq!B249</f>
        <v>Aves de corral</v>
      </c>
      <c r="C162" s="94">
        <f>CO2eq!AE249</f>
        <v>41.244269436857138</v>
      </c>
      <c r="D162" s="94">
        <f t="shared" si="2"/>
        <v>41.244269436857138</v>
      </c>
    </row>
    <row r="163" spans="1:4" x14ac:dyDescent="0.25">
      <c r="A163" s="142" t="str">
        <f>CO2eq!A250</f>
        <v>3.B.5.d.vi.</v>
      </c>
      <c r="B163" s="142" t="str">
        <f>CO2eq!B250</f>
        <v>Camélidos (llamas y alpacas)</v>
      </c>
      <c r="C163" s="94">
        <f>CO2eq!AE250</f>
        <v>0</v>
      </c>
      <c r="D163" s="94">
        <f t="shared" si="2"/>
        <v>0</v>
      </c>
    </row>
    <row r="164" spans="1:4" x14ac:dyDescent="0.25">
      <c r="A164" s="142" t="str">
        <f>CO2eq!A251</f>
        <v>3.B.5.d.vii.</v>
      </c>
      <c r="B164" s="142" t="str">
        <f>CO2eq!B251</f>
        <v>Otros</v>
      </c>
      <c r="C164" s="94">
        <f>CO2eq!AE251</f>
        <v>0</v>
      </c>
      <c r="D164" s="94">
        <f t="shared" si="2"/>
        <v>0</v>
      </c>
    </row>
    <row r="165" spans="1:4" x14ac:dyDescent="0.25">
      <c r="A165" s="143" t="str">
        <f>CO2eq!A252</f>
        <v>3.C.</v>
      </c>
      <c r="B165" s="143" t="str">
        <f>CO2eq!B252</f>
        <v>Cultivo del arroz</v>
      </c>
      <c r="C165" s="33">
        <f>CO2eq!AE252</f>
        <v>0</v>
      </c>
      <c r="D165" s="94">
        <f t="shared" si="2"/>
        <v>0</v>
      </c>
    </row>
    <row r="166" spans="1:4" x14ac:dyDescent="0.25">
      <c r="A166" s="142" t="str">
        <f>CO2eq!A259</f>
        <v>3.D.1.a.</v>
      </c>
      <c r="B166" s="142" t="str">
        <f>CO2eq!B259</f>
        <v>Fertilizante inorgánicos</v>
      </c>
      <c r="C166" s="94">
        <f>CO2eq!AE259</f>
        <v>158.28092807821716</v>
      </c>
      <c r="D166" s="94">
        <f t="shared" si="2"/>
        <v>158.28092807821716</v>
      </c>
    </row>
    <row r="167" spans="1:4" x14ac:dyDescent="0.25">
      <c r="A167" s="142" t="str">
        <f>CO2eq!A261</f>
        <v>3.D.1.b.i.</v>
      </c>
      <c r="B167" s="142" t="str">
        <f>CO2eq!B261</f>
        <v>Estiércol animal aplicado a los suelos</v>
      </c>
      <c r="C167" s="94">
        <f>CO2eq!AE261</f>
        <v>152.57281419195959</v>
      </c>
      <c r="D167" s="94">
        <f t="shared" si="2"/>
        <v>152.57281419195959</v>
      </c>
    </row>
    <row r="168" spans="1:4" x14ac:dyDescent="0.25">
      <c r="A168" s="142" t="str">
        <f>CO2eq!A262</f>
        <v>3.D.1.b.ii.</v>
      </c>
      <c r="B168" s="142" t="str">
        <f>CO2eq!B262</f>
        <v>Lodos aplicados a los suelos</v>
      </c>
      <c r="C168" s="94">
        <f>CO2eq!AE262</f>
        <v>0</v>
      </c>
      <c r="D168" s="94">
        <f t="shared" si="2"/>
        <v>0</v>
      </c>
    </row>
    <row r="169" spans="1:4" x14ac:dyDescent="0.25">
      <c r="A169" s="142" t="str">
        <f>CO2eq!A263</f>
        <v>3.D.1.b.iii.</v>
      </c>
      <c r="B169" s="142" t="str">
        <f>CO2eq!B263</f>
        <v>Otros fertilizantes orgánicos aplicados a los suelos</v>
      </c>
      <c r="C169" s="94">
        <f>CO2eq!AE263</f>
        <v>0</v>
      </c>
      <c r="D169" s="94">
        <f t="shared" si="2"/>
        <v>0</v>
      </c>
    </row>
    <row r="170" spans="1:4" x14ac:dyDescent="0.25">
      <c r="A170" s="142" t="str">
        <f>CO2eq!A264</f>
        <v>3.D.1.c.</v>
      </c>
      <c r="B170" s="142" t="str">
        <f>CO2eq!B264</f>
        <v>Orina y estiércol depositado por animales de pastoreo</v>
      </c>
      <c r="C170" s="94">
        <f>CO2eq!AE264</f>
        <v>48.009270647022795</v>
      </c>
      <c r="D170" s="94">
        <f t="shared" si="2"/>
        <v>48.009270647022795</v>
      </c>
    </row>
    <row r="171" spans="1:4" x14ac:dyDescent="0.25">
      <c r="A171" s="142" t="str">
        <f>CO2eq!A265</f>
        <v>3.D.1.d.</v>
      </c>
      <c r="B171" s="142" t="str">
        <f>CO2eq!B265</f>
        <v>Residuos de cosechas</v>
      </c>
      <c r="C171" s="94">
        <f>CO2eq!AE265</f>
        <v>50.18767061968969</v>
      </c>
      <c r="D171" s="94">
        <f t="shared" si="2"/>
        <v>50.18767061968969</v>
      </c>
    </row>
    <row r="172" spans="1:4" x14ac:dyDescent="0.25">
      <c r="A172" s="142" t="str">
        <f>CO2eq!A266</f>
        <v>3.D.1.e.</v>
      </c>
      <c r="B172" s="142" t="str">
        <f>CO2eq!B266</f>
        <v>Mineralización / inmovilización asociada a la pérdida / ganancia de materia orgánica del suelo</v>
      </c>
      <c r="C172" s="94">
        <f>CO2eq!AE266</f>
        <v>0</v>
      </c>
      <c r="D172" s="94">
        <f t="shared" si="2"/>
        <v>0</v>
      </c>
    </row>
    <row r="173" spans="1:4" x14ac:dyDescent="0.25">
      <c r="A173" s="142" t="str">
        <f>CO2eq!A267</f>
        <v>3.D.1.f.</v>
      </c>
      <c r="B173" s="142" t="str">
        <f>CO2eq!B267</f>
        <v>Cultivo de suelos orgánicos (histosoles)</v>
      </c>
      <c r="C173" s="94">
        <f>CO2eq!AE267</f>
        <v>0</v>
      </c>
      <c r="D173" s="94">
        <f t="shared" si="2"/>
        <v>0</v>
      </c>
    </row>
    <row r="174" spans="1:4" x14ac:dyDescent="0.25">
      <c r="A174" s="142" t="str">
        <f>CO2eq!A268</f>
        <v>3.D.1.g.</v>
      </c>
      <c r="B174" s="142" t="str">
        <f>CO2eq!B268</f>
        <v>Otros</v>
      </c>
      <c r="C174" s="94">
        <f>CO2eq!AE268</f>
        <v>0</v>
      </c>
      <c r="D174" s="94">
        <f t="shared" si="2"/>
        <v>0</v>
      </c>
    </row>
    <row r="175" spans="1:4" x14ac:dyDescent="0.25">
      <c r="A175" s="142" t="str">
        <f>CO2eq!A271</f>
        <v>3.D.2.a.i</v>
      </c>
      <c r="B175" s="142" t="str">
        <f>CO2eq!B271</f>
        <v>Fertilizante inorgánicos</v>
      </c>
      <c r="C175" s="94">
        <f>CO2eq!AE271</f>
        <v>15.828092807821717</v>
      </c>
      <c r="D175" s="94">
        <f t="shared" si="2"/>
        <v>15.828092807821717</v>
      </c>
    </row>
    <row r="176" spans="1:4" x14ac:dyDescent="0.25">
      <c r="A176" s="142" t="str">
        <f>CO2eq!A273</f>
        <v>3.D.2.a.ii.1.</v>
      </c>
      <c r="B176" s="142" t="str">
        <f>CO2eq!B273</f>
        <v>Estiércol animal aplicado a los suelos</v>
      </c>
      <c r="C176" s="94">
        <f>CO2eq!AE273</f>
        <v>30.514562838391914</v>
      </c>
      <c r="D176" s="94">
        <f t="shared" si="2"/>
        <v>30.514562838391914</v>
      </c>
    </row>
    <row r="177" spans="1:4" x14ac:dyDescent="0.25">
      <c r="A177" s="142" t="str">
        <f>CO2eq!A274</f>
        <v>3.D.2.a.ii.2.</v>
      </c>
      <c r="B177" s="142" t="str">
        <f>CO2eq!B274</f>
        <v>Lodos aplicado a los suelos</v>
      </c>
      <c r="C177" s="94">
        <f>CO2eq!AE274</f>
        <v>0</v>
      </c>
      <c r="D177" s="94">
        <f t="shared" si="2"/>
        <v>0</v>
      </c>
    </row>
    <row r="178" spans="1:4" x14ac:dyDescent="0.25">
      <c r="A178" s="142" t="str">
        <f>CO2eq!A275</f>
        <v>3.D.2.a.ii.3.</v>
      </c>
      <c r="B178" s="142" t="str">
        <f>CO2eq!B275</f>
        <v>Otros fertilizantes orgánicos aplicados a los suelos</v>
      </c>
      <c r="C178" s="94">
        <f>CO2eq!AE275</f>
        <v>0</v>
      </c>
      <c r="D178" s="94">
        <f t="shared" si="2"/>
        <v>0</v>
      </c>
    </row>
    <row r="179" spans="1:4" x14ac:dyDescent="0.25">
      <c r="A179" s="142" t="str">
        <f>CO2eq!A276</f>
        <v>3.D.2.a.iii.</v>
      </c>
      <c r="B179" s="142" t="str">
        <f>CO2eq!B276</f>
        <v>Orina y estiércol depositado por animales de pastoreo</v>
      </c>
      <c r="C179" s="94">
        <f>CO2eq!AE276</f>
        <v>7.6323325751574114</v>
      </c>
      <c r="D179" s="94">
        <f t="shared" si="2"/>
        <v>7.6323325751574114</v>
      </c>
    </row>
    <row r="180" spans="1:4" x14ac:dyDescent="0.25">
      <c r="A180" s="142" t="str">
        <f>CO2eq!A278</f>
        <v>3.D.2.b.i.</v>
      </c>
      <c r="B180" s="142" t="str">
        <f>CO2eq!B278</f>
        <v>Fertilizante inorgánicos</v>
      </c>
      <c r="C180" s="94">
        <f>CO2eq!AE278</f>
        <v>0</v>
      </c>
      <c r="D180" s="94">
        <f t="shared" si="2"/>
        <v>0</v>
      </c>
    </row>
    <row r="181" spans="1:4" x14ac:dyDescent="0.25">
      <c r="A181" s="142" t="str">
        <f>CO2eq!A280</f>
        <v>3.D.2.b.ii.1.</v>
      </c>
      <c r="B181" s="142" t="str">
        <f>CO2eq!B280</f>
        <v>Estiércol animal aplicado a los suelos</v>
      </c>
      <c r="C181" s="94">
        <f>CO2eq!AE280</f>
        <v>0</v>
      </c>
      <c r="D181" s="94">
        <f t="shared" si="2"/>
        <v>0</v>
      </c>
    </row>
    <row r="182" spans="1:4" x14ac:dyDescent="0.25">
      <c r="A182" s="142" t="str">
        <f>CO2eq!A281</f>
        <v>3.D.2.b.ii.2.</v>
      </c>
      <c r="B182" s="142" t="str">
        <f>CO2eq!B281</f>
        <v>Lodos aplicado a los suelos</v>
      </c>
      <c r="C182" s="94">
        <f>CO2eq!AE281</f>
        <v>0</v>
      </c>
      <c r="D182" s="94">
        <f t="shared" si="2"/>
        <v>0</v>
      </c>
    </row>
    <row r="183" spans="1:4" x14ac:dyDescent="0.25">
      <c r="A183" s="142" t="str">
        <f>CO2eq!A282</f>
        <v>3.D.2.b.ii.3.</v>
      </c>
      <c r="B183" s="142" t="str">
        <f>CO2eq!B282</f>
        <v>Otros fertilizantes orgánicos aplicados a los suelos</v>
      </c>
      <c r="C183" s="94">
        <f>CO2eq!AE282</f>
        <v>0</v>
      </c>
      <c r="D183" s="94">
        <f t="shared" si="2"/>
        <v>0</v>
      </c>
    </row>
    <row r="184" spans="1:4" x14ac:dyDescent="0.25">
      <c r="A184" s="142" t="str">
        <f>CO2eq!A283</f>
        <v>3.D.2.b.iii.</v>
      </c>
      <c r="B184" s="142" t="str">
        <f>CO2eq!B283</f>
        <v>Orina y estiércol depositado por animales de pastoreo</v>
      </c>
      <c r="C184" s="94">
        <f>CO2eq!AE283</f>
        <v>0</v>
      </c>
      <c r="D184" s="94">
        <f t="shared" si="2"/>
        <v>0</v>
      </c>
    </row>
    <row r="185" spans="1:4" x14ac:dyDescent="0.25">
      <c r="A185" s="142" t="str">
        <f>CO2eq!A284</f>
        <v>3.D.2.b.iv.</v>
      </c>
      <c r="B185" s="142" t="str">
        <f>CO2eq!B284</f>
        <v>Residuos de cosechas</v>
      </c>
      <c r="C185" s="94">
        <f>CO2eq!AE284</f>
        <v>0</v>
      </c>
      <c r="D185" s="94">
        <f t="shared" si="2"/>
        <v>0</v>
      </c>
    </row>
    <row r="186" spans="1:4" x14ac:dyDescent="0.25">
      <c r="A186" s="142" t="str">
        <f>CO2eq!A285</f>
        <v>3.D.2.b.v.</v>
      </c>
      <c r="B186" s="142" t="str">
        <f>CO2eq!B285</f>
        <v>Mineralización / inmovilización asociada a la pérdida / ganancia de materia orgánica del suelo</v>
      </c>
      <c r="C186" s="94">
        <f>CO2eq!AE285</f>
        <v>0</v>
      </c>
      <c r="D186" s="94">
        <f t="shared" si="2"/>
        <v>0</v>
      </c>
    </row>
    <row r="187" spans="1:4" x14ac:dyDescent="0.25">
      <c r="A187" s="142" t="str">
        <f>CO2eq!A286</f>
        <v>3.E.</v>
      </c>
      <c r="B187" s="142" t="str">
        <f>CO2eq!B286</f>
        <v>Quema prescrita de sabanas</v>
      </c>
      <c r="C187" s="94">
        <f>CO2eq!AE286</f>
        <v>0</v>
      </c>
      <c r="D187" s="94">
        <f t="shared" si="2"/>
        <v>0</v>
      </c>
    </row>
    <row r="188" spans="1:4" x14ac:dyDescent="0.25">
      <c r="A188" s="143" t="str">
        <f>CO2eq!A287</f>
        <v>3.F.</v>
      </c>
      <c r="B188" s="143" t="str">
        <f>CO2eq!B287</f>
        <v>Quema de residuos agrícola en el campo</v>
      </c>
      <c r="C188" s="33">
        <f>CO2eq!AE287</f>
        <v>10.195451161499955</v>
      </c>
      <c r="D188" s="94">
        <f t="shared" si="2"/>
        <v>10.195451161499955</v>
      </c>
    </row>
    <row r="189" spans="1:4" x14ac:dyDescent="0.25">
      <c r="A189" s="143" t="str">
        <f>CO2eq!A291</f>
        <v>3.G.</v>
      </c>
      <c r="B189" s="143" t="str">
        <f>CO2eq!B291</f>
        <v>Encalado</v>
      </c>
      <c r="C189" s="33">
        <f>CO2eq!AE291</f>
        <v>0</v>
      </c>
      <c r="D189" s="94">
        <f t="shared" si="2"/>
        <v>0</v>
      </c>
    </row>
    <row r="190" spans="1:4" x14ac:dyDescent="0.25">
      <c r="A190" s="142" t="str">
        <f>CO2eq!A294</f>
        <v>3.H.</v>
      </c>
      <c r="B190" s="142" t="str">
        <f>CO2eq!B294</f>
        <v>Aplicación de urea</v>
      </c>
      <c r="C190" s="94">
        <f>CO2eq!AE294</f>
        <v>47.435172819727775</v>
      </c>
      <c r="D190" s="94">
        <f t="shared" si="2"/>
        <v>47.435172819727775</v>
      </c>
    </row>
    <row r="191" spans="1:4" x14ac:dyDescent="0.25">
      <c r="A191" s="142" t="str">
        <f>CO2eq!A295</f>
        <v>3.I.</v>
      </c>
      <c r="B191" s="142" t="str">
        <f>CO2eq!B295</f>
        <v>Otros fertilizantes que contienen carbono</v>
      </c>
      <c r="C191" s="94">
        <f>CO2eq!AE295</f>
        <v>0</v>
      </c>
      <c r="D191" s="94">
        <f t="shared" si="2"/>
        <v>0</v>
      </c>
    </row>
    <row r="192" spans="1:4" x14ac:dyDescent="0.25">
      <c r="A192" s="142" t="str">
        <f>CO2eq!A296</f>
        <v>3.J.</v>
      </c>
      <c r="B192" s="142" t="str">
        <f>CO2eq!B296</f>
        <v>Otros</v>
      </c>
      <c r="C192" s="94">
        <f>CO2eq!AE296</f>
        <v>0</v>
      </c>
      <c r="D192" s="94">
        <f t="shared" si="2"/>
        <v>0</v>
      </c>
    </row>
    <row r="193" spans="1:4" x14ac:dyDescent="0.25">
      <c r="A193" s="142" t="str">
        <f>CO2eq!A301</f>
        <v>4.A.1.a.i.</v>
      </c>
      <c r="B193" s="142" t="str">
        <f>CO2eq!B301</f>
        <v>Bosque nativo</v>
      </c>
      <c r="C193" s="94">
        <f>CO2eq!AE301</f>
        <v>-913.23623844616736</v>
      </c>
      <c r="D193" s="94">
        <f t="shared" si="2"/>
        <v>913.23623844616736</v>
      </c>
    </row>
    <row r="194" spans="1:4" x14ac:dyDescent="0.25">
      <c r="A194" s="143" t="str">
        <f>CO2eq!A341</f>
        <v>4.A.1.a.ii.</v>
      </c>
      <c r="B194" s="143" t="str">
        <f>CO2eq!B341</f>
        <v>Plantaciones forestales</v>
      </c>
      <c r="C194" s="33">
        <f>CO2eq!AE341</f>
        <v>-1491.9535988266102</v>
      </c>
      <c r="D194" s="94">
        <f t="shared" si="2"/>
        <v>1491.9535988266102</v>
      </c>
    </row>
    <row r="195" spans="1:4" x14ac:dyDescent="0.25">
      <c r="A195" s="142" t="str">
        <f>CO2eq!A350</f>
        <v>4.A.1.b.i.</v>
      </c>
      <c r="B195" s="142" t="str">
        <f>CO2eq!B350</f>
        <v>Cosecha</v>
      </c>
      <c r="C195" s="94">
        <f>CO2eq!AE350</f>
        <v>988.10110282650385</v>
      </c>
      <c r="D195" s="94">
        <f t="shared" ref="D195:D238" si="3">ABS(C195)</f>
        <v>988.10110282650385</v>
      </c>
    </row>
    <row r="196" spans="1:4" x14ac:dyDescent="0.25">
      <c r="A196" s="142" t="str">
        <f>CO2eq!A356</f>
        <v>4.A.1.b.ii.1.</v>
      </c>
      <c r="B196" s="142" t="str">
        <f>CO2eq!B356</f>
        <v>Leña especies nativas</v>
      </c>
      <c r="C196" s="94">
        <f>CO2eq!AE356</f>
        <v>25.897883957697456</v>
      </c>
      <c r="D196" s="94">
        <f t="shared" si="3"/>
        <v>25.897883957697456</v>
      </c>
    </row>
    <row r="197" spans="1:4" x14ac:dyDescent="0.25">
      <c r="A197" s="142" t="str">
        <f>CO2eq!A357</f>
        <v>4.A.1.b.ii.2.</v>
      </c>
      <c r="B197" s="142" t="str">
        <f>CO2eq!B357</f>
        <v>Leña especies exótica</v>
      </c>
      <c r="C197" s="94">
        <f>CO2eq!AE357</f>
        <v>647.05109388852441</v>
      </c>
      <c r="D197" s="94">
        <f t="shared" si="3"/>
        <v>647.05109388852441</v>
      </c>
    </row>
    <row r="198" spans="1:4" x14ac:dyDescent="0.25">
      <c r="A198" s="143" t="str">
        <f>CO2eq!A359</f>
        <v>4.A.1.b.iii.1.</v>
      </c>
      <c r="B198" s="143" t="str">
        <f>CO2eq!B359</f>
        <v>Incendios</v>
      </c>
      <c r="C198" s="33">
        <f>CO2eq!AE359</f>
        <v>51.931508456417944</v>
      </c>
      <c r="D198" s="94">
        <f t="shared" si="3"/>
        <v>51.931508456417944</v>
      </c>
    </row>
    <row r="199" spans="1:4" x14ac:dyDescent="0.25">
      <c r="A199" s="143" t="str">
        <f>CO2eq!A364</f>
        <v>4.A.1.c.</v>
      </c>
      <c r="B199" s="143" t="str">
        <f>CO2eq!B364</f>
        <v>Tierras forestales con cambio de vegetación</v>
      </c>
      <c r="C199" s="33">
        <f>CO2eq!AE364</f>
        <v>-89.267182545907772</v>
      </c>
      <c r="D199" s="94">
        <f t="shared" si="3"/>
        <v>89.267182545907772</v>
      </c>
    </row>
    <row r="200" spans="1:4" x14ac:dyDescent="0.25">
      <c r="A200" s="142" t="str">
        <f>CO2eq!A369</f>
        <v>4.A.2.a.i.</v>
      </c>
      <c r="B200" s="142" t="str">
        <f>CO2eq!B369</f>
        <v>Tierras de cultivo convertidas en bosque nativo</v>
      </c>
      <c r="C200" s="94">
        <f>CO2eq!AE369</f>
        <v>0</v>
      </c>
      <c r="D200" s="94">
        <f t="shared" si="3"/>
        <v>0</v>
      </c>
    </row>
    <row r="201" spans="1:4" x14ac:dyDescent="0.25">
      <c r="A201" s="142" t="str">
        <f>CO2eq!A370</f>
        <v>4.A.2.a.ii.</v>
      </c>
      <c r="B201" s="142" t="str">
        <f>CO2eq!B370</f>
        <v>Tierras de cultivo convertidas en plantaciones forestales</v>
      </c>
      <c r="C201" s="94">
        <f>CO2eq!AE370</f>
        <v>-231.83135650232356</v>
      </c>
      <c r="D201" s="94">
        <f t="shared" si="3"/>
        <v>231.83135650232356</v>
      </c>
    </row>
    <row r="202" spans="1:4" x14ac:dyDescent="0.25">
      <c r="A202" s="142" t="str">
        <f>CO2eq!A372</f>
        <v>4.A.2.b.i.</v>
      </c>
      <c r="B202" s="142" t="str">
        <f>CO2eq!B372</f>
        <v>Pastizales convertidos en bosque nativo</v>
      </c>
      <c r="C202" s="94">
        <f>CO2eq!AE372</f>
        <v>-25.492822987817188</v>
      </c>
      <c r="D202" s="94">
        <f t="shared" si="3"/>
        <v>25.492822987817188</v>
      </c>
    </row>
    <row r="203" spans="1:4" x14ac:dyDescent="0.25">
      <c r="A203" s="142" t="str">
        <f>CO2eq!A373</f>
        <v>4.A.2.b.ii.</v>
      </c>
      <c r="B203" s="142" t="str">
        <f>CO2eq!B373</f>
        <v>Pastizales convertidos en plantaciones forestales</v>
      </c>
      <c r="C203" s="94">
        <f>CO2eq!AE373</f>
        <v>-180.40210985936264</v>
      </c>
      <c r="D203" s="94">
        <f t="shared" si="3"/>
        <v>180.40210985936264</v>
      </c>
    </row>
    <row r="204" spans="1:4" x14ac:dyDescent="0.25">
      <c r="A204" s="142" t="str">
        <f>CO2eq!A375</f>
        <v>4.A.2.c.i.</v>
      </c>
      <c r="B204" s="142" t="str">
        <f>CO2eq!B375</f>
        <v>Humedales convertidos en bosque nativo</v>
      </c>
      <c r="C204" s="94">
        <f>CO2eq!AE375</f>
        <v>0</v>
      </c>
      <c r="D204" s="94">
        <f t="shared" si="3"/>
        <v>0</v>
      </c>
    </row>
    <row r="205" spans="1:4" x14ac:dyDescent="0.25">
      <c r="A205" s="142" t="str">
        <f>CO2eq!A376</f>
        <v>4.A.2.c.ii.</v>
      </c>
      <c r="B205" s="142" t="str">
        <f>CO2eq!B376</f>
        <v>Humedales convertidos en plantaciones forestales</v>
      </c>
      <c r="C205" s="94">
        <f>CO2eq!AE376</f>
        <v>-1.8405716580851719</v>
      </c>
      <c r="D205" s="94">
        <f t="shared" si="3"/>
        <v>1.8405716580851719</v>
      </c>
    </row>
    <row r="206" spans="1:4" x14ac:dyDescent="0.25">
      <c r="A206" s="142" t="str">
        <f>CO2eq!A378</f>
        <v>4.A.2.d.i.</v>
      </c>
      <c r="B206" s="142" t="str">
        <f>CO2eq!B378</f>
        <v>Asentamientos convertidos en bosque nativo</v>
      </c>
      <c r="C206" s="94">
        <f>CO2eq!AE378</f>
        <v>0</v>
      </c>
      <c r="D206" s="94">
        <f t="shared" si="3"/>
        <v>0</v>
      </c>
    </row>
    <row r="207" spans="1:4" x14ac:dyDescent="0.25">
      <c r="A207" s="142" t="str">
        <f>CO2eq!A379</f>
        <v>4.A.2.d.ii.</v>
      </c>
      <c r="B207" s="142" t="str">
        <f>CO2eq!B379</f>
        <v>Asentamientos convertidos en plantaciones forestales</v>
      </c>
      <c r="C207" s="94">
        <f>CO2eq!AE379</f>
        <v>0</v>
      </c>
      <c r="D207" s="94">
        <f t="shared" si="3"/>
        <v>0</v>
      </c>
    </row>
    <row r="208" spans="1:4" x14ac:dyDescent="0.25">
      <c r="A208" s="142" t="str">
        <f>CO2eq!A381</f>
        <v>4.A.2.e.i.</v>
      </c>
      <c r="B208" s="142" t="str">
        <f>CO2eq!B381</f>
        <v>Otras tierras convertidas en bosque nativo</v>
      </c>
      <c r="C208" s="94">
        <f>CO2eq!AE381</f>
        <v>0</v>
      </c>
      <c r="D208" s="94">
        <f t="shared" si="3"/>
        <v>0</v>
      </c>
    </row>
    <row r="209" spans="1:4" x14ac:dyDescent="0.25">
      <c r="A209" s="142" t="str">
        <f>CO2eq!A382</f>
        <v>4.A.2.e.ii.</v>
      </c>
      <c r="B209" s="142" t="str">
        <f>CO2eq!B382</f>
        <v>Otras tierras convertidas en plantaciones forestales</v>
      </c>
      <c r="C209" s="94">
        <f>CO2eq!AE382</f>
        <v>0</v>
      </c>
      <c r="D209" s="94">
        <f t="shared" si="3"/>
        <v>0</v>
      </c>
    </row>
    <row r="210" spans="1:4" x14ac:dyDescent="0.25">
      <c r="A210" s="142" t="str">
        <f>CO2eq!A384</f>
        <v>4.B.1.</v>
      </c>
      <c r="B210" s="142" t="str">
        <f>CO2eq!B384</f>
        <v>Tierras de cultivo que permanecen como tales</v>
      </c>
      <c r="C210" s="94">
        <f>CO2eq!AE384</f>
        <v>7.2366840000000002E-3</v>
      </c>
      <c r="D210" s="94">
        <f t="shared" si="3"/>
        <v>7.2366840000000002E-3</v>
      </c>
    </row>
    <row r="211" spans="1:4" x14ac:dyDescent="0.25">
      <c r="A211" s="143" t="str">
        <f>CO2eq!A385</f>
        <v>4.B.2.</v>
      </c>
      <c r="B211" s="143" t="str">
        <f>CO2eq!B385</f>
        <v>Tierras convertidas en tierras de cultivo</v>
      </c>
      <c r="C211" s="33">
        <f>CO2eq!AE385</f>
        <v>109.3559540484182</v>
      </c>
      <c r="D211" s="94">
        <f t="shared" si="3"/>
        <v>109.3559540484182</v>
      </c>
    </row>
    <row r="212" spans="1:4" x14ac:dyDescent="0.25">
      <c r="A212" s="142" t="str">
        <f>CO2eq!A392</f>
        <v>4.C.1.</v>
      </c>
      <c r="B212" s="142" t="str">
        <f>CO2eq!B392</f>
        <v>Pastizales que permanecen como tales</v>
      </c>
      <c r="C212" s="94">
        <f>CO2eq!AE392</f>
        <v>0.72297158891264024</v>
      </c>
      <c r="D212" s="94">
        <f t="shared" si="3"/>
        <v>0.72297158891264024</v>
      </c>
    </row>
    <row r="213" spans="1:4" x14ac:dyDescent="0.25">
      <c r="A213" s="143" t="str">
        <f>CO2eq!A393</f>
        <v>4.C.2.</v>
      </c>
      <c r="B213" s="143" t="str">
        <f>CO2eq!B393</f>
        <v>Tierras convertidas en pastizales</v>
      </c>
      <c r="C213" s="33">
        <f>CO2eq!AE393</f>
        <v>196.35159235652776</v>
      </c>
      <c r="D213" s="94">
        <f t="shared" si="3"/>
        <v>196.35159235652776</v>
      </c>
    </row>
    <row r="214" spans="1:4" x14ac:dyDescent="0.25">
      <c r="A214" s="142" t="str">
        <f>CO2eq!A400</f>
        <v>4.D.1.</v>
      </c>
      <c r="B214" s="142" t="str">
        <f>CO2eq!B400</f>
        <v>Humedales que permanecen como tales</v>
      </c>
      <c r="C214" s="94">
        <f>CO2eq!AE400</f>
        <v>0</v>
      </c>
      <c r="D214" s="94">
        <f t="shared" si="3"/>
        <v>0</v>
      </c>
    </row>
    <row r="215" spans="1:4" x14ac:dyDescent="0.25">
      <c r="A215" s="143" t="str">
        <f>CO2eq!A401</f>
        <v>4.D.2.</v>
      </c>
      <c r="B215" s="143" t="str">
        <f>CO2eq!B401</f>
        <v>Tierras convertidas en humedales</v>
      </c>
      <c r="C215" s="33">
        <f>CO2eq!AE401</f>
        <v>0.88893080031356952</v>
      </c>
      <c r="D215" s="94">
        <f t="shared" si="3"/>
        <v>0.88893080031356952</v>
      </c>
    </row>
    <row r="216" spans="1:4" x14ac:dyDescent="0.25">
      <c r="A216" s="142" t="str">
        <f>CO2eq!A408</f>
        <v>4.E.1.</v>
      </c>
      <c r="B216" s="142" t="str">
        <f>CO2eq!B408</f>
        <v>Asentamientos que permanecen como tales</v>
      </c>
      <c r="C216" s="94">
        <f>CO2eq!AE408</f>
        <v>0</v>
      </c>
      <c r="D216" s="94">
        <f t="shared" si="3"/>
        <v>0</v>
      </c>
    </row>
    <row r="217" spans="1:4" x14ac:dyDescent="0.25">
      <c r="A217" s="143" t="str">
        <f>CO2eq!A409</f>
        <v>4.E.2.</v>
      </c>
      <c r="B217" s="143" t="str">
        <f>CO2eq!B409</f>
        <v>Tierras convertidas en asentamientos</v>
      </c>
      <c r="C217" s="33">
        <f>CO2eq!AE409</f>
        <v>16.893387980723613</v>
      </c>
      <c r="D217" s="94">
        <f t="shared" si="3"/>
        <v>16.893387980723613</v>
      </c>
    </row>
    <row r="218" spans="1:4" x14ac:dyDescent="0.25">
      <c r="A218" s="142" t="str">
        <f>CO2eq!A416</f>
        <v>4.F.1.</v>
      </c>
      <c r="B218" s="142" t="str">
        <f>CO2eq!B416</f>
        <v>Otras tierras que permanecen como tales</v>
      </c>
      <c r="C218" s="94">
        <f>CO2eq!AE416</f>
        <v>0</v>
      </c>
      <c r="D218" s="94">
        <f t="shared" si="3"/>
        <v>0</v>
      </c>
    </row>
    <row r="219" spans="1:4" x14ac:dyDescent="0.25">
      <c r="A219" s="143" t="str">
        <f>CO2eq!A417</f>
        <v>4.F.2.</v>
      </c>
      <c r="B219" s="143" t="str">
        <f>CO2eq!B417</f>
        <v>Tierras convertidas en otras tierras</v>
      </c>
      <c r="C219" s="33">
        <f>CO2eq!AE417</f>
        <v>2.8438466961810129</v>
      </c>
      <c r="D219" s="94">
        <f t="shared" si="3"/>
        <v>2.8438466961810129</v>
      </c>
    </row>
    <row r="220" spans="1:4" x14ac:dyDescent="0.25">
      <c r="A220" s="142" t="str">
        <f>CO2eq!A423</f>
        <v>4.G.</v>
      </c>
      <c r="B220" s="142" t="str">
        <f>CO2eq!B423</f>
        <v>Productos de madera recolectada</v>
      </c>
      <c r="C220" s="94">
        <f>CO2eq!AE423</f>
        <v>-115.01549208566168</v>
      </c>
      <c r="D220" s="94">
        <f t="shared" si="3"/>
        <v>115.01549208566168</v>
      </c>
    </row>
    <row r="221" spans="1:4" x14ac:dyDescent="0.25">
      <c r="A221" s="142" t="str">
        <f>CO2eq!A424</f>
        <v>4.H.</v>
      </c>
      <c r="B221" s="142" t="str">
        <f>CO2eq!B424</f>
        <v>Otros (sírvase especificar)</v>
      </c>
      <c r="C221" s="94">
        <f>CO2eq!AE424</f>
        <v>0</v>
      </c>
      <c r="D221" s="94">
        <f t="shared" si="3"/>
        <v>0</v>
      </c>
    </row>
    <row r="222" spans="1:4" x14ac:dyDescent="0.25">
      <c r="A222" s="143" t="str">
        <f>CO2eq!A426</f>
        <v>5.A.</v>
      </c>
      <c r="B222" s="143" t="str">
        <f>CO2eq!B426</f>
        <v>Disposición de residuos sólidos</v>
      </c>
      <c r="C222" s="33">
        <f>CO2eq!AE426</f>
        <v>293.30694987360647</v>
      </c>
      <c r="D222" s="94">
        <f t="shared" si="3"/>
        <v>293.30694987360647</v>
      </c>
    </row>
    <row r="223" spans="1:4" x14ac:dyDescent="0.25">
      <c r="A223" s="142" t="str">
        <f>CO2eq!A430</f>
        <v>5.B.</v>
      </c>
      <c r="B223" s="142" t="str">
        <f>CO2eq!B430</f>
        <v>Tratamiento biológico de residuos sólidos</v>
      </c>
      <c r="C223" s="94">
        <f>CO2eq!AE430</f>
        <v>25.971560229999998</v>
      </c>
      <c r="D223" s="94">
        <f t="shared" si="3"/>
        <v>25.971560229999998</v>
      </c>
    </row>
    <row r="224" spans="1:4" x14ac:dyDescent="0.25">
      <c r="A224" s="142" t="str">
        <f>CO2eq!A432</f>
        <v>5.C.1.</v>
      </c>
      <c r="B224" s="142" t="str">
        <f>CO2eq!B432</f>
        <v>Incineración de residuos</v>
      </c>
      <c r="C224" s="94">
        <f>CO2eq!AE432</f>
        <v>0</v>
      </c>
      <c r="D224" s="94">
        <f t="shared" si="3"/>
        <v>0</v>
      </c>
    </row>
    <row r="225" spans="1:4" x14ac:dyDescent="0.25">
      <c r="A225" s="142" t="str">
        <f>CO2eq!A433</f>
        <v>5.C.2.</v>
      </c>
      <c r="B225" s="142" t="str">
        <f>CO2eq!B433</f>
        <v>Incineración abierta de residuos</v>
      </c>
      <c r="C225" s="94">
        <f>CO2eq!AE433</f>
        <v>3.2063472046759505</v>
      </c>
      <c r="D225" s="94">
        <f t="shared" si="3"/>
        <v>3.2063472046759505</v>
      </c>
    </row>
    <row r="226" spans="1:4" x14ac:dyDescent="0.25">
      <c r="A226" s="142" t="str">
        <f>CO2eq!A435</f>
        <v>5.D.1.</v>
      </c>
      <c r="B226" s="142" t="str">
        <f>CO2eq!B435</f>
        <v>Tratamiento y descarga de aguas residuales domésticas</v>
      </c>
      <c r="C226" s="94">
        <f>CO2eq!AE435</f>
        <v>32.215540214297903</v>
      </c>
      <c r="D226" s="94">
        <f t="shared" si="3"/>
        <v>32.215540214297903</v>
      </c>
    </row>
    <row r="227" spans="1:4" x14ac:dyDescent="0.25">
      <c r="A227" s="142" t="str">
        <f>CO2eq!A436</f>
        <v>5.D.2.</v>
      </c>
      <c r="B227" s="142" t="str">
        <f>CO2eq!B436</f>
        <v>Tratamiento y descarga de aguas residuales industriales</v>
      </c>
      <c r="C227" s="94">
        <f>CO2eq!AE436</f>
        <v>64.538626165782674</v>
      </c>
      <c r="D227" s="94">
        <f t="shared" si="3"/>
        <v>64.538626165782674</v>
      </c>
    </row>
    <row r="228" spans="1:4" x14ac:dyDescent="0.25">
      <c r="A228" s="142" t="str">
        <f>CO2eq!A437</f>
        <v>5.E.</v>
      </c>
      <c r="B228" s="142" t="str">
        <f>CO2eq!B437</f>
        <v>Otros</v>
      </c>
      <c r="C228" s="94">
        <f>CO2eq!AE437</f>
        <v>0</v>
      </c>
      <c r="D228" s="94">
        <f t="shared" si="3"/>
        <v>0</v>
      </c>
    </row>
    <row r="229" spans="1:4" x14ac:dyDescent="0.25">
      <c r="A229" s="94" t="str">
        <f>'GPC alcances 2018'!B36</f>
        <v xml:space="preserve">I.1 </v>
      </c>
      <c r="B229" s="94" t="str">
        <f>'GPC alcances 2018'!C36</f>
        <v>Edificios residenciales (electricidad)</v>
      </c>
      <c r="C229" s="94">
        <f>'GPC alcances 2018'!K36</f>
        <v>358.37314332461727</v>
      </c>
      <c r="D229" s="94">
        <f t="shared" si="3"/>
        <v>358.37314332461727</v>
      </c>
    </row>
    <row r="230" spans="1:4" x14ac:dyDescent="0.25">
      <c r="A230" s="94" t="str">
        <f>'GPC alcances 2018'!B37</f>
        <v>I.2</v>
      </c>
      <c r="B230" s="94" t="str">
        <f>'GPC alcances 2018'!C37</f>
        <v>Edificios/instalaciones comerciales e institucionales (electricidad)</v>
      </c>
      <c r="C230" s="94">
        <f>'GPC alcances 2018'!K37</f>
        <v>191.90756450834115</v>
      </c>
      <c r="D230" s="94">
        <f t="shared" si="3"/>
        <v>191.90756450834115</v>
      </c>
    </row>
    <row r="231" spans="1:4" x14ac:dyDescent="0.25">
      <c r="A231" s="94" t="str">
        <f>'GPC alcances 2018'!B38</f>
        <v>I.3</v>
      </c>
      <c r="B231" s="94" t="str">
        <f>'GPC alcances 2018'!C38</f>
        <v>Industrias manufactureras y de la construcción (electricidad)</v>
      </c>
      <c r="C231" s="94">
        <f>'GPC alcances 2018'!K38</f>
        <v>1302.1452717994732</v>
      </c>
      <c r="D231" s="94">
        <f t="shared" si="3"/>
        <v>1302.1452717994732</v>
      </c>
    </row>
    <row r="232" spans="1:4" x14ac:dyDescent="0.25">
      <c r="A232" s="94" t="str">
        <f>'GPC alcances 2018'!B39</f>
        <v>I.4</v>
      </c>
      <c r="B232" s="94" t="str">
        <f>'GPC alcances 2018'!C39</f>
        <v>Industrias energéticas (electricidad)</v>
      </c>
      <c r="C232" s="94">
        <f>'GPC alcances 2018'!K39</f>
        <v>6.1429181126359973</v>
      </c>
      <c r="D232" s="94">
        <f t="shared" si="3"/>
        <v>6.1429181126359973</v>
      </c>
    </row>
    <row r="233" spans="1:4" x14ac:dyDescent="0.25">
      <c r="A233" s="94" t="str">
        <f>'GPC alcances 2018'!B40</f>
        <v>I.4.1</v>
      </c>
      <c r="B233" s="94" t="str">
        <f>'GPC alcances 2018'!C40</f>
        <v>Otras industrias de la energía (electricidad)</v>
      </c>
      <c r="C233" s="94">
        <f>'GPC alcances 2018'!K40</f>
        <v>0</v>
      </c>
      <c r="D233" s="94">
        <f t="shared" si="3"/>
        <v>0</v>
      </c>
    </row>
    <row r="234" spans="1:4" x14ac:dyDescent="0.25">
      <c r="A234" s="94" t="str">
        <f>'GPC alcances 2018'!B41</f>
        <v>I.4.4</v>
      </c>
      <c r="B234" s="94" t="str">
        <f>'GPC alcances 2018'!C41</f>
        <v>Generación de electricidad suministrada a la red (electricidad)</v>
      </c>
      <c r="C234" s="94">
        <f>'GPC alcances 2018'!K41</f>
        <v>6.1429181126359973</v>
      </c>
      <c r="D234" s="94">
        <f t="shared" si="3"/>
        <v>6.1429181126359973</v>
      </c>
    </row>
    <row r="235" spans="1:4" x14ac:dyDescent="0.25">
      <c r="A235" s="94" t="str">
        <f>'GPC alcances 2018'!B42</f>
        <v>I.5</v>
      </c>
      <c r="B235" s="94" t="str">
        <f>'GPC alcances 2018'!C42</f>
        <v>Actividades agrícolas, de silvicultura y de pesca (electricidad)</v>
      </c>
      <c r="C235" s="94">
        <f>'GPC alcances 2018'!K42</f>
        <v>0</v>
      </c>
      <c r="D235" s="94">
        <f t="shared" si="3"/>
        <v>0</v>
      </c>
    </row>
    <row r="236" spans="1:4" x14ac:dyDescent="0.25">
      <c r="A236" s="94" t="str">
        <f>'GPC alcances 2018'!B44</f>
        <v>II.1</v>
      </c>
      <c r="B236" s="94" t="str">
        <f>'GPC alcances 2018'!C44</f>
        <v>Transporte por carretera (electricidad)</v>
      </c>
      <c r="C236" s="94">
        <f>'GPC alcances 2018'!K44</f>
        <v>0</v>
      </c>
      <c r="D236" s="94">
        <f t="shared" si="3"/>
        <v>0</v>
      </c>
    </row>
    <row r="237" spans="1:4" x14ac:dyDescent="0.25">
      <c r="A237" s="94" t="str">
        <f>'GPC alcances 2018'!B45</f>
        <v>II.2</v>
      </c>
      <c r="B237" s="94" t="str">
        <f>'GPC alcances 2018'!C45</f>
        <v>Ferroviario (electricidad)</v>
      </c>
      <c r="C237" s="94">
        <f>'GPC alcances 2018'!K45</f>
        <v>1.3830779992417765</v>
      </c>
      <c r="D237" s="94">
        <f t="shared" si="3"/>
        <v>1.3830779992417765</v>
      </c>
    </row>
    <row r="238" spans="1:4" x14ac:dyDescent="0.25">
      <c r="A238" s="94" t="str">
        <f>'GPC alcances 2018'!B46</f>
        <v>II.3</v>
      </c>
      <c r="B238" s="94" t="str">
        <f>'GPC alcances 2018'!C46</f>
        <v>Transporte marítimo (electricidad)</v>
      </c>
      <c r="C238" s="94">
        <f>'GPC alcances 2018'!K46</f>
        <v>0</v>
      </c>
      <c r="D238" s="94">
        <f t="shared" si="3"/>
        <v>0</v>
      </c>
    </row>
  </sheetData>
  <conditionalFormatting sqref="A133:C133 A198:C198 A222:C222 A144:C144">
    <cfRule type="cellIs" dxfId="12" priority="13" operator="lessThan">
      <formula>0</formula>
    </cfRule>
  </conditionalFormatting>
  <conditionalFormatting sqref="C219 C217 C215 C213 C211 C199 C194">
    <cfRule type="cellIs" dxfId="11" priority="12" operator="lessThan">
      <formula>0</formula>
    </cfRule>
  </conditionalFormatting>
  <conditionalFormatting sqref="C165">
    <cfRule type="cellIs" dxfId="10" priority="9" operator="lessThan">
      <formula>0</formula>
    </cfRule>
  </conditionalFormatting>
  <conditionalFormatting sqref="C135">
    <cfRule type="cellIs" dxfId="9" priority="11" operator="lessThan">
      <formula>0</formula>
    </cfRule>
  </conditionalFormatting>
  <conditionalFormatting sqref="C146">
    <cfRule type="cellIs" dxfId="8" priority="10" operator="lessThan">
      <formula>0</formula>
    </cfRule>
  </conditionalFormatting>
  <conditionalFormatting sqref="C188">
    <cfRule type="cellIs" dxfId="7" priority="8" operator="lessThan">
      <formula>0</formula>
    </cfRule>
  </conditionalFormatting>
  <conditionalFormatting sqref="C189">
    <cfRule type="cellIs" dxfId="6" priority="7" operator="lessThan">
      <formula>0</formula>
    </cfRule>
  </conditionalFormatting>
  <conditionalFormatting sqref="A219:B219 A217:B217 A215:B215 A213:B213 A211:B211 A199:B199 A194:B194">
    <cfRule type="cellIs" dxfId="5" priority="6" operator="lessThan">
      <formula>0</formula>
    </cfRule>
  </conditionalFormatting>
  <conditionalFormatting sqref="A165:B165">
    <cfRule type="cellIs" dxfId="4" priority="3" operator="lessThan">
      <formula>0</formula>
    </cfRule>
  </conditionalFormatting>
  <conditionalFormatting sqref="A135:B135">
    <cfRule type="cellIs" dxfId="3" priority="5" operator="lessThan">
      <formula>0</formula>
    </cfRule>
  </conditionalFormatting>
  <conditionalFormatting sqref="A146:B146">
    <cfRule type="cellIs" dxfId="2" priority="4" operator="lessThan">
      <formula>0</formula>
    </cfRule>
  </conditionalFormatting>
  <conditionalFormatting sqref="A188:B188">
    <cfRule type="cellIs" dxfId="1" priority="2" operator="lessThan">
      <formula>0</formula>
    </cfRule>
  </conditionalFormatting>
  <conditionalFormatting sqref="A189:B18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N17"/>
  <sheetViews>
    <sheetView showGridLines="0" zoomScale="85" zoomScaleNormal="85" workbookViewId="0">
      <selection activeCell="C25" sqref="C25"/>
    </sheetView>
  </sheetViews>
  <sheetFormatPr baseColWidth="10" defaultColWidth="11.42578125" defaultRowHeight="12.75" x14ac:dyDescent="0.25"/>
  <cols>
    <col min="1" max="1" width="4.28515625" style="44" customWidth="1"/>
    <col min="2" max="2" width="14.28515625" style="44" bestFit="1" customWidth="1"/>
    <col min="3" max="3" width="117" style="44" customWidth="1"/>
    <col min="4" max="10" width="10.42578125" style="44" customWidth="1"/>
    <col min="11" max="16384" width="11.42578125" style="44"/>
  </cols>
  <sheetData>
    <row r="1" spans="2:3" ht="13.5" thickBot="1" x14ac:dyDescent="0.3"/>
    <row r="2" spans="2:3" x14ac:dyDescent="0.25">
      <c r="B2" s="60" t="s">
        <v>784</v>
      </c>
      <c r="C2" s="61" t="s">
        <v>918</v>
      </c>
    </row>
    <row r="3" spans="2:3" x14ac:dyDescent="0.25">
      <c r="B3" s="62" t="s">
        <v>785</v>
      </c>
      <c r="C3" s="56" t="s">
        <v>919</v>
      </c>
    </row>
    <row r="4" spans="2:3" ht="13.5" thickBot="1" x14ac:dyDescent="0.3">
      <c r="B4" s="63" t="s">
        <v>786</v>
      </c>
      <c r="C4" s="64" t="s">
        <v>917</v>
      </c>
    </row>
    <row r="7" spans="2:3" ht="13.5" thickBot="1" x14ac:dyDescent="0.3">
      <c r="B7" s="67" t="s">
        <v>0</v>
      </c>
    </row>
    <row r="8" spans="2:3" x14ac:dyDescent="0.25">
      <c r="B8" s="65" t="s">
        <v>1</v>
      </c>
      <c r="C8" s="66" t="s">
        <v>2</v>
      </c>
    </row>
    <row r="9" spans="2:3" x14ac:dyDescent="0.25">
      <c r="B9" s="52"/>
      <c r="C9" s="53" t="s">
        <v>3</v>
      </c>
    </row>
    <row r="10" spans="2:3" x14ac:dyDescent="0.25">
      <c r="B10" s="54"/>
      <c r="C10" s="53" t="s">
        <v>790</v>
      </c>
    </row>
    <row r="11" spans="2:3" x14ac:dyDescent="0.25">
      <c r="B11" s="55"/>
      <c r="C11" s="56" t="s">
        <v>4</v>
      </c>
    </row>
    <row r="12" spans="2:3" x14ac:dyDescent="0.25">
      <c r="B12" s="57"/>
      <c r="C12" s="53" t="s">
        <v>5</v>
      </c>
    </row>
    <row r="13" spans="2:3" ht="13.5" thickBot="1" x14ac:dyDescent="0.3">
      <c r="B13" s="58"/>
      <c r="C13" s="59" t="s">
        <v>6</v>
      </c>
    </row>
    <row r="17" spans="8:14" x14ac:dyDescent="0.25">
      <c r="H17" s="2"/>
      <c r="I17" s="2"/>
      <c r="J17" s="2"/>
      <c r="K17" s="2"/>
      <c r="L17" s="2"/>
      <c r="M17" s="2"/>
      <c r="N1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E21"/>
  <sheetViews>
    <sheetView showGridLines="0" zoomScale="85" zoomScaleNormal="85" workbookViewId="0">
      <selection activeCell="G16" sqref="G16"/>
    </sheetView>
  </sheetViews>
  <sheetFormatPr baseColWidth="10" defaultColWidth="11.42578125" defaultRowHeight="12.75" x14ac:dyDescent="0.2"/>
  <cols>
    <col min="1" max="1" width="2.42578125" style="1" customWidth="1"/>
    <col min="2" max="2" width="15" style="1" customWidth="1"/>
    <col min="3" max="3" width="12.7109375" style="1" customWidth="1"/>
    <col min="4" max="16384" width="11.42578125" style="1"/>
  </cols>
  <sheetData>
    <row r="2" spans="2:5" x14ac:dyDescent="0.2">
      <c r="C2" s="146" t="s">
        <v>232</v>
      </c>
      <c r="D2" s="146"/>
      <c r="E2" s="146"/>
    </row>
    <row r="3" spans="2:5" x14ac:dyDescent="0.2">
      <c r="B3" s="16" t="s">
        <v>787</v>
      </c>
      <c r="C3" s="16" t="s">
        <v>755</v>
      </c>
      <c r="D3" s="41" t="s">
        <v>756</v>
      </c>
      <c r="E3" s="41" t="s">
        <v>757</v>
      </c>
    </row>
    <row r="4" spans="2:5" x14ac:dyDescent="0.2">
      <c r="B4" s="4" t="s">
        <v>7</v>
      </c>
      <c r="C4" s="82">
        <v>1</v>
      </c>
      <c r="D4" s="50">
        <v>1</v>
      </c>
      <c r="E4" s="51">
        <v>1</v>
      </c>
    </row>
    <row r="5" spans="2:5" x14ac:dyDescent="0.2">
      <c r="B5" s="4" t="s">
        <v>8</v>
      </c>
      <c r="C5" s="82">
        <v>25</v>
      </c>
      <c r="D5" s="50">
        <v>21</v>
      </c>
      <c r="E5" s="51">
        <v>28</v>
      </c>
    </row>
    <row r="6" spans="2:5" x14ac:dyDescent="0.2">
      <c r="B6" s="4" t="s">
        <v>9</v>
      </c>
      <c r="C6" s="82">
        <v>298</v>
      </c>
      <c r="D6" s="50">
        <v>310</v>
      </c>
      <c r="E6" s="51">
        <v>265</v>
      </c>
    </row>
    <row r="7" spans="2:5" x14ac:dyDescent="0.2">
      <c r="B7" s="4" t="s">
        <v>751</v>
      </c>
      <c r="C7" s="82">
        <v>14800</v>
      </c>
      <c r="D7" s="50">
        <v>11700</v>
      </c>
      <c r="E7" s="51">
        <v>12400</v>
      </c>
    </row>
    <row r="8" spans="2:5" x14ac:dyDescent="0.2">
      <c r="B8" s="4" t="s">
        <v>10</v>
      </c>
      <c r="C8" s="82">
        <v>675</v>
      </c>
      <c r="D8" s="50">
        <v>650</v>
      </c>
      <c r="E8" s="51">
        <v>677</v>
      </c>
    </row>
    <row r="9" spans="2:5" x14ac:dyDescent="0.2">
      <c r="B9" s="4" t="s">
        <v>11</v>
      </c>
      <c r="C9" s="82">
        <v>3500</v>
      </c>
      <c r="D9" s="50">
        <v>2800</v>
      </c>
      <c r="E9" s="51">
        <v>3170</v>
      </c>
    </row>
    <row r="10" spans="2:5" x14ac:dyDescent="0.2">
      <c r="B10" s="4" t="s">
        <v>12</v>
      </c>
      <c r="C10" s="82">
        <v>1430</v>
      </c>
      <c r="D10" s="50">
        <v>1300</v>
      </c>
      <c r="E10" s="51">
        <v>1300</v>
      </c>
    </row>
    <row r="11" spans="2:5" x14ac:dyDescent="0.2">
      <c r="B11" s="4" t="s">
        <v>14</v>
      </c>
      <c r="C11" s="82">
        <v>4470</v>
      </c>
      <c r="D11" s="50">
        <v>3800</v>
      </c>
      <c r="E11" s="51">
        <v>4800</v>
      </c>
    </row>
    <row r="12" spans="2:5" x14ac:dyDescent="0.2">
      <c r="B12" s="4" t="s">
        <v>13</v>
      </c>
      <c r="C12" s="82">
        <v>124</v>
      </c>
      <c r="D12" s="50">
        <v>140</v>
      </c>
      <c r="E12" s="51">
        <v>138</v>
      </c>
    </row>
    <row r="13" spans="2:5" x14ac:dyDescent="0.2">
      <c r="B13" s="4" t="s">
        <v>15</v>
      </c>
      <c r="C13" s="82">
        <v>3220</v>
      </c>
      <c r="D13" s="50">
        <v>2900</v>
      </c>
      <c r="E13" s="51">
        <v>3350</v>
      </c>
    </row>
    <row r="14" spans="2:5" x14ac:dyDescent="0.2">
      <c r="B14" s="4" t="s">
        <v>16</v>
      </c>
      <c r="C14" s="82">
        <v>9810</v>
      </c>
      <c r="D14" s="50">
        <v>6300</v>
      </c>
      <c r="E14" s="51">
        <v>8060</v>
      </c>
    </row>
    <row r="15" spans="2:5" x14ac:dyDescent="0.2">
      <c r="B15" s="4" t="s">
        <v>754</v>
      </c>
      <c r="C15" s="82">
        <v>1030</v>
      </c>
      <c r="D15" s="50">
        <v>0</v>
      </c>
      <c r="E15" s="51">
        <v>858</v>
      </c>
    </row>
    <row r="16" spans="2:5" x14ac:dyDescent="0.2">
      <c r="B16" s="4" t="s">
        <v>752</v>
      </c>
      <c r="C16" s="82">
        <v>794</v>
      </c>
      <c r="D16" s="50">
        <v>0</v>
      </c>
      <c r="E16" s="51">
        <v>804</v>
      </c>
    </row>
    <row r="17" spans="2:5" x14ac:dyDescent="0.2">
      <c r="B17" s="4" t="s">
        <v>753</v>
      </c>
      <c r="C17" s="82">
        <v>1640</v>
      </c>
      <c r="D17" s="50">
        <v>1300</v>
      </c>
      <c r="E17" s="51">
        <v>1650</v>
      </c>
    </row>
    <row r="18" spans="2:5" x14ac:dyDescent="0.2">
      <c r="B18" s="4" t="s">
        <v>814</v>
      </c>
      <c r="C18" s="82">
        <v>7390</v>
      </c>
      <c r="D18" s="50">
        <v>6500</v>
      </c>
      <c r="E18" s="51">
        <v>6630</v>
      </c>
    </row>
    <row r="19" spans="2:5" x14ac:dyDescent="0.2">
      <c r="B19" s="4" t="s">
        <v>815</v>
      </c>
      <c r="C19" s="82">
        <v>12200</v>
      </c>
      <c r="D19" s="50">
        <v>23900</v>
      </c>
      <c r="E19" s="51">
        <v>23500</v>
      </c>
    </row>
    <row r="20" spans="2:5" x14ac:dyDescent="0.2">
      <c r="B20" s="4" t="s">
        <v>816</v>
      </c>
      <c r="C20" s="82">
        <v>8830</v>
      </c>
    </row>
    <row r="21" spans="2:5" x14ac:dyDescent="0.2">
      <c r="B21" s="4" t="s">
        <v>241</v>
      </c>
      <c r="C21" s="82">
        <v>22800</v>
      </c>
    </row>
  </sheetData>
  <mergeCells count="1">
    <mergeCell ref="C2:E2"/>
  </mergeCells>
  <dataValidations count="1">
    <dataValidation allowBlank="1" showInputMessage="1" showErrorMessage="1" sqref="B18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00FF00"/>
  </sheetPr>
  <dimension ref="A1:BK661"/>
  <sheetViews>
    <sheetView showGridLines="0" zoomScale="70" zoomScaleNormal="70" workbookViewId="0">
      <selection activeCell="C432" sqref="C432:AE433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794</v>
      </c>
    </row>
    <row r="2" spans="1:31" ht="15" x14ac:dyDescent="0.25">
      <c r="C2" s="86"/>
      <c r="D2" s="74"/>
      <c r="E2" s="74"/>
      <c r="F2" s="74"/>
      <c r="G2" s="74"/>
      <c r="H2" s="74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31" x14ac:dyDescent="0.2">
      <c r="A3" s="69" t="s">
        <v>17</v>
      </c>
      <c r="B3" s="69" t="s">
        <v>18</v>
      </c>
      <c r="C3" s="69">
        <v>1990</v>
      </c>
      <c r="D3" s="84">
        <v>1991</v>
      </c>
      <c r="E3" s="84">
        <v>1992</v>
      </c>
      <c r="F3" s="84">
        <v>1993</v>
      </c>
      <c r="G3" s="84">
        <v>1994</v>
      </c>
      <c r="H3" s="84">
        <v>1995</v>
      </c>
      <c r="I3" s="84">
        <v>1996</v>
      </c>
      <c r="J3" s="84">
        <v>1997</v>
      </c>
      <c r="K3" s="84">
        <v>1998</v>
      </c>
      <c r="L3" s="84">
        <v>1999</v>
      </c>
      <c r="M3" s="84">
        <v>2000</v>
      </c>
      <c r="N3" s="84">
        <v>2001</v>
      </c>
      <c r="O3" s="84">
        <v>2002</v>
      </c>
      <c r="P3" s="84">
        <v>2003</v>
      </c>
      <c r="Q3" s="84">
        <v>2004</v>
      </c>
      <c r="R3" s="84">
        <v>2005</v>
      </c>
      <c r="S3" s="84">
        <v>2006</v>
      </c>
      <c r="T3" s="84">
        <v>2007</v>
      </c>
      <c r="U3" s="84">
        <v>2008</v>
      </c>
      <c r="V3" s="84">
        <v>2009</v>
      </c>
      <c r="W3" s="84">
        <v>2010</v>
      </c>
      <c r="X3" s="84">
        <v>2011</v>
      </c>
      <c r="Y3" s="84">
        <v>2012</v>
      </c>
      <c r="Z3" s="84">
        <v>2013</v>
      </c>
      <c r="AA3" s="84">
        <v>2014</v>
      </c>
      <c r="AB3" s="84">
        <v>2015</v>
      </c>
      <c r="AC3" s="84">
        <v>2016</v>
      </c>
      <c r="AD3" s="84">
        <v>2017</v>
      </c>
      <c r="AE3" s="84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2447.5096990756197</v>
      </c>
      <c r="D4" s="28">
        <f t="shared" si="0"/>
        <v>2620.202887646637</v>
      </c>
      <c r="E4" s="28">
        <f t="shared" si="0"/>
        <v>2841.5746340512678</v>
      </c>
      <c r="F4" s="28">
        <f t="shared" si="0"/>
        <v>2906.1001146708659</v>
      </c>
      <c r="G4" s="28">
        <f t="shared" si="0"/>
        <v>3240.9215538900626</v>
      </c>
      <c r="H4" s="28">
        <f t="shared" si="0"/>
        <v>3248.4069693848669</v>
      </c>
      <c r="I4" s="28">
        <f t="shared" si="0"/>
        <v>3682.1317278867018</v>
      </c>
      <c r="J4" s="28">
        <f t="shared" si="0"/>
        <v>3763.9744244808112</v>
      </c>
      <c r="K4" s="28">
        <f t="shared" si="0"/>
        <v>3716.8320391583152</v>
      </c>
      <c r="L4" s="28">
        <f t="shared" si="0"/>
        <v>4347.3669528836708</v>
      </c>
      <c r="M4" s="28">
        <f t="shared" si="0"/>
        <v>4177.5996817902824</v>
      </c>
      <c r="N4" s="28">
        <f t="shared" si="0"/>
        <v>4044.132672883959</v>
      </c>
      <c r="O4" s="28">
        <f t="shared" si="0"/>
        <v>4052.5763357419742</v>
      </c>
      <c r="P4" s="28">
        <f t="shared" si="0"/>
        <v>3824.7666910395683</v>
      </c>
      <c r="Q4" s="28">
        <f t="shared" si="0"/>
        <v>4418.1328514841816</v>
      </c>
      <c r="R4" s="28">
        <f t="shared" si="0"/>
        <v>4632.7279842972093</v>
      </c>
      <c r="S4" s="28">
        <f t="shared" si="0"/>
        <v>4736.3528274861483</v>
      </c>
      <c r="T4" s="28">
        <f t="shared" si="0"/>
        <v>5428.9672345425161</v>
      </c>
      <c r="U4" s="28">
        <f t="shared" si="0"/>
        <v>5923.1201561220305</v>
      </c>
      <c r="V4" s="28">
        <f t="shared" si="0"/>
        <v>5832.0513199424422</v>
      </c>
      <c r="W4" s="28">
        <f t="shared" si="0"/>
        <v>5629.3635828758206</v>
      </c>
      <c r="X4" s="28">
        <f t="shared" si="0"/>
        <v>5031.4159761695137</v>
      </c>
      <c r="Y4" s="28">
        <f t="shared" si="0"/>
        <v>4693.5767282852003</v>
      </c>
      <c r="Z4" s="28">
        <f t="shared" si="0"/>
        <v>4125.00340587558</v>
      </c>
      <c r="AA4" s="28">
        <f t="shared" si="0"/>
        <v>4398.501592790697</v>
      </c>
      <c r="AB4" s="28">
        <f t="shared" si="0"/>
        <v>4674.7491820767518</v>
      </c>
      <c r="AC4" s="28">
        <f t="shared" si="0"/>
        <v>4115.0065513243944</v>
      </c>
      <c r="AD4" s="28">
        <f t="shared" si="0"/>
        <v>12406.131253814738</v>
      </c>
      <c r="AE4" s="28">
        <f t="shared" si="0"/>
        <v>4233.0401125843537</v>
      </c>
    </row>
    <row r="5" spans="1:31" x14ac:dyDescent="0.2">
      <c r="A5" s="31" t="s">
        <v>19</v>
      </c>
      <c r="B5" s="7" t="s">
        <v>20</v>
      </c>
      <c r="C5" s="28">
        <f t="shared" ref="C5" si="1">+C7+C67+C102</f>
        <v>760.63227108352896</v>
      </c>
      <c r="D5" s="28">
        <f t="shared" ref="D5:AE5" si="2">+D7+D67+D102</f>
        <v>723.12517535794393</v>
      </c>
      <c r="E5" s="28">
        <f t="shared" si="2"/>
        <v>765.00472590701111</v>
      </c>
      <c r="F5" s="28">
        <f t="shared" si="2"/>
        <v>879.06686502542743</v>
      </c>
      <c r="G5" s="28">
        <f t="shared" si="2"/>
        <v>949.44887326099581</v>
      </c>
      <c r="H5" s="28">
        <f t="shared" si="2"/>
        <v>984.63450145342404</v>
      </c>
      <c r="I5" s="28">
        <f t="shared" si="2"/>
        <v>1019.3484413300139</v>
      </c>
      <c r="J5" s="28">
        <f t="shared" si="2"/>
        <v>1236.6628579834273</v>
      </c>
      <c r="K5" s="28">
        <f t="shared" si="2"/>
        <v>1182.1037950649977</v>
      </c>
      <c r="L5" s="28">
        <f t="shared" si="2"/>
        <v>1189.1709849399572</v>
      </c>
      <c r="M5" s="28">
        <f t="shared" si="2"/>
        <v>1192.8758912726123</v>
      </c>
      <c r="N5" s="28">
        <f t="shared" si="2"/>
        <v>1224.2110037192192</v>
      </c>
      <c r="O5" s="28">
        <f t="shared" si="2"/>
        <v>1228.5748348740699</v>
      </c>
      <c r="P5" s="28">
        <f t="shared" si="2"/>
        <v>1094.1896933445457</v>
      </c>
      <c r="Q5" s="28">
        <f t="shared" si="2"/>
        <v>1093.3582318587639</v>
      </c>
      <c r="R5" s="28">
        <f t="shared" si="2"/>
        <v>1201.4560871631209</v>
      </c>
      <c r="S5" s="28">
        <f t="shared" si="2"/>
        <v>1250.6539685295465</v>
      </c>
      <c r="T5" s="28">
        <f t="shared" si="2"/>
        <v>1700.83604837141</v>
      </c>
      <c r="U5" s="28">
        <f t="shared" si="2"/>
        <v>1777.2363084545902</v>
      </c>
      <c r="V5" s="28">
        <f t="shared" si="2"/>
        <v>1449.7119110971068</v>
      </c>
      <c r="W5" s="28">
        <f t="shared" si="2"/>
        <v>1527.4847386214919</v>
      </c>
      <c r="X5" s="28">
        <f t="shared" si="2"/>
        <v>1810.6445821582806</v>
      </c>
      <c r="Y5" s="28">
        <f t="shared" si="2"/>
        <v>1682.0661236608155</v>
      </c>
      <c r="Z5" s="28">
        <f t="shared" si="2"/>
        <v>1770.2540856424721</v>
      </c>
      <c r="AA5" s="28">
        <f t="shared" si="2"/>
        <v>1591.485412108749</v>
      </c>
      <c r="AB5" s="28">
        <f t="shared" si="2"/>
        <v>1647.441631974664</v>
      </c>
      <c r="AC5" s="28">
        <f t="shared" si="2"/>
        <v>1774.3472195294921</v>
      </c>
      <c r="AD5" s="28">
        <f t="shared" si="2"/>
        <v>1998.9444469037824</v>
      </c>
      <c r="AE5" s="28">
        <f t="shared" si="2"/>
        <v>1857.0513594853226</v>
      </c>
    </row>
    <row r="6" spans="1:31" x14ac:dyDescent="0.2">
      <c r="A6" s="13" t="s">
        <v>21</v>
      </c>
      <c r="B6" s="4" t="s">
        <v>22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 spans="1:31" x14ac:dyDescent="0.2">
      <c r="A7" s="13" t="s">
        <v>23</v>
      </c>
      <c r="B7" s="4" t="s">
        <v>24</v>
      </c>
      <c r="C7" s="21">
        <f t="shared" ref="C7:AE7" si="3">+C8+C17+C31+C53+C60</f>
        <v>760.63227108352896</v>
      </c>
      <c r="D7" s="21">
        <f t="shared" si="3"/>
        <v>723.12517535794393</v>
      </c>
      <c r="E7" s="21">
        <f t="shared" si="3"/>
        <v>765.00472590701111</v>
      </c>
      <c r="F7" s="21">
        <f t="shared" si="3"/>
        <v>879.06686502542743</v>
      </c>
      <c r="G7" s="21">
        <f t="shared" si="3"/>
        <v>949.44887326099581</v>
      </c>
      <c r="H7" s="21">
        <f t="shared" si="3"/>
        <v>984.63450145342404</v>
      </c>
      <c r="I7" s="21">
        <f t="shared" si="3"/>
        <v>1019.3484413300139</v>
      </c>
      <c r="J7" s="21">
        <f t="shared" si="3"/>
        <v>1236.6628579834273</v>
      </c>
      <c r="K7" s="21">
        <f t="shared" si="3"/>
        <v>1182.1037950649977</v>
      </c>
      <c r="L7" s="21">
        <f t="shared" si="3"/>
        <v>1189.1709849399572</v>
      </c>
      <c r="M7" s="21">
        <f t="shared" si="3"/>
        <v>1192.8758912726123</v>
      </c>
      <c r="N7" s="21">
        <f t="shared" si="3"/>
        <v>1224.2110037192192</v>
      </c>
      <c r="O7" s="21">
        <f t="shared" si="3"/>
        <v>1228.5748348740699</v>
      </c>
      <c r="P7" s="21">
        <f t="shared" si="3"/>
        <v>1094.1896933445457</v>
      </c>
      <c r="Q7" s="21">
        <f t="shared" si="3"/>
        <v>1093.3582318587639</v>
      </c>
      <c r="R7" s="21">
        <f t="shared" si="3"/>
        <v>1201.4560871631209</v>
      </c>
      <c r="S7" s="21">
        <f t="shared" si="3"/>
        <v>1250.6539685295465</v>
      </c>
      <c r="T7" s="21">
        <f t="shared" si="3"/>
        <v>1700.83458470286</v>
      </c>
      <c r="U7" s="21">
        <f t="shared" si="3"/>
        <v>1777.2363084545902</v>
      </c>
      <c r="V7" s="21">
        <f t="shared" si="3"/>
        <v>1449.7113941460293</v>
      </c>
      <c r="W7" s="21">
        <f t="shared" si="3"/>
        <v>1527.4805023398019</v>
      </c>
      <c r="X7" s="21">
        <f t="shared" si="3"/>
        <v>1810.640045861584</v>
      </c>
      <c r="Y7" s="21">
        <f t="shared" si="3"/>
        <v>1682.0624585866926</v>
      </c>
      <c r="Z7" s="21">
        <f t="shared" si="3"/>
        <v>1770.2495540242714</v>
      </c>
      <c r="AA7" s="21">
        <f t="shared" si="3"/>
        <v>1591.4819700533326</v>
      </c>
      <c r="AB7" s="21">
        <f t="shared" si="3"/>
        <v>1647.4368905482302</v>
      </c>
      <c r="AC7" s="21">
        <f t="shared" si="3"/>
        <v>1774.3393146171982</v>
      </c>
      <c r="AD7" s="21">
        <f t="shared" si="3"/>
        <v>1998.9319043106245</v>
      </c>
      <c r="AE7" s="21">
        <f t="shared" si="3"/>
        <v>1857.0306197841176</v>
      </c>
    </row>
    <row r="8" spans="1:31" x14ac:dyDescent="0.2">
      <c r="A8" s="13" t="s">
        <v>25</v>
      </c>
      <c r="B8" s="4" t="s">
        <v>26</v>
      </c>
      <c r="C8" s="21">
        <f t="shared" ref="C8:AE8" si="4">+C9+C13+C14</f>
        <v>0</v>
      </c>
      <c r="D8" s="21">
        <f t="shared" si="4"/>
        <v>0</v>
      </c>
      <c r="E8" s="21">
        <f t="shared" si="4"/>
        <v>0</v>
      </c>
      <c r="F8" s="21">
        <f t="shared" si="4"/>
        <v>0</v>
      </c>
      <c r="G8" s="21">
        <f t="shared" si="4"/>
        <v>0</v>
      </c>
      <c r="H8" s="21">
        <f t="shared" si="4"/>
        <v>0</v>
      </c>
      <c r="I8" s="21">
        <f t="shared" si="4"/>
        <v>0</v>
      </c>
      <c r="J8" s="21">
        <f t="shared" si="4"/>
        <v>0</v>
      </c>
      <c r="K8" s="21">
        <f t="shared" si="4"/>
        <v>0</v>
      </c>
      <c r="L8" s="21">
        <f t="shared" si="4"/>
        <v>0</v>
      </c>
      <c r="M8" s="21">
        <f t="shared" si="4"/>
        <v>0</v>
      </c>
      <c r="N8" s="21">
        <f t="shared" si="4"/>
        <v>0</v>
      </c>
      <c r="O8" s="21">
        <f t="shared" si="4"/>
        <v>8.0361355072096463E-2</v>
      </c>
      <c r="P8" s="21">
        <f t="shared" si="4"/>
        <v>0.12583197398437265</v>
      </c>
      <c r="Q8" s="21">
        <f t="shared" si="4"/>
        <v>7.0593073740341836</v>
      </c>
      <c r="R8" s="21">
        <f t="shared" si="4"/>
        <v>25.102479398196472</v>
      </c>
      <c r="S8" s="21">
        <f t="shared" si="4"/>
        <v>52.193306749509333</v>
      </c>
      <c r="T8" s="21">
        <f t="shared" si="4"/>
        <v>440.0138760242051</v>
      </c>
      <c r="U8" s="21">
        <f t="shared" si="4"/>
        <v>504.89088016469333</v>
      </c>
      <c r="V8" s="21">
        <f t="shared" si="4"/>
        <v>101.97163011749467</v>
      </c>
      <c r="W8" s="21">
        <f t="shared" si="4"/>
        <v>137.62954692643831</v>
      </c>
      <c r="X8" s="21">
        <f t="shared" si="4"/>
        <v>329.47857444588982</v>
      </c>
      <c r="Y8" s="21">
        <f t="shared" si="4"/>
        <v>155.22946905772054</v>
      </c>
      <c r="Z8" s="21">
        <f t="shared" si="4"/>
        <v>204.09158735244444</v>
      </c>
      <c r="AA8" s="21">
        <f t="shared" si="4"/>
        <v>32.393062951603476</v>
      </c>
      <c r="AB8" s="21">
        <f t="shared" si="4"/>
        <v>3.5348224874169794</v>
      </c>
      <c r="AC8" s="21">
        <f t="shared" si="4"/>
        <v>109.98947872773677</v>
      </c>
      <c r="AD8" s="21">
        <f t="shared" si="4"/>
        <v>151.91550401564589</v>
      </c>
      <c r="AE8" s="21">
        <f t="shared" si="4"/>
        <v>10.074503433672533</v>
      </c>
    </row>
    <row r="9" spans="1:31" x14ac:dyDescent="0.2">
      <c r="A9" s="13" t="s">
        <v>27</v>
      </c>
      <c r="B9" s="4" t="s">
        <v>28</v>
      </c>
      <c r="C9" s="21">
        <f t="shared" ref="C9" si="5">+C10+C11+C12</f>
        <v>0</v>
      </c>
      <c r="D9" s="21">
        <f t="shared" ref="D9:AE9" si="6">+D10+D11+D12</f>
        <v>0</v>
      </c>
      <c r="E9" s="21">
        <f t="shared" si="6"/>
        <v>0</v>
      </c>
      <c r="F9" s="21">
        <f t="shared" si="6"/>
        <v>0</v>
      </c>
      <c r="G9" s="21">
        <f t="shared" si="6"/>
        <v>0</v>
      </c>
      <c r="H9" s="21">
        <f t="shared" si="6"/>
        <v>0</v>
      </c>
      <c r="I9" s="21">
        <f t="shared" si="6"/>
        <v>0</v>
      </c>
      <c r="J9" s="21">
        <f t="shared" si="6"/>
        <v>0</v>
      </c>
      <c r="K9" s="21">
        <f t="shared" si="6"/>
        <v>0</v>
      </c>
      <c r="L9" s="21">
        <f t="shared" si="6"/>
        <v>0</v>
      </c>
      <c r="M9" s="21">
        <f t="shared" si="6"/>
        <v>0</v>
      </c>
      <c r="N9" s="21">
        <f t="shared" si="6"/>
        <v>0</v>
      </c>
      <c r="O9" s="21">
        <f t="shared" si="6"/>
        <v>8.0361355072096463E-2</v>
      </c>
      <c r="P9" s="21">
        <f t="shared" si="6"/>
        <v>0.12583197398437265</v>
      </c>
      <c r="Q9" s="21">
        <f t="shared" si="6"/>
        <v>7.0593073740341836</v>
      </c>
      <c r="R9" s="21">
        <f t="shared" si="6"/>
        <v>25.102479398196472</v>
      </c>
      <c r="S9" s="21">
        <f t="shared" si="6"/>
        <v>52.193306749509333</v>
      </c>
      <c r="T9" s="21">
        <f t="shared" si="6"/>
        <v>440.0138760242051</v>
      </c>
      <c r="U9" s="21">
        <f t="shared" si="6"/>
        <v>504.89088016469333</v>
      </c>
      <c r="V9" s="21">
        <f t="shared" si="6"/>
        <v>101.97163011749467</v>
      </c>
      <c r="W9" s="21">
        <f t="shared" si="6"/>
        <v>137.62954692643831</v>
      </c>
      <c r="X9" s="21">
        <f t="shared" si="6"/>
        <v>329.47857444588982</v>
      </c>
      <c r="Y9" s="21">
        <f t="shared" si="6"/>
        <v>155.22946905772054</v>
      </c>
      <c r="Z9" s="21">
        <f t="shared" si="6"/>
        <v>204.09158735244444</v>
      </c>
      <c r="AA9" s="21">
        <f t="shared" si="6"/>
        <v>32.393062951603476</v>
      </c>
      <c r="AB9" s="21">
        <f t="shared" si="6"/>
        <v>3.5348224874169794</v>
      </c>
      <c r="AC9" s="21">
        <f t="shared" si="6"/>
        <v>109.98947872773677</v>
      </c>
      <c r="AD9" s="21">
        <f t="shared" si="6"/>
        <v>151.91550401564589</v>
      </c>
      <c r="AE9" s="21">
        <f t="shared" si="6"/>
        <v>10.074503433672533</v>
      </c>
    </row>
    <row r="10" spans="1:31" x14ac:dyDescent="0.2">
      <c r="A10" s="13" t="s">
        <v>29</v>
      </c>
      <c r="B10" s="4" t="s">
        <v>30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8.0361355072096463E-2</v>
      </c>
      <c r="P10" s="27">
        <v>0.12583197398437265</v>
      </c>
      <c r="Q10" s="27">
        <v>7.0593073740341836</v>
      </c>
      <c r="R10" s="27">
        <v>25.102479398196472</v>
      </c>
      <c r="S10" s="27">
        <v>52.193306749509333</v>
      </c>
      <c r="T10" s="27">
        <v>440.0138760242051</v>
      </c>
      <c r="U10" s="27">
        <v>504.89088016469333</v>
      </c>
      <c r="V10" s="27">
        <v>101.97163011749467</v>
      </c>
      <c r="W10" s="27">
        <v>137.62954692643831</v>
      </c>
      <c r="X10" s="27">
        <v>329.47857444588982</v>
      </c>
      <c r="Y10" s="27">
        <v>155.22946905772054</v>
      </c>
      <c r="Z10" s="27">
        <v>204.09158735244444</v>
      </c>
      <c r="AA10" s="27">
        <v>32.393062951603476</v>
      </c>
      <c r="AB10" s="27">
        <v>3.5348224874169794</v>
      </c>
      <c r="AC10" s="27">
        <v>109.98947872773677</v>
      </c>
      <c r="AD10" s="27">
        <v>151.91550401564589</v>
      </c>
      <c r="AE10" s="27">
        <v>10.074503433672533</v>
      </c>
    </row>
    <row r="11" spans="1:31" x14ac:dyDescent="0.2">
      <c r="A11" s="13" t="s">
        <v>31</v>
      </c>
      <c r="B11" s="4" t="s">
        <v>32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</row>
    <row r="12" spans="1:31" x14ac:dyDescent="0.2">
      <c r="A12" s="13" t="s">
        <v>33</v>
      </c>
      <c r="B12" s="4" t="s">
        <v>34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</row>
    <row r="13" spans="1:31" x14ac:dyDescent="0.2">
      <c r="A13" s="13" t="s">
        <v>35</v>
      </c>
      <c r="B13" s="4" t="s">
        <v>36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</row>
    <row r="14" spans="1:31" x14ac:dyDescent="0.2">
      <c r="A14" s="13" t="s">
        <v>37</v>
      </c>
      <c r="B14" s="4" t="s">
        <v>38</v>
      </c>
      <c r="C14" s="21">
        <f t="shared" ref="C14" si="7">+C15+C16</f>
        <v>0</v>
      </c>
      <c r="D14" s="21">
        <f t="shared" ref="D14:AE14" si="8">+D15+D16</f>
        <v>0</v>
      </c>
      <c r="E14" s="21">
        <f t="shared" si="8"/>
        <v>0</v>
      </c>
      <c r="F14" s="21">
        <f t="shared" si="8"/>
        <v>0</v>
      </c>
      <c r="G14" s="21">
        <f t="shared" si="8"/>
        <v>0</v>
      </c>
      <c r="H14" s="21">
        <f t="shared" si="8"/>
        <v>0</v>
      </c>
      <c r="I14" s="21">
        <f t="shared" si="8"/>
        <v>0</v>
      </c>
      <c r="J14" s="21">
        <f t="shared" si="8"/>
        <v>0</v>
      </c>
      <c r="K14" s="21">
        <f t="shared" si="8"/>
        <v>0</v>
      </c>
      <c r="L14" s="21">
        <f t="shared" si="8"/>
        <v>0</v>
      </c>
      <c r="M14" s="21">
        <f t="shared" si="8"/>
        <v>0</v>
      </c>
      <c r="N14" s="21">
        <f t="shared" si="8"/>
        <v>0</v>
      </c>
      <c r="O14" s="21">
        <f t="shared" si="8"/>
        <v>0</v>
      </c>
      <c r="P14" s="21">
        <f t="shared" si="8"/>
        <v>0</v>
      </c>
      <c r="Q14" s="21">
        <f t="shared" si="8"/>
        <v>0</v>
      </c>
      <c r="R14" s="21">
        <f t="shared" si="8"/>
        <v>0</v>
      </c>
      <c r="S14" s="21">
        <f t="shared" si="8"/>
        <v>0</v>
      </c>
      <c r="T14" s="21">
        <f t="shared" si="8"/>
        <v>0</v>
      </c>
      <c r="U14" s="21">
        <f t="shared" si="8"/>
        <v>0</v>
      </c>
      <c r="V14" s="21">
        <f t="shared" si="8"/>
        <v>0</v>
      </c>
      <c r="W14" s="21">
        <f t="shared" si="8"/>
        <v>0</v>
      </c>
      <c r="X14" s="21">
        <f t="shared" si="8"/>
        <v>0</v>
      </c>
      <c r="Y14" s="21">
        <f t="shared" si="8"/>
        <v>0</v>
      </c>
      <c r="Z14" s="21">
        <f t="shared" si="8"/>
        <v>0</v>
      </c>
      <c r="AA14" s="21">
        <f t="shared" si="8"/>
        <v>0</v>
      </c>
      <c r="AB14" s="21">
        <f t="shared" si="8"/>
        <v>0</v>
      </c>
      <c r="AC14" s="21">
        <f t="shared" si="8"/>
        <v>0</v>
      </c>
      <c r="AD14" s="21">
        <f t="shared" si="8"/>
        <v>0</v>
      </c>
      <c r="AE14" s="21">
        <f t="shared" si="8"/>
        <v>0</v>
      </c>
    </row>
    <row r="15" spans="1:31" x14ac:dyDescent="0.2">
      <c r="A15" s="13" t="s">
        <v>39</v>
      </c>
      <c r="B15" s="4" t="s">
        <v>40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</row>
    <row r="16" spans="1:31" x14ac:dyDescent="0.2">
      <c r="A16" s="13" t="s">
        <v>41</v>
      </c>
      <c r="B16" s="4" t="s">
        <v>42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</row>
    <row r="17" spans="1:31" x14ac:dyDescent="0.2">
      <c r="A17" s="13" t="s">
        <v>43</v>
      </c>
      <c r="B17" s="4" t="s">
        <v>44</v>
      </c>
      <c r="C17" s="21">
        <f t="shared" ref="C17" si="9">+C18+C19+C20+C21+C22+C23+C24+C25+C26+C27+C28+C29+C30</f>
        <v>301.01738950614049</v>
      </c>
      <c r="D17" s="21">
        <f t="shared" ref="D17:AE17" si="10">+D18+D19+D20+D21+D22+D23+D24+D25+D26+D27+D28+D29+D30</f>
        <v>240.38824061318354</v>
      </c>
      <c r="E17" s="21">
        <f t="shared" si="10"/>
        <v>228.1780469289285</v>
      </c>
      <c r="F17" s="21">
        <f t="shared" si="10"/>
        <v>285.01534235089866</v>
      </c>
      <c r="G17" s="21">
        <f t="shared" si="10"/>
        <v>290.98300974603217</v>
      </c>
      <c r="H17" s="21">
        <f t="shared" si="10"/>
        <v>283.0617456270183</v>
      </c>
      <c r="I17" s="21">
        <f t="shared" si="10"/>
        <v>288.85558220057572</v>
      </c>
      <c r="J17" s="21">
        <f t="shared" si="10"/>
        <v>468.04342690959686</v>
      </c>
      <c r="K17" s="21">
        <f t="shared" si="10"/>
        <v>401.4418728680198</v>
      </c>
      <c r="L17" s="21">
        <f t="shared" si="10"/>
        <v>363.1304593521113</v>
      </c>
      <c r="M17" s="21">
        <f t="shared" si="10"/>
        <v>340.64566538736011</v>
      </c>
      <c r="N17" s="21">
        <f t="shared" si="10"/>
        <v>409.07577118225765</v>
      </c>
      <c r="O17" s="21">
        <f t="shared" si="10"/>
        <v>374.42584104427885</v>
      </c>
      <c r="P17" s="21">
        <f t="shared" si="10"/>
        <v>268.99661067648066</v>
      </c>
      <c r="Q17" s="21">
        <f t="shared" si="10"/>
        <v>255.03901892533551</v>
      </c>
      <c r="R17" s="21">
        <f t="shared" si="10"/>
        <v>271.92159965276619</v>
      </c>
      <c r="S17" s="21">
        <f t="shared" si="10"/>
        <v>298.9836906485765</v>
      </c>
      <c r="T17" s="21">
        <f t="shared" si="10"/>
        <v>296.90998512560145</v>
      </c>
      <c r="U17" s="21">
        <f t="shared" si="10"/>
        <v>311.68560733846692</v>
      </c>
      <c r="V17" s="21">
        <f t="shared" si="10"/>
        <v>332.82421744315644</v>
      </c>
      <c r="W17" s="21">
        <f t="shared" si="10"/>
        <v>311.31663258096307</v>
      </c>
      <c r="X17" s="21">
        <f t="shared" si="10"/>
        <v>367.11000715016269</v>
      </c>
      <c r="Y17" s="21">
        <f t="shared" si="10"/>
        <v>382.01313446004019</v>
      </c>
      <c r="Z17" s="21">
        <f t="shared" si="10"/>
        <v>418.24340011863387</v>
      </c>
      <c r="AA17" s="21">
        <f t="shared" si="10"/>
        <v>462.35088127759258</v>
      </c>
      <c r="AB17" s="21">
        <f t="shared" si="10"/>
        <v>424.47985016973053</v>
      </c>
      <c r="AC17" s="21">
        <f t="shared" si="10"/>
        <v>348.65080145207219</v>
      </c>
      <c r="AD17" s="21">
        <f t="shared" si="10"/>
        <v>453.80233561667177</v>
      </c>
      <c r="AE17" s="21">
        <f t="shared" si="10"/>
        <v>409.48044961531036</v>
      </c>
    </row>
    <row r="18" spans="1:31" x14ac:dyDescent="0.2">
      <c r="A18" s="13" t="s">
        <v>45</v>
      </c>
      <c r="B18" s="4" t="s">
        <v>46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</row>
    <row r="19" spans="1:31" x14ac:dyDescent="0.2">
      <c r="A19" s="13" t="s">
        <v>47</v>
      </c>
      <c r="B19" s="4" t="s">
        <v>48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</row>
    <row r="20" spans="1:31" x14ac:dyDescent="0.2">
      <c r="A20" s="13" t="s">
        <v>49</v>
      </c>
      <c r="B20" s="4" t="s">
        <v>50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</row>
    <row r="21" spans="1:31" x14ac:dyDescent="0.2">
      <c r="A21" s="13" t="s">
        <v>51</v>
      </c>
      <c r="B21" s="4" t="s">
        <v>52</v>
      </c>
      <c r="C21" s="27">
        <v>30.830242457558985</v>
      </c>
      <c r="D21" s="27">
        <v>35.687145357492732</v>
      </c>
      <c r="E21" s="27">
        <v>35.508116428464952</v>
      </c>
      <c r="F21" s="27">
        <v>32.715042224842435</v>
      </c>
      <c r="G21" s="27">
        <v>41.058270859855213</v>
      </c>
      <c r="H21" s="27">
        <v>42.375179100566179</v>
      </c>
      <c r="I21" s="27">
        <v>33.85034397005294</v>
      </c>
      <c r="J21" s="27">
        <v>34.484940718026287</v>
      </c>
      <c r="K21" s="27">
        <v>36.235169760669322</v>
      </c>
      <c r="L21" s="27">
        <v>32.582828362951361</v>
      </c>
      <c r="M21" s="27">
        <v>35.363411188283216</v>
      </c>
      <c r="N21" s="27">
        <v>24.845179857681217</v>
      </c>
      <c r="O21" s="27">
        <v>31.665089865953131</v>
      </c>
      <c r="P21" s="27">
        <v>29.691963913041786</v>
      </c>
      <c r="Q21" s="27">
        <v>30.82823289272185</v>
      </c>
      <c r="R21" s="27">
        <v>28.58438282853605</v>
      </c>
      <c r="S21" s="27">
        <v>25.004993710160026</v>
      </c>
      <c r="T21" s="27">
        <v>30.695552828648264</v>
      </c>
      <c r="U21" s="27">
        <v>25.269525194978602</v>
      </c>
      <c r="V21" s="27">
        <v>29.083049953976023</v>
      </c>
      <c r="W21" s="27">
        <v>18.813802459600456</v>
      </c>
      <c r="X21" s="27">
        <v>17.179938167835886</v>
      </c>
      <c r="Y21" s="27">
        <v>38.208793722898683</v>
      </c>
      <c r="Z21" s="27">
        <v>28.682574172877572</v>
      </c>
      <c r="AA21" s="27">
        <v>34.848791023959755</v>
      </c>
      <c r="AB21" s="27">
        <v>6.8428072869377115</v>
      </c>
      <c r="AC21" s="27">
        <v>10.95244144647374</v>
      </c>
      <c r="AD21" s="27">
        <v>12.752908754217225</v>
      </c>
      <c r="AE21" s="27">
        <v>10.084650340505132</v>
      </c>
    </row>
    <row r="22" spans="1:31" x14ac:dyDescent="0.2">
      <c r="A22" s="13" t="s">
        <v>53</v>
      </c>
      <c r="B22" s="4" t="s">
        <v>54</v>
      </c>
      <c r="C22" s="27">
        <v>24.370573014219389</v>
      </c>
      <c r="D22" s="27">
        <v>23.276999304487099</v>
      </c>
      <c r="E22" s="27">
        <v>32.635827840540983</v>
      </c>
      <c r="F22" s="27">
        <v>29.239823129495267</v>
      </c>
      <c r="G22" s="27">
        <v>29.575520911515653</v>
      </c>
      <c r="H22" s="27">
        <v>18.593007870446641</v>
      </c>
      <c r="I22" s="27">
        <v>16.837429239503418</v>
      </c>
      <c r="J22" s="27">
        <v>24.309531005029072</v>
      </c>
      <c r="K22" s="27">
        <v>30.536053789078302</v>
      </c>
      <c r="L22" s="27">
        <v>37.174986790812831</v>
      </c>
      <c r="M22" s="27">
        <v>32.013392423980022</v>
      </c>
      <c r="N22" s="27">
        <v>23.203097278674626</v>
      </c>
      <c r="O22" s="27">
        <v>11.282523383441337</v>
      </c>
      <c r="P22" s="27">
        <v>9.148363947001279</v>
      </c>
      <c r="Q22" s="27">
        <v>12.488180167552054</v>
      </c>
      <c r="R22" s="27">
        <v>3.2456254636606103</v>
      </c>
      <c r="S22" s="27">
        <v>8.3515564591032962</v>
      </c>
      <c r="T22" s="27">
        <v>0</v>
      </c>
      <c r="U22" s="27">
        <v>0</v>
      </c>
      <c r="V22" s="27">
        <v>0.85844758933680365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3.6548259783668882</v>
      </c>
      <c r="AD22" s="27">
        <v>0</v>
      </c>
      <c r="AE22" s="27">
        <v>4.4764925381629039</v>
      </c>
    </row>
    <row r="23" spans="1:31" x14ac:dyDescent="0.2">
      <c r="A23" s="13" t="s">
        <v>55</v>
      </c>
      <c r="B23" s="4" t="s">
        <v>56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0.66757111675018654</v>
      </c>
      <c r="AB23" s="27">
        <v>1.3240798122001678</v>
      </c>
      <c r="AC23" s="27">
        <v>4.4444253204236368</v>
      </c>
      <c r="AD23" s="27">
        <v>5.2251441801678231</v>
      </c>
      <c r="AE23" s="27">
        <v>0.12834153036028476</v>
      </c>
    </row>
    <row r="24" spans="1:31" x14ac:dyDescent="0.2">
      <c r="A24" s="13" t="s">
        <v>57</v>
      </c>
      <c r="B24" s="4" t="s">
        <v>58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</row>
    <row r="25" spans="1:31" x14ac:dyDescent="0.2">
      <c r="A25" s="13" t="s">
        <v>59</v>
      </c>
      <c r="B25" s="4" t="s">
        <v>60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</row>
    <row r="26" spans="1:31" x14ac:dyDescent="0.2">
      <c r="A26" s="13" t="s">
        <v>61</v>
      </c>
      <c r="B26" s="4" t="s">
        <v>62</v>
      </c>
      <c r="C26" s="27">
        <v>172.8024380994726</v>
      </c>
      <c r="D26" s="27">
        <v>112.06131833377852</v>
      </c>
      <c r="E26" s="27">
        <v>76.258800900233823</v>
      </c>
      <c r="F26" s="27">
        <v>128.68360820129192</v>
      </c>
      <c r="G26" s="27">
        <v>127.88696404787152</v>
      </c>
      <c r="H26" s="27">
        <v>109.85505540154472</v>
      </c>
      <c r="I26" s="27">
        <v>66.329200497334398</v>
      </c>
      <c r="J26" s="27">
        <v>120.55274082068468</v>
      </c>
      <c r="K26" s="27">
        <v>102.86265437924797</v>
      </c>
      <c r="L26" s="27">
        <v>76.630542852717653</v>
      </c>
      <c r="M26" s="27">
        <v>59.056026825448953</v>
      </c>
      <c r="N26" s="27">
        <v>95.312103927766174</v>
      </c>
      <c r="O26" s="27">
        <v>96.69579572765231</v>
      </c>
      <c r="P26" s="27">
        <v>69.139877006891467</v>
      </c>
      <c r="Q26" s="27">
        <v>54.527900533523841</v>
      </c>
      <c r="R26" s="27">
        <v>103.21808349768395</v>
      </c>
      <c r="S26" s="27">
        <v>108.17983456124622</v>
      </c>
      <c r="T26" s="27">
        <v>92.068863061116431</v>
      </c>
      <c r="U26" s="27">
        <v>61.535967959477247</v>
      </c>
      <c r="V26" s="27">
        <v>121.24739507180949</v>
      </c>
      <c r="W26" s="27">
        <v>139.42419272276172</v>
      </c>
      <c r="X26" s="27">
        <v>122.29699851456485</v>
      </c>
      <c r="Y26" s="27">
        <v>87.576817061223991</v>
      </c>
      <c r="Z26" s="27">
        <v>150.59744462475328</v>
      </c>
      <c r="AA26" s="27">
        <v>162.62846574401732</v>
      </c>
      <c r="AB26" s="27">
        <v>152.053599087897</v>
      </c>
      <c r="AC26" s="27">
        <v>111.11705208374872</v>
      </c>
      <c r="AD26" s="27">
        <v>177.94353325397631</v>
      </c>
      <c r="AE26" s="27">
        <v>180.28691345142647</v>
      </c>
    </row>
    <row r="27" spans="1:31" x14ac:dyDescent="0.2">
      <c r="A27" s="13" t="s">
        <v>63</v>
      </c>
      <c r="B27" s="4" t="s">
        <v>64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</row>
    <row r="28" spans="1:31" x14ac:dyDescent="0.2">
      <c r="A28" s="13" t="s">
        <v>65</v>
      </c>
      <c r="B28" s="4" t="s">
        <v>66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</row>
    <row r="29" spans="1:31" x14ac:dyDescent="0.2">
      <c r="A29" s="13" t="s">
        <v>67</v>
      </c>
      <c r="B29" s="4" t="s">
        <v>68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</row>
    <row r="30" spans="1:31" x14ac:dyDescent="0.2">
      <c r="A30" s="13" t="s">
        <v>69</v>
      </c>
      <c r="B30" s="4" t="s">
        <v>70</v>
      </c>
      <c r="C30" s="27">
        <v>73.014135934889524</v>
      </c>
      <c r="D30" s="27">
        <v>69.362777617425195</v>
      </c>
      <c r="E30" s="27">
        <v>83.775301759688716</v>
      </c>
      <c r="F30" s="27">
        <v>94.376868795269033</v>
      </c>
      <c r="G30" s="27">
        <v>92.462253926789828</v>
      </c>
      <c r="H30" s="27">
        <v>112.23850325446078</v>
      </c>
      <c r="I30" s="27">
        <v>171.83860849368497</v>
      </c>
      <c r="J30" s="27">
        <v>288.6962143658568</v>
      </c>
      <c r="K30" s="27">
        <v>231.80799493902421</v>
      </c>
      <c r="L30" s="27">
        <v>216.74210134562949</v>
      </c>
      <c r="M30" s="27">
        <v>214.21283494964791</v>
      </c>
      <c r="N30" s="27">
        <v>265.71539011813564</v>
      </c>
      <c r="O30" s="27">
        <v>234.78243206723212</v>
      </c>
      <c r="P30" s="27">
        <v>161.01640580954614</v>
      </c>
      <c r="Q30" s="27">
        <v>157.19470533153776</v>
      </c>
      <c r="R30" s="27">
        <v>136.87350786288559</v>
      </c>
      <c r="S30" s="27">
        <v>157.44730591806695</v>
      </c>
      <c r="T30" s="27">
        <v>174.14556923583675</v>
      </c>
      <c r="U30" s="27">
        <v>224.88011418401106</v>
      </c>
      <c r="V30" s="27">
        <v>181.63532482803413</v>
      </c>
      <c r="W30" s="27">
        <v>153.0786373986009</v>
      </c>
      <c r="X30" s="27">
        <v>227.63307046776197</v>
      </c>
      <c r="Y30" s="27">
        <v>256.2275236759175</v>
      </c>
      <c r="Z30" s="27">
        <v>238.963381321003</v>
      </c>
      <c r="AA30" s="27">
        <v>264.20605339286533</v>
      </c>
      <c r="AB30" s="27">
        <v>264.25936398269562</v>
      </c>
      <c r="AC30" s="27">
        <v>218.48205662305918</v>
      </c>
      <c r="AD30" s="27">
        <v>257.88074942831042</v>
      </c>
      <c r="AE30" s="27">
        <v>214.50405175485554</v>
      </c>
    </row>
    <row r="31" spans="1:31" x14ac:dyDescent="0.2">
      <c r="A31" s="13" t="s">
        <v>71</v>
      </c>
      <c r="B31" s="4" t="s">
        <v>72</v>
      </c>
      <c r="C31" s="21">
        <f t="shared" ref="C31:AE31" si="11">+C32+C35+C46+C47+C50</f>
        <v>339.49211888970984</v>
      </c>
      <c r="D31" s="21">
        <f t="shared" si="11"/>
        <v>355.46478950878088</v>
      </c>
      <c r="E31" s="21">
        <f t="shared" si="11"/>
        <v>387.25475312200899</v>
      </c>
      <c r="F31" s="21">
        <f t="shared" si="11"/>
        <v>428.79836734747204</v>
      </c>
      <c r="G31" s="21">
        <f t="shared" si="11"/>
        <v>484.59112367828129</v>
      </c>
      <c r="H31" s="21">
        <f t="shared" si="11"/>
        <v>530.25641634700605</v>
      </c>
      <c r="I31" s="21">
        <f t="shared" si="11"/>
        <v>573.30150054235298</v>
      </c>
      <c r="J31" s="21">
        <f t="shared" si="11"/>
        <v>600.40130859796454</v>
      </c>
      <c r="K31" s="21">
        <f t="shared" si="11"/>
        <v>631.55627022728743</v>
      </c>
      <c r="L31" s="21">
        <f t="shared" si="11"/>
        <v>662.67230316064354</v>
      </c>
      <c r="M31" s="21">
        <f t="shared" si="11"/>
        <v>682.67433955867364</v>
      </c>
      <c r="N31" s="21">
        <f t="shared" si="11"/>
        <v>640.0851631214573</v>
      </c>
      <c r="O31" s="21">
        <f t="shared" si="11"/>
        <v>683.94225821142311</v>
      </c>
      <c r="P31" s="21">
        <f t="shared" si="11"/>
        <v>651.25561091466966</v>
      </c>
      <c r="Q31" s="21">
        <f t="shared" si="11"/>
        <v>641.37167430610305</v>
      </c>
      <c r="R31" s="21">
        <f t="shared" si="11"/>
        <v>725.96431468950198</v>
      </c>
      <c r="S31" s="21">
        <f t="shared" si="11"/>
        <v>718.69049531920587</v>
      </c>
      <c r="T31" s="21">
        <f t="shared" si="11"/>
        <v>766.8646183177899</v>
      </c>
      <c r="U31" s="21">
        <f t="shared" si="11"/>
        <v>777.6416834550231</v>
      </c>
      <c r="V31" s="21">
        <f t="shared" si="11"/>
        <v>821.28174198292345</v>
      </c>
      <c r="W31" s="21">
        <f t="shared" si="11"/>
        <v>869.63414904964975</v>
      </c>
      <c r="X31" s="21">
        <f t="shared" si="11"/>
        <v>902.55299316194464</v>
      </c>
      <c r="Y31" s="21">
        <f t="shared" si="11"/>
        <v>935.84960662318974</v>
      </c>
      <c r="Z31" s="21">
        <f t="shared" si="11"/>
        <v>942.65443819945551</v>
      </c>
      <c r="AA31" s="21">
        <f t="shared" si="11"/>
        <v>902.79203231073643</v>
      </c>
      <c r="AB31" s="21">
        <f t="shared" si="11"/>
        <v>997.22203006942345</v>
      </c>
      <c r="AC31" s="21">
        <f t="shared" si="11"/>
        <v>1076.8422594284775</v>
      </c>
      <c r="AD31" s="21">
        <f t="shared" si="11"/>
        <v>1141.2788883022163</v>
      </c>
      <c r="AE31" s="21">
        <f t="shared" si="11"/>
        <v>1172.5873822106691</v>
      </c>
    </row>
    <row r="32" spans="1:31" x14ac:dyDescent="0.2">
      <c r="A32" s="13" t="s">
        <v>73</v>
      </c>
      <c r="B32" s="4" t="s">
        <v>74</v>
      </c>
      <c r="C32" s="21">
        <f t="shared" ref="C32:AE32" si="12">+C34</f>
        <v>0</v>
      </c>
      <c r="D32" s="21">
        <f t="shared" si="12"/>
        <v>0</v>
      </c>
      <c r="E32" s="21">
        <f t="shared" si="12"/>
        <v>0</v>
      </c>
      <c r="F32" s="21">
        <f t="shared" si="12"/>
        <v>0</v>
      </c>
      <c r="G32" s="21">
        <f t="shared" si="12"/>
        <v>0</v>
      </c>
      <c r="H32" s="21">
        <f t="shared" si="12"/>
        <v>0</v>
      </c>
      <c r="I32" s="21">
        <f t="shared" si="12"/>
        <v>0</v>
      </c>
      <c r="J32" s="21">
        <f t="shared" si="12"/>
        <v>0</v>
      </c>
      <c r="K32" s="21">
        <f t="shared" si="12"/>
        <v>0</v>
      </c>
      <c r="L32" s="21">
        <f t="shared" si="12"/>
        <v>0</v>
      </c>
      <c r="M32" s="21">
        <f t="shared" si="12"/>
        <v>0</v>
      </c>
      <c r="N32" s="21">
        <f t="shared" si="12"/>
        <v>0</v>
      </c>
      <c r="O32" s="21">
        <f t="shared" si="12"/>
        <v>0</v>
      </c>
      <c r="P32" s="21">
        <f t="shared" si="12"/>
        <v>0</v>
      </c>
      <c r="Q32" s="21">
        <f t="shared" si="12"/>
        <v>0</v>
      </c>
      <c r="R32" s="21">
        <f t="shared" si="12"/>
        <v>0</v>
      </c>
      <c r="S32" s="21">
        <f t="shared" si="12"/>
        <v>0</v>
      </c>
      <c r="T32" s="21">
        <f t="shared" si="12"/>
        <v>0</v>
      </c>
      <c r="U32" s="21">
        <f t="shared" si="12"/>
        <v>0</v>
      </c>
      <c r="V32" s="21">
        <f t="shared" si="12"/>
        <v>0</v>
      </c>
      <c r="W32" s="21">
        <f t="shared" si="12"/>
        <v>0</v>
      </c>
      <c r="X32" s="21">
        <f t="shared" si="12"/>
        <v>0</v>
      </c>
      <c r="Y32" s="21">
        <f t="shared" si="12"/>
        <v>0</v>
      </c>
      <c r="Z32" s="21">
        <f t="shared" si="12"/>
        <v>0</v>
      </c>
      <c r="AA32" s="21">
        <f t="shared" si="12"/>
        <v>0</v>
      </c>
      <c r="AB32" s="21">
        <f t="shared" si="12"/>
        <v>0</v>
      </c>
      <c r="AC32" s="21">
        <f t="shared" si="12"/>
        <v>0</v>
      </c>
      <c r="AD32" s="21">
        <f t="shared" si="12"/>
        <v>0</v>
      </c>
      <c r="AE32" s="21">
        <f t="shared" si="12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</row>
    <row r="35" spans="1:31" x14ac:dyDescent="0.2">
      <c r="A35" s="13" t="s">
        <v>79</v>
      </c>
      <c r="B35" s="4" t="s">
        <v>80</v>
      </c>
      <c r="C35" s="21">
        <f t="shared" ref="C35:AE35" si="13">+C36+C39+C42+C43+C44+C45</f>
        <v>321.14365900031623</v>
      </c>
      <c r="D35" s="21">
        <f t="shared" si="13"/>
        <v>335.61272878499102</v>
      </c>
      <c r="E35" s="21">
        <f t="shared" si="13"/>
        <v>364.61792149900049</v>
      </c>
      <c r="F35" s="21">
        <f t="shared" si="13"/>
        <v>403.3842596515405</v>
      </c>
      <c r="G35" s="21">
        <f t="shared" si="13"/>
        <v>454.82886888661415</v>
      </c>
      <c r="H35" s="21">
        <f t="shared" si="13"/>
        <v>497.09322247523318</v>
      </c>
      <c r="I35" s="21">
        <f t="shared" si="13"/>
        <v>536.7809697711449</v>
      </c>
      <c r="J35" s="21">
        <f t="shared" si="13"/>
        <v>561.41835906142535</v>
      </c>
      <c r="K35" s="21">
        <f t="shared" si="13"/>
        <v>589.88121114814987</v>
      </c>
      <c r="L35" s="21">
        <f t="shared" si="13"/>
        <v>616.88236918332802</v>
      </c>
      <c r="M35" s="21">
        <f t="shared" si="13"/>
        <v>634.38306096957876</v>
      </c>
      <c r="N35" s="21">
        <f t="shared" si="13"/>
        <v>593.93323551912192</v>
      </c>
      <c r="O35" s="21">
        <f t="shared" si="13"/>
        <v>637.08574051199651</v>
      </c>
      <c r="P35" s="21">
        <f t="shared" si="13"/>
        <v>604.58443558371812</v>
      </c>
      <c r="Q35" s="21">
        <f t="shared" si="13"/>
        <v>596.91985017214188</v>
      </c>
      <c r="R35" s="21">
        <f t="shared" si="13"/>
        <v>680.46804166866548</v>
      </c>
      <c r="S35" s="21">
        <f t="shared" si="13"/>
        <v>678.72070711853064</v>
      </c>
      <c r="T35" s="21">
        <f t="shared" si="13"/>
        <v>724.40202891613649</v>
      </c>
      <c r="U35" s="21">
        <f t="shared" si="13"/>
        <v>736.96119208606979</v>
      </c>
      <c r="V35" s="21">
        <f t="shared" si="13"/>
        <v>777.79441801116218</v>
      </c>
      <c r="W35" s="21">
        <f t="shared" si="13"/>
        <v>821.71807870078715</v>
      </c>
      <c r="X35" s="21">
        <f t="shared" si="13"/>
        <v>857.75513808214464</v>
      </c>
      <c r="Y35" s="21">
        <f t="shared" si="13"/>
        <v>891.06575741736685</v>
      </c>
      <c r="Z35" s="21">
        <f t="shared" si="13"/>
        <v>896.56692622866456</v>
      </c>
      <c r="AA35" s="21">
        <f t="shared" si="13"/>
        <v>854.40755578966412</v>
      </c>
      <c r="AB35" s="21">
        <f t="shared" si="13"/>
        <v>942.47413013876792</v>
      </c>
      <c r="AC35" s="21">
        <f t="shared" si="13"/>
        <v>1022.517865321683</v>
      </c>
      <c r="AD35" s="21">
        <f t="shared" si="13"/>
        <v>1084.3949840646037</v>
      </c>
      <c r="AE35" s="21">
        <f t="shared" si="13"/>
        <v>1117.9341944360542</v>
      </c>
    </row>
    <row r="36" spans="1:31" x14ac:dyDescent="0.2">
      <c r="A36" s="13" t="s">
        <v>81</v>
      </c>
      <c r="B36" s="4" t="s">
        <v>82</v>
      </c>
      <c r="C36" s="21">
        <f t="shared" ref="C36:AE36" si="14">+C37+C38</f>
        <v>101.71145107363823</v>
      </c>
      <c r="D36" s="21">
        <f t="shared" si="14"/>
        <v>106.6629336091997</v>
      </c>
      <c r="E36" s="21">
        <f t="shared" si="14"/>
        <v>116.8322325311885</v>
      </c>
      <c r="F36" s="21">
        <f t="shared" si="14"/>
        <v>128.03299653233606</v>
      </c>
      <c r="G36" s="21">
        <f t="shared" si="14"/>
        <v>144.95481244979095</v>
      </c>
      <c r="H36" s="21">
        <f t="shared" si="14"/>
        <v>158.58304938628044</v>
      </c>
      <c r="I36" s="21">
        <f t="shared" si="14"/>
        <v>171.07037233271407</v>
      </c>
      <c r="J36" s="21">
        <f t="shared" si="14"/>
        <v>178.43761400000488</v>
      </c>
      <c r="K36" s="21">
        <f t="shared" si="14"/>
        <v>186.31821033272058</v>
      </c>
      <c r="L36" s="21">
        <f t="shared" si="14"/>
        <v>196.3161401776805</v>
      </c>
      <c r="M36" s="21">
        <f t="shared" si="14"/>
        <v>198.57073406003167</v>
      </c>
      <c r="N36" s="21">
        <f t="shared" si="14"/>
        <v>181.75896770486167</v>
      </c>
      <c r="O36" s="21">
        <f t="shared" si="14"/>
        <v>184.39148309489303</v>
      </c>
      <c r="P36" s="21">
        <f t="shared" si="14"/>
        <v>177.78147444459864</v>
      </c>
      <c r="Q36" s="21">
        <f t="shared" si="14"/>
        <v>171.58256819419952</v>
      </c>
      <c r="R36" s="21">
        <f t="shared" si="14"/>
        <v>183.10336584825086</v>
      </c>
      <c r="S36" s="21">
        <f t="shared" si="14"/>
        <v>174.49615153664487</v>
      </c>
      <c r="T36" s="21">
        <f t="shared" si="14"/>
        <v>179.08397366455287</v>
      </c>
      <c r="U36" s="21">
        <f t="shared" si="14"/>
        <v>186.09211324534118</v>
      </c>
      <c r="V36" s="21">
        <f t="shared" si="14"/>
        <v>206.03353942617395</v>
      </c>
      <c r="W36" s="21">
        <f t="shared" si="14"/>
        <v>239.31138489562201</v>
      </c>
      <c r="X36" s="21">
        <f t="shared" si="14"/>
        <v>237.21796036436163</v>
      </c>
      <c r="Y36" s="21">
        <f t="shared" si="14"/>
        <v>262.64666770966431</v>
      </c>
      <c r="Z36" s="21">
        <f t="shared" si="14"/>
        <v>288.35931517941106</v>
      </c>
      <c r="AA36" s="21">
        <f t="shared" si="14"/>
        <v>310.2385054882817</v>
      </c>
      <c r="AB36" s="21">
        <f t="shared" si="14"/>
        <v>328.08099038453651</v>
      </c>
      <c r="AC36" s="21">
        <f t="shared" si="14"/>
        <v>362.86893250809356</v>
      </c>
      <c r="AD36" s="21">
        <f t="shared" si="14"/>
        <v>398.46482094177412</v>
      </c>
      <c r="AE36" s="21">
        <f t="shared" si="14"/>
        <v>401.00093312234861</v>
      </c>
    </row>
    <row r="37" spans="1:31" x14ac:dyDescent="0.2">
      <c r="A37" s="13" t="s">
        <v>83</v>
      </c>
      <c r="B37" s="4" t="s">
        <v>84</v>
      </c>
      <c r="C37" s="27">
        <v>0.58201843776162798</v>
      </c>
      <c r="D37" s="27">
        <v>0.71344195596586646</v>
      </c>
      <c r="E37" s="27">
        <v>0.42243273708505252</v>
      </c>
      <c r="F37" s="27">
        <v>0.55385625528929117</v>
      </c>
      <c r="G37" s="27">
        <v>0.64773019686374733</v>
      </c>
      <c r="H37" s="27">
        <v>12.737116758943467</v>
      </c>
      <c r="I37" s="27">
        <v>25.73439753943487</v>
      </c>
      <c r="J37" s="27">
        <v>38.514508889455172</v>
      </c>
      <c r="K37" s="27">
        <v>51.715712394828444</v>
      </c>
      <c r="L37" s="27">
        <v>64.899565487619313</v>
      </c>
      <c r="M37" s="27">
        <v>76.046417779559178</v>
      </c>
      <c r="N37" s="27">
        <v>79.03280513420691</v>
      </c>
      <c r="O37" s="27">
        <v>89.673283546691408</v>
      </c>
      <c r="P37" s="27">
        <v>95.155779058729379</v>
      </c>
      <c r="Q37" s="27">
        <v>101.73655981302339</v>
      </c>
      <c r="R37" s="27">
        <v>117.18870863314721</v>
      </c>
      <c r="S37" s="27">
        <v>122.15452946439628</v>
      </c>
      <c r="T37" s="27">
        <v>136.81035135552733</v>
      </c>
      <c r="U37" s="27">
        <v>155.33834382902714</v>
      </c>
      <c r="V37" s="27">
        <v>177.28445727620777</v>
      </c>
      <c r="W37" s="27">
        <v>211.04223357398681</v>
      </c>
      <c r="X37" s="27">
        <v>213.86968993463736</v>
      </c>
      <c r="Y37" s="27">
        <v>241.40034226374408</v>
      </c>
      <c r="Z37" s="27">
        <v>268.93282731435789</v>
      </c>
      <c r="AA37" s="27">
        <v>292.89325667551464</v>
      </c>
      <c r="AB37" s="27">
        <v>312.8747113835891</v>
      </c>
      <c r="AC37" s="27">
        <v>348.85265147168832</v>
      </c>
      <c r="AD37" s="27">
        <v>385.91609758053733</v>
      </c>
      <c r="AE37" s="27">
        <v>390.79567243189729</v>
      </c>
    </row>
    <row r="38" spans="1:31" x14ac:dyDescent="0.2">
      <c r="A38" s="13" t="s">
        <v>85</v>
      </c>
      <c r="B38" s="4" t="s">
        <v>86</v>
      </c>
      <c r="C38" s="27">
        <v>101.1294326358766</v>
      </c>
      <c r="D38" s="27">
        <v>105.94949165323384</v>
      </c>
      <c r="E38" s="27">
        <v>116.40979979410345</v>
      </c>
      <c r="F38" s="27">
        <v>127.47914027704675</v>
      </c>
      <c r="G38" s="27">
        <v>144.30708225292722</v>
      </c>
      <c r="H38" s="27">
        <v>145.84593262733696</v>
      </c>
      <c r="I38" s="27">
        <v>145.33597479327921</v>
      </c>
      <c r="J38" s="27">
        <v>139.9231051105497</v>
      </c>
      <c r="K38" s="27">
        <v>134.60249793789214</v>
      </c>
      <c r="L38" s="27">
        <v>131.4165746900612</v>
      </c>
      <c r="M38" s="27">
        <v>122.52431628047248</v>
      </c>
      <c r="N38" s="27">
        <v>102.72616257065476</v>
      </c>
      <c r="O38" s="27">
        <v>94.718199548201639</v>
      </c>
      <c r="P38" s="27">
        <v>82.62569538586925</v>
      </c>
      <c r="Q38" s="27">
        <v>69.846008381176134</v>
      </c>
      <c r="R38" s="27">
        <v>65.914657215103631</v>
      </c>
      <c r="S38" s="27">
        <v>52.34162207224859</v>
      </c>
      <c r="T38" s="27">
        <v>42.273622309025548</v>
      </c>
      <c r="U38" s="27">
        <v>30.753769416314039</v>
      </c>
      <c r="V38" s="27">
        <v>28.749082149966164</v>
      </c>
      <c r="W38" s="27">
        <v>28.269151321635213</v>
      </c>
      <c r="X38" s="27">
        <v>23.348270429724259</v>
      </c>
      <c r="Y38" s="27">
        <v>21.246325445920231</v>
      </c>
      <c r="Z38" s="27">
        <v>19.426487865053158</v>
      </c>
      <c r="AA38" s="27">
        <v>17.34524881276705</v>
      </c>
      <c r="AB38" s="27">
        <v>15.206279000947408</v>
      </c>
      <c r="AC38" s="27">
        <v>14.01628103640525</v>
      </c>
      <c r="AD38" s="27">
        <v>12.548723361236796</v>
      </c>
      <c r="AE38" s="27">
        <v>10.205260690451324</v>
      </c>
    </row>
    <row r="39" spans="1:31" x14ac:dyDescent="0.2">
      <c r="A39" s="13" t="s">
        <v>87</v>
      </c>
      <c r="B39" s="4" t="s">
        <v>88</v>
      </c>
      <c r="C39" s="21">
        <f t="shared" ref="C39" si="15">+C40+C41</f>
        <v>97.73355697215797</v>
      </c>
      <c r="D39" s="21">
        <f t="shared" ref="D39:AE39" si="16">+D40+D41</f>
        <v>102.40033889768141</v>
      </c>
      <c r="E39" s="21">
        <f t="shared" si="16"/>
        <v>112.550377414276</v>
      </c>
      <c r="F39" s="21">
        <f t="shared" si="16"/>
        <v>123.27315867486983</v>
      </c>
      <c r="G39" s="21">
        <f t="shared" si="16"/>
        <v>139.62946014701555</v>
      </c>
      <c r="H39" s="21">
        <f t="shared" si="16"/>
        <v>151.04034969874616</v>
      </c>
      <c r="I39" s="21">
        <f t="shared" si="16"/>
        <v>161.47928438872108</v>
      </c>
      <c r="J39" s="21">
        <f t="shared" si="16"/>
        <v>167.31834527643636</v>
      </c>
      <c r="K39" s="21">
        <f t="shared" si="16"/>
        <v>173.84445977072011</v>
      </c>
      <c r="L39" s="21">
        <f t="shared" si="16"/>
        <v>183.39324264597701</v>
      </c>
      <c r="M39" s="21">
        <f t="shared" si="16"/>
        <v>187.08715388522853</v>
      </c>
      <c r="N39" s="21">
        <f t="shared" si="16"/>
        <v>172.02676682936468</v>
      </c>
      <c r="O39" s="21">
        <f t="shared" si="16"/>
        <v>180.07001649798218</v>
      </c>
      <c r="P39" s="21">
        <f t="shared" si="16"/>
        <v>174.54069442417571</v>
      </c>
      <c r="Q39" s="21">
        <f t="shared" si="16"/>
        <v>164.8368656460903</v>
      </c>
      <c r="R39" s="21">
        <f t="shared" si="16"/>
        <v>178.04328286384833</v>
      </c>
      <c r="S39" s="21">
        <f t="shared" si="16"/>
        <v>170.65755057331262</v>
      </c>
      <c r="T39" s="21">
        <f t="shared" si="16"/>
        <v>177.24715599238544</v>
      </c>
      <c r="U39" s="21">
        <f t="shared" si="16"/>
        <v>189.55305028278488</v>
      </c>
      <c r="V39" s="21">
        <f t="shared" si="16"/>
        <v>197.71781786030377</v>
      </c>
      <c r="W39" s="21">
        <f t="shared" si="16"/>
        <v>214.75669442943118</v>
      </c>
      <c r="X39" s="21">
        <f t="shared" si="16"/>
        <v>220.04056354371718</v>
      </c>
      <c r="Y39" s="21">
        <f t="shared" si="16"/>
        <v>236.95337364059455</v>
      </c>
      <c r="Z39" s="21">
        <f t="shared" si="16"/>
        <v>248.94100317014716</v>
      </c>
      <c r="AA39" s="21">
        <f t="shared" si="16"/>
        <v>238.09478368087977</v>
      </c>
      <c r="AB39" s="21">
        <f t="shared" si="16"/>
        <v>263.65461421667203</v>
      </c>
      <c r="AC39" s="21">
        <f t="shared" si="16"/>
        <v>295.80393812303663</v>
      </c>
      <c r="AD39" s="21">
        <f t="shared" si="16"/>
        <v>315.94028003654074</v>
      </c>
      <c r="AE39" s="21">
        <f t="shared" si="16"/>
        <v>330.89926803687047</v>
      </c>
    </row>
    <row r="40" spans="1:31" x14ac:dyDescent="0.2">
      <c r="A40" s="13" t="s">
        <v>89</v>
      </c>
      <c r="B40" s="4" t="s">
        <v>90</v>
      </c>
      <c r="C40" s="27">
        <v>0</v>
      </c>
      <c r="D40" s="27">
        <v>0</v>
      </c>
      <c r="E40" s="27">
        <v>0</v>
      </c>
      <c r="F40" s="27">
        <v>0</v>
      </c>
      <c r="G40" s="27">
        <v>7.7439212006843238E-15</v>
      </c>
      <c r="H40" s="27">
        <v>9.6459159847103937</v>
      </c>
      <c r="I40" s="27">
        <v>20.272961153613473</v>
      </c>
      <c r="J40" s="27">
        <v>31.03731615657323</v>
      </c>
      <c r="K40" s="27">
        <v>42.392688661342767</v>
      </c>
      <c r="L40" s="27">
        <v>54.935704292391321</v>
      </c>
      <c r="M40" s="27">
        <v>66.410635361596945</v>
      </c>
      <c r="N40" s="27">
        <v>70.608720285128868</v>
      </c>
      <c r="O40" s="27">
        <v>83.880835936237219</v>
      </c>
      <c r="P40" s="27">
        <v>91.179629152994181</v>
      </c>
      <c r="Q40" s="27">
        <v>95.714331134063528</v>
      </c>
      <c r="R40" s="27">
        <v>114.12008241773363</v>
      </c>
      <c r="S40" s="27">
        <v>120.08774067561507</v>
      </c>
      <c r="T40" s="27">
        <v>136.22909257593531</v>
      </c>
      <c r="U40" s="27">
        <v>158.83025904002062</v>
      </c>
      <c r="V40" s="27">
        <v>169.00858325674398</v>
      </c>
      <c r="W40" s="27">
        <v>186.49377820110666</v>
      </c>
      <c r="X40" s="27">
        <v>196.79843757581173</v>
      </c>
      <c r="Y40" s="27">
        <v>214.94900125081483</v>
      </c>
      <c r="Z40" s="27">
        <v>228.37390754742057</v>
      </c>
      <c r="AA40" s="27">
        <v>219.07560511112237</v>
      </c>
      <c r="AB40" s="27">
        <v>246.15733348808919</v>
      </c>
      <c r="AC40" s="27">
        <v>278.52395490799006</v>
      </c>
      <c r="AD40" s="27">
        <v>299.5816691564778</v>
      </c>
      <c r="AE40" s="27">
        <v>316.91204432033345</v>
      </c>
    </row>
    <row r="41" spans="1:31" x14ac:dyDescent="0.2">
      <c r="A41" s="13" t="s">
        <v>91</v>
      </c>
      <c r="B41" s="4" t="s">
        <v>92</v>
      </c>
      <c r="C41" s="27">
        <v>97.73355697215797</v>
      </c>
      <c r="D41" s="27">
        <v>102.40033889768141</v>
      </c>
      <c r="E41" s="27">
        <v>112.550377414276</v>
      </c>
      <c r="F41" s="27">
        <v>123.27315867486983</v>
      </c>
      <c r="G41" s="27">
        <v>139.62946014701555</v>
      </c>
      <c r="H41" s="27">
        <v>141.39443371403576</v>
      </c>
      <c r="I41" s="27">
        <v>141.20632323510762</v>
      </c>
      <c r="J41" s="27">
        <v>136.28102911986312</v>
      </c>
      <c r="K41" s="27">
        <v>131.45177110937735</v>
      </c>
      <c r="L41" s="27">
        <v>128.4575383535857</v>
      </c>
      <c r="M41" s="27">
        <v>120.6765185236316</v>
      </c>
      <c r="N41" s="27">
        <v>101.41804654423581</v>
      </c>
      <c r="O41" s="27">
        <v>96.189180561744962</v>
      </c>
      <c r="P41" s="27">
        <v>83.361065271181531</v>
      </c>
      <c r="Q41" s="27">
        <v>69.12253451202676</v>
      </c>
      <c r="R41" s="27">
        <v>63.923200446114713</v>
      </c>
      <c r="S41" s="27">
        <v>50.56980989769756</v>
      </c>
      <c r="T41" s="27">
        <v>41.018063416450147</v>
      </c>
      <c r="U41" s="27">
        <v>30.722791242764266</v>
      </c>
      <c r="V41" s="27">
        <v>28.709234603559782</v>
      </c>
      <c r="W41" s="27">
        <v>28.262916228324521</v>
      </c>
      <c r="X41" s="27">
        <v>23.242125967905444</v>
      </c>
      <c r="Y41" s="27">
        <v>22.004372389779721</v>
      </c>
      <c r="Z41" s="27">
        <v>20.567095622726569</v>
      </c>
      <c r="AA41" s="27">
        <v>19.01917856975739</v>
      </c>
      <c r="AB41" s="27">
        <v>17.497280728582847</v>
      </c>
      <c r="AC41" s="27">
        <v>17.279983215046581</v>
      </c>
      <c r="AD41" s="27">
        <v>16.358610880062951</v>
      </c>
      <c r="AE41" s="27">
        <v>13.987223716537022</v>
      </c>
    </row>
    <row r="42" spans="1:31" x14ac:dyDescent="0.2">
      <c r="A42" s="13" t="s">
        <v>93</v>
      </c>
      <c r="B42" s="4" t="s">
        <v>94</v>
      </c>
      <c r="C42" s="27">
        <v>120.07970931905506</v>
      </c>
      <c r="D42" s="27">
        <v>124.92232734246257</v>
      </c>
      <c r="E42" s="27">
        <v>133.4901294388321</v>
      </c>
      <c r="F42" s="27">
        <v>150.28348828315632</v>
      </c>
      <c r="G42" s="27">
        <v>168.27621153943304</v>
      </c>
      <c r="H42" s="27">
        <v>185.5487190464261</v>
      </c>
      <c r="I42" s="27">
        <v>202.37372892501588</v>
      </c>
      <c r="J42" s="27">
        <v>213.9167974856652</v>
      </c>
      <c r="K42" s="27">
        <v>228.07622241329238</v>
      </c>
      <c r="L42" s="27">
        <v>235.60683966111441</v>
      </c>
      <c r="M42" s="27">
        <v>247.39869727796571</v>
      </c>
      <c r="N42" s="27">
        <v>239.03892202328097</v>
      </c>
      <c r="O42" s="27">
        <v>271.64207917275638</v>
      </c>
      <c r="P42" s="27">
        <v>251.40648906216995</v>
      </c>
      <c r="Q42" s="27">
        <v>259.84822417129908</v>
      </c>
      <c r="R42" s="27">
        <v>318.56550557730696</v>
      </c>
      <c r="S42" s="27">
        <v>332.79411640565127</v>
      </c>
      <c r="T42" s="27">
        <v>366.85013548441611</v>
      </c>
      <c r="U42" s="27">
        <v>359.50346887461802</v>
      </c>
      <c r="V42" s="27">
        <v>371.74451890520857</v>
      </c>
      <c r="W42" s="27">
        <v>364.84589393093091</v>
      </c>
      <c r="X42" s="27">
        <v>397.64974205576829</v>
      </c>
      <c r="Y42" s="27">
        <v>387.91287101454958</v>
      </c>
      <c r="Z42" s="27">
        <v>355.31545026399783</v>
      </c>
      <c r="AA42" s="27">
        <v>301.40420679389746</v>
      </c>
      <c r="AB42" s="27">
        <v>345.85508122659752</v>
      </c>
      <c r="AC42" s="27">
        <v>358.79252331269464</v>
      </c>
      <c r="AD42" s="27">
        <v>364.86047932749381</v>
      </c>
      <c r="AE42" s="27">
        <v>381.05608453087007</v>
      </c>
    </row>
    <row r="43" spans="1:31" x14ac:dyDescent="0.2">
      <c r="A43" s="13" t="s">
        <v>95</v>
      </c>
      <c r="B43" s="4" t="s">
        <v>96</v>
      </c>
      <c r="C43" s="27">
        <v>1.6189416354649602</v>
      </c>
      <c r="D43" s="27">
        <v>1.627128935647381</v>
      </c>
      <c r="E43" s="27">
        <v>1.7451821147039384</v>
      </c>
      <c r="F43" s="27">
        <v>1.7946161611782905</v>
      </c>
      <c r="G43" s="27">
        <v>1.9683847503746585</v>
      </c>
      <c r="H43" s="27">
        <v>1.9211043437805539</v>
      </c>
      <c r="I43" s="27">
        <v>1.8575841246938964</v>
      </c>
      <c r="J43" s="27">
        <v>1.7456022993188884</v>
      </c>
      <c r="K43" s="27">
        <v>1.6423186314167251</v>
      </c>
      <c r="L43" s="27">
        <v>1.5661466985560863</v>
      </c>
      <c r="M43" s="27">
        <v>1.3264757463527881</v>
      </c>
      <c r="N43" s="27">
        <v>1.1085789616145751</v>
      </c>
      <c r="O43" s="27">
        <v>0.9821617463649619</v>
      </c>
      <c r="P43" s="27">
        <v>0.85577765277379336</v>
      </c>
      <c r="Q43" s="27">
        <v>0.65219216055304097</v>
      </c>
      <c r="R43" s="27">
        <v>0.75588737925935001</v>
      </c>
      <c r="S43" s="27">
        <v>0.77288860292180495</v>
      </c>
      <c r="T43" s="27">
        <v>1.2207637747820619</v>
      </c>
      <c r="U43" s="27">
        <v>1.8125596833256621</v>
      </c>
      <c r="V43" s="27">
        <v>2.2985418194758709</v>
      </c>
      <c r="W43" s="27">
        <v>2.8041054448030618</v>
      </c>
      <c r="X43" s="27">
        <v>2.8468721182975671</v>
      </c>
      <c r="Y43" s="27">
        <v>3.5528450525584168</v>
      </c>
      <c r="Z43" s="27">
        <v>3.9511576151084791</v>
      </c>
      <c r="AA43" s="27">
        <v>4.6700598266051303</v>
      </c>
      <c r="AB43" s="27">
        <v>4.8834443109618553</v>
      </c>
      <c r="AC43" s="27">
        <v>5.0524713778580637</v>
      </c>
      <c r="AD43" s="27">
        <v>5.1294037587949113</v>
      </c>
      <c r="AE43" s="27">
        <v>4.9779087459651805</v>
      </c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</row>
    <row r="46" spans="1:31" x14ac:dyDescent="0.2">
      <c r="A46" s="13" t="s">
        <v>101</v>
      </c>
      <c r="B46" s="4" t="s">
        <v>102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</row>
    <row r="47" spans="1:31" x14ac:dyDescent="0.2">
      <c r="A47" s="13" t="s">
        <v>103</v>
      </c>
      <c r="B47" s="4" t="s">
        <v>104</v>
      </c>
      <c r="C47" s="21">
        <f t="shared" ref="C47" si="17">+C49</f>
        <v>0</v>
      </c>
      <c r="D47" s="21">
        <f t="shared" ref="D47:AE47" si="18">+D49</f>
        <v>0</v>
      </c>
      <c r="E47" s="21">
        <f t="shared" si="18"/>
        <v>0</v>
      </c>
      <c r="F47" s="21">
        <f t="shared" si="18"/>
        <v>0</v>
      </c>
      <c r="G47" s="21">
        <f t="shared" si="18"/>
        <v>0</v>
      </c>
      <c r="H47" s="21">
        <f t="shared" si="18"/>
        <v>0</v>
      </c>
      <c r="I47" s="21">
        <f t="shared" si="18"/>
        <v>0</v>
      </c>
      <c r="J47" s="21">
        <f t="shared" si="18"/>
        <v>0</v>
      </c>
      <c r="K47" s="21">
        <f t="shared" si="18"/>
        <v>0</v>
      </c>
      <c r="L47" s="21">
        <f t="shared" si="18"/>
        <v>0</v>
      </c>
      <c r="M47" s="21">
        <f t="shared" si="18"/>
        <v>0</v>
      </c>
      <c r="N47" s="21">
        <f t="shared" si="18"/>
        <v>0</v>
      </c>
      <c r="O47" s="21">
        <f t="shared" si="18"/>
        <v>0</v>
      </c>
      <c r="P47" s="21">
        <f t="shared" si="18"/>
        <v>0</v>
      </c>
      <c r="Q47" s="21">
        <f t="shared" si="18"/>
        <v>0</v>
      </c>
      <c r="R47" s="21">
        <f t="shared" si="18"/>
        <v>0</v>
      </c>
      <c r="S47" s="21">
        <f t="shared" si="18"/>
        <v>0</v>
      </c>
      <c r="T47" s="21">
        <f t="shared" si="18"/>
        <v>0</v>
      </c>
      <c r="U47" s="21">
        <f t="shared" si="18"/>
        <v>0</v>
      </c>
      <c r="V47" s="21">
        <f t="shared" si="18"/>
        <v>0</v>
      </c>
      <c r="W47" s="21">
        <f t="shared" si="18"/>
        <v>0</v>
      </c>
      <c r="X47" s="21">
        <f t="shared" si="18"/>
        <v>0</v>
      </c>
      <c r="Y47" s="21">
        <f t="shared" si="18"/>
        <v>0</v>
      </c>
      <c r="Z47" s="21">
        <f t="shared" si="18"/>
        <v>0</v>
      </c>
      <c r="AA47" s="21">
        <f t="shared" si="18"/>
        <v>0</v>
      </c>
      <c r="AB47" s="21">
        <f t="shared" si="18"/>
        <v>6.161853422634965</v>
      </c>
      <c r="AC47" s="21">
        <f t="shared" si="18"/>
        <v>0</v>
      </c>
      <c r="AD47" s="21">
        <f t="shared" si="18"/>
        <v>4.9123702963736429E-2</v>
      </c>
      <c r="AE47" s="21">
        <f t="shared" si="18"/>
        <v>3.9472252747855952E-6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6.161853422634965</v>
      </c>
      <c r="AC49" s="27">
        <v>0</v>
      </c>
      <c r="AD49" s="27">
        <v>4.9123702963736429E-2</v>
      </c>
      <c r="AE49" s="27">
        <v>3.9472252747855952E-6</v>
      </c>
    </row>
    <row r="50" spans="1:31" x14ac:dyDescent="0.2">
      <c r="A50" s="13" t="s">
        <v>109</v>
      </c>
      <c r="B50" s="4" t="s">
        <v>110</v>
      </c>
      <c r="C50" s="21">
        <f t="shared" ref="C50" si="19">+C51+C52</f>
        <v>18.348459889393602</v>
      </c>
      <c r="D50" s="21">
        <f t="shared" ref="D50:AE50" si="20">+D51+D52</f>
        <v>19.852060723789869</v>
      </c>
      <c r="E50" s="21">
        <f t="shared" si="20"/>
        <v>22.636831623008497</v>
      </c>
      <c r="F50" s="21">
        <f t="shared" si="20"/>
        <v>25.414107695931548</v>
      </c>
      <c r="G50" s="21">
        <f t="shared" si="20"/>
        <v>29.762254791667139</v>
      </c>
      <c r="H50" s="21">
        <f t="shared" si="20"/>
        <v>33.163193871772869</v>
      </c>
      <c r="I50" s="21">
        <f t="shared" si="20"/>
        <v>36.520530771208122</v>
      </c>
      <c r="J50" s="21">
        <f t="shared" si="20"/>
        <v>38.982949536539238</v>
      </c>
      <c r="K50" s="21">
        <f t="shared" si="20"/>
        <v>41.675059079137569</v>
      </c>
      <c r="L50" s="21">
        <f t="shared" si="20"/>
        <v>45.789933977315499</v>
      </c>
      <c r="M50" s="21">
        <f t="shared" si="20"/>
        <v>48.29127858909488</v>
      </c>
      <c r="N50" s="21">
        <f t="shared" si="20"/>
        <v>46.15192760233537</v>
      </c>
      <c r="O50" s="21">
        <f t="shared" si="20"/>
        <v>46.856517699426611</v>
      </c>
      <c r="P50" s="21">
        <f t="shared" si="20"/>
        <v>46.671175330951542</v>
      </c>
      <c r="Q50" s="21">
        <f t="shared" si="20"/>
        <v>44.451824133961118</v>
      </c>
      <c r="R50" s="21">
        <f t="shared" si="20"/>
        <v>45.496273020836519</v>
      </c>
      <c r="S50" s="21">
        <f t="shared" si="20"/>
        <v>39.969788200675175</v>
      </c>
      <c r="T50" s="21">
        <f t="shared" si="20"/>
        <v>42.462589401653453</v>
      </c>
      <c r="U50" s="21">
        <f t="shared" si="20"/>
        <v>40.680491368953327</v>
      </c>
      <c r="V50" s="21">
        <f t="shared" si="20"/>
        <v>43.487323971761214</v>
      </c>
      <c r="W50" s="21">
        <f t="shared" si="20"/>
        <v>47.916070348862547</v>
      </c>
      <c r="X50" s="21">
        <f t="shared" si="20"/>
        <v>44.797855079799945</v>
      </c>
      <c r="Y50" s="21">
        <f t="shared" si="20"/>
        <v>44.783849205822847</v>
      </c>
      <c r="Z50" s="21">
        <f t="shared" si="20"/>
        <v>46.087511970790914</v>
      </c>
      <c r="AA50" s="21">
        <f t="shared" si="20"/>
        <v>48.384476521072308</v>
      </c>
      <c r="AB50" s="21">
        <f t="shared" si="20"/>
        <v>48.586046508020594</v>
      </c>
      <c r="AC50" s="21">
        <f t="shared" si="20"/>
        <v>54.324394106794614</v>
      </c>
      <c r="AD50" s="21">
        <f t="shared" si="20"/>
        <v>56.834780534648914</v>
      </c>
      <c r="AE50" s="21">
        <f t="shared" si="20"/>
        <v>54.653183827389633</v>
      </c>
    </row>
    <row r="51" spans="1:31" x14ac:dyDescent="0.2">
      <c r="A51" s="13" t="s">
        <v>111</v>
      </c>
      <c r="B51" s="4" t="s">
        <v>112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</row>
    <row r="52" spans="1:31" x14ac:dyDescent="0.2">
      <c r="A52" s="13" t="s">
        <v>113</v>
      </c>
      <c r="B52" s="4" t="s">
        <v>114</v>
      </c>
      <c r="C52" s="27">
        <v>18.348459889393602</v>
      </c>
      <c r="D52" s="27">
        <v>19.852060723789869</v>
      </c>
      <c r="E52" s="27">
        <v>22.636831623008497</v>
      </c>
      <c r="F52" s="27">
        <v>25.414107695931548</v>
      </c>
      <c r="G52" s="27">
        <v>29.762254791667139</v>
      </c>
      <c r="H52" s="27">
        <v>33.163193871772869</v>
      </c>
      <c r="I52" s="27">
        <v>36.520530771208122</v>
      </c>
      <c r="J52" s="27">
        <v>38.982949536539238</v>
      </c>
      <c r="K52" s="27">
        <v>41.675059079137569</v>
      </c>
      <c r="L52" s="27">
        <v>45.789933977315499</v>
      </c>
      <c r="M52" s="27">
        <v>48.29127858909488</v>
      </c>
      <c r="N52" s="27">
        <v>46.15192760233537</v>
      </c>
      <c r="O52" s="27">
        <v>46.856517699426611</v>
      </c>
      <c r="P52" s="27">
        <v>46.671175330951542</v>
      </c>
      <c r="Q52" s="27">
        <v>44.451824133961118</v>
      </c>
      <c r="R52" s="27">
        <v>45.496273020836519</v>
      </c>
      <c r="S52" s="27">
        <v>39.969788200675175</v>
      </c>
      <c r="T52" s="27">
        <v>42.462589401653453</v>
      </c>
      <c r="U52" s="27">
        <v>40.680491368953327</v>
      </c>
      <c r="V52" s="27">
        <v>43.487323971761214</v>
      </c>
      <c r="W52" s="27">
        <v>47.916070348862547</v>
      </c>
      <c r="X52" s="27">
        <v>44.797855079799945</v>
      </c>
      <c r="Y52" s="27">
        <v>44.783849205822847</v>
      </c>
      <c r="Z52" s="27">
        <v>46.087511970790914</v>
      </c>
      <c r="AA52" s="27">
        <v>48.384476521072308</v>
      </c>
      <c r="AB52" s="27">
        <v>48.586046508020594</v>
      </c>
      <c r="AC52" s="27">
        <v>54.324394106794614</v>
      </c>
      <c r="AD52" s="27">
        <v>56.834780534648914</v>
      </c>
      <c r="AE52" s="27">
        <v>54.653183827389633</v>
      </c>
    </row>
    <row r="53" spans="1:31" x14ac:dyDescent="0.2">
      <c r="A53" s="13" t="s">
        <v>115</v>
      </c>
      <c r="B53" s="4" t="s">
        <v>116</v>
      </c>
      <c r="C53" s="21">
        <f t="shared" ref="C53:AE53" si="21">+C54+C55+C56</f>
        <v>120.12276268767855</v>
      </c>
      <c r="D53" s="21">
        <f t="shared" si="21"/>
        <v>127.27214523597954</v>
      </c>
      <c r="E53" s="21">
        <f t="shared" si="21"/>
        <v>149.5719258560737</v>
      </c>
      <c r="F53" s="21">
        <f t="shared" si="21"/>
        <v>165.25315532705667</v>
      </c>
      <c r="G53" s="21">
        <f t="shared" si="21"/>
        <v>173.87473983668235</v>
      </c>
      <c r="H53" s="21">
        <f t="shared" si="21"/>
        <v>171.3163394793996</v>
      </c>
      <c r="I53" s="21">
        <f t="shared" si="21"/>
        <v>157.19135858708518</v>
      </c>
      <c r="J53" s="21">
        <f t="shared" si="21"/>
        <v>168.21812247586598</v>
      </c>
      <c r="K53" s="21">
        <f t="shared" si="21"/>
        <v>149.1056519696906</v>
      </c>
      <c r="L53" s="21">
        <f t="shared" si="21"/>
        <v>163.3682224272024</v>
      </c>
      <c r="M53" s="21">
        <f t="shared" si="21"/>
        <v>169.55588632657847</v>
      </c>
      <c r="N53" s="21">
        <f t="shared" si="21"/>
        <v>175.05006941550437</v>
      </c>
      <c r="O53" s="21">
        <f t="shared" si="21"/>
        <v>170.12637426329593</v>
      </c>
      <c r="P53" s="21">
        <f t="shared" si="21"/>
        <v>173.811639779411</v>
      </c>
      <c r="Q53" s="21">
        <f t="shared" si="21"/>
        <v>189.88823125329122</v>
      </c>
      <c r="R53" s="21">
        <f t="shared" si="21"/>
        <v>178.46769342265623</v>
      </c>
      <c r="S53" s="21">
        <f t="shared" si="21"/>
        <v>180.78647581225493</v>
      </c>
      <c r="T53" s="21">
        <f t="shared" si="21"/>
        <v>197.04610523526333</v>
      </c>
      <c r="U53" s="21">
        <f t="shared" si="21"/>
        <v>183.01813749640709</v>
      </c>
      <c r="V53" s="21">
        <f t="shared" si="21"/>
        <v>193.63380460245475</v>
      </c>
      <c r="W53" s="21">
        <f t="shared" si="21"/>
        <v>208.90017378275061</v>
      </c>
      <c r="X53" s="21">
        <f t="shared" si="21"/>
        <v>211.4984711035867</v>
      </c>
      <c r="Y53" s="21">
        <f t="shared" si="21"/>
        <v>208.97024844574204</v>
      </c>
      <c r="Z53" s="21">
        <f t="shared" si="21"/>
        <v>205.26012835373771</v>
      </c>
      <c r="AA53" s="21">
        <f t="shared" si="21"/>
        <v>193.94599351340011</v>
      </c>
      <c r="AB53" s="21">
        <f t="shared" si="21"/>
        <v>222.20018782165931</v>
      </c>
      <c r="AC53" s="21">
        <f t="shared" si="21"/>
        <v>238.85677500891171</v>
      </c>
      <c r="AD53" s="21">
        <f t="shared" si="21"/>
        <v>251.93517637609062</v>
      </c>
      <c r="AE53" s="21">
        <f t="shared" si="21"/>
        <v>264.88828452446552</v>
      </c>
    </row>
    <row r="54" spans="1:31" x14ac:dyDescent="0.2">
      <c r="A54" s="13" t="s">
        <v>117</v>
      </c>
      <c r="B54" s="4" t="s">
        <v>118</v>
      </c>
      <c r="C54" s="27">
        <v>10.056485445976687</v>
      </c>
      <c r="D54" s="27">
        <v>10.348021713597879</v>
      </c>
      <c r="E54" s="27">
        <v>12.540321534367735</v>
      </c>
      <c r="F54" s="27">
        <v>6.6063863389972539</v>
      </c>
      <c r="G54" s="27">
        <v>15.133894494032694</v>
      </c>
      <c r="H54" s="27">
        <v>14.509733783168123</v>
      </c>
      <c r="I54" s="27">
        <v>11.647702614045526</v>
      </c>
      <c r="J54" s="27">
        <v>20.652729248003435</v>
      </c>
      <c r="K54" s="27">
        <v>12.292136854653226</v>
      </c>
      <c r="L54" s="27">
        <v>14.159601338192443</v>
      </c>
      <c r="M54" s="27">
        <v>15.122707787766441</v>
      </c>
      <c r="N54" s="27">
        <v>13.181788650176793</v>
      </c>
      <c r="O54" s="27">
        <v>15.559553303050691</v>
      </c>
      <c r="P54" s="27">
        <v>36.050591432673521</v>
      </c>
      <c r="Q54" s="27">
        <v>43.713960662865908</v>
      </c>
      <c r="R54" s="27">
        <v>36.836576300566861</v>
      </c>
      <c r="S54" s="27">
        <v>38.087367163267047</v>
      </c>
      <c r="T54" s="27">
        <v>43.092812763272093</v>
      </c>
      <c r="U54" s="27">
        <v>36.940692713423083</v>
      </c>
      <c r="V54" s="27">
        <v>37.233294466105853</v>
      </c>
      <c r="W54" s="27">
        <v>47.518575892785172</v>
      </c>
      <c r="X54" s="27">
        <v>47.405420478194792</v>
      </c>
      <c r="Y54" s="27">
        <v>46.622876727429073</v>
      </c>
      <c r="Z54" s="27">
        <v>36.427777121031617</v>
      </c>
      <c r="AA54" s="27">
        <v>38.364100922651673</v>
      </c>
      <c r="AB54" s="27">
        <v>47.421864173934097</v>
      </c>
      <c r="AC54" s="27">
        <v>68.893238210232383</v>
      </c>
      <c r="AD54" s="27">
        <v>80.682127370808999</v>
      </c>
      <c r="AE54" s="27">
        <v>80.782577430374502</v>
      </c>
    </row>
    <row r="55" spans="1:31" x14ac:dyDescent="0.2">
      <c r="A55" s="13" t="s">
        <v>119</v>
      </c>
      <c r="B55" s="4" t="s">
        <v>120</v>
      </c>
      <c r="C55" s="27">
        <v>105.12813547579434</v>
      </c>
      <c r="D55" s="27">
        <v>110.56255213878921</v>
      </c>
      <c r="E55" s="27">
        <v>129.32866588065059</v>
      </c>
      <c r="F55" s="27">
        <v>149.983734905592</v>
      </c>
      <c r="G55" s="27">
        <v>149.94192229686627</v>
      </c>
      <c r="H55" s="27">
        <v>150.79713256369325</v>
      </c>
      <c r="I55" s="27">
        <v>139.41698092649858</v>
      </c>
      <c r="J55" s="27">
        <v>141.64119120363262</v>
      </c>
      <c r="K55" s="27">
        <v>130.70862778618394</v>
      </c>
      <c r="L55" s="27">
        <v>142.97379459714608</v>
      </c>
      <c r="M55" s="27">
        <v>148.68730447884585</v>
      </c>
      <c r="N55" s="27">
        <v>156.48175833494875</v>
      </c>
      <c r="O55" s="27">
        <v>149.17093627347529</v>
      </c>
      <c r="P55" s="27">
        <v>133.33622571949456</v>
      </c>
      <c r="Q55" s="27">
        <v>142.15052985549741</v>
      </c>
      <c r="R55" s="27">
        <v>136.97964423948784</v>
      </c>
      <c r="S55" s="27">
        <v>137.74502206001353</v>
      </c>
      <c r="T55" s="27">
        <v>149.27397575065456</v>
      </c>
      <c r="U55" s="27">
        <v>140.15867569377556</v>
      </c>
      <c r="V55" s="27">
        <v>149.27060954744937</v>
      </c>
      <c r="W55" s="27">
        <v>154.39875610135655</v>
      </c>
      <c r="X55" s="27">
        <v>156.01216917562343</v>
      </c>
      <c r="Y55" s="27">
        <v>153.93762207724529</v>
      </c>
      <c r="Z55" s="27">
        <v>160.07854853563464</v>
      </c>
      <c r="AA55" s="27">
        <v>147.96520540714656</v>
      </c>
      <c r="AB55" s="27">
        <v>167.40665882425466</v>
      </c>
      <c r="AC55" s="27">
        <v>162.70936385581018</v>
      </c>
      <c r="AD55" s="27">
        <v>163.68183168189105</v>
      </c>
      <c r="AE55" s="27">
        <v>176.94545949769608</v>
      </c>
    </row>
    <row r="56" spans="1:31" x14ac:dyDescent="0.2">
      <c r="A56" s="13" t="s">
        <v>121</v>
      </c>
      <c r="B56" s="4" t="s">
        <v>122</v>
      </c>
      <c r="C56" s="21">
        <f t="shared" ref="C56:AE56" si="22">+C57+C58+C59</f>
        <v>4.9381417659075115</v>
      </c>
      <c r="D56" s="21">
        <f t="shared" si="22"/>
        <v>6.3615713835924446</v>
      </c>
      <c r="E56" s="21">
        <f t="shared" si="22"/>
        <v>7.7029384410553678</v>
      </c>
      <c r="F56" s="21">
        <f t="shared" si="22"/>
        <v>8.6630340824674281</v>
      </c>
      <c r="G56" s="21">
        <f t="shared" si="22"/>
        <v>8.798923045783404</v>
      </c>
      <c r="H56" s="21">
        <f t="shared" si="22"/>
        <v>6.009473132538246</v>
      </c>
      <c r="I56" s="21">
        <f t="shared" si="22"/>
        <v>6.1266750465410809</v>
      </c>
      <c r="J56" s="21">
        <f t="shared" si="22"/>
        <v>5.9242020242299454</v>
      </c>
      <c r="K56" s="21">
        <f t="shared" si="22"/>
        <v>6.1048873288534349</v>
      </c>
      <c r="L56" s="21">
        <f t="shared" si="22"/>
        <v>6.2348264918638963</v>
      </c>
      <c r="M56" s="21">
        <f t="shared" si="22"/>
        <v>5.7458740599661713</v>
      </c>
      <c r="N56" s="21">
        <f t="shared" si="22"/>
        <v>5.3865224303788173</v>
      </c>
      <c r="O56" s="21">
        <f t="shared" si="22"/>
        <v>5.3958846867699197</v>
      </c>
      <c r="P56" s="21">
        <f t="shared" si="22"/>
        <v>4.4248226272429054</v>
      </c>
      <c r="Q56" s="21">
        <f t="shared" si="22"/>
        <v>4.0237407349279026</v>
      </c>
      <c r="R56" s="21">
        <f t="shared" si="22"/>
        <v>4.6514728826015119</v>
      </c>
      <c r="S56" s="21">
        <f t="shared" si="22"/>
        <v>4.9540865889743415</v>
      </c>
      <c r="T56" s="21">
        <f t="shared" si="22"/>
        <v>4.6793167213366722</v>
      </c>
      <c r="U56" s="21">
        <f t="shared" si="22"/>
        <v>5.9187690892084497</v>
      </c>
      <c r="V56" s="21">
        <f t="shared" si="22"/>
        <v>7.1299005888995044</v>
      </c>
      <c r="W56" s="21">
        <f t="shared" si="22"/>
        <v>6.9828417886088685</v>
      </c>
      <c r="X56" s="21">
        <f t="shared" si="22"/>
        <v>8.080881449768464</v>
      </c>
      <c r="Y56" s="21">
        <f t="shared" si="22"/>
        <v>8.4097496410676875</v>
      </c>
      <c r="Z56" s="21">
        <f t="shared" si="22"/>
        <v>8.7538026970714515</v>
      </c>
      <c r="AA56" s="21">
        <f t="shared" si="22"/>
        <v>7.6166871836019059</v>
      </c>
      <c r="AB56" s="21">
        <f t="shared" si="22"/>
        <v>7.3716648234705655</v>
      </c>
      <c r="AC56" s="21">
        <f t="shared" si="22"/>
        <v>7.254172942869161</v>
      </c>
      <c r="AD56" s="21">
        <f t="shared" si="22"/>
        <v>7.5712173233905649</v>
      </c>
      <c r="AE56" s="21">
        <f t="shared" si="22"/>
        <v>7.160247596394929</v>
      </c>
    </row>
    <row r="57" spans="1:31" x14ac:dyDescent="0.2">
      <c r="A57" s="13" t="s">
        <v>123</v>
      </c>
      <c r="B57" s="4" t="s">
        <v>124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</row>
    <row r="58" spans="1:31" x14ac:dyDescent="0.2">
      <c r="A58" s="13" t="s">
        <v>125</v>
      </c>
      <c r="B58" s="4" t="s">
        <v>126</v>
      </c>
      <c r="C58" s="27">
        <v>3.4081151315329095</v>
      </c>
      <c r="D58" s="27">
        <v>4.2468240419645147</v>
      </c>
      <c r="E58" s="27">
        <v>4.6287086412467637</v>
      </c>
      <c r="F58" s="27">
        <v>5.2381577302179236</v>
      </c>
      <c r="G58" s="27">
        <v>5.8985192352431897</v>
      </c>
      <c r="H58" s="27">
        <v>5.4416527508889283</v>
      </c>
      <c r="I58" s="27">
        <v>5.4535711473855795</v>
      </c>
      <c r="J58" s="27">
        <v>5.1222491254859515</v>
      </c>
      <c r="K58" s="27">
        <v>5.4303269102435783</v>
      </c>
      <c r="L58" s="27">
        <v>5.0607660805218497</v>
      </c>
      <c r="M58" s="27">
        <v>4.9463919742190816</v>
      </c>
      <c r="N58" s="27">
        <v>4.5982325014936016</v>
      </c>
      <c r="O58" s="27">
        <v>4.5443493389821885</v>
      </c>
      <c r="P58" s="27">
        <v>4.2235436821249408</v>
      </c>
      <c r="Q58" s="27">
        <v>3.7859682590223103</v>
      </c>
      <c r="R58" s="27">
        <v>4.5039915489789717</v>
      </c>
      <c r="S58" s="27">
        <v>4.8317477083249445</v>
      </c>
      <c r="T58" s="27">
        <v>4.5616535710800008</v>
      </c>
      <c r="U58" s="27">
        <v>5.1454697127721545</v>
      </c>
      <c r="V58" s="27">
        <v>6.0271875473911276</v>
      </c>
      <c r="W58" s="27">
        <v>5.7386348710922679</v>
      </c>
      <c r="X58" s="27">
        <v>6.2779348333857401</v>
      </c>
      <c r="Y58" s="27">
        <v>6.7813820803553257</v>
      </c>
      <c r="Z58" s="27">
        <v>6.348285024005782</v>
      </c>
      <c r="AA58" s="27">
        <v>5.6583027654652867</v>
      </c>
      <c r="AB58" s="27">
        <v>5.9130272251164637</v>
      </c>
      <c r="AC58" s="27">
        <v>5.9725696800869734</v>
      </c>
      <c r="AD58" s="27">
        <v>5.9281770566449836</v>
      </c>
      <c r="AE58" s="27">
        <v>6.1731653150598111</v>
      </c>
    </row>
    <row r="59" spans="1:31" x14ac:dyDescent="0.2">
      <c r="A59" s="13" t="s">
        <v>127</v>
      </c>
      <c r="B59" s="4" t="s">
        <v>128</v>
      </c>
      <c r="C59" s="27">
        <v>1.5300266343746023</v>
      </c>
      <c r="D59" s="27">
        <v>2.1147473416279303</v>
      </c>
      <c r="E59" s="27">
        <v>3.0742297998086037</v>
      </c>
      <c r="F59" s="27">
        <v>3.424876352249504</v>
      </c>
      <c r="G59" s="27">
        <v>2.9004038105402148</v>
      </c>
      <c r="H59" s="27">
        <v>0.56782038164931758</v>
      </c>
      <c r="I59" s="27">
        <v>0.67310389915550128</v>
      </c>
      <c r="J59" s="27">
        <v>0.80195289874399434</v>
      </c>
      <c r="K59" s="27">
        <v>0.6745604186098566</v>
      </c>
      <c r="L59" s="27">
        <v>1.1740604113420465</v>
      </c>
      <c r="M59" s="27">
        <v>0.79948208574708957</v>
      </c>
      <c r="N59" s="27">
        <v>0.78828992888521598</v>
      </c>
      <c r="O59" s="27">
        <v>0.8515353477877311</v>
      </c>
      <c r="P59" s="27">
        <v>0.20127894511796438</v>
      </c>
      <c r="Q59" s="27">
        <v>0.23777247590559211</v>
      </c>
      <c r="R59" s="27">
        <v>0.14748133362254021</v>
      </c>
      <c r="S59" s="27">
        <v>0.12233888064939673</v>
      </c>
      <c r="T59" s="27">
        <v>0.11766315025667122</v>
      </c>
      <c r="U59" s="27">
        <v>0.77329937643629487</v>
      </c>
      <c r="V59" s="27">
        <v>1.1027130415083766</v>
      </c>
      <c r="W59" s="27">
        <v>1.2442069175166008</v>
      </c>
      <c r="X59" s="27">
        <v>1.8029466163827239</v>
      </c>
      <c r="Y59" s="27">
        <v>1.6283675607123609</v>
      </c>
      <c r="Z59" s="27">
        <v>2.4055176730656691</v>
      </c>
      <c r="AA59" s="27">
        <v>1.9583844181366188</v>
      </c>
      <c r="AB59" s="27">
        <v>1.458637598354102</v>
      </c>
      <c r="AC59" s="27">
        <v>1.2816032627821881</v>
      </c>
      <c r="AD59" s="27">
        <v>1.6430402667455808</v>
      </c>
      <c r="AE59" s="27">
        <v>0.98708228133511755</v>
      </c>
    </row>
    <row r="60" spans="1:31" x14ac:dyDescent="0.2">
      <c r="A60" s="13" t="s">
        <v>129</v>
      </c>
      <c r="B60" s="4" t="s">
        <v>130</v>
      </c>
      <c r="C60" s="21">
        <f t="shared" ref="C60:AE60" si="23">+C61+C62</f>
        <v>0</v>
      </c>
      <c r="D60" s="21">
        <f t="shared" si="23"/>
        <v>0</v>
      </c>
      <c r="E60" s="21">
        <f t="shared" si="23"/>
        <v>0</v>
      </c>
      <c r="F60" s="21">
        <f t="shared" si="23"/>
        <v>0</v>
      </c>
      <c r="G60" s="21">
        <f t="shared" si="23"/>
        <v>0</v>
      </c>
      <c r="H60" s="21">
        <f t="shared" si="23"/>
        <v>0</v>
      </c>
      <c r="I60" s="21">
        <f t="shared" si="23"/>
        <v>0</v>
      </c>
      <c r="J60" s="21">
        <f t="shared" si="23"/>
        <v>0</v>
      </c>
      <c r="K60" s="21">
        <f t="shared" si="23"/>
        <v>0</v>
      </c>
      <c r="L60" s="21">
        <f t="shared" si="23"/>
        <v>0</v>
      </c>
      <c r="M60" s="21">
        <f t="shared" si="23"/>
        <v>0</v>
      </c>
      <c r="N60" s="21">
        <f t="shared" si="23"/>
        <v>0</v>
      </c>
      <c r="O60" s="21">
        <f t="shared" si="23"/>
        <v>0</v>
      </c>
      <c r="P60" s="21">
        <f t="shared" si="23"/>
        <v>0</v>
      </c>
      <c r="Q60" s="21">
        <f t="shared" si="23"/>
        <v>0</v>
      </c>
      <c r="R60" s="21">
        <f t="shared" si="23"/>
        <v>0</v>
      </c>
      <c r="S60" s="21">
        <f t="shared" si="23"/>
        <v>0</v>
      </c>
      <c r="T60" s="21">
        <f t="shared" si="23"/>
        <v>0</v>
      </c>
      <c r="U60" s="21">
        <f t="shared" si="23"/>
        <v>0</v>
      </c>
      <c r="V60" s="21">
        <f t="shared" si="23"/>
        <v>0</v>
      </c>
      <c r="W60" s="21">
        <f t="shared" si="23"/>
        <v>0</v>
      </c>
      <c r="X60" s="21">
        <f t="shared" si="23"/>
        <v>0</v>
      </c>
      <c r="Y60" s="21">
        <f t="shared" si="23"/>
        <v>0</v>
      </c>
      <c r="Z60" s="21">
        <f t="shared" si="23"/>
        <v>0</v>
      </c>
      <c r="AA60" s="21">
        <f t="shared" si="23"/>
        <v>0</v>
      </c>
      <c r="AB60" s="21">
        <f t="shared" si="23"/>
        <v>0</v>
      </c>
      <c r="AC60" s="21">
        <f t="shared" si="23"/>
        <v>0</v>
      </c>
      <c r="AD60" s="21">
        <f t="shared" si="23"/>
        <v>0</v>
      </c>
      <c r="AE60" s="21">
        <f t="shared" si="23"/>
        <v>0</v>
      </c>
    </row>
    <row r="61" spans="1:31" x14ac:dyDescent="0.2">
      <c r="A61" s="13" t="s">
        <v>131</v>
      </c>
      <c r="B61" s="4" t="s">
        <v>124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</row>
    <row r="62" spans="1:31" x14ac:dyDescent="0.2">
      <c r="A62" s="13" t="s">
        <v>132</v>
      </c>
      <c r="B62" s="4" t="s">
        <v>133</v>
      </c>
      <c r="C62" s="21">
        <f t="shared" ref="C62:AE62" si="24">+C63+C64+C65</f>
        <v>0</v>
      </c>
      <c r="D62" s="21">
        <f t="shared" si="24"/>
        <v>0</v>
      </c>
      <c r="E62" s="21">
        <f t="shared" si="24"/>
        <v>0</v>
      </c>
      <c r="F62" s="21">
        <f t="shared" si="24"/>
        <v>0</v>
      </c>
      <c r="G62" s="21">
        <f t="shared" si="24"/>
        <v>0</v>
      </c>
      <c r="H62" s="21">
        <f t="shared" si="24"/>
        <v>0</v>
      </c>
      <c r="I62" s="21">
        <f t="shared" si="24"/>
        <v>0</v>
      </c>
      <c r="J62" s="21">
        <f t="shared" si="24"/>
        <v>0</v>
      </c>
      <c r="K62" s="21">
        <f t="shared" si="24"/>
        <v>0</v>
      </c>
      <c r="L62" s="21">
        <f t="shared" si="24"/>
        <v>0</v>
      </c>
      <c r="M62" s="21">
        <f t="shared" si="24"/>
        <v>0</v>
      </c>
      <c r="N62" s="21">
        <f t="shared" si="24"/>
        <v>0</v>
      </c>
      <c r="O62" s="21">
        <f t="shared" si="24"/>
        <v>0</v>
      </c>
      <c r="P62" s="21">
        <f t="shared" si="24"/>
        <v>0</v>
      </c>
      <c r="Q62" s="21">
        <f t="shared" si="24"/>
        <v>0</v>
      </c>
      <c r="R62" s="21">
        <f t="shared" si="24"/>
        <v>0</v>
      </c>
      <c r="S62" s="21">
        <f t="shared" si="24"/>
        <v>0</v>
      </c>
      <c r="T62" s="21">
        <f t="shared" si="24"/>
        <v>0</v>
      </c>
      <c r="U62" s="21">
        <f t="shared" si="24"/>
        <v>0</v>
      </c>
      <c r="V62" s="21">
        <f t="shared" si="24"/>
        <v>0</v>
      </c>
      <c r="W62" s="21">
        <f t="shared" si="24"/>
        <v>0</v>
      </c>
      <c r="X62" s="21">
        <f t="shared" si="24"/>
        <v>0</v>
      </c>
      <c r="Y62" s="21">
        <f t="shared" si="24"/>
        <v>0</v>
      </c>
      <c r="Z62" s="21">
        <f t="shared" si="24"/>
        <v>0</v>
      </c>
      <c r="AA62" s="21">
        <f t="shared" si="24"/>
        <v>0</v>
      </c>
      <c r="AB62" s="21">
        <f t="shared" si="24"/>
        <v>0</v>
      </c>
      <c r="AC62" s="21">
        <f t="shared" si="24"/>
        <v>0</v>
      </c>
      <c r="AD62" s="21">
        <f t="shared" si="24"/>
        <v>0</v>
      </c>
      <c r="AE62" s="21">
        <f t="shared" si="24"/>
        <v>0</v>
      </c>
    </row>
    <row r="63" spans="1:31" x14ac:dyDescent="0.2">
      <c r="A63" s="13" t="s">
        <v>134</v>
      </c>
      <c r="B63" s="4" t="s">
        <v>135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</row>
    <row r="64" spans="1:31" x14ac:dyDescent="0.2">
      <c r="A64" s="13" t="s">
        <v>136</v>
      </c>
      <c r="B64" s="4" t="s">
        <v>137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</row>
    <row r="65" spans="1:31" x14ac:dyDescent="0.2">
      <c r="A65" s="13" t="s">
        <v>138</v>
      </c>
      <c r="B65" s="4" t="s">
        <v>139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25">+C68+C80+C101</f>
        <v>0</v>
      </c>
      <c r="D67" s="21">
        <f t="shared" si="25"/>
        <v>0</v>
      </c>
      <c r="E67" s="21">
        <f t="shared" si="25"/>
        <v>0</v>
      </c>
      <c r="F67" s="21">
        <f t="shared" si="25"/>
        <v>0</v>
      </c>
      <c r="G67" s="21">
        <f t="shared" si="25"/>
        <v>0</v>
      </c>
      <c r="H67" s="21">
        <f t="shared" si="25"/>
        <v>0</v>
      </c>
      <c r="I67" s="21">
        <f t="shared" si="25"/>
        <v>0</v>
      </c>
      <c r="J67" s="21">
        <f t="shared" si="25"/>
        <v>0</v>
      </c>
      <c r="K67" s="21">
        <f t="shared" si="25"/>
        <v>0</v>
      </c>
      <c r="L67" s="21">
        <f t="shared" si="25"/>
        <v>0</v>
      </c>
      <c r="M67" s="21">
        <f t="shared" si="25"/>
        <v>0</v>
      </c>
      <c r="N67" s="21">
        <f t="shared" si="25"/>
        <v>0</v>
      </c>
      <c r="O67" s="21">
        <f t="shared" si="25"/>
        <v>0</v>
      </c>
      <c r="P67" s="21">
        <f t="shared" si="25"/>
        <v>0</v>
      </c>
      <c r="Q67" s="21">
        <f t="shared" si="25"/>
        <v>0</v>
      </c>
      <c r="R67" s="21">
        <f t="shared" si="25"/>
        <v>0</v>
      </c>
      <c r="S67" s="21">
        <f t="shared" si="25"/>
        <v>0</v>
      </c>
      <c r="T67" s="21">
        <f t="shared" si="25"/>
        <v>1.4636685500220078E-3</v>
      </c>
      <c r="U67" s="21">
        <f t="shared" si="25"/>
        <v>0</v>
      </c>
      <c r="V67" s="21">
        <f t="shared" si="25"/>
        <v>5.1695107757632034E-4</v>
      </c>
      <c r="W67" s="21">
        <f t="shared" si="25"/>
        <v>4.2362816900340583E-3</v>
      </c>
      <c r="X67" s="21">
        <f t="shared" si="25"/>
        <v>4.5362966967487876E-3</v>
      </c>
      <c r="Y67" s="21">
        <f t="shared" si="25"/>
        <v>3.6650741227860608E-3</v>
      </c>
      <c r="Z67" s="21">
        <f t="shared" si="25"/>
        <v>4.5316182007315384E-3</v>
      </c>
      <c r="AA67" s="21">
        <f t="shared" si="25"/>
        <v>3.4420554164167625E-3</v>
      </c>
      <c r="AB67" s="21">
        <f t="shared" si="25"/>
        <v>4.7414264338666327E-3</v>
      </c>
      <c r="AC67" s="21">
        <f t="shared" si="25"/>
        <v>7.9049122938538285E-3</v>
      </c>
      <c r="AD67" s="21">
        <f t="shared" si="25"/>
        <v>1.2542593157733425E-2</v>
      </c>
      <c r="AE67" s="21">
        <f t="shared" si="25"/>
        <v>2.0739701205051378E-2</v>
      </c>
    </row>
    <row r="68" spans="1:31" x14ac:dyDescent="0.2">
      <c r="A68" s="13" t="s">
        <v>144</v>
      </c>
      <c r="B68" s="4" t="s">
        <v>145</v>
      </c>
      <c r="C68" s="21">
        <f t="shared" ref="C68:AE68" si="26">+C69+C78+C79</f>
        <v>0</v>
      </c>
      <c r="D68" s="21">
        <f t="shared" si="26"/>
        <v>0</v>
      </c>
      <c r="E68" s="21">
        <f t="shared" si="26"/>
        <v>0</v>
      </c>
      <c r="F68" s="21">
        <f t="shared" si="26"/>
        <v>0</v>
      </c>
      <c r="G68" s="21">
        <f t="shared" si="26"/>
        <v>0</v>
      </c>
      <c r="H68" s="21">
        <f t="shared" si="26"/>
        <v>0</v>
      </c>
      <c r="I68" s="21">
        <f t="shared" si="26"/>
        <v>0</v>
      </c>
      <c r="J68" s="21">
        <f t="shared" si="26"/>
        <v>0</v>
      </c>
      <c r="K68" s="21">
        <f t="shared" si="26"/>
        <v>0</v>
      </c>
      <c r="L68" s="21">
        <f t="shared" si="26"/>
        <v>0</v>
      </c>
      <c r="M68" s="21">
        <f t="shared" si="26"/>
        <v>0</v>
      </c>
      <c r="N68" s="21">
        <f t="shared" si="26"/>
        <v>0</v>
      </c>
      <c r="O68" s="21">
        <f t="shared" si="26"/>
        <v>0</v>
      </c>
      <c r="P68" s="21">
        <f t="shared" si="26"/>
        <v>0</v>
      </c>
      <c r="Q68" s="21">
        <f t="shared" si="26"/>
        <v>0</v>
      </c>
      <c r="R68" s="21">
        <f t="shared" si="26"/>
        <v>0</v>
      </c>
      <c r="S68" s="21">
        <f t="shared" si="26"/>
        <v>0</v>
      </c>
      <c r="T68" s="21">
        <f t="shared" si="26"/>
        <v>0</v>
      </c>
      <c r="U68" s="21">
        <f t="shared" si="26"/>
        <v>0</v>
      </c>
      <c r="V68" s="21">
        <f t="shared" si="26"/>
        <v>0</v>
      </c>
      <c r="W68" s="21">
        <f t="shared" si="26"/>
        <v>0</v>
      </c>
      <c r="X68" s="21">
        <f t="shared" si="26"/>
        <v>0</v>
      </c>
      <c r="Y68" s="21">
        <f t="shared" si="26"/>
        <v>0</v>
      </c>
      <c r="Z68" s="21">
        <f t="shared" si="26"/>
        <v>0</v>
      </c>
      <c r="AA68" s="21">
        <f t="shared" si="26"/>
        <v>0</v>
      </c>
      <c r="AB68" s="21">
        <f t="shared" si="26"/>
        <v>0</v>
      </c>
      <c r="AC68" s="21">
        <f t="shared" si="26"/>
        <v>0</v>
      </c>
      <c r="AD68" s="21">
        <f t="shared" si="26"/>
        <v>0</v>
      </c>
      <c r="AE68" s="21">
        <f t="shared" si="26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27">+C70+C75</f>
        <v>0</v>
      </c>
      <c r="D69" s="21">
        <f t="shared" si="27"/>
        <v>0</v>
      </c>
      <c r="E69" s="21">
        <f t="shared" si="27"/>
        <v>0</v>
      </c>
      <c r="F69" s="21">
        <f t="shared" si="27"/>
        <v>0</v>
      </c>
      <c r="G69" s="21">
        <f t="shared" si="27"/>
        <v>0</v>
      </c>
      <c r="H69" s="21">
        <f t="shared" si="27"/>
        <v>0</v>
      </c>
      <c r="I69" s="21">
        <f t="shared" si="27"/>
        <v>0</v>
      </c>
      <c r="J69" s="21">
        <f t="shared" si="27"/>
        <v>0</v>
      </c>
      <c r="K69" s="21">
        <f t="shared" si="27"/>
        <v>0</v>
      </c>
      <c r="L69" s="21">
        <f t="shared" si="27"/>
        <v>0</v>
      </c>
      <c r="M69" s="21">
        <f t="shared" si="27"/>
        <v>0</v>
      </c>
      <c r="N69" s="21">
        <f t="shared" si="27"/>
        <v>0</v>
      </c>
      <c r="O69" s="21">
        <f t="shared" si="27"/>
        <v>0</v>
      </c>
      <c r="P69" s="21">
        <f t="shared" si="27"/>
        <v>0</v>
      </c>
      <c r="Q69" s="21">
        <f t="shared" si="27"/>
        <v>0</v>
      </c>
      <c r="R69" s="21">
        <f t="shared" si="27"/>
        <v>0</v>
      </c>
      <c r="S69" s="21">
        <f t="shared" si="27"/>
        <v>0</v>
      </c>
      <c r="T69" s="21">
        <f t="shared" si="27"/>
        <v>0</v>
      </c>
      <c r="U69" s="21">
        <f t="shared" si="27"/>
        <v>0</v>
      </c>
      <c r="V69" s="21">
        <f t="shared" si="27"/>
        <v>0</v>
      </c>
      <c r="W69" s="21">
        <f t="shared" si="27"/>
        <v>0</v>
      </c>
      <c r="X69" s="21">
        <f t="shared" si="27"/>
        <v>0</v>
      </c>
      <c r="Y69" s="21">
        <f t="shared" si="27"/>
        <v>0</v>
      </c>
      <c r="Z69" s="21">
        <f t="shared" si="27"/>
        <v>0</v>
      </c>
      <c r="AA69" s="21">
        <f t="shared" si="27"/>
        <v>0</v>
      </c>
      <c r="AB69" s="21">
        <f t="shared" si="27"/>
        <v>0</v>
      </c>
      <c r="AC69" s="21">
        <f t="shared" si="27"/>
        <v>0</v>
      </c>
      <c r="AD69" s="21">
        <f t="shared" si="27"/>
        <v>0</v>
      </c>
      <c r="AE69" s="21">
        <f t="shared" si="27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28">+C71+C72+C73+C74</f>
        <v>0</v>
      </c>
      <c r="D70" s="21">
        <f t="shared" si="28"/>
        <v>0</v>
      </c>
      <c r="E70" s="21">
        <f t="shared" si="28"/>
        <v>0</v>
      </c>
      <c r="F70" s="21">
        <f t="shared" si="28"/>
        <v>0</v>
      </c>
      <c r="G70" s="21">
        <f t="shared" si="28"/>
        <v>0</v>
      </c>
      <c r="H70" s="21">
        <f t="shared" si="28"/>
        <v>0</v>
      </c>
      <c r="I70" s="21">
        <f t="shared" si="28"/>
        <v>0</v>
      </c>
      <c r="J70" s="21">
        <f t="shared" si="28"/>
        <v>0</v>
      </c>
      <c r="K70" s="21">
        <f t="shared" si="28"/>
        <v>0</v>
      </c>
      <c r="L70" s="21">
        <f t="shared" si="28"/>
        <v>0</v>
      </c>
      <c r="M70" s="21">
        <f t="shared" si="28"/>
        <v>0</v>
      </c>
      <c r="N70" s="21">
        <f t="shared" si="28"/>
        <v>0</v>
      </c>
      <c r="O70" s="21">
        <f t="shared" si="28"/>
        <v>0</v>
      </c>
      <c r="P70" s="21">
        <f t="shared" si="28"/>
        <v>0</v>
      </c>
      <c r="Q70" s="21">
        <f t="shared" si="28"/>
        <v>0</v>
      </c>
      <c r="R70" s="21">
        <f t="shared" si="28"/>
        <v>0</v>
      </c>
      <c r="S70" s="21">
        <f t="shared" si="28"/>
        <v>0</v>
      </c>
      <c r="T70" s="21">
        <f t="shared" si="28"/>
        <v>0</v>
      </c>
      <c r="U70" s="21">
        <f t="shared" si="28"/>
        <v>0</v>
      </c>
      <c r="V70" s="21">
        <f t="shared" si="28"/>
        <v>0</v>
      </c>
      <c r="W70" s="21">
        <f t="shared" si="28"/>
        <v>0</v>
      </c>
      <c r="X70" s="21">
        <f t="shared" si="28"/>
        <v>0</v>
      </c>
      <c r="Y70" s="21">
        <f t="shared" si="28"/>
        <v>0</v>
      </c>
      <c r="Z70" s="21">
        <f t="shared" si="28"/>
        <v>0</v>
      </c>
      <c r="AA70" s="21">
        <f t="shared" si="28"/>
        <v>0</v>
      </c>
      <c r="AB70" s="21">
        <f t="shared" si="28"/>
        <v>0</v>
      </c>
      <c r="AC70" s="21">
        <f t="shared" si="28"/>
        <v>0</v>
      </c>
      <c r="AD70" s="21">
        <f t="shared" si="28"/>
        <v>0</v>
      </c>
      <c r="AE70" s="21">
        <f t="shared" si="28"/>
        <v>0</v>
      </c>
    </row>
    <row r="71" spans="1:31" x14ac:dyDescent="0.2">
      <c r="A71" s="13" t="s">
        <v>150</v>
      </c>
      <c r="B71" s="4" t="s">
        <v>151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</row>
    <row r="72" spans="1:31" x14ac:dyDescent="0.2">
      <c r="A72" s="13" t="s">
        <v>152</v>
      </c>
      <c r="B72" s="4" t="s">
        <v>153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</row>
    <row r="73" spans="1:31" x14ac:dyDescent="0.2">
      <c r="A73" s="13" t="s">
        <v>154</v>
      </c>
      <c r="B73" s="4" t="s">
        <v>155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</row>
    <row r="74" spans="1:31" x14ac:dyDescent="0.2">
      <c r="A74" s="13" t="s">
        <v>156</v>
      </c>
      <c r="B74" s="4" t="s">
        <v>157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</row>
    <row r="75" spans="1:31" x14ac:dyDescent="0.2">
      <c r="A75" s="13" t="s">
        <v>158</v>
      </c>
      <c r="B75" s="4" t="s">
        <v>159</v>
      </c>
      <c r="C75" s="21">
        <f t="shared" ref="C75" si="29">+C76+C77</f>
        <v>0</v>
      </c>
      <c r="D75" s="21">
        <f t="shared" ref="D75:AE75" si="30">+D76+D77</f>
        <v>0</v>
      </c>
      <c r="E75" s="21">
        <f t="shared" si="30"/>
        <v>0</v>
      </c>
      <c r="F75" s="21">
        <f t="shared" si="30"/>
        <v>0</v>
      </c>
      <c r="G75" s="21">
        <f t="shared" si="30"/>
        <v>0</v>
      </c>
      <c r="H75" s="21">
        <f t="shared" si="30"/>
        <v>0</v>
      </c>
      <c r="I75" s="21">
        <f t="shared" si="30"/>
        <v>0</v>
      </c>
      <c r="J75" s="21">
        <f t="shared" si="30"/>
        <v>0</v>
      </c>
      <c r="K75" s="21">
        <f t="shared" si="30"/>
        <v>0</v>
      </c>
      <c r="L75" s="21">
        <f t="shared" si="30"/>
        <v>0</v>
      </c>
      <c r="M75" s="21">
        <f t="shared" si="30"/>
        <v>0</v>
      </c>
      <c r="N75" s="21">
        <f t="shared" si="30"/>
        <v>0</v>
      </c>
      <c r="O75" s="21">
        <f t="shared" si="30"/>
        <v>0</v>
      </c>
      <c r="P75" s="21">
        <f t="shared" si="30"/>
        <v>0</v>
      </c>
      <c r="Q75" s="21">
        <f t="shared" si="30"/>
        <v>0</v>
      </c>
      <c r="R75" s="21">
        <f t="shared" si="30"/>
        <v>0</v>
      </c>
      <c r="S75" s="21">
        <f t="shared" si="30"/>
        <v>0</v>
      </c>
      <c r="T75" s="21">
        <f t="shared" si="30"/>
        <v>0</v>
      </c>
      <c r="U75" s="21">
        <f t="shared" si="30"/>
        <v>0</v>
      </c>
      <c r="V75" s="21">
        <f t="shared" si="30"/>
        <v>0</v>
      </c>
      <c r="W75" s="21">
        <f t="shared" si="30"/>
        <v>0</v>
      </c>
      <c r="X75" s="21">
        <f t="shared" si="30"/>
        <v>0</v>
      </c>
      <c r="Y75" s="21">
        <f t="shared" si="30"/>
        <v>0</v>
      </c>
      <c r="Z75" s="21">
        <f t="shared" si="30"/>
        <v>0</v>
      </c>
      <c r="AA75" s="21">
        <f t="shared" si="30"/>
        <v>0</v>
      </c>
      <c r="AB75" s="21">
        <f t="shared" si="30"/>
        <v>0</v>
      </c>
      <c r="AC75" s="21">
        <f t="shared" si="30"/>
        <v>0</v>
      </c>
      <c r="AD75" s="21">
        <f t="shared" si="30"/>
        <v>0</v>
      </c>
      <c r="AE75" s="21">
        <f t="shared" si="30"/>
        <v>0</v>
      </c>
    </row>
    <row r="76" spans="1:31" x14ac:dyDescent="0.2">
      <c r="A76" s="13" t="s">
        <v>160</v>
      </c>
      <c r="B76" s="4" t="s">
        <v>151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</row>
    <row r="77" spans="1:31" x14ac:dyDescent="0.2">
      <c r="A77" s="13" t="s">
        <v>161</v>
      </c>
      <c r="B77" s="4" t="s">
        <v>153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31">+C81+C91</f>
        <v>0</v>
      </c>
      <c r="D80" s="21">
        <f t="shared" si="31"/>
        <v>0</v>
      </c>
      <c r="E80" s="21">
        <f t="shared" si="31"/>
        <v>0</v>
      </c>
      <c r="F80" s="21">
        <f t="shared" si="31"/>
        <v>0</v>
      </c>
      <c r="G80" s="21">
        <f t="shared" si="31"/>
        <v>0</v>
      </c>
      <c r="H80" s="21">
        <f t="shared" si="31"/>
        <v>0</v>
      </c>
      <c r="I80" s="21">
        <f t="shared" si="31"/>
        <v>0</v>
      </c>
      <c r="J80" s="21">
        <f t="shared" si="31"/>
        <v>0</v>
      </c>
      <c r="K80" s="21">
        <f t="shared" si="31"/>
        <v>0</v>
      </c>
      <c r="L80" s="21">
        <f t="shared" si="31"/>
        <v>0</v>
      </c>
      <c r="M80" s="21">
        <f t="shared" si="31"/>
        <v>0</v>
      </c>
      <c r="N80" s="21">
        <f t="shared" si="31"/>
        <v>0</v>
      </c>
      <c r="O80" s="21">
        <f t="shared" si="31"/>
        <v>0</v>
      </c>
      <c r="P80" s="21">
        <f t="shared" si="31"/>
        <v>0</v>
      </c>
      <c r="Q80" s="21">
        <f t="shared" si="31"/>
        <v>0</v>
      </c>
      <c r="R80" s="21">
        <f t="shared" si="31"/>
        <v>0</v>
      </c>
      <c r="S80" s="21">
        <f t="shared" si="31"/>
        <v>0</v>
      </c>
      <c r="T80" s="21">
        <f t="shared" si="31"/>
        <v>1.4636685500220078E-3</v>
      </c>
      <c r="U80" s="21">
        <f t="shared" si="31"/>
        <v>0</v>
      </c>
      <c r="V80" s="21">
        <f t="shared" si="31"/>
        <v>5.1695107757632034E-4</v>
      </c>
      <c r="W80" s="21">
        <f t="shared" si="31"/>
        <v>4.2362816900340583E-3</v>
      </c>
      <c r="X80" s="21">
        <f t="shared" si="31"/>
        <v>4.5362966967487876E-3</v>
      </c>
      <c r="Y80" s="21">
        <f t="shared" si="31"/>
        <v>3.6650741227860608E-3</v>
      </c>
      <c r="Z80" s="21">
        <f t="shared" si="31"/>
        <v>4.5316182007315384E-3</v>
      </c>
      <c r="AA80" s="21">
        <f t="shared" si="31"/>
        <v>3.4420554164167625E-3</v>
      </c>
      <c r="AB80" s="21">
        <f t="shared" si="31"/>
        <v>4.7414264338666327E-3</v>
      </c>
      <c r="AC80" s="21">
        <f t="shared" si="31"/>
        <v>7.9049122938538285E-3</v>
      </c>
      <c r="AD80" s="21">
        <f t="shared" si="31"/>
        <v>1.2542593157733425E-2</v>
      </c>
      <c r="AE80" s="21">
        <f t="shared" si="31"/>
        <v>2.0739701205051378E-2</v>
      </c>
    </row>
    <row r="81" spans="1:31" x14ac:dyDescent="0.2">
      <c r="A81" s="13" t="s">
        <v>166</v>
      </c>
      <c r="B81" s="4" t="s">
        <v>167</v>
      </c>
      <c r="C81" s="21">
        <f t="shared" ref="C81:AE81" si="32">+C82+C83+C84</f>
        <v>0</v>
      </c>
      <c r="D81" s="21">
        <f t="shared" si="32"/>
        <v>0</v>
      </c>
      <c r="E81" s="21">
        <f t="shared" si="32"/>
        <v>0</v>
      </c>
      <c r="F81" s="21">
        <f t="shared" si="32"/>
        <v>0</v>
      </c>
      <c r="G81" s="21">
        <f t="shared" si="32"/>
        <v>0</v>
      </c>
      <c r="H81" s="21">
        <f t="shared" si="32"/>
        <v>0</v>
      </c>
      <c r="I81" s="21">
        <f t="shared" si="32"/>
        <v>0</v>
      </c>
      <c r="J81" s="21">
        <f t="shared" si="32"/>
        <v>0</v>
      </c>
      <c r="K81" s="21">
        <f t="shared" si="32"/>
        <v>0</v>
      </c>
      <c r="L81" s="21">
        <f t="shared" si="32"/>
        <v>0</v>
      </c>
      <c r="M81" s="21">
        <f t="shared" si="32"/>
        <v>0</v>
      </c>
      <c r="N81" s="21">
        <f t="shared" si="32"/>
        <v>0</v>
      </c>
      <c r="O81" s="21">
        <f t="shared" si="32"/>
        <v>0</v>
      </c>
      <c r="P81" s="21">
        <f t="shared" si="32"/>
        <v>0</v>
      </c>
      <c r="Q81" s="21">
        <f t="shared" si="32"/>
        <v>0</v>
      </c>
      <c r="R81" s="21">
        <f t="shared" si="32"/>
        <v>0</v>
      </c>
      <c r="S81" s="21">
        <f t="shared" si="32"/>
        <v>0</v>
      </c>
      <c r="T81" s="21">
        <f t="shared" si="32"/>
        <v>0</v>
      </c>
      <c r="U81" s="21">
        <f t="shared" si="32"/>
        <v>0</v>
      </c>
      <c r="V81" s="21">
        <f t="shared" si="32"/>
        <v>0</v>
      </c>
      <c r="W81" s="21">
        <f t="shared" si="32"/>
        <v>0</v>
      </c>
      <c r="X81" s="21">
        <f t="shared" si="32"/>
        <v>0</v>
      </c>
      <c r="Y81" s="21">
        <f t="shared" si="32"/>
        <v>0</v>
      </c>
      <c r="Z81" s="21">
        <f t="shared" si="32"/>
        <v>0</v>
      </c>
      <c r="AA81" s="21">
        <f t="shared" si="32"/>
        <v>0</v>
      </c>
      <c r="AB81" s="21">
        <f t="shared" si="32"/>
        <v>0</v>
      </c>
      <c r="AC81" s="21">
        <f t="shared" si="32"/>
        <v>0</v>
      </c>
      <c r="AD81" s="21">
        <f t="shared" si="32"/>
        <v>0</v>
      </c>
      <c r="AE81" s="21">
        <f t="shared" si="32"/>
        <v>0</v>
      </c>
    </row>
    <row r="82" spans="1:31" x14ac:dyDescent="0.2">
      <c r="A82" s="13" t="s">
        <v>168</v>
      </c>
      <c r="B82" s="4" t="s">
        <v>169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</row>
    <row r="83" spans="1:31" x14ac:dyDescent="0.2">
      <c r="A83" s="13" t="s">
        <v>170</v>
      </c>
      <c r="B83" s="4" t="s">
        <v>171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</row>
    <row r="84" spans="1:31" x14ac:dyDescent="0.2">
      <c r="A84" s="13" t="s">
        <v>172</v>
      </c>
      <c r="B84" s="4" t="s">
        <v>173</v>
      </c>
      <c r="C84" s="21">
        <f t="shared" ref="C84:AE84" si="33">+C85+C86+C87+C88+C89+C90</f>
        <v>0</v>
      </c>
      <c r="D84" s="21">
        <f t="shared" si="33"/>
        <v>0</v>
      </c>
      <c r="E84" s="21">
        <f t="shared" si="33"/>
        <v>0</v>
      </c>
      <c r="F84" s="21">
        <f t="shared" si="33"/>
        <v>0</v>
      </c>
      <c r="G84" s="21">
        <f t="shared" si="33"/>
        <v>0</v>
      </c>
      <c r="H84" s="21">
        <f t="shared" si="33"/>
        <v>0</v>
      </c>
      <c r="I84" s="21">
        <f t="shared" si="33"/>
        <v>0</v>
      </c>
      <c r="J84" s="21">
        <f t="shared" si="33"/>
        <v>0</v>
      </c>
      <c r="K84" s="21">
        <f t="shared" si="33"/>
        <v>0</v>
      </c>
      <c r="L84" s="21">
        <f t="shared" si="33"/>
        <v>0</v>
      </c>
      <c r="M84" s="21">
        <f t="shared" si="33"/>
        <v>0</v>
      </c>
      <c r="N84" s="21">
        <f t="shared" si="33"/>
        <v>0</v>
      </c>
      <c r="O84" s="21">
        <f t="shared" si="33"/>
        <v>0</v>
      </c>
      <c r="P84" s="21">
        <f t="shared" si="33"/>
        <v>0</v>
      </c>
      <c r="Q84" s="21">
        <f t="shared" si="33"/>
        <v>0</v>
      </c>
      <c r="R84" s="21">
        <f t="shared" si="33"/>
        <v>0</v>
      </c>
      <c r="S84" s="21">
        <f t="shared" si="33"/>
        <v>0</v>
      </c>
      <c r="T84" s="21">
        <f t="shared" si="33"/>
        <v>0</v>
      </c>
      <c r="U84" s="21">
        <f t="shared" si="33"/>
        <v>0</v>
      </c>
      <c r="V84" s="21">
        <f t="shared" si="33"/>
        <v>0</v>
      </c>
      <c r="W84" s="21">
        <f t="shared" si="33"/>
        <v>0</v>
      </c>
      <c r="X84" s="21">
        <f t="shared" si="33"/>
        <v>0</v>
      </c>
      <c r="Y84" s="21">
        <f t="shared" si="33"/>
        <v>0</v>
      </c>
      <c r="Z84" s="21">
        <f t="shared" si="33"/>
        <v>0</v>
      </c>
      <c r="AA84" s="21">
        <f t="shared" si="33"/>
        <v>0</v>
      </c>
      <c r="AB84" s="21">
        <f t="shared" si="33"/>
        <v>0</v>
      </c>
      <c r="AC84" s="21">
        <f t="shared" si="33"/>
        <v>0</v>
      </c>
      <c r="AD84" s="21">
        <f t="shared" si="33"/>
        <v>0</v>
      </c>
      <c r="AE84" s="21">
        <f t="shared" si="33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</row>
    <row r="87" spans="1:31" x14ac:dyDescent="0.2">
      <c r="A87" s="13" t="s">
        <v>178</v>
      </c>
      <c r="B87" s="4" t="s">
        <v>72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</row>
    <row r="88" spans="1:31" x14ac:dyDescent="0.2">
      <c r="A88" s="13" t="s">
        <v>179</v>
      </c>
      <c r="B88" s="4" t="s">
        <v>180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34">+C92+C93+C94</f>
        <v>0</v>
      </c>
      <c r="D91" s="21">
        <f t="shared" si="34"/>
        <v>0</v>
      </c>
      <c r="E91" s="21">
        <f t="shared" si="34"/>
        <v>0</v>
      </c>
      <c r="F91" s="21">
        <f t="shared" si="34"/>
        <v>0</v>
      </c>
      <c r="G91" s="21">
        <f t="shared" si="34"/>
        <v>0</v>
      </c>
      <c r="H91" s="21">
        <f t="shared" si="34"/>
        <v>0</v>
      </c>
      <c r="I91" s="21">
        <f t="shared" si="34"/>
        <v>0</v>
      </c>
      <c r="J91" s="21">
        <f t="shared" si="34"/>
        <v>0</v>
      </c>
      <c r="K91" s="21">
        <f t="shared" si="34"/>
        <v>0</v>
      </c>
      <c r="L91" s="21">
        <f t="shared" si="34"/>
        <v>0</v>
      </c>
      <c r="M91" s="21">
        <f t="shared" si="34"/>
        <v>0</v>
      </c>
      <c r="N91" s="21">
        <f t="shared" si="34"/>
        <v>0</v>
      </c>
      <c r="O91" s="21">
        <f t="shared" si="34"/>
        <v>0</v>
      </c>
      <c r="P91" s="21">
        <f t="shared" si="34"/>
        <v>0</v>
      </c>
      <c r="Q91" s="21">
        <f t="shared" si="34"/>
        <v>0</v>
      </c>
      <c r="R91" s="21">
        <f t="shared" si="34"/>
        <v>0</v>
      </c>
      <c r="S91" s="21">
        <f t="shared" si="34"/>
        <v>0</v>
      </c>
      <c r="T91" s="21">
        <f t="shared" si="34"/>
        <v>1.4636685500220078E-3</v>
      </c>
      <c r="U91" s="21">
        <f t="shared" si="34"/>
        <v>0</v>
      </c>
      <c r="V91" s="21">
        <f t="shared" si="34"/>
        <v>5.1695107757632034E-4</v>
      </c>
      <c r="W91" s="21">
        <f t="shared" si="34"/>
        <v>4.2362816900340583E-3</v>
      </c>
      <c r="X91" s="21">
        <f t="shared" si="34"/>
        <v>4.5362966967487876E-3</v>
      </c>
      <c r="Y91" s="21">
        <f t="shared" si="34"/>
        <v>3.6650741227860608E-3</v>
      </c>
      <c r="Z91" s="21">
        <f t="shared" si="34"/>
        <v>4.5316182007315384E-3</v>
      </c>
      <c r="AA91" s="21">
        <f t="shared" si="34"/>
        <v>3.4420554164167625E-3</v>
      </c>
      <c r="AB91" s="21">
        <f t="shared" si="34"/>
        <v>4.7414264338666327E-3</v>
      </c>
      <c r="AC91" s="21">
        <f t="shared" si="34"/>
        <v>7.9049122938538285E-3</v>
      </c>
      <c r="AD91" s="21">
        <f t="shared" si="34"/>
        <v>1.2542593157733425E-2</v>
      </c>
      <c r="AE91" s="21">
        <f t="shared" si="34"/>
        <v>2.0739701205051378E-2</v>
      </c>
    </row>
    <row r="92" spans="1:31" x14ac:dyDescent="0.2">
      <c r="A92" s="13" t="s">
        <v>187</v>
      </c>
      <c r="B92" s="4" t="s">
        <v>169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</row>
    <row r="93" spans="1:31" x14ac:dyDescent="0.2">
      <c r="A93" s="13" t="s">
        <v>188</v>
      </c>
      <c r="B93" s="4" t="s">
        <v>171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</row>
    <row r="94" spans="1:31" x14ac:dyDescent="0.2">
      <c r="A94" s="13" t="s">
        <v>189</v>
      </c>
      <c r="B94" s="4" t="s">
        <v>173</v>
      </c>
      <c r="C94" s="21">
        <f t="shared" ref="C94:AE94" si="35">+C95+C96+C97+C98+C99+C100</f>
        <v>0</v>
      </c>
      <c r="D94" s="21">
        <f t="shared" si="35"/>
        <v>0</v>
      </c>
      <c r="E94" s="21">
        <f t="shared" si="35"/>
        <v>0</v>
      </c>
      <c r="F94" s="21">
        <f t="shared" si="35"/>
        <v>0</v>
      </c>
      <c r="G94" s="21">
        <f t="shared" si="35"/>
        <v>0</v>
      </c>
      <c r="H94" s="21">
        <f t="shared" si="35"/>
        <v>0</v>
      </c>
      <c r="I94" s="21">
        <f t="shared" si="35"/>
        <v>0</v>
      </c>
      <c r="J94" s="21">
        <f t="shared" si="35"/>
        <v>0</v>
      </c>
      <c r="K94" s="21">
        <f t="shared" si="35"/>
        <v>0</v>
      </c>
      <c r="L94" s="21">
        <f t="shared" si="35"/>
        <v>0</v>
      </c>
      <c r="M94" s="21">
        <f t="shared" si="35"/>
        <v>0</v>
      </c>
      <c r="N94" s="21">
        <f t="shared" si="35"/>
        <v>0</v>
      </c>
      <c r="O94" s="21">
        <f t="shared" si="35"/>
        <v>0</v>
      </c>
      <c r="P94" s="21">
        <f t="shared" si="35"/>
        <v>0</v>
      </c>
      <c r="Q94" s="21">
        <f t="shared" si="35"/>
        <v>0</v>
      </c>
      <c r="R94" s="21">
        <f t="shared" si="35"/>
        <v>0</v>
      </c>
      <c r="S94" s="21">
        <f t="shared" si="35"/>
        <v>0</v>
      </c>
      <c r="T94" s="21">
        <f t="shared" si="35"/>
        <v>1.4636685500220078E-3</v>
      </c>
      <c r="U94" s="21">
        <f t="shared" si="35"/>
        <v>0</v>
      </c>
      <c r="V94" s="21">
        <f t="shared" si="35"/>
        <v>5.1695107757632034E-4</v>
      </c>
      <c r="W94" s="21">
        <f t="shared" si="35"/>
        <v>4.2362816900340583E-3</v>
      </c>
      <c r="X94" s="21">
        <f t="shared" si="35"/>
        <v>4.5362966967487876E-3</v>
      </c>
      <c r="Y94" s="21">
        <f t="shared" si="35"/>
        <v>3.6650741227860608E-3</v>
      </c>
      <c r="Z94" s="21">
        <f t="shared" si="35"/>
        <v>4.5316182007315384E-3</v>
      </c>
      <c r="AA94" s="21">
        <f t="shared" si="35"/>
        <v>3.4420554164167625E-3</v>
      </c>
      <c r="AB94" s="21">
        <f t="shared" si="35"/>
        <v>4.7414264338666327E-3</v>
      </c>
      <c r="AC94" s="21">
        <f t="shared" si="35"/>
        <v>7.9049122938538285E-3</v>
      </c>
      <c r="AD94" s="21">
        <f t="shared" si="35"/>
        <v>1.2542593157733425E-2</v>
      </c>
      <c r="AE94" s="21">
        <f t="shared" si="35"/>
        <v>2.0739701205051378E-2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</row>
    <row r="97" spans="1:31" x14ac:dyDescent="0.2">
      <c r="A97" s="13" t="s">
        <v>192</v>
      </c>
      <c r="B97" s="4" t="s">
        <v>193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</row>
    <row r="98" spans="1:31" x14ac:dyDescent="0.2">
      <c r="A98" s="13" t="s">
        <v>194</v>
      </c>
      <c r="B98" s="4" t="s">
        <v>195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</row>
    <row r="99" spans="1:31" x14ac:dyDescent="0.2">
      <c r="A99" s="13" t="s">
        <v>196</v>
      </c>
      <c r="B99" s="4" t="s">
        <v>197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1.4636685500220078E-3</v>
      </c>
      <c r="U99" s="27">
        <v>0</v>
      </c>
      <c r="V99" s="27">
        <v>5.1695107757632034E-4</v>
      </c>
      <c r="W99" s="27">
        <v>4.2362816900340583E-3</v>
      </c>
      <c r="X99" s="27">
        <v>4.5362966967487876E-3</v>
      </c>
      <c r="Y99" s="27">
        <v>3.6650741227860608E-3</v>
      </c>
      <c r="Z99" s="27">
        <v>4.5316182007315384E-3</v>
      </c>
      <c r="AA99" s="27">
        <v>3.4420554164167625E-3</v>
      </c>
      <c r="AB99" s="27">
        <v>4.7414264338666327E-3</v>
      </c>
      <c r="AC99" s="27">
        <v>7.9049122938538285E-3</v>
      </c>
      <c r="AD99" s="27">
        <v>1.2542593157733425E-2</v>
      </c>
      <c r="AE99" s="27">
        <v>2.0739701205051378E-2</v>
      </c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36">+C103+C107+C110</f>
        <v>0</v>
      </c>
      <c r="D102" s="21">
        <f t="shared" si="36"/>
        <v>0</v>
      </c>
      <c r="E102" s="21">
        <f t="shared" si="36"/>
        <v>0</v>
      </c>
      <c r="F102" s="21">
        <f t="shared" si="36"/>
        <v>0</v>
      </c>
      <c r="G102" s="21">
        <f t="shared" si="36"/>
        <v>0</v>
      </c>
      <c r="H102" s="21">
        <f t="shared" si="36"/>
        <v>0</v>
      </c>
      <c r="I102" s="21">
        <f t="shared" si="36"/>
        <v>0</v>
      </c>
      <c r="J102" s="21">
        <f t="shared" si="36"/>
        <v>0</v>
      </c>
      <c r="K102" s="21">
        <f t="shared" si="36"/>
        <v>0</v>
      </c>
      <c r="L102" s="21">
        <f t="shared" si="36"/>
        <v>0</v>
      </c>
      <c r="M102" s="21">
        <f t="shared" si="36"/>
        <v>0</v>
      </c>
      <c r="N102" s="21">
        <f t="shared" si="36"/>
        <v>0</v>
      </c>
      <c r="O102" s="21">
        <f t="shared" si="36"/>
        <v>0</v>
      </c>
      <c r="P102" s="21">
        <f t="shared" si="36"/>
        <v>0</v>
      </c>
      <c r="Q102" s="21">
        <f t="shared" si="36"/>
        <v>0</v>
      </c>
      <c r="R102" s="21">
        <f t="shared" si="36"/>
        <v>0</v>
      </c>
      <c r="S102" s="21">
        <f t="shared" si="36"/>
        <v>0</v>
      </c>
      <c r="T102" s="21">
        <f t="shared" si="36"/>
        <v>0</v>
      </c>
      <c r="U102" s="21">
        <f t="shared" si="36"/>
        <v>0</v>
      </c>
      <c r="V102" s="21">
        <f t="shared" si="36"/>
        <v>0</v>
      </c>
      <c r="W102" s="21">
        <f t="shared" si="36"/>
        <v>0</v>
      </c>
      <c r="X102" s="21">
        <f t="shared" si="36"/>
        <v>0</v>
      </c>
      <c r="Y102" s="21">
        <f t="shared" si="36"/>
        <v>0</v>
      </c>
      <c r="Z102" s="21">
        <f t="shared" si="36"/>
        <v>0</v>
      </c>
      <c r="AA102" s="21">
        <f t="shared" si="36"/>
        <v>0</v>
      </c>
      <c r="AB102" s="21">
        <f t="shared" si="36"/>
        <v>0</v>
      </c>
      <c r="AC102" s="21">
        <f t="shared" si="36"/>
        <v>0</v>
      </c>
      <c r="AD102" s="21">
        <f t="shared" si="36"/>
        <v>0</v>
      </c>
      <c r="AE102" s="21">
        <f t="shared" si="36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37">+C104+C105+C106</f>
        <v>0</v>
      </c>
      <c r="D103" s="21">
        <f t="shared" si="37"/>
        <v>0</v>
      </c>
      <c r="E103" s="21">
        <f t="shared" si="37"/>
        <v>0</v>
      </c>
      <c r="F103" s="21">
        <f t="shared" si="37"/>
        <v>0</v>
      </c>
      <c r="G103" s="21">
        <f t="shared" si="37"/>
        <v>0</v>
      </c>
      <c r="H103" s="21">
        <f t="shared" si="37"/>
        <v>0</v>
      </c>
      <c r="I103" s="21">
        <f t="shared" si="37"/>
        <v>0</v>
      </c>
      <c r="J103" s="21">
        <f t="shared" si="37"/>
        <v>0</v>
      </c>
      <c r="K103" s="21">
        <f t="shared" si="37"/>
        <v>0</v>
      </c>
      <c r="L103" s="21">
        <f t="shared" si="37"/>
        <v>0</v>
      </c>
      <c r="M103" s="21">
        <f t="shared" si="37"/>
        <v>0</v>
      </c>
      <c r="N103" s="21">
        <f t="shared" si="37"/>
        <v>0</v>
      </c>
      <c r="O103" s="21">
        <f t="shared" si="37"/>
        <v>0</v>
      </c>
      <c r="P103" s="21">
        <f t="shared" si="37"/>
        <v>0</v>
      </c>
      <c r="Q103" s="21">
        <f t="shared" si="37"/>
        <v>0</v>
      </c>
      <c r="R103" s="21">
        <f t="shared" si="37"/>
        <v>0</v>
      </c>
      <c r="S103" s="21">
        <f t="shared" si="37"/>
        <v>0</v>
      </c>
      <c r="T103" s="21">
        <f t="shared" si="37"/>
        <v>0</v>
      </c>
      <c r="U103" s="21">
        <f t="shared" si="37"/>
        <v>0</v>
      </c>
      <c r="V103" s="21">
        <f t="shared" si="37"/>
        <v>0</v>
      </c>
      <c r="W103" s="21">
        <f t="shared" si="37"/>
        <v>0</v>
      </c>
      <c r="X103" s="21">
        <f t="shared" si="37"/>
        <v>0</v>
      </c>
      <c r="Y103" s="21">
        <f t="shared" si="37"/>
        <v>0</v>
      </c>
      <c r="Z103" s="21">
        <f t="shared" si="37"/>
        <v>0</v>
      </c>
      <c r="AA103" s="21">
        <f t="shared" si="37"/>
        <v>0</v>
      </c>
      <c r="AB103" s="21">
        <f t="shared" si="37"/>
        <v>0</v>
      </c>
      <c r="AC103" s="21">
        <f t="shared" si="37"/>
        <v>0</v>
      </c>
      <c r="AD103" s="21">
        <f t="shared" si="37"/>
        <v>0</v>
      </c>
      <c r="AE103" s="21">
        <f t="shared" si="37"/>
        <v>0</v>
      </c>
    </row>
    <row r="104" spans="1:31" x14ac:dyDescent="0.2">
      <c r="A104" s="13" t="s">
        <v>205</v>
      </c>
      <c r="B104" s="4" t="s">
        <v>206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spans="1:31" x14ac:dyDescent="0.2">
      <c r="A105" s="13" t="s">
        <v>207</v>
      </c>
      <c r="B105" s="4" t="s">
        <v>208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</row>
    <row r="106" spans="1:31" x14ac:dyDescent="0.2">
      <c r="A106" s="13" t="s">
        <v>209</v>
      </c>
      <c r="B106" s="4" t="s">
        <v>210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</row>
    <row r="107" spans="1:31" x14ac:dyDescent="0.2">
      <c r="A107" s="13" t="s">
        <v>211</v>
      </c>
      <c r="B107" s="4" t="s">
        <v>212</v>
      </c>
      <c r="C107" s="21">
        <f t="shared" ref="C107:AE107" si="38">+C108+C109</f>
        <v>0</v>
      </c>
      <c r="D107" s="21">
        <f t="shared" si="38"/>
        <v>0</v>
      </c>
      <c r="E107" s="21">
        <f t="shared" si="38"/>
        <v>0</v>
      </c>
      <c r="F107" s="21">
        <f t="shared" si="38"/>
        <v>0</v>
      </c>
      <c r="G107" s="21">
        <f t="shared" si="38"/>
        <v>0</v>
      </c>
      <c r="H107" s="21">
        <f t="shared" si="38"/>
        <v>0</v>
      </c>
      <c r="I107" s="21">
        <f t="shared" si="38"/>
        <v>0</v>
      </c>
      <c r="J107" s="21">
        <f t="shared" si="38"/>
        <v>0</v>
      </c>
      <c r="K107" s="21">
        <f t="shared" si="38"/>
        <v>0</v>
      </c>
      <c r="L107" s="21">
        <f t="shared" si="38"/>
        <v>0</v>
      </c>
      <c r="M107" s="21">
        <f t="shared" si="38"/>
        <v>0</v>
      </c>
      <c r="N107" s="21">
        <f t="shared" si="38"/>
        <v>0</v>
      </c>
      <c r="O107" s="21">
        <f t="shared" si="38"/>
        <v>0</v>
      </c>
      <c r="P107" s="21">
        <f t="shared" si="38"/>
        <v>0</v>
      </c>
      <c r="Q107" s="21">
        <f t="shared" si="38"/>
        <v>0</v>
      </c>
      <c r="R107" s="21">
        <f t="shared" si="38"/>
        <v>0</v>
      </c>
      <c r="S107" s="21">
        <f t="shared" si="38"/>
        <v>0</v>
      </c>
      <c r="T107" s="21">
        <f t="shared" si="38"/>
        <v>0</v>
      </c>
      <c r="U107" s="21">
        <f t="shared" si="38"/>
        <v>0</v>
      </c>
      <c r="V107" s="21">
        <f t="shared" si="38"/>
        <v>0</v>
      </c>
      <c r="W107" s="21">
        <f t="shared" si="38"/>
        <v>0</v>
      </c>
      <c r="X107" s="21">
        <f t="shared" si="38"/>
        <v>0</v>
      </c>
      <c r="Y107" s="21">
        <f t="shared" si="38"/>
        <v>0</v>
      </c>
      <c r="Z107" s="21">
        <f t="shared" si="38"/>
        <v>0</v>
      </c>
      <c r="AA107" s="21">
        <f t="shared" si="38"/>
        <v>0</v>
      </c>
      <c r="AB107" s="21">
        <f t="shared" si="38"/>
        <v>0</v>
      </c>
      <c r="AC107" s="21">
        <f t="shared" si="38"/>
        <v>0</v>
      </c>
      <c r="AD107" s="21">
        <f t="shared" si="38"/>
        <v>0</v>
      </c>
      <c r="AE107" s="21">
        <f t="shared" si="38"/>
        <v>0</v>
      </c>
    </row>
    <row r="108" spans="1:31" x14ac:dyDescent="0.2">
      <c r="A108" s="13" t="s">
        <v>213</v>
      </c>
      <c r="B108" s="4" t="s">
        <v>214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</row>
    <row r="109" spans="1:31" x14ac:dyDescent="0.2">
      <c r="A109" s="13" t="s">
        <v>215</v>
      </c>
      <c r="B109" s="4" t="s">
        <v>216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</row>
    <row r="110" spans="1:31" x14ac:dyDescent="0.2">
      <c r="A110" s="13" t="s">
        <v>217</v>
      </c>
      <c r="B110" s="4" t="s">
        <v>184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</row>
    <row r="111" spans="1:31" x14ac:dyDescent="0.2">
      <c r="A111" s="31" t="s">
        <v>248</v>
      </c>
      <c r="B111" s="7" t="s">
        <v>249</v>
      </c>
      <c r="C111" s="28">
        <f t="shared" ref="C111:AE111" si="39">+C112+C122+C141+C149+C154+C160+C169+C183</f>
        <v>1.9439176048129689</v>
      </c>
      <c r="D111" s="28">
        <f t="shared" si="39"/>
        <v>1.9372022442924253</v>
      </c>
      <c r="E111" s="28">
        <f t="shared" si="39"/>
        <v>2.036901006957244</v>
      </c>
      <c r="F111" s="28">
        <f t="shared" si="39"/>
        <v>2.0471652899718435</v>
      </c>
      <c r="G111" s="28">
        <f t="shared" si="39"/>
        <v>2.1389904051596051</v>
      </c>
      <c r="H111" s="28">
        <f t="shared" si="39"/>
        <v>2.1722158563200296</v>
      </c>
      <c r="I111" s="28">
        <f t="shared" si="39"/>
        <v>2.2603510162317266</v>
      </c>
      <c r="J111" s="28">
        <f t="shared" si="39"/>
        <v>2.294914078430927</v>
      </c>
      <c r="K111" s="28">
        <f t="shared" si="39"/>
        <v>2.3110735722658302</v>
      </c>
      <c r="L111" s="28">
        <f t="shared" si="39"/>
        <v>2.130080529124148</v>
      </c>
      <c r="M111" s="28">
        <f t="shared" si="39"/>
        <v>2.4242514317234036</v>
      </c>
      <c r="N111" s="28">
        <f t="shared" si="39"/>
        <v>2.4760377419455271</v>
      </c>
      <c r="O111" s="28">
        <f t="shared" si="39"/>
        <v>2.6102539744449533</v>
      </c>
      <c r="P111" s="28">
        <f t="shared" si="39"/>
        <v>2.5308768611078785</v>
      </c>
      <c r="Q111" s="28">
        <f t="shared" si="39"/>
        <v>2.6021787621904657</v>
      </c>
      <c r="R111" s="28">
        <f t="shared" si="39"/>
        <v>2.9313440293340602</v>
      </c>
      <c r="S111" s="28">
        <f t="shared" si="39"/>
        <v>2.9794884808441724</v>
      </c>
      <c r="T111" s="28">
        <f t="shared" si="39"/>
        <v>10.303531854457436</v>
      </c>
      <c r="U111" s="28">
        <f t="shared" si="39"/>
        <v>13.990541725426969</v>
      </c>
      <c r="V111" s="28">
        <f t="shared" si="39"/>
        <v>12.31147235404455</v>
      </c>
      <c r="W111" s="28">
        <f t="shared" si="39"/>
        <v>12.709612253272887</v>
      </c>
      <c r="X111" s="28">
        <f t="shared" si="39"/>
        <v>13.999847875294407</v>
      </c>
      <c r="Y111" s="28">
        <f t="shared" si="39"/>
        <v>11.003424501650876</v>
      </c>
      <c r="Z111" s="28">
        <f t="shared" si="39"/>
        <v>12.243538926986993</v>
      </c>
      <c r="AA111" s="28">
        <f t="shared" si="39"/>
        <v>13.248451520491365</v>
      </c>
      <c r="AB111" s="28">
        <f t="shared" si="39"/>
        <v>17.668080196471355</v>
      </c>
      <c r="AC111" s="28">
        <f t="shared" si="39"/>
        <v>24.575026282200533</v>
      </c>
      <c r="AD111" s="28">
        <f t="shared" si="39"/>
        <v>25.296042973002642</v>
      </c>
      <c r="AE111" s="28">
        <f t="shared" si="39"/>
        <v>20.485271276868431</v>
      </c>
    </row>
    <row r="112" spans="1:31" x14ac:dyDescent="0.2">
      <c r="A112" s="13" t="s">
        <v>250</v>
      </c>
      <c r="B112" s="4" t="s">
        <v>251</v>
      </c>
      <c r="C112" s="21">
        <f t="shared" ref="C112:AE112" si="40">+C113+C114+C115+C116+C121</f>
        <v>0</v>
      </c>
      <c r="D112" s="21">
        <f t="shared" si="40"/>
        <v>0</v>
      </c>
      <c r="E112" s="21">
        <f t="shared" si="40"/>
        <v>0</v>
      </c>
      <c r="F112" s="21">
        <f t="shared" si="40"/>
        <v>0</v>
      </c>
      <c r="G112" s="21">
        <f t="shared" si="40"/>
        <v>0</v>
      </c>
      <c r="H112" s="21">
        <f t="shared" si="40"/>
        <v>0</v>
      </c>
      <c r="I112" s="21">
        <f t="shared" si="40"/>
        <v>0</v>
      </c>
      <c r="J112" s="21">
        <f t="shared" si="40"/>
        <v>0</v>
      </c>
      <c r="K112" s="21">
        <f t="shared" si="40"/>
        <v>0</v>
      </c>
      <c r="L112" s="21">
        <f t="shared" si="40"/>
        <v>0</v>
      </c>
      <c r="M112" s="21">
        <f t="shared" si="40"/>
        <v>0</v>
      </c>
      <c r="N112" s="21">
        <f t="shared" si="40"/>
        <v>0</v>
      </c>
      <c r="O112" s="21">
        <f t="shared" si="40"/>
        <v>0</v>
      </c>
      <c r="P112" s="21">
        <f t="shared" si="40"/>
        <v>0</v>
      </c>
      <c r="Q112" s="21">
        <f t="shared" si="40"/>
        <v>0</v>
      </c>
      <c r="R112" s="21">
        <f t="shared" si="40"/>
        <v>0</v>
      </c>
      <c r="S112" s="21">
        <f t="shared" si="40"/>
        <v>0</v>
      </c>
      <c r="T112" s="21">
        <f t="shared" si="40"/>
        <v>7.2228240000000001</v>
      </c>
      <c r="U112" s="21">
        <f t="shared" si="40"/>
        <v>10.728427499999999</v>
      </c>
      <c r="V112" s="21">
        <f t="shared" si="40"/>
        <v>9.0302940000000014</v>
      </c>
      <c r="W112" s="21">
        <f t="shared" si="40"/>
        <v>9.0333117000000005</v>
      </c>
      <c r="X112" s="21">
        <f t="shared" si="40"/>
        <v>9.7007651999999975</v>
      </c>
      <c r="Y112" s="21">
        <f t="shared" si="40"/>
        <v>6.5007096000000004</v>
      </c>
      <c r="Z112" s="21">
        <f t="shared" si="40"/>
        <v>7.8521855999999994</v>
      </c>
      <c r="AA112" s="21">
        <f t="shared" si="40"/>
        <v>8.8800550166997017</v>
      </c>
      <c r="AB112" s="21">
        <f t="shared" si="40"/>
        <v>13.164060862756966</v>
      </c>
      <c r="AC112" s="21">
        <f t="shared" si="40"/>
        <v>19.344263309921338</v>
      </c>
      <c r="AD112" s="21">
        <f t="shared" si="40"/>
        <v>19.788367367450903</v>
      </c>
      <c r="AE112" s="21">
        <f t="shared" si="40"/>
        <v>14.630407280949258</v>
      </c>
    </row>
    <row r="113" spans="1:31" x14ac:dyDescent="0.2">
      <c r="A113" s="13" t="s">
        <v>252</v>
      </c>
      <c r="B113" s="4" t="s">
        <v>253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0.84041312975562688</v>
      </c>
      <c r="AB113" s="27">
        <v>1.6511756747569679</v>
      </c>
      <c r="AC113" s="27">
        <v>5.5367202599213403</v>
      </c>
      <c r="AD113" s="27">
        <v>5.6014284474509077</v>
      </c>
      <c r="AE113" s="27">
        <v>0.12575033094926114</v>
      </c>
    </row>
    <row r="114" spans="1:31" x14ac:dyDescent="0.2">
      <c r="A114" s="13" t="s">
        <v>254</v>
      </c>
      <c r="B114" s="4" t="s">
        <v>255</v>
      </c>
      <c r="C114" s="27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</row>
    <row r="115" spans="1:31" x14ac:dyDescent="0.2">
      <c r="A115" s="13" t="s">
        <v>256</v>
      </c>
      <c r="B115" s="4" t="s">
        <v>257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7.2228240000000001</v>
      </c>
      <c r="U115" s="27">
        <v>10.728427499999999</v>
      </c>
      <c r="V115" s="27">
        <v>9.0302940000000014</v>
      </c>
      <c r="W115" s="27">
        <v>9.0333117000000005</v>
      </c>
      <c r="X115" s="27">
        <v>9.7007651999999975</v>
      </c>
      <c r="Y115" s="27">
        <v>6.5007096000000004</v>
      </c>
      <c r="Z115" s="27">
        <v>7.8521855999999994</v>
      </c>
      <c r="AA115" s="27">
        <v>8.0396418869440751</v>
      </c>
      <c r="AB115" s="27">
        <v>11.512885187999998</v>
      </c>
      <c r="AC115" s="27">
        <v>13.807543049999996</v>
      </c>
      <c r="AD115" s="27">
        <v>14.186938919999996</v>
      </c>
      <c r="AE115" s="27">
        <v>14.504656949999998</v>
      </c>
    </row>
    <row r="116" spans="1:31" x14ac:dyDescent="0.2">
      <c r="A116" s="13" t="s">
        <v>258</v>
      </c>
      <c r="B116" s="4" t="s">
        <v>259</v>
      </c>
      <c r="C116" s="21">
        <f t="shared" ref="C116:AE116" si="41">+C117+C118+C119+C120</f>
        <v>0</v>
      </c>
      <c r="D116" s="21">
        <f t="shared" si="41"/>
        <v>0</v>
      </c>
      <c r="E116" s="21">
        <f t="shared" si="41"/>
        <v>0</v>
      </c>
      <c r="F116" s="21">
        <f t="shared" si="41"/>
        <v>0</v>
      </c>
      <c r="G116" s="21">
        <f t="shared" si="41"/>
        <v>0</v>
      </c>
      <c r="H116" s="21">
        <f t="shared" si="41"/>
        <v>0</v>
      </c>
      <c r="I116" s="21">
        <f t="shared" si="41"/>
        <v>0</v>
      </c>
      <c r="J116" s="21">
        <f t="shared" si="41"/>
        <v>0</v>
      </c>
      <c r="K116" s="21">
        <f t="shared" si="41"/>
        <v>0</v>
      </c>
      <c r="L116" s="21">
        <f t="shared" si="41"/>
        <v>0</v>
      </c>
      <c r="M116" s="21">
        <f t="shared" si="41"/>
        <v>0</v>
      </c>
      <c r="N116" s="21">
        <f t="shared" si="41"/>
        <v>0</v>
      </c>
      <c r="O116" s="21">
        <f t="shared" si="41"/>
        <v>0</v>
      </c>
      <c r="P116" s="21">
        <f t="shared" si="41"/>
        <v>0</v>
      </c>
      <c r="Q116" s="21">
        <f t="shared" si="41"/>
        <v>0</v>
      </c>
      <c r="R116" s="21">
        <f t="shared" si="41"/>
        <v>0</v>
      </c>
      <c r="S116" s="21">
        <f t="shared" si="41"/>
        <v>0</v>
      </c>
      <c r="T116" s="21">
        <f t="shared" si="41"/>
        <v>0</v>
      </c>
      <c r="U116" s="21">
        <f t="shared" si="41"/>
        <v>0</v>
      </c>
      <c r="V116" s="21">
        <f t="shared" si="41"/>
        <v>0</v>
      </c>
      <c r="W116" s="21">
        <f t="shared" si="41"/>
        <v>0</v>
      </c>
      <c r="X116" s="21">
        <f t="shared" si="41"/>
        <v>0</v>
      </c>
      <c r="Y116" s="21">
        <f t="shared" si="41"/>
        <v>0</v>
      </c>
      <c r="Z116" s="21">
        <f t="shared" si="41"/>
        <v>0</v>
      </c>
      <c r="AA116" s="21">
        <f t="shared" si="41"/>
        <v>0</v>
      </c>
      <c r="AB116" s="21">
        <f t="shared" si="41"/>
        <v>0</v>
      </c>
      <c r="AC116" s="21">
        <f t="shared" si="41"/>
        <v>0</v>
      </c>
      <c r="AD116" s="21">
        <f t="shared" si="41"/>
        <v>0</v>
      </c>
      <c r="AE116" s="21">
        <f t="shared" si="41"/>
        <v>0</v>
      </c>
    </row>
    <row r="117" spans="1:31" x14ac:dyDescent="0.2">
      <c r="A117" s="13" t="s">
        <v>260</v>
      </c>
      <c r="B117" s="4" t="s">
        <v>261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</row>
    <row r="118" spans="1:31" x14ac:dyDescent="0.2">
      <c r="A118" s="13" t="s">
        <v>262</v>
      </c>
      <c r="B118" s="4" t="s">
        <v>263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</row>
    <row r="119" spans="1:31" x14ac:dyDescent="0.2">
      <c r="A119" s="13" t="s">
        <v>264</v>
      </c>
      <c r="B119" s="4" t="s">
        <v>265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</row>
    <row r="120" spans="1:31" x14ac:dyDescent="0.2">
      <c r="A120" s="13" t="s">
        <v>266</v>
      </c>
      <c r="B120" s="4" t="s">
        <v>267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</row>
    <row r="121" spans="1:31" x14ac:dyDescent="0.2">
      <c r="A121" s="13" t="s">
        <v>268</v>
      </c>
      <c r="B121" s="4" t="s">
        <v>210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</row>
    <row r="122" spans="1:31" x14ac:dyDescent="0.2">
      <c r="A122" s="13" t="s">
        <v>269</v>
      </c>
      <c r="B122" s="4" t="s">
        <v>270</v>
      </c>
      <c r="C122" s="21">
        <f t="shared" ref="C122:AE122" si="42">+C123+C126+C127+C128+C129+C130+C140</f>
        <v>0</v>
      </c>
      <c r="D122" s="21">
        <f t="shared" si="42"/>
        <v>0</v>
      </c>
      <c r="E122" s="21">
        <f t="shared" si="42"/>
        <v>0</v>
      </c>
      <c r="F122" s="21">
        <f t="shared" si="42"/>
        <v>0</v>
      </c>
      <c r="G122" s="21">
        <f t="shared" si="42"/>
        <v>0</v>
      </c>
      <c r="H122" s="21">
        <f t="shared" si="42"/>
        <v>0</v>
      </c>
      <c r="I122" s="21">
        <f t="shared" si="42"/>
        <v>0</v>
      </c>
      <c r="J122" s="21">
        <f t="shared" si="42"/>
        <v>0</v>
      </c>
      <c r="K122" s="21">
        <f t="shared" si="42"/>
        <v>0</v>
      </c>
      <c r="L122" s="21">
        <f t="shared" si="42"/>
        <v>0</v>
      </c>
      <c r="M122" s="21">
        <f t="shared" si="42"/>
        <v>0</v>
      </c>
      <c r="N122" s="21">
        <f t="shared" si="42"/>
        <v>0</v>
      </c>
      <c r="O122" s="21">
        <f t="shared" si="42"/>
        <v>0</v>
      </c>
      <c r="P122" s="21">
        <f t="shared" si="42"/>
        <v>0</v>
      </c>
      <c r="Q122" s="21">
        <f t="shared" si="42"/>
        <v>0</v>
      </c>
      <c r="R122" s="21">
        <f t="shared" si="42"/>
        <v>0</v>
      </c>
      <c r="S122" s="21">
        <f t="shared" si="42"/>
        <v>0</v>
      </c>
      <c r="T122" s="21">
        <f t="shared" si="42"/>
        <v>0</v>
      </c>
      <c r="U122" s="21">
        <f t="shared" si="42"/>
        <v>0</v>
      </c>
      <c r="V122" s="21">
        <f t="shared" si="42"/>
        <v>0</v>
      </c>
      <c r="W122" s="21">
        <f t="shared" si="42"/>
        <v>0</v>
      </c>
      <c r="X122" s="21">
        <f t="shared" si="42"/>
        <v>0</v>
      </c>
      <c r="Y122" s="21">
        <f t="shared" si="42"/>
        <v>0</v>
      </c>
      <c r="Z122" s="21">
        <f t="shared" si="42"/>
        <v>0</v>
      </c>
      <c r="AA122" s="21">
        <f t="shared" si="42"/>
        <v>0</v>
      </c>
      <c r="AB122" s="21">
        <f t="shared" si="42"/>
        <v>0</v>
      </c>
      <c r="AC122" s="21">
        <f t="shared" si="42"/>
        <v>0</v>
      </c>
      <c r="AD122" s="21">
        <f t="shared" si="42"/>
        <v>0</v>
      </c>
      <c r="AE122" s="21">
        <f t="shared" si="42"/>
        <v>0</v>
      </c>
    </row>
    <row r="123" spans="1:31" x14ac:dyDescent="0.2">
      <c r="A123" s="13" t="s">
        <v>271</v>
      </c>
      <c r="B123" s="4" t="s">
        <v>272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spans="1:31" x14ac:dyDescent="0.2">
      <c r="A128" s="13" t="s">
        <v>281</v>
      </c>
      <c r="B128" s="4" t="s">
        <v>282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</row>
    <row r="129" spans="1:31" x14ac:dyDescent="0.2">
      <c r="A129" s="13" t="s">
        <v>283</v>
      </c>
      <c r="B129" s="4" t="s">
        <v>284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</row>
    <row r="130" spans="1:31" x14ac:dyDescent="0.2">
      <c r="A130" s="13" t="s">
        <v>285</v>
      </c>
      <c r="B130" s="4" t="s">
        <v>286</v>
      </c>
      <c r="C130" s="21">
        <f t="shared" ref="C130:AE130" si="43">+C131+C132+C133+C134+C135+C136</f>
        <v>0</v>
      </c>
      <c r="D130" s="21">
        <f t="shared" si="43"/>
        <v>0</v>
      </c>
      <c r="E130" s="21">
        <f t="shared" si="43"/>
        <v>0</v>
      </c>
      <c r="F130" s="21">
        <f t="shared" si="43"/>
        <v>0</v>
      </c>
      <c r="G130" s="21">
        <f t="shared" si="43"/>
        <v>0</v>
      </c>
      <c r="H130" s="21">
        <f t="shared" si="43"/>
        <v>0</v>
      </c>
      <c r="I130" s="21">
        <f t="shared" si="43"/>
        <v>0</v>
      </c>
      <c r="J130" s="21">
        <f t="shared" si="43"/>
        <v>0</v>
      </c>
      <c r="K130" s="21">
        <f t="shared" si="43"/>
        <v>0</v>
      </c>
      <c r="L130" s="21">
        <f t="shared" si="43"/>
        <v>0</v>
      </c>
      <c r="M130" s="21">
        <f t="shared" si="43"/>
        <v>0</v>
      </c>
      <c r="N130" s="21">
        <f t="shared" si="43"/>
        <v>0</v>
      </c>
      <c r="O130" s="21">
        <f t="shared" si="43"/>
        <v>0</v>
      </c>
      <c r="P130" s="21">
        <f t="shared" si="43"/>
        <v>0</v>
      </c>
      <c r="Q130" s="21">
        <f t="shared" si="43"/>
        <v>0</v>
      </c>
      <c r="R130" s="21">
        <f t="shared" si="43"/>
        <v>0</v>
      </c>
      <c r="S130" s="21">
        <f t="shared" si="43"/>
        <v>0</v>
      </c>
      <c r="T130" s="21">
        <f t="shared" si="43"/>
        <v>0</v>
      </c>
      <c r="U130" s="21">
        <f t="shared" si="43"/>
        <v>0</v>
      </c>
      <c r="V130" s="21">
        <f t="shared" si="43"/>
        <v>0</v>
      </c>
      <c r="W130" s="21">
        <f t="shared" si="43"/>
        <v>0</v>
      </c>
      <c r="X130" s="21">
        <f t="shared" si="43"/>
        <v>0</v>
      </c>
      <c r="Y130" s="21">
        <f t="shared" si="43"/>
        <v>0</v>
      </c>
      <c r="Z130" s="21">
        <f t="shared" si="43"/>
        <v>0</v>
      </c>
      <c r="AA130" s="21">
        <f t="shared" si="43"/>
        <v>0</v>
      </c>
      <c r="AB130" s="21">
        <f t="shared" si="43"/>
        <v>0</v>
      </c>
      <c r="AC130" s="21">
        <f t="shared" si="43"/>
        <v>0</v>
      </c>
      <c r="AD130" s="21">
        <f t="shared" si="43"/>
        <v>0</v>
      </c>
      <c r="AE130" s="21">
        <f t="shared" si="43"/>
        <v>0</v>
      </c>
    </row>
    <row r="131" spans="1:31" x14ac:dyDescent="0.2">
      <c r="A131" s="13" t="s">
        <v>287</v>
      </c>
      <c r="B131" s="4" t="s">
        <v>288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</row>
    <row r="132" spans="1:31" x14ac:dyDescent="0.2">
      <c r="A132" s="13" t="s">
        <v>289</v>
      </c>
      <c r="B132" s="4" t="s">
        <v>290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</row>
    <row r="133" spans="1:31" x14ac:dyDescent="0.2">
      <c r="A133" s="13" t="s">
        <v>291</v>
      </c>
      <c r="B133" s="4" t="s">
        <v>292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spans="1:31" x14ac:dyDescent="0.2">
      <c r="A134" s="13" t="s">
        <v>293</v>
      </c>
      <c r="B134" s="4" t="s">
        <v>294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spans="1:31" x14ac:dyDescent="0.2">
      <c r="A135" s="13" t="s">
        <v>295</v>
      </c>
      <c r="B135" s="4" t="s">
        <v>296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spans="1:31" x14ac:dyDescent="0.2">
      <c r="A136" s="13" t="s">
        <v>297</v>
      </c>
      <c r="B136" s="4" t="s">
        <v>298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x14ac:dyDescent="0.2">
      <c r="A141" s="13" t="s">
        <v>306</v>
      </c>
      <c r="B141" s="4" t="s">
        <v>307</v>
      </c>
      <c r="C141" s="21">
        <f t="shared" ref="C141:AE141" si="44">+C142+C143+C144+C145+C146+C147</f>
        <v>0</v>
      </c>
      <c r="D141" s="21">
        <f t="shared" si="44"/>
        <v>0</v>
      </c>
      <c r="E141" s="21">
        <f t="shared" si="44"/>
        <v>0</v>
      </c>
      <c r="F141" s="21">
        <f t="shared" si="44"/>
        <v>0</v>
      </c>
      <c r="G141" s="21">
        <f t="shared" si="44"/>
        <v>0</v>
      </c>
      <c r="H141" s="21">
        <f t="shared" si="44"/>
        <v>0</v>
      </c>
      <c r="I141" s="21">
        <f t="shared" si="44"/>
        <v>0</v>
      </c>
      <c r="J141" s="21">
        <f t="shared" si="44"/>
        <v>0</v>
      </c>
      <c r="K141" s="21">
        <f t="shared" si="44"/>
        <v>0</v>
      </c>
      <c r="L141" s="21">
        <f t="shared" si="44"/>
        <v>0</v>
      </c>
      <c r="M141" s="21">
        <f t="shared" si="44"/>
        <v>0</v>
      </c>
      <c r="N141" s="21">
        <f t="shared" si="44"/>
        <v>0</v>
      </c>
      <c r="O141" s="21">
        <f t="shared" si="44"/>
        <v>0</v>
      </c>
      <c r="P141" s="21">
        <f t="shared" si="44"/>
        <v>0</v>
      </c>
      <c r="Q141" s="21">
        <f t="shared" si="44"/>
        <v>0</v>
      </c>
      <c r="R141" s="21">
        <f t="shared" si="44"/>
        <v>0</v>
      </c>
      <c r="S141" s="21">
        <f t="shared" si="44"/>
        <v>0</v>
      </c>
      <c r="T141" s="21">
        <f t="shared" si="44"/>
        <v>0</v>
      </c>
      <c r="U141" s="21">
        <f t="shared" si="44"/>
        <v>0</v>
      </c>
      <c r="V141" s="21">
        <f t="shared" si="44"/>
        <v>0</v>
      </c>
      <c r="W141" s="21">
        <f t="shared" si="44"/>
        <v>0</v>
      </c>
      <c r="X141" s="21">
        <f t="shared" si="44"/>
        <v>0</v>
      </c>
      <c r="Y141" s="21">
        <f t="shared" si="44"/>
        <v>0</v>
      </c>
      <c r="Z141" s="21">
        <f t="shared" si="44"/>
        <v>0</v>
      </c>
      <c r="AA141" s="21">
        <f t="shared" si="44"/>
        <v>0</v>
      </c>
      <c r="AB141" s="21">
        <f t="shared" si="44"/>
        <v>0</v>
      </c>
      <c r="AC141" s="21">
        <f t="shared" si="44"/>
        <v>0</v>
      </c>
      <c r="AD141" s="21">
        <f t="shared" si="44"/>
        <v>0</v>
      </c>
      <c r="AE141" s="21">
        <f t="shared" si="44"/>
        <v>0</v>
      </c>
    </row>
    <row r="142" spans="1:31" x14ac:dyDescent="0.2">
      <c r="A142" s="13" t="s">
        <v>308</v>
      </c>
      <c r="B142" s="4" t="s">
        <v>309</v>
      </c>
      <c r="C142" s="27">
        <v>0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</row>
    <row r="143" spans="1:31" x14ac:dyDescent="0.2">
      <c r="A143" s="13" t="s">
        <v>310</v>
      </c>
      <c r="B143" s="4" t="s">
        <v>311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</row>
    <row r="144" spans="1:31" x14ac:dyDescent="0.2">
      <c r="A144" s="13" t="s">
        <v>312</v>
      </c>
      <c r="B144" s="4" t="s">
        <v>313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</row>
    <row r="147" spans="1:31" x14ac:dyDescent="0.2">
      <c r="A147" s="13" t="s">
        <v>318</v>
      </c>
      <c r="B147" s="4" t="s">
        <v>319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45">+C150+C151</f>
        <v>1.9439176048129689</v>
      </c>
      <c r="D149" s="21">
        <f t="shared" si="45"/>
        <v>1.9372022442924253</v>
      </c>
      <c r="E149" s="21">
        <f t="shared" si="45"/>
        <v>2.036901006957244</v>
      </c>
      <c r="F149" s="21">
        <f t="shared" si="45"/>
        <v>2.0471652899718435</v>
      </c>
      <c r="G149" s="21">
        <f t="shared" si="45"/>
        <v>2.1389904051596051</v>
      </c>
      <c r="H149" s="21">
        <f t="shared" si="45"/>
        <v>2.1722158563200296</v>
      </c>
      <c r="I149" s="21">
        <f t="shared" si="45"/>
        <v>2.2603510162317266</v>
      </c>
      <c r="J149" s="21">
        <f t="shared" si="45"/>
        <v>2.294914078430927</v>
      </c>
      <c r="K149" s="21">
        <f t="shared" si="45"/>
        <v>2.3110735722658302</v>
      </c>
      <c r="L149" s="21">
        <f t="shared" si="45"/>
        <v>2.130080529124148</v>
      </c>
      <c r="M149" s="21">
        <f t="shared" si="45"/>
        <v>2.4242514317234036</v>
      </c>
      <c r="N149" s="21">
        <f t="shared" si="45"/>
        <v>2.4760377419455271</v>
      </c>
      <c r="O149" s="21">
        <f t="shared" si="45"/>
        <v>2.6102539744449533</v>
      </c>
      <c r="P149" s="21">
        <f t="shared" si="45"/>
        <v>2.5308768611078785</v>
      </c>
      <c r="Q149" s="21">
        <f t="shared" si="45"/>
        <v>2.6021787621904657</v>
      </c>
      <c r="R149" s="21">
        <f t="shared" si="45"/>
        <v>2.9313440293340602</v>
      </c>
      <c r="S149" s="21">
        <f t="shared" si="45"/>
        <v>2.9794884808441724</v>
      </c>
      <c r="T149" s="21">
        <f t="shared" si="45"/>
        <v>3.0807078544574358</v>
      </c>
      <c r="U149" s="21">
        <f t="shared" si="45"/>
        <v>3.2621142254269704</v>
      </c>
      <c r="V149" s="21">
        <f t="shared" si="45"/>
        <v>3.2811783540445481</v>
      </c>
      <c r="W149" s="21">
        <f t="shared" si="45"/>
        <v>3.6763005532728856</v>
      </c>
      <c r="X149" s="21">
        <f t="shared" si="45"/>
        <v>4.2990826752944091</v>
      </c>
      <c r="Y149" s="21">
        <f t="shared" si="45"/>
        <v>4.5027149016508767</v>
      </c>
      <c r="Z149" s="21">
        <f t="shared" si="45"/>
        <v>4.3913533269869935</v>
      </c>
      <c r="AA149" s="21">
        <f t="shared" si="45"/>
        <v>4.3683965037916632</v>
      </c>
      <c r="AB149" s="21">
        <f t="shared" si="45"/>
        <v>4.504019333714389</v>
      </c>
      <c r="AC149" s="21">
        <f t="shared" si="45"/>
        <v>5.2307629722791953</v>
      </c>
      <c r="AD149" s="21">
        <f t="shared" si="45"/>
        <v>5.5076756055517411</v>
      </c>
      <c r="AE149" s="21">
        <f t="shared" si="45"/>
        <v>5.8548639959191719</v>
      </c>
    </row>
    <row r="150" spans="1:31" x14ac:dyDescent="0.2">
      <c r="A150" s="13" t="s">
        <v>323</v>
      </c>
      <c r="B150" s="4" t="s">
        <v>324</v>
      </c>
      <c r="C150" s="27">
        <v>1.6211746390708817</v>
      </c>
      <c r="D150" s="27">
        <v>1.6532221255353143</v>
      </c>
      <c r="E150" s="27">
        <v>1.6861711328121158</v>
      </c>
      <c r="F150" s="27">
        <v>1.7200375964546848</v>
      </c>
      <c r="G150" s="27">
        <v>1.7548383147146784</v>
      </c>
      <c r="H150" s="27">
        <v>1.7905909612036059</v>
      </c>
      <c r="I150" s="27">
        <v>1.8273140990757986</v>
      </c>
      <c r="J150" s="27">
        <v>1.8650271967561711</v>
      </c>
      <c r="K150" s="27">
        <v>1.9037506452397654</v>
      </c>
      <c r="L150" s="27">
        <v>2.0202890487507652</v>
      </c>
      <c r="M150" s="27">
        <v>2.0079248314128715</v>
      </c>
      <c r="N150" s="27">
        <v>2.0508015692173975</v>
      </c>
      <c r="O150" s="27">
        <v>2.1479242793232456</v>
      </c>
      <c r="P150" s="27">
        <v>2.0972728633875506</v>
      </c>
      <c r="Q150" s="27">
        <v>2.1502301257131577</v>
      </c>
      <c r="R150" s="27">
        <v>2.4034547644018209</v>
      </c>
      <c r="S150" s="27">
        <v>2.5253255779688626</v>
      </c>
      <c r="T150" s="27">
        <v>2.6605018303496544</v>
      </c>
      <c r="U150" s="27">
        <v>2.8425429323250162</v>
      </c>
      <c r="V150" s="27">
        <v>2.9729713017455506</v>
      </c>
      <c r="W150" s="27">
        <v>3.2445579940260796</v>
      </c>
      <c r="X150" s="27">
        <v>3.8812621707311235</v>
      </c>
      <c r="Y150" s="27">
        <v>4.0930193016216796</v>
      </c>
      <c r="Z150" s="27">
        <v>3.870840184262387</v>
      </c>
      <c r="AA150" s="27">
        <v>3.9222062810643976</v>
      </c>
      <c r="AB150" s="27">
        <v>4.0163588004731068</v>
      </c>
      <c r="AC150" s="27">
        <v>4.765985979632025</v>
      </c>
      <c r="AD150" s="27">
        <v>5.1358772530870462</v>
      </c>
      <c r="AE150" s="27">
        <v>5.4183353701942156</v>
      </c>
    </row>
    <row r="151" spans="1:31" x14ac:dyDescent="0.2">
      <c r="A151" s="13" t="s">
        <v>325</v>
      </c>
      <c r="B151" s="4" t="s">
        <v>326</v>
      </c>
      <c r="C151" s="27">
        <v>0.32274296574208722</v>
      </c>
      <c r="D151" s="27">
        <v>0.28398011875711088</v>
      </c>
      <c r="E151" s="27">
        <v>0.35072987414512796</v>
      </c>
      <c r="F151" s="27">
        <v>0.32712769351715887</v>
      </c>
      <c r="G151" s="27">
        <v>0.38415209044492676</v>
      </c>
      <c r="H151" s="27">
        <v>0.38162489511642356</v>
      </c>
      <c r="I151" s="27">
        <v>0.43303691715592796</v>
      </c>
      <c r="J151" s="27">
        <v>0.42988688167475608</v>
      </c>
      <c r="K151" s="27">
        <v>0.40732292702606476</v>
      </c>
      <c r="L151" s="27">
        <v>0.109791480373383</v>
      </c>
      <c r="M151" s="27">
        <v>0.41632660031053231</v>
      </c>
      <c r="N151" s="27">
        <v>0.42523617272812936</v>
      </c>
      <c r="O151" s="27">
        <v>0.46232969512170752</v>
      </c>
      <c r="P151" s="27">
        <v>0.43360399772032809</v>
      </c>
      <c r="Q151" s="27">
        <v>0.45194863647730787</v>
      </c>
      <c r="R151" s="27">
        <v>0.5278892649322392</v>
      </c>
      <c r="S151" s="27">
        <v>0.45416290287530997</v>
      </c>
      <c r="T151" s="27">
        <v>0.42020602410778146</v>
      </c>
      <c r="U151" s="27">
        <v>0.41957129310195435</v>
      </c>
      <c r="V151" s="27">
        <v>0.30820705229899747</v>
      </c>
      <c r="W151" s="27">
        <v>0.43174255924680605</v>
      </c>
      <c r="X151" s="27">
        <v>0.41782050456328612</v>
      </c>
      <c r="Y151" s="27">
        <v>0.40969560002919736</v>
      </c>
      <c r="Z151" s="27">
        <v>0.5205131427246068</v>
      </c>
      <c r="AA151" s="27">
        <v>0.44619022272726572</v>
      </c>
      <c r="AB151" s="27">
        <v>0.48766053324128267</v>
      </c>
      <c r="AC151" s="27">
        <v>0.46477699264717071</v>
      </c>
      <c r="AD151" s="27">
        <v>0.37179835246469473</v>
      </c>
      <c r="AE151" s="27">
        <v>0.43652862572495593</v>
      </c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+D160+E160</f>
        <v>0</v>
      </c>
      <c r="D160" s="21">
        <f t="shared" ref="D160:AE160" si="46">+E160+F160</f>
        <v>0</v>
      </c>
      <c r="E160" s="21">
        <f t="shared" si="46"/>
        <v>0</v>
      </c>
      <c r="F160" s="21">
        <f t="shared" si="46"/>
        <v>0</v>
      </c>
      <c r="G160" s="21">
        <f t="shared" si="46"/>
        <v>0</v>
      </c>
      <c r="H160" s="21">
        <f t="shared" si="46"/>
        <v>0</v>
      </c>
      <c r="I160" s="21">
        <f t="shared" si="46"/>
        <v>0</v>
      </c>
      <c r="J160" s="21">
        <f t="shared" si="46"/>
        <v>0</v>
      </c>
      <c r="K160" s="21">
        <f t="shared" si="46"/>
        <v>0</v>
      </c>
      <c r="L160" s="21">
        <f t="shared" si="46"/>
        <v>0</v>
      </c>
      <c r="M160" s="21">
        <f t="shared" si="46"/>
        <v>0</v>
      </c>
      <c r="N160" s="21">
        <f t="shared" si="46"/>
        <v>0</v>
      </c>
      <c r="O160" s="21">
        <f t="shared" si="46"/>
        <v>0</v>
      </c>
      <c r="P160" s="21">
        <f t="shared" si="46"/>
        <v>0</v>
      </c>
      <c r="Q160" s="21">
        <f t="shared" si="46"/>
        <v>0</v>
      </c>
      <c r="R160" s="21">
        <f t="shared" si="46"/>
        <v>0</v>
      </c>
      <c r="S160" s="21">
        <f t="shared" si="46"/>
        <v>0</v>
      </c>
      <c r="T160" s="21">
        <f t="shared" si="46"/>
        <v>0</v>
      </c>
      <c r="U160" s="21">
        <f t="shared" si="46"/>
        <v>0</v>
      </c>
      <c r="V160" s="21">
        <f t="shared" si="46"/>
        <v>0</v>
      </c>
      <c r="W160" s="21">
        <f t="shared" si="46"/>
        <v>0</v>
      </c>
      <c r="X160" s="21">
        <f t="shared" si="46"/>
        <v>0</v>
      </c>
      <c r="Y160" s="21">
        <f t="shared" si="46"/>
        <v>0</v>
      </c>
      <c r="Z160" s="21">
        <f t="shared" si="46"/>
        <v>0</v>
      </c>
      <c r="AA160" s="21">
        <f t="shared" si="46"/>
        <v>0</v>
      </c>
      <c r="AB160" s="21">
        <f t="shared" si="46"/>
        <v>0</v>
      </c>
      <c r="AC160" s="21">
        <f t="shared" si="46"/>
        <v>0</v>
      </c>
      <c r="AD160" s="21">
        <f t="shared" si="46"/>
        <v>0</v>
      </c>
      <c r="AE160" s="21">
        <f t="shared" si="46"/>
        <v>0</v>
      </c>
    </row>
    <row r="161" spans="1:31" x14ac:dyDescent="0.2">
      <c r="A161" s="13" t="s">
        <v>343</v>
      </c>
      <c r="B161" s="4" t="s">
        <v>344</v>
      </c>
      <c r="C161" s="21">
        <f>+D161+E161</f>
        <v>0</v>
      </c>
      <c r="D161" s="21">
        <f t="shared" ref="D161:AE161" si="47">+E161+F161</f>
        <v>0</v>
      </c>
      <c r="E161" s="21">
        <f t="shared" si="47"/>
        <v>0</v>
      </c>
      <c r="F161" s="21">
        <f t="shared" si="47"/>
        <v>0</v>
      </c>
      <c r="G161" s="21">
        <f t="shared" si="47"/>
        <v>0</v>
      </c>
      <c r="H161" s="21">
        <f t="shared" si="47"/>
        <v>0</v>
      </c>
      <c r="I161" s="21">
        <f t="shared" si="47"/>
        <v>0</v>
      </c>
      <c r="J161" s="21">
        <f t="shared" si="47"/>
        <v>0</v>
      </c>
      <c r="K161" s="21">
        <f t="shared" si="47"/>
        <v>0</v>
      </c>
      <c r="L161" s="21">
        <f t="shared" si="47"/>
        <v>0</v>
      </c>
      <c r="M161" s="21">
        <f t="shared" si="47"/>
        <v>0</v>
      </c>
      <c r="N161" s="21">
        <f t="shared" si="47"/>
        <v>0</v>
      </c>
      <c r="O161" s="21">
        <f t="shared" si="47"/>
        <v>0</v>
      </c>
      <c r="P161" s="21">
        <f t="shared" si="47"/>
        <v>0</v>
      </c>
      <c r="Q161" s="21">
        <f t="shared" si="47"/>
        <v>0</v>
      </c>
      <c r="R161" s="21">
        <f t="shared" si="47"/>
        <v>0</v>
      </c>
      <c r="S161" s="21">
        <f t="shared" si="47"/>
        <v>0</v>
      </c>
      <c r="T161" s="21">
        <f t="shared" si="47"/>
        <v>0</v>
      </c>
      <c r="U161" s="21">
        <f t="shared" si="47"/>
        <v>0</v>
      </c>
      <c r="V161" s="21">
        <f t="shared" si="47"/>
        <v>0</v>
      </c>
      <c r="W161" s="21">
        <f t="shared" si="47"/>
        <v>0</v>
      </c>
      <c r="X161" s="21">
        <f t="shared" si="47"/>
        <v>0</v>
      </c>
      <c r="Y161" s="21">
        <f t="shared" si="47"/>
        <v>0</v>
      </c>
      <c r="Z161" s="21">
        <f t="shared" si="47"/>
        <v>0</v>
      </c>
      <c r="AA161" s="21">
        <f t="shared" si="47"/>
        <v>0</v>
      </c>
      <c r="AB161" s="21">
        <f t="shared" si="47"/>
        <v>0</v>
      </c>
      <c r="AC161" s="21">
        <f t="shared" si="47"/>
        <v>0</v>
      </c>
      <c r="AD161" s="21">
        <f t="shared" si="47"/>
        <v>0</v>
      </c>
      <c r="AE161" s="21">
        <f t="shared" si="47"/>
        <v>0</v>
      </c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>+D173+E173</f>
        <v>0</v>
      </c>
      <c r="D173" s="21">
        <f t="shared" ref="D173:AE173" si="48">+E173+F173</f>
        <v>0</v>
      </c>
      <c r="E173" s="21">
        <f t="shared" si="48"/>
        <v>0</v>
      </c>
      <c r="F173" s="21">
        <f t="shared" si="48"/>
        <v>0</v>
      </c>
      <c r="G173" s="21">
        <f t="shared" si="48"/>
        <v>0</v>
      </c>
      <c r="H173" s="21">
        <f t="shared" si="48"/>
        <v>0</v>
      </c>
      <c r="I173" s="21">
        <f t="shared" si="48"/>
        <v>0</v>
      </c>
      <c r="J173" s="21">
        <f t="shared" si="48"/>
        <v>0</v>
      </c>
      <c r="K173" s="21">
        <f t="shared" si="48"/>
        <v>0</v>
      </c>
      <c r="L173" s="21">
        <f t="shared" si="48"/>
        <v>0</v>
      </c>
      <c r="M173" s="21">
        <f t="shared" si="48"/>
        <v>0</v>
      </c>
      <c r="N173" s="21">
        <f t="shared" si="48"/>
        <v>0</v>
      </c>
      <c r="O173" s="21">
        <f t="shared" si="48"/>
        <v>0</v>
      </c>
      <c r="P173" s="21">
        <f t="shared" si="48"/>
        <v>0</v>
      </c>
      <c r="Q173" s="21">
        <f t="shared" si="48"/>
        <v>0</v>
      </c>
      <c r="R173" s="21">
        <f t="shared" si="48"/>
        <v>0</v>
      </c>
      <c r="S173" s="21">
        <f t="shared" si="48"/>
        <v>0</v>
      </c>
      <c r="T173" s="21">
        <f t="shared" si="48"/>
        <v>0</v>
      </c>
      <c r="U173" s="21">
        <f t="shared" si="48"/>
        <v>0</v>
      </c>
      <c r="V173" s="21">
        <f t="shared" si="48"/>
        <v>0</v>
      </c>
      <c r="W173" s="21">
        <f t="shared" si="48"/>
        <v>0</v>
      </c>
      <c r="X173" s="21">
        <f t="shared" si="48"/>
        <v>0</v>
      </c>
      <c r="Y173" s="21">
        <f t="shared" si="48"/>
        <v>0</v>
      </c>
      <c r="Z173" s="21">
        <f t="shared" si="48"/>
        <v>0</v>
      </c>
      <c r="AA173" s="21">
        <f t="shared" si="48"/>
        <v>0</v>
      </c>
      <c r="AB173" s="21">
        <f t="shared" si="48"/>
        <v>0</v>
      </c>
      <c r="AC173" s="21">
        <f t="shared" si="48"/>
        <v>0</v>
      </c>
      <c r="AD173" s="21">
        <f t="shared" si="48"/>
        <v>0</v>
      </c>
      <c r="AE173" s="21">
        <f t="shared" si="48"/>
        <v>0</v>
      </c>
    </row>
    <row r="174" spans="1:31" x14ac:dyDescent="0.2">
      <c r="A174" s="13" t="s">
        <v>360</v>
      </c>
      <c r="B174" s="4" t="s">
        <v>361</v>
      </c>
      <c r="C174" s="21">
        <f>+D174+E174</f>
        <v>0</v>
      </c>
      <c r="D174" s="21">
        <f t="shared" ref="D174:AE174" si="49">+E174+F174</f>
        <v>0</v>
      </c>
      <c r="E174" s="21">
        <f t="shared" si="49"/>
        <v>0</v>
      </c>
      <c r="F174" s="21">
        <f t="shared" si="49"/>
        <v>0</v>
      </c>
      <c r="G174" s="21">
        <f t="shared" si="49"/>
        <v>0</v>
      </c>
      <c r="H174" s="21">
        <f t="shared" si="49"/>
        <v>0</v>
      </c>
      <c r="I174" s="21">
        <f t="shared" si="49"/>
        <v>0</v>
      </c>
      <c r="J174" s="21">
        <f t="shared" si="49"/>
        <v>0</v>
      </c>
      <c r="K174" s="21">
        <f t="shared" si="49"/>
        <v>0</v>
      </c>
      <c r="L174" s="21">
        <f t="shared" si="49"/>
        <v>0</v>
      </c>
      <c r="M174" s="21">
        <f t="shared" si="49"/>
        <v>0</v>
      </c>
      <c r="N174" s="21">
        <f t="shared" si="49"/>
        <v>0</v>
      </c>
      <c r="O174" s="21">
        <f t="shared" si="49"/>
        <v>0</v>
      </c>
      <c r="P174" s="21">
        <f t="shared" si="49"/>
        <v>0</v>
      </c>
      <c r="Q174" s="21">
        <f t="shared" si="49"/>
        <v>0</v>
      </c>
      <c r="R174" s="21">
        <f t="shared" si="49"/>
        <v>0</v>
      </c>
      <c r="S174" s="21">
        <f t="shared" si="49"/>
        <v>0</v>
      </c>
      <c r="T174" s="21">
        <f t="shared" si="49"/>
        <v>0</v>
      </c>
      <c r="U174" s="21">
        <f t="shared" si="49"/>
        <v>0</v>
      </c>
      <c r="V174" s="21">
        <f t="shared" si="49"/>
        <v>0</v>
      </c>
      <c r="W174" s="21">
        <f t="shared" si="49"/>
        <v>0</v>
      </c>
      <c r="X174" s="21">
        <f t="shared" si="49"/>
        <v>0</v>
      </c>
      <c r="Y174" s="21">
        <f t="shared" si="49"/>
        <v>0</v>
      </c>
      <c r="Z174" s="21">
        <f t="shared" si="49"/>
        <v>0</v>
      </c>
      <c r="AA174" s="21">
        <f t="shared" si="49"/>
        <v>0</v>
      </c>
      <c r="AB174" s="21">
        <f t="shared" si="49"/>
        <v>0</v>
      </c>
      <c r="AC174" s="21">
        <f t="shared" si="49"/>
        <v>0</v>
      </c>
      <c r="AD174" s="21">
        <f t="shared" si="49"/>
        <v>0</v>
      </c>
      <c r="AE174" s="21">
        <f t="shared" si="49"/>
        <v>0</v>
      </c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>
        <f>+D178+E178</f>
        <v>0</v>
      </c>
      <c r="D178" s="21">
        <f t="shared" ref="D178:AE178" si="50">+E178+F178</f>
        <v>0</v>
      </c>
      <c r="E178" s="21">
        <f t="shared" si="50"/>
        <v>0</v>
      </c>
      <c r="F178" s="21">
        <f t="shared" si="50"/>
        <v>0</v>
      </c>
      <c r="G178" s="21">
        <f t="shared" si="50"/>
        <v>0</v>
      </c>
      <c r="H178" s="21">
        <f t="shared" si="50"/>
        <v>0</v>
      </c>
      <c r="I178" s="21">
        <f t="shared" si="50"/>
        <v>0</v>
      </c>
      <c r="J178" s="21">
        <f t="shared" si="50"/>
        <v>0</v>
      </c>
      <c r="K178" s="21">
        <f t="shared" si="50"/>
        <v>0</v>
      </c>
      <c r="L178" s="21">
        <f t="shared" si="50"/>
        <v>0</v>
      </c>
      <c r="M178" s="21">
        <f t="shared" si="50"/>
        <v>0</v>
      </c>
      <c r="N178" s="21">
        <f t="shared" si="50"/>
        <v>0</v>
      </c>
      <c r="O178" s="21">
        <f t="shared" si="50"/>
        <v>0</v>
      </c>
      <c r="P178" s="21">
        <f t="shared" si="50"/>
        <v>0</v>
      </c>
      <c r="Q178" s="21">
        <f t="shared" si="50"/>
        <v>0</v>
      </c>
      <c r="R178" s="21">
        <f t="shared" si="50"/>
        <v>0</v>
      </c>
      <c r="S178" s="21">
        <f t="shared" si="50"/>
        <v>0</v>
      </c>
      <c r="T178" s="21">
        <f t="shared" si="50"/>
        <v>0</v>
      </c>
      <c r="U178" s="21">
        <f t="shared" si="50"/>
        <v>0</v>
      </c>
      <c r="V178" s="21">
        <f t="shared" si="50"/>
        <v>0</v>
      </c>
      <c r="W178" s="21">
        <f t="shared" si="50"/>
        <v>0</v>
      </c>
      <c r="X178" s="21">
        <f t="shared" si="50"/>
        <v>0</v>
      </c>
      <c r="Y178" s="21">
        <f t="shared" si="50"/>
        <v>0</v>
      </c>
      <c r="Z178" s="21">
        <f t="shared" si="50"/>
        <v>0</v>
      </c>
      <c r="AA178" s="21">
        <f t="shared" si="50"/>
        <v>0</v>
      </c>
      <c r="AB178" s="21">
        <f t="shared" si="50"/>
        <v>0</v>
      </c>
      <c r="AC178" s="21">
        <f t="shared" si="50"/>
        <v>0</v>
      </c>
      <c r="AD178" s="21">
        <f t="shared" si="50"/>
        <v>0</v>
      </c>
      <c r="AE178" s="21">
        <f t="shared" si="50"/>
        <v>0</v>
      </c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>
        <f>+D182+E182</f>
        <v>0</v>
      </c>
      <c r="D182" s="21">
        <f t="shared" ref="D182:AE182" si="51">+E182+F182</f>
        <v>0</v>
      </c>
      <c r="E182" s="21">
        <f t="shared" si="51"/>
        <v>0</v>
      </c>
      <c r="F182" s="21">
        <f t="shared" si="51"/>
        <v>0</v>
      </c>
      <c r="G182" s="21">
        <f t="shared" si="51"/>
        <v>0</v>
      </c>
      <c r="H182" s="21">
        <f t="shared" si="51"/>
        <v>0</v>
      </c>
      <c r="I182" s="21">
        <f t="shared" si="51"/>
        <v>0</v>
      </c>
      <c r="J182" s="21">
        <f t="shared" si="51"/>
        <v>0</v>
      </c>
      <c r="K182" s="21">
        <f t="shared" si="51"/>
        <v>0</v>
      </c>
      <c r="L182" s="21">
        <f t="shared" si="51"/>
        <v>0</v>
      </c>
      <c r="M182" s="21">
        <f t="shared" si="51"/>
        <v>0</v>
      </c>
      <c r="N182" s="21">
        <f t="shared" si="51"/>
        <v>0</v>
      </c>
      <c r="O182" s="21">
        <f t="shared" si="51"/>
        <v>0</v>
      </c>
      <c r="P182" s="21">
        <f t="shared" si="51"/>
        <v>0</v>
      </c>
      <c r="Q182" s="21">
        <f t="shared" si="51"/>
        <v>0</v>
      </c>
      <c r="R182" s="21">
        <f t="shared" si="51"/>
        <v>0</v>
      </c>
      <c r="S182" s="21">
        <f t="shared" si="51"/>
        <v>0</v>
      </c>
      <c r="T182" s="21">
        <f t="shared" si="51"/>
        <v>0</v>
      </c>
      <c r="U182" s="21">
        <f t="shared" si="51"/>
        <v>0</v>
      </c>
      <c r="V182" s="21">
        <f t="shared" si="51"/>
        <v>0</v>
      </c>
      <c r="W182" s="21">
        <f t="shared" si="51"/>
        <v>0</v>
      </c>
      <c r="X182" s="21">
        <f t="shared" si="51"/>
        <v>0</v>
      </c>
      <c r="Y182" s="21">
        <f t="shared" si="51"/>
        <v>0</v>
      </c>
      <c r="Z182" s="21">
        <f t="shared" si="51"/>
        <v>0</v>
      </c>
      <c r="AA182" s="21">
        <f t="shared" si="51"/>
        <v>0</v>
      </c>
      <c r="AB182" s="21">
        <f t="shared" si="51"/>
        <v>0</v>
      </c>
      <c r="AC182" s="21">
        <f t="shared" si="51"/>
        <v>0</v>
      </c>
      <c r="AD182" s="21">
        <f t="shared" si="51"/>
        <v>0</v>
      </c>
      <c r="AE182" s="21">
        <f t="shared" si="51"/>
        <v>0</v>
      </c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>
        <f>+C188+C189+C190</f>
        <v>0</v>
      </c>
      <c r="D187" s="21">
        <f t="shared" ref="D187:AE187" si="52">+D188+D189+D190</f>
        <v>0</v>
      </c>
      <c r="E187" s="21">
        <f t="shared" si="52"/>
        <v>0</v>
      </c>
      <c r="F187" s="21">
        <f t="shared" si="52"/>
        <v>0</v>
      </c>
      <c r="G187" s="21">
        <f t="shared" si="52"/>
        <v>0</v>
      </c>
      <c r="H187" s="21">
        <f t="shared" si="52"/>
        <v>0</v>
      </c>
      <c r="I187" s="21">
        <f t="shared" si="52"/>
        <v>0</v>
      </c>
      <c r="J187" s="21">
        <f t="shared" si="52"/>
        <v>0</v>
      </c>
      <c r="K187" s="21">
        <f t="shared" si="52"/>
        <v>0</v>
      </c>
      <c r="L187" s="21">
        <f t="shared" si="52"/>
        <v>0</v>
      </c>
      <c r="M187" s="21">
        <f t="shared" si="52"/>
        <v>0</v>
      </c>
      <c r="N187" s="21">
        <f t="shared" si="52"/>
        <v>0</v>
      </c>
      <c r="O187" s="21">
        <f t="shared" si="52"/>
        <v>0</v>
      </c>
      <c r="P187" s="21">
        <f t="shared" si="52"/>
        <v>0</v>
      </c>
      <c r="Q187" s="21">
        <f t="shared" si="52"/>
        <v>0</v>
      </c>
      <c r="R187" s="21">
        <f t="shared" si="52"/>
        <v>0</v>
      </c>
      <c r="S187" s="21">
        <f t="shared" si="52"/>
        <v>0</v>
      </c>
      <c r="T187" s="21">
        <f t="shared" si="52"/>
        <v>0</v>
      </c>
      <c r="U187" s="21">
        <f t="shared" si="52"/>
        <v>0</v>
      </c>
      <c r="V187" s="21">
        <f t="shared" si="52"/>
        <v>0</v>
      </c>
      <c r="W187" s="21">
        <f t="shared" si="52"/>
        <v>0</v>
      </c>
      <c r="X187" s="21">
        <f t="shared" si="52"/>
        <v>0</v>
      </c>
      <c r="Y187" s="21">
        <f t="shared" si="52"/>
        <v>0</v>
      </c>
      <c r="Z187" s="21">
        <f t="shared" si="52"/>
        <v>0</v>
      </c>
      <c r="AA187" s="21">
        <f t="shared" si="52"/>
        <v>0</v>
      </c>
      <c r="AB187" s="21">
        <f t="shared" si="52"/>
        <v>0</v>
      </c>
      <c r="AC187" s="21">
        <f t="shared" si="52"/>
        <v>0</v>
      </c>
      <c r="AD187" s="21">
        <f t="shared" si="52"/>
        <v>0</v>
      </c>
      <c r="AE187" s="21">
        <f t="shared" si="52"/>
        <v>0</v>
      </c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53">+C192+C216+C252+C257+C286+C287+C291+C294+C295+C296</f>
        <v>22.391574899886916</v>
      </c>
      <c r="D191" s="28">
        <f t="shared" si="53"/>
        <v>25.309535725876405</v>
      </c>
      <c r="E191" s="28">
        <f t="shared" si="53"/>
        <v>27.482110033352136</v>
      </c>
      <c r="F191" s="28">
        <f t="shared" si="53"/>
        <v>27.587051193122793</v>
      </c>
      <c r="G191" s="28">
        <f t="shared" si="53"/>
        <v>26.150276516613054</v>
      </c>
      <c r="H191" s="28">
        <f t="shared" si="53"/>
        <v>29.207068090935564</v>
      </c>
      <c r="I191" s="28">
        <f t="shared" si="53"/>
        <v>38.625280190500185</v>
      </c>
      <c r="J191" s="28">
        <f t="shared" si="53"/>
        <v>27.092012587250238</v>
      </c>
      <c r="K191" s="28">
        <f t="shared" si="53"/>
        <v>30.726160713973851</v>
      </c>
      <c r="L191" s="28">
        <f t="shared" si="53"/>
        <v>35.316835659928742</v>
      </c>
      <c r="M191" s="28">
        <f t="shared" si="53"/>
        <v>39.284974908668609</v>
      </c>
      <c r="N191" s="28">
        <f t="shared" si="53"/>
        <v>35.461426848487619</v>
      </c>
      <c r="O191" s="28">
        <f t="shared" si="53"/>
        <v>40.024159487366219</v>
      </c>
      <c r="P191" s="28">
        <f t="shared" si="53"/>
        <v>44.514115569350672</v>
      </c>
      <c r="Q191" s="28">
        <f t="shared" si="53"/>
        <v>45.570239615407537</v>
      </c>
      <c r="R191" s="28">
        <f t="shared" si="53"/>
        <v>38.29180375524713</v>
      </c>
      <c r="S191" s="28">
        <f t="shared" si="53"/>
        <v>40.47642643654423</v>
      </c>
      <c r="T191" s="28">
        <f t="shared" si="53"/>
        <v>40.03443675119177</v>
      </c>
      <c r="U191" s="28">
        <f t="shared" si="53"/>
        <v>44.460349281431</v>
      </c>
      <c r="V191" s="28">
        <f t="shared" si="53"/>
        <v>39.082924287263737</v>
      </c>
      <c r="W191" s="28">
        <f t="shared" si="53"/>
        <v>48.929010055935287</v>
      </c>
      <c r="X191" s="28">
        <f t="shared" si="53"/>
        <v>48.491067665658782</v>
      </c>
      <c r="Y191" s="28">
        <f t="shared" si="53"/>
        <v>48.285634148940183</v>
      </c>
      <c r="Z191" s="28">
        <f t="shared" si="53"/>
        <v>51.932070601724156</v>
      </c>
      <c r="AA191" s="28">
        <f t="shared" si="53"/>
        <v>49.480970370686954</v>
      </c>
      <c r="AB191" s="28">
        <f t="shared" si="53"/>
        <v>56.165822840797603</v>
      </c>
      <c r="AC191" s="28">
        <f t="shared" si="53"/>
        <v>46.299611373477845</v>
      </c>
      <c r="AD191" s="28">
        <f t="shared" si="53"/>
        <v>46.844634358010843</v>
      </c>
      <c r="AE191" s="28">
        <f t="shared" si="53"/>
        <v>47.435172819727775</v>
      </c>
    </row>
    <row r="192" spans="1:31" x14ac:dyDescent="0.2">
      <c r="A192" s="80" t="s">
        <v>392</v>
      </c>
      <c r="B192" s="4" t="s">
        <v>393</v>
      </c>
      <c r="C192" s="21">
        <f>+C193+C201+C202+C206</f>
        <v>0</v>
      </c>
      <c r="D192" s="21">
        <f t="shared" ref="D192:AE192" si="54">+D193+D201+D202+D206</f>
        <v>0</v>
      </c>
      <c r="E192" s="21">
        <f t="shared" si="54"/>
        <v>0</v>
      </c>
      <c r="F192" s="21">
        <f t="shared" si="54"/>
        <v>0</v>
      </c>
      <c r="G192" s="21">
        <f t="shared" si="54"/>
        <v>0</v>
      </c>
      <c r="H192" s="21">
        <f t="shared" si="54"/>
        <v>0</v>
      </c>
      <c r="I192" s="21">
        <f t="shared" si="54"/>
        <v>0</v>
      </c>
      <c r="J192" s="21">
        <f t="shared" si="54"/>
        <v>0</v>
      </c>
      <c r="K192" s="21">
        <f t="shared" si="54"/>
        <v>0</v>
      </c>
      <c r="L192" s="21">
        <f t="shared" si="54"/>
        <v>0</v>
      </c>
      <c r="M192" s="21">
        <f t="shared" si="54"/>
        <v>0</v>
      </c>
      <c r="N192" s="21">
        <f t="shared" si="54"/>
        <v>0</v>
      </c>
      <c r="O192" s="21">
        <f t="shared" si="54"/>
        <v>0</v>
      </c>
      <c r="P192" s="21">
        <f t="shared" si="54"/>
        <v>0</v>
      </c>
      <c r="Q192" s="21">
        <f t="shared" si="54"/>
        <v>0</v>
      </c>
      <c r="R192" s="21">
        <f t="shared" si="54"/>
        <v>0</v>
      </c>
      <c r="S192" s="21">
        <f t="shared" si="54"/>
        <v>0</v>
      </c>
      <c r="T192" s="21">
        <f t="shared" si="54"/>
        <v>0</v>
      </c>
      <c r="U192" s="21">
        <f t="shared" si="54"/>
        <v>0</v>
      </c>
      <c r="V192" s="21">
        <f t="shared" si="54"/>
        <v>0</v>
      </c>
      <c r="W192" s="21">
        <f t="shared" si="54"/>
        <v>0</v>
      </c>
      <c r="X192" s="21">
        <f t="shared" si="54"/>
        <v>0</v>
      </c>
      <c r="Y192" s="21">
        <f t="shared" si="54"/>
        <v>0</v>
      </c>
      <c r="Z192" s="21">
        <f t="shared" si="54"/>
        <v>0</v>
      </c>
      <c r="AA192" s="21">
        <f t="shared" si="54"/>
        <v>0</v>
      </c>
      <c r="AB192" s="21">
        <f t="shared" si="54"/>
        <v>0</v>
      </c>
      <c r="AC192" s="21">
        <f t="shared" si="54"/>
        <v>0</v>
      </c>
      <c r="AD192" s="21">
        <f t="shared" si="54"/>
        <v>0</v>
      </c>
      <c r="AE192" s="21">
        <f t="shared" si="54"/>
        <v>0</v>
      </c>
    </row>
    <row r="193" spans="1:31" x14ac:dyDescent="0.2">
      <c r="A193" s="80" t="s">
        <v>394</v>
      </c>
      <c r="B193" s="4" t="s">
        <v>395</v>
      </c>
      <c r="C193" s="21">
        <f>+C194+C195</f>
        <v>0</v>
      </c>
      <c r="D193" s="21">
        <f t="shared" ref="D193:AE193" si="55">+D194+D195</f>
        <v>0</v>
      </c>
      <c r="E193" s="21">
        <f t="shared" si="55"/>
        <v>0</v>
      </c>
      <c r="F193" s="21">
        <f t="shared" si="55"/>
        <v>0</v>
      </c>
      <c r="G193" s="21">
        <f t="shared" si="55"/>
        <v>0</v>
      </c>
      <c r="H193" s="21">
        <f t="shared" si="55"/>
        <v>0</v>
      </c>
      <c r="I193" s="21">
        <f t="shared" si="55"/>
        <v>0</v>
      </c>
      <c r="J193" s="21">
        <f t="shared" si="55"/>
        <v>0</v>
      </c>
      <c r="K193" s="21">
        <f t="shared" si="55"/>
        <v>0</v>
      </c>
      <c r="L193" s="21">
        <f t="shared" si="55"/>
        <v>0</v>
      </c>
      <c r="M193" s="21">
        <f t="shared" si="55"/>
        <v>0</v>
      </c>
      <c r="N193" s="21">
        <f t="shared" si="55"/>
        <v>0</v>
      </c>
      <c r="O193" s="21">
        <f t="shared" si="55"/>
        <v>0</v>
      </c>
      <c r="P193" s="21">
        <f t="shared" si="55"/>
        <v>0</v>
      </c>
      <c r="Q193" s="21">
        <f t="shared" si="55"/>
        <v>0</v>
      </c>
      <c r="R193" s="21">
        <f t="shared" si="55"/>
        <v>0</v>
      </c>
      <c r="S193" s="21">
        <f t="shared" si="55"/>
        <v>0</v>
      </c>
      <c r="T193" s="21">
        <f t="shared" si="55"/>
        <v>0</v>
      </c>
      <c r="U193" s="21">
        <f t="shared" si="55"/>
        <v>0</v>
      </c>
      <c r="V193" s="21">
        <f t="shared" si="55"/>
        <v>0</v>
      </c>
      <c r="W193" s="21">
        <f t="shared" si="55"/>
        <v>0</v>
      </c>
      <c r="X193" s="21">
        <f t="shared" si="55"/>
        <v>0</v>
      </c>
      <c r="Y193" s="21">
        <f t="shared" si="55"/>
        <v>0</v>
      </c>
      <c r="Z193" s="21">
        <f t="shared" si="55"/>
        <v>0</v>
      </c>
      <c r="AA193" s="21">
        <f t="shared" si="55"/>
        <v>0</v>
      </c>
      <c r="AB193" s="21">
        <f t="shared" si="55"/>
        <v>0</v>
      </c>
      <c r="AC193" s="21">
        <f t="shared" si="55"/>
        <v>0</v>
      </c>
      <c r="AD193" s="21">
        <f t="shared" si="55"/>
        <v>0</v>
      </c>
      <c r="AE193" s="21">
        <f t="shared" si="55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>+C196+C197+C198+C199+C200</f>
        <v>0</v>
      </c>
      <c r="D195" s="21">
        <f t="shared" ref="D195:AE195" si="56">+D196+D197+D198+D199+D200</f>
        <v>0</v>
      </c>
      <c r="E195" s="21">
        <f t="shared" si="56"/>
        <v>0</v>
      </c>
      <c r="F195" s="21">
        <f t="shared" si="56"/>
        <v>0</v>
      </c>
      <c r="G195" s="21">
        <f t="shared" si="56"/>
        <v>0</v>
      </c>
      <c r="H195" s="21">
        <f t="shared" si="56"/>
        <v>0</v>
      </c>
      <c r="I195" s="21">
        <f t="shared" si="56"/>
        <v>0</v>
      </c>
      <c r="J195" s="21">
        <f t="shared" si="56"/>
        <v>0</v>
      </c>
      <c r="K195" s="21">
        <f t="shared" si="56"/>
        <v>0</v>
      </c>
      <c r="L195" s="21">
        <f t="shared" si="56"/>
        <v>0</v>
      </c>
      <c r="M195" s="21">
        <f t="shared" si="56"/>
        <v>0</v>
      </c>
      <c r="N195" s="21">
        <f t="shared" si="56"/>
        <v>0</v>
      </c>
      <c r="O195" s="21">
        <f t="shared" si="56"/>
        <v>0</v>
      </c>
      <c r="P195" s="21">
        <f t="shared" si="56"/>
        <v>0</v>
      </c>
      <c r="Q195" s="21">
        <f t="shared" si="56"/>
        <v>0</v>
      </c>
      <c r="R195" s="21">
        <f t="shared" si="56"/>
        <v>0</v>
      </c>
      <c r="S195" s="21">
        <f t="shared" si="56"/>
        <v>0</v>
      </c>
      <c r="T195" s="21">
        <f t="shared" si="56"/>
        <v>0</v>
      </c>
      <c r="U195" s="21">
        <f t="shared" si="56"/>
        <v>0</v>
      </c>
      <c r="V195" s="21">
        <f t="shared" si="56"/>
        <v>0</v>
      </c>
      <c r="W195" s="21">
        <f t="shared" si="56"/>
        <v>0</v>
      </c>
      <c r="X195" s="21">
        <f t="shared" si="56"/>
        <v>0</v>
      </c>
      <c r="Y195" s="21">
        <f t="shared" si="56"/>
        <v>0</v>
      </c>
      <c r="Z195" s="21">
        <f t="shared" si="56"/>
        <v>0</v>
      </c>
      <c r="AA195" s="21">
        <f t="shared" si="56"/>
        <v>0</v>
      </c>
      <c r="AB195" s="21">
        <f t="shared" si="56"/>
        <v>0</v>
      </c>
      <c r="AC195" s="21">
        <f t="shared" si="56"/>
        <v>0</v>
      </c>
      <c r="AD195" s="21">
        <f t="shared" si="56"/>
        <v>0</v>
      </c>
      <c r="AE195" s="21">
        <f t="shared" si="56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>+C203+C204+C205</f>
        <v>0</v>
      </c>
      <c r="D202" s="21">
        <f t="shared" ref="D202:AE202" si="57">+D203+D204+D205</f>
        <v>0</v>
      </c>
      <c r="E202" s="21">
        <f t="shared" si="57"/>
        <v>0</v>
      </c>
      <c r="F202" s="21">
        <f t="shared" si="57"/>
        <v>0</v>
      </c>
      <c r="G202" s="21">
        <f t="shared" si="57"/>
        <v>0</v>
      </c>
      <c r="H202" s="21">
        <f t="shared" si="57"/>
        <v>0</v>
      </c>
      <c r="I202" s="21">
        <f t="shared" si="57"/>
        <v>0</v>
      </c>
      <c r="J202" s="21">
        <f t="shared" si="57"/>
        <v>0</v>
      </c>
      <c r="K202" s="21">
        <f t="shared" si="57"/>
        <v>0</v>
      </c>
      <c r="L202" s="21">
        <f t="shared" si="57"/>
        <v>0</v>
      </c>
      <c r="M202" s="21">
        <f t="shared" si="57"/>
        <v>0</v>
      </c>
      <c r="N202" s="21">
        <f t="shared" si="57"/>
        <v>0</v>
      </c>
      <c r="O202" s="21">
        <f t="shared" si="57"/>
        <v>0</v>
      </c>
      <c r="P202" s="21">
        <f t="shared" si="57"/>
        <v>0</v>
      </c>
      <c r="Q202" s="21">
        <f t="shared" si="57"/>
        <v>0</v>
      </c>
      <c r="R202" s="21">
        <f t="shared" si="57"/>
        <v>0</v>
      </c>
      <c r="S202" s="21">
        <f t="shared" si="57"/>
        <v>0</v>
      </c>
      <c r="T202" s="21">
        <f t="shared" si="57"/>
        <v>0</v>
      </c>
      <c r="U202" s="21">
        <f t="shared" si="57"/>
        <v>0</v>
      </c>
      <c r="V202" s="21">
        <f t="shared" si="57"/>
        <v>0</v>
      </c>
      <c r="W202" s="21">
        <f t="shared" si="57"/>
        <v>0</v>
      </c>
      <c r="X202" s="21">
        <f t="shared" si="57"/>
        <v>0</v>
      </c>
      <c r="Y202" s="21">
        <f t="shared" si="57"/>
        <v>0</v>
      </c>
      <c r="Z202" s="21">
        <f t="shared" si="57"/>
        <v>0</v>
      </c>
      <c r="AA202" s="21">
        <f t="shared" si="57"/>
        <v>0</v>
      </c>
      <c r="AB202" s="21">
        <f t="shared" si="57"/>
        <v>0</v>
      </c>
      <c r="AC202" s="21">
        <f t="shared" si="57"/>
        <v>0</v>
      </c>
      <c r="AD202" s="21">
        <f t="shared" si="57"/>
        <v>0</v>
      </c>
      <c r="AE202" s="21">
        <f t="shared" si="57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>+C207+C208+C209+C210+C211+C212+C213</f>
        <v>0</v>
      </c>
      <c r="D206" s="21">
        <f t="shared" ref="D206:AE206" si="58">+D207+D208+D209+D210+D211+D212+D213</f>
        <v>0</v>
      </c>
      <c r="E206" s="21">
        <f t="shared" si="58"/>
        <v>0</v>
      </c>
      <c r="F206" s="21">
        <f t="shared" si="58"/>
        <v>0</v>
      </c>
      <c r="G206" s="21">
        <f t="shared" si="58"/>
        <v>0</v>
      </c>
      <c r="H206" s="21">
        <f t="shared" si="58"/>
        <v>0</v>
      </c>
      <c r="I206" s="21">
        <f t="shared" si="58"/>
        <v>0</v>
      </c>
      <c r="J206" s="21">
        <f t="shared" si="58"/>
        <v>0</v>
      </c>
      <c r="K206" s="21">
        <f t="shared" si="58"/>
        <v>0</v>
      </c>
      <c r="L206" s="21">
        <f t="shared" si="58"/>
        <v>0</v>
      </c>
      <c r="M206" s="21">
        <f t="shared" si="58"/>
        <v>0</v>
      </c>
      <c r="N206" s="21">
        <f t="shared" si="58"/>
        <v>0</v>
      </c>
      <c r="O206" s="21">
        <f t="shared" si="58"/>
        <v>0</v>
      </c>
      <c r="P206" s="21">
        <f t="shared" si="58"/>
        <v>0</v>
      </c>
      <c r="Q206" s="21">
        <f t="shared" si="58"/>
        <v>0</v>
      </c>
      <c r="R206" s="21">
        <f t="shared" si="58"/>
        <v>0</v>
      </c>
      <c r="S206" s="21">
        <f t="shared" si="58"/>
        <v>0</v>
      </c>
      <c r="T206" s="21">
        <f t="shared" si="58"/>
        <v>0</v>
      </c>
      <c r="U206" s="21">
        <f t="shared" si="58"/>
        <v>0</v>
      </c>
      <c r="V206" s="21">
        <f t="shared" si="58"/>
        <v>0</v>
      </c>
      <c r="W206" s="21">
        <f t="shared" si="58"/>
        <v>0</v>
      </c>
      <c r="X206" s="21">
        <f t="shared" si="58"/>
        <v>0</v>
      </c>
      <c r="Y206" s="21">
        <f t="shared" si="58"/>
        <v>0</v>
      </c>
      <c r="Z206" s="21">
        <f t="shared" si="58"/>
        <v>0</v>
      </c>
      <c r="AA206" s="21">
        <f t="shared" si="58"/>
        <v>0</v>
      </c>
      <c r="AB206" s="21">
        <f t="shared" si="58"/>
        <v>0</v>
      </c>
      <c r="AC206" s="21">
        <f t="shared" si="58"/>
        <v>0</v>
      </c>
      <c r="AD206" s="21">
        <f t="shared" si="58"/>
        <v>0</v>
      </c>
      <c r="AE206" s="21">
        <f t="shared" si="58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>+C214+C215</f>
        <v>0</v>
      </c>
      <c r="D213" s="21">
        <f t="shared" ref="D213:AE213" si="59">+D214+D215</f>
        <v>0</v>
      </c>
      <c r="E213" s="21">
        <f t="shared" si="59"/>
        <v>0</v>
      </c>
      <c r="F213" s="21">
        <f t="shared" si="59"/>
        <v>0</v>
      </c>
      <c r="G213" s="21">
        <f t="shared" si="59"/>
        <v>0</v>
      </c>
      <c r="H213" s="21">
        <f t="shared" si="59"/>
        <v>0</v>
      </c>
      <c r="I213" s="21">
        <f t="shared" si="59"/>
        <v>0</v>
      </c>
      <c r="J213" s="21">
        <f t="shared" si="59"/>
        <v>0</v>
      </c>
      <c r="K213" s="21">
        <f t="shared" si="59"/>
        <v>0</v>
      </c>
      <c r="L213" s="21">
        <f t="shared" si="59"/>
        <v>0</v>
      </c>
      <c r="M213" s="21">
        <f t="shared" si="59"/>
        <v>0</v>
      </c>
      <c r="N213" s="21">
        <f t="shared" si="59"/>
        <v>0</v>
      </c>
      <c r="O213" s="21">
        <f t="shared" si="59"/>
        <v>0</v>
      </c>
      <c r="P213" s="21">
        <f t="shared" si="59"/>
        <v>0</v>
      </c>
      <c r="Q213" s="21">
        <f t="shared" si="59"/>
        <v>0</v>
      </c>
      <c r="R213" s="21">
        <f t="shared" si="59"/>
        <v>0</v>
      </c>
      <c r="S213" s="21">
        <f t="shared" si="59"/>
        <v>0</v>
      </c>
      <c r="T213" s="21">
        <f t="shared" si="59"/>
        <v>0</v>
      </c>
      <c r="U213" s="21">
        <f t="shared" si="59"/>
        <v>0</v>
      </c>
      <c r="V213" s="21">
        <f t="shared" si="59"/>
        <v>0</v>
      </c>
      <c r="W213" s="21">
        <f t="shared" si="59"/>
        <v>0</v>
      </c>
      <c r="X213" s="21">
        <f t="shared" si="59"/>
        <v>0</v>
      </c>
      <c r="Y213" s="21">
        <f t="shared" si="59"/>
        <v>0</v>
      </c>
      <c r="Z213" s="21">
        <f t="shared" si="59"/>
        <v>0</v>
      </c>
      <c r="AA213" s="21">
        <f t="shared" si="59"/>
        <v>0</v>
      </c>
      <c r="AB213" s="21">
        <f t="shared" si="59"/>
        <v>0</v>
      </c>
      <c r="AC213" s="21">
        <f t="shared" si="59"/>
        <v>0</v>
      </c>
      <c r="AD213" s="21">
        <f t="shared" si="59"/>
        <v>0</v>
      </c>
      <c r="AE213" s="21">
        <f t="shared" si="59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>+C217+C225+C226+C230+C240</f>
        <v>0</v>
      </c>
      <c r="D216" s="21">
        <f t="shared" ref="D216:AE216" si="60">+D217+D225+D226+D230+D240</f>
        <v>0</v>
      </c>
      <c r="E216" s="21">
        <f t="shared" si="60"/>
        <v>0</v>
      </c>
      <c r="F216" s="21">
        <f t="shared" si="60"/>
        <v>0</v>
      </c>
      <c r="G216" s="21">
        <f t="shared" si="60"/>
        <v>0</v>
      </c>
      <c r="H216" s="21">
        <f t="shared" si="60"/>
        <v>0</v>
      </c>
      <c r="I216" s="21">
        <f t="shared" si="60"/>
        <v>0</v>
      </c>
      <c r="J216" s="21">
        <f t="shared" si="60"/>
        <v>0</v>
      </c>
      <c r="K216" s="21">
        <f t="shared" si="60"/>
        <v>0</v>
      </c>
      <c r="L216" s="21">
        <f t="shared" si="60"/>
        <v>0</v>
      </c>
      <c r="M216" s="21">
        <f t="shared" si="60"/>
        <v>0</v>
      </c>
      <c r="N216" s="21">
        <f t="shared" si="60"/>
        <v>0</v>
      </c>
      <c r="O216" s="21">
        <f t="shared" si="60"/>
        <v>0</v>
      </c>
      <c r="P216" s="21">
        <f t="shared" si="60"/>
        <v>0</v>
      </c>
      <c r="Q216" s="21">
        <f t="shared" si="60"/>
        <v>0</v>
      </c>
      <c r="R216" s="21">
        <f t="shared" si="60"/>
        <v>0</v>
      </c>
      <c r="S216" s="21">
        <f t="shared" si="60"/>
        <v>0</v>
      </c>
      <c r="T216" s="21">
        <f t="shared" si="60"/>
        <v>0</v>
      </c>
      <c r="U216" s="21">
        <f t="shared" si="60"/>
        <v>0</v>
      </c>
      <c r="V216" s="21">
        <f t="shared" si="60"/>
        <v>0</v>
      </c>
      <c r="W216" s="21">
        <f t="shared" si="60"/>
        <v>0</v>
      </c>
      <c r="X216" s="21">
        <f t="shared" si="60"/>
        <v>0</v>
      </c>
      <c r="Y216" s="21">
        <f t="shared" si="60"/>
        <v>0</v>
      </c>
      <c r="Z216" s="21">
        <f t="shared" si="60"/>
        <v>0</v>
      </c>
      <c r="AA216" s="21">
        <f t="shared" si="60"/>
        <v>0</v>
      </c>
      <c r="AB216" s="21">
        <f t="shared" si="60"/>
        <v>0</v>
      </c>
      <c r="AC216" s="21">
        <f t="shared" si="60"/>
        <v>0</v>
      </c>
      <c r="AD216" s="21">
        <f t="shared" si="60"/>
        <v>0</v>
      </c>
      <c r="AE216" s="21">
        <f t="shared" si="60"/>
        <v>0</v>
      </c>
    </row>
    <row r="217" spans="1:31" x14ac:dyDescent="0.2">
      <c r="A217" s="80" t="s">
        <v>441</v>
      </c>
      <c r="B217" s="4" t="s">
        <v>395</v>
      </c>
      <c r="C217" s="21">
        <f>+C218+C219</f>
        <v>0</v>
      </c>
      <c r="D217" s="21">
        <f t="shared" ref="D217:AE217" si="61">+D218+D219</f>
        <v>0</v>
      </c>
      <c r="E217" s="21">
        <f t="shared" si="61"/>
        <v>0</v>
      </c>
      <c r="F217" s="21">
        <f t="shared" si="61"/>
        <v>0</v>
      </c>
      <c r="G217" s="21">
        <f t="shared" si="61"/>
        <v>0</v>
      </c>
      <c r="H217" s="21">
        <f t="shared" si="61"/>
        <v>0</v>
      </c>
      <c r="I217" s="21">
        <f t="shared" si="61"/>
        <v>0</v>
      </c>
      <c r="J217" s="21">
        <f t="shared" si="61"/>
        <v>0</v>
      </c>
      <c r="K217" s="21">
        <f t="shared" si="61"/>
        <v>0</v>
      </c>
      <c r="L217" s="21">
        <f t="shared" si="61"/>
        <v>0</v>
      </c>
      <c r="M217" s="21">
        <f t="shared" si="61"/>
        <v>0</v>
      </c>
      <c r="N217" s="21">
        <f t="shared" si="61"/>
        <v>0</v>
      </c>
      <c r="O217" s="21">
        <f t="shared" si="61"/>
        <v>0</v>
      </c>
      <c r="P217" s="21">
        <f t="shared" si="61"/>
        <v>0</v>
      </c>
      <c r="Q217" s="21">
        <f t="shared" si="61"/>
        <v>0</v>
      </c>
      <c r="R217" s="21">
        <f t="shared" si="61"/>
        <v>0</v>
      </c>
      <c r="S217" s="21">
        <f t="shared" si="61"/>
        <v>0</v>
      </c>
      <c r="T217" s="21">
        <f t="shared" si="61"/>
        <v>0</v>
      </c>
      <c r="U217" s="21">
        <f t="shared" si="61"/>
        <v>0</v>
      </c>
      <c r="V217" s="21">
        <f t="shared" si="61"/>
        <v>0</v>
      </c>
      <c r="W217" s="21">
        <f t="shared" si="61"/>
        <v>0</v>
      </c>
      <c r="X217" s="21">
        <f t="shared" si="61"/>
        <v>0</v>
      </c>
      <c r="Y217" s="21">
        <f t="shared" si="61"/>
        <v>0</v>
      </c>
      <c r="Z217" s="21">
        <f t="shared" si="61"/>
        <v>0</v>
      </c>
      <c r="AA217" s="21">
        <f t="shared" si="61"/>
        <v>0</v>
      </c>
      <c r="AB217" s="21">
        <f t="shared" si="61"/>
        <v>0</v>
      </c>
      <c r="AC217" s="21">
        <f t="shared" si="61"/>
        <v>0</v>
      </c>
      <c r="AD217" s="21">
        <f t="shared" si="61"/>
        <v>0</v>
      </c>
      <c r="AE217" s="21">
        <f t="shared" si="61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>+C220+C221+C222+C223+C224</f>
        <v>0</v>
      </c>
      <c r="D219" s="21">
        <f t="shared" ref="D219:AE219" si="62">+D220+D221+D222+D223+D224</f>
        <v>0</v>
      </c>
      <c r="E219" s="21">
        <f t="shared" si="62"/>
        <v>0</v>
      </c>
      <c r="F219" s="21">
        <f t="shared" si="62"/>
        <v>0</v>
      </c>
      <c r="G219" s="21">
        <f t="shared" si="62"/>
        <v>0</v>
      </c>
      <c r="H219" s="21">
        <f t="shared" si="62"/>
        <v>0</v>
      </c>
      <c r="I219" s="21">
        <f t="shared" si="62"/>
        <v>0</v>
      </c>
      <c r="J219" s="21">
        <f t="shared" si="62"/>
        <v>0</v>
      </c>
      <c r="K219" s="21">
        <f t="shared" si="62"/>
        <v>0</v>
      </c>
      <c r="L219" s="21">
        <f t="shared" si="62"/>
        <v>0</v>
      </c>
      <c r="M219" s="21">
        <f t="shared" si="62"/>
        <v>0</v>
      </c>
      <c r="N219" s="21">
        <f t="shared" si="62"/>
        <v>0</v>
      </c>
      <c r="O219" s="21">
        <f t="shared" si="62"/>
        <v>0</v>
      </c>
      <c r="P219" s="21">
        <f t="shared" si="62"/>
        <v>0</v>
      </c>
      <c r="Q219" s="21">
        <f t="shared" si="62"/>
        <v>0</v>
      </c>
      <c r="R219" s="21">
        <f t="shared" si="62"/>
        <v>0</v>
      </c>
      <c r="S219" s="21">
        <f t="shared" si="62"/>
        <v>0</v>
      </c>
      <c r="T219" s="21">
        <f t="shared" si="62"/>
        <v>0</v>
      </c>
      <c r="U219" s="21">
        <f t="shared" si="62"/>
        <v>0</v>
      </c>
      <c r="V219" s="21">
        <f t="shared" si="62"/>
        <v>0</v>
      </c>
      <c r="W219" s="21">
        <f t="shared" si="62"/>
        <v>0</v>
      </c>
      <c r="X219" s="21">
        <f t="shared" si="62"/>
        <v>0</v>
      </c>
      <c r="Y219" s="21">
        <f t="shared" si="62"/>
        <v>0</v>
      </c>
      <c r="Z219" s="21">
        <f t="shared" si="62"/>
        <v>0</v>
      </c>
      <c r="AA219" s="21">
        <f t="shared" si="62"/>
        <v>0</v>
      </c>
      <c r="AB219" s="21">
        <f t="shared" si="62"/>
        <v>0</v>
      </c>
      <c r="AC219" s="21">
        <f t="shared" si="62"/>
        <v>0</v>
      </c>
      <c r="AD219" s="21">
        <f t="shared" si="62"/>
        <v>0</v>
      </c>
      <c r="AE219" s="21">
        <f t="shared" si="62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>+C227+C228+C229</f>
        <v>0</v>
      </c>
      <c r="D226" s="21">
        <f t="shared" ref="D226:AE226" si="63">+D227+D228+D229</f>
        <v>0</v>
      </c>
      <c r="E226" s="21">
        <f t="shared" si="63"/>
        <v>0</v>
      </c>
      <c r="F226" s="21">
        <f t="shared" si="63"/>
        <v>0</v>
      </c>
      <c r="G226" s="21">
        <f t="shared" si="63"/>
        <v>0</v>
      </c>
      <c r="H226" s="21">
        <f t="shared" si="63"/>
        <v>0</v>
      </c>
      <c r="I226" s="21">
        <f t="shared" si="63"/>
        <v>0</v>
      </c>
      <c r="J226" s="21">
        <f t="shared" si="63"/>
        <v>0</v>
      </c>
      <c r="K226" s="21">
        <f t="shared" si="63"/>
        <v>0</v>
      </c>
      <c r="L226" s="21">
        <f t="shared" si="63"/>
        <v>0</v>
      </c>
      <c r="M226" s="21">
        <f t="shared" si="63"/>
        <v>0</v>
      </c>
      <c r="N226" s="21">
        <f t="shared" si="63"/>
        <v>0</v>
      </c>
      <c r="O226" s="21">
        <f t="shared" si="63"/>
        <v>0</v>
      </c>
      <c r="P226" s="21">
        <f t="shared" si="63"/>
        <v>0</v>
      </c>
      <c r="Q226" s="21">
        <f t="shared" si="63"/>
        <v>0</v>
      </c>
      <c r="R226" s="21">
        <f t="shared" si="63"/>
        <v>0</v>
      </c>
      <c r="S226" s="21">
        <f t="shared" si="63"/>
        <v>0</v>
      </c>
      <c r="T226" s="21">
        <f t="shared" si="63"/>
        <v>0</v>
      </c>
      <c r="U226" s="21">
        <f t="shared" si="63"/>
        <v>0</v>
      </c>
      <c r="V226" s="21">
        <f t="shared" si="63"/>
        <v>0</v>
      </c>
      <c r="W226" s="21">
        <f t="shared" si="63"/>
        <v>0</v>
      </c>
      <c r="X226" s="21">
        <f t="shared" si="63"/>
        <v>0</v>
      </c>
      <c r="Y226" s="21">
        <f t="shared" si="63"/>
        <v>0</v>
      </c>
      <c r="Z226" s="21">
        <f t="shared" si="63"/>
        <v>0</v>
      </c>
      <c r="AA226" s="21">
        <f t="shared" si="63"/>
        <v>0</v>
      </c>
      <c r="AB226" s="21">
        <f t="shared" si="63"/>
        <v>0</v>
      </c>
      <c r="AC226" s="21">
        <f t="shared" si="63"/>
        <v>0</v>
      </c>
      <c r="AD226" s="21">
        <f t="shared" si="63"/>
        <v>0</v>
      </c>
      <c r="AE226" s="21">
        <f t="shared" si="63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>+C231+C232+C233+C234+C235+C236+C237</f>
        <v>0</v>
      </c>
      <c r="D230" s="21">
        <f t="shared" ref="D230:AE230" si="64">+D231+D232+D233+D234+D235+D236+D237</f>
        <v>0</v>
      </c>
      <c r="E230" s="21">
        <f t="shared" si="64"/>
        <v>0</v>
      </c>
      <c r="F230" s="21">
        <f t="shared" si="64"/>
        <v>0</v>
      </c>
      <c r="G230" s="21">
        <f t="shared" si="64"/>
        <v>0</v>
      </c>
      <c r="H230" s="21">
        <f t="shared" si="64"/>
        <v>0</v>
      </c>
      <c r="I230" s="21">
        <f t="shared" si="64"/>
        <v>0</v>
      </c>
      <c r="J230" s="21">
        <f t="shared" si="64"/>
        <v>0</v>
      </c>
      <c r="K230" s="21">
        <f t="shared" si="64"/>
        <v>0</v>
      </c>
      <c r="L230" s="21">
        <f t="shared" si="64"/>
        <v>0</v>
      </c>
      <c r="M230" s="21">
        <f t="shared" si="64"/>
        <v>0</v>
      </c>
      <c r="N230" s="21">
        <f t="shared" si="64"/>
        <v>0</v>
      </c>
      <c r="O230" s="21">
        <f t="shared" si="64"/>
        <v>0</v>
      </c>
      <c r="P230" s="21">
        <f t="shared" si="64"/>
        <v>0</v>
      </c>
      <c r="Q230" s="21">
        <f t="shared" si="64"/>
        <v>0</v>
      </c>
      <c r="R230" s="21">
        <f t="shared" si="64"/>
        <v>0</v>
      </c>
      <c r="S230" s="21">
        <f t="shared" si="64"/>
        <v>0</v>
      </c>
      <c r="T230" s="21">
        <f t="shared" si="64"/>
        <v>0</v>
      </c>
      <c r="U230" s="21">
        <f t="shared" si="64"/>
        <v>0</v>
      </c>
      <c r="V230" s="21">
        <f t="shared" si="64"/>
        <v>0</v>
      </c>
      <c r="W230" s="21">
        <f t="shared" si="64"/>
        <v>0</v>
      </c>
      <c r="X230" s="21">
        <f t="shared" si="64"/>
        <v>0</v>
      </c>
      <c r="Y230" s="21">
        <f t="shared" si="64"/>
        <v>0</v>
      </c>
      <c r="Z230" s="21">
        <f t="shared" si="64"/>
        <v>0</v>
      </c>
      <c r="AA230" s="21">
        <f t="shared" si="64"/>
        <v>0</v>
      </c>
      <c r="AB230" s="21">
        <f t="shared" si="64"/>
        <v>0</v>
      </c>
      <c r="AC230" s="21">
        <f t="shared" si="64"/>
        <v>0</v>
      </c>
      <c r="AD230" s="21">
        <f t="shared" si="64"/>
        <v>0</v>
      </c>
      <c r="AE230" s="21">
        <f t="shared" si="64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>+C238+C239</f>
        <v>0</v>
      </c>
      <c r="D237" s="21">
        <f t="shared" ref="D237:AE237" si="65">+D238+D239</f>
        <v>0</v>
      </c>
      <c r="E237" s="21">
        <f t="shared" si="65"/>
        <v>0</v>
      </c>
      <c r="F237" s="21">
        <f t="shared" si="65"/>
        <v>0</v>
      </c>
      <c r="G237" s="21">
        <f t="shared" si="65"/>
        <v>0</v>
      </c>
      <c r="H237" s="21">
        <f t="shared" si="65"/>
        <v>0</v>
      </c>
      <c r="I237" s="21">
        <f t="shared" si="65"/>
        <v>0</v>
      </c>
      <c r="J237" s="21">
        <f t="shared" si="65"/>
        <v>0</v>
      </c>
      <c r="K237" s="21">
        <f t="shared" si="65"/>
        <v>0</v>
      </c>
      <c r="L237" s="21">
        <f t="shared" si="65"/>
        <v>0</v>
      </c>
      <c r="M237" s="21">
        <f t="shared" si="65"/>
        <v>0</v>
      </c>
      <c r="N237" s="21">
        <f t="shared" si="65"/>
        <v>0</v>
      </c>
      <c r="O237" s="21">
        <f t="shared" si="65"/>
        <v>0</v>
      </c>
      <c r="P237" s="21">
        <f t="shared" si="65"/>
        <v>0</v>
      </c>
      <c r="Q237" s="21">
        <f t="shared" si="65"/>
        <v>0</v>
      </c>
      <c r="R237" s="21">
        <f t="shared" si="65"/>
        <v>0</v>
      </c>
      <c r="S237" s="21">
        <f t="shared" si="65"/>
        <v>0</v>
      </c>
      <c r="T237" s="21">
        <f t="shared" si="65"/>
        <v>0</v>
      </c>
      <c r="U237" s="21">
        <f t="shared" si="65"/>
        <v>0</v>
      </c>
      <c r="V237" s="21">
        <f t="shared" si="65"/>
        <v>0</v>
      </c>
      <c r="W237" s="21">
        <f t="shared" si="65"/>
        <v>0</v>
      </c>
      <c r="X237" s="21">
        <f t="shared" si="65"/>
        <v>0</v>
      </c>
      <c r="Y237" s="21">
        <f t="shared" si="65"/>
        <v>0</v>
      </c>
      <c r="Z237" s="21">
        <f t="shared" si="65"/>
        <v>0</v>
      </c>
      <c r="AA237" s="21">
        <f t="shared" si="65"/>
        <v>0</v>
      </c>
      <c r="AB237" s="21">
        <f t="shared" si="65"/>
        <v>0</v>
      </c>
      <c r="AC237" s="21">
        <f t="shared" si="65"/>
        <v>0</v>
      </c>
      <c r="AD237" s="21">
        <f t="shared" si="65"/>
        <v>0</v>
      </c>
      <c r="AE237" s="21">
        <f t="shared" si="65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>+C241+C242+C243+C244</f>
        <v>0</v>
      </c>
      <c r="D240" s="21">
        <f t="shared" ref="D240:AE240" si="66">+D241+D242+D243+D244</f>
        <v>0</v>
      </c>
      <c r="E240" s="21">
        <f t="shared" si="66"/>
        <v>0</v>
      </c>
      <c r="F240" s="21">
        <f t="shared" si="66"/>
        <v>0</v>
      </c>
      <c r="G240" s="21">
        <f t="shared" si="66"/>
        <v>0</v>
      </c>
      <c r="H240" s="21">
        <f t="shared" si="66"/>
        <v>0</v>
      </c>
      <c r="I240" s="21">
        <f t="shared" si="66"/>
        <v>0</v>
      </c>
      <c r="J240" s="21">
        <f t="shared" si="66"/>
        <v>0</v>
      </c>
      <c r="K240" s="21">
        <f t="shared" si="66"/>
        <v>0</v>
      </c>
      <c r="L240" s="21">
        <f t="shared" si="66"/>
        <v>0</v>
      </c>
      <c r="M240" s="21">
        <f t="shared" si="66"/>
        <v>0</v>
      </c>
      <c r="N240" s="21">
        <f t="shared" si="66"/>
        <v>0</v>
      </c>
      <c r="O240" s="21">
        <f t="shared" si="66"/>
        <v>0</v>
      </c>
      <c r="P240" s="21">
        <f t="shared" si="66"/>
        <v>0</v>
      </c>
      <c r="Q240" s="21">
        <f t="shared" si="66"/>
        <v>0</v>
      </c>
      <c r="R240" s="21">
        <f t="shared" si="66"/>
        <v>0</v>
      </c>
      <c r="S240" s="21">
        <f t="shared" si="66"/>
        <v>0</v>
      </c>
      <c r="T240" s="21">
        <f t="shared" si="66"/>
        <v>0</v>
      </c>
      <c r="U240" s="21">
        <f t="shared" si="66"/>
        <v>0</v>
      </c>
      <c r="V240" s="21">
        <f t="shared" si="66"/>
        <v>0</v>
      </c>
      <c r="W240" s="21">
        <f t="shared" si="66"/>
        <v>0</v>
      </c>
      <c r="X240" s="21">
        <f t="shared" si="66"/>
        <v>0</v>
      </c>
      <c r="Y240" s="21">
        <f t="shared" si="66"/>
        <v>0</v>
      </c>
      <c r="Z240" s="21">
        <f t="shared" si="66"/>
        <v>0</v>
      </c>
      <c r="AA240" s="21">
        <f t="shared" si="66"/>
        <v>0</v>
      </c>
      <c r="AB240" s="21">
        <f t="shared" si="66"/>
        <v>0</v>
      </c>
      <c r="AC240" s="21">
        <f t="shared" si="66"/>
        <v>0</v>
      </c>
      <c r="AD240" s="21">
        <f t="shared" si="66"/>
        <v>0</v>
      </c>
      <c r="AE240" s="21">
        <f t="shared" si="66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>+C245+C246+C247+C248+C249+C250+C251</f>
        <v>0</v>
      </c>
      <c r="D244" s="21">
        <f t="shared" ref="D244:AE244" si="67">+D245+D246+D247+D248+D249+D250+D251</f>
        <v>0</v>
      </c>
      <c r="E244" s="21">
        <f t="shared" si="67"/>
        <v>0</v>
      </c>
      <c r="F244" s="21">
        <f t="shared" si="67"/>
        <v>0</v>
      </c>
      <c r="G244" s="21">
        <f t="shared" si="67"/>
        <v>0</v>
      </c>
      <c r="H244" s="21">
        <f t="shared" si="67"/>
        <v>0</v>
      </c>
      <c r="I244" s="21">
        <f t="shared" si="67"/>
        <v>0</v>
      </c>
      <c r="J244" s="21">
        <f t="shared" si="67"/>
        <v>0</v>
      </c>
      <c r="K244" s="21">
        <f t="shared" si="67"/>
        <v>0</v>
      </c>
      <c r="L244" s="21">
        <f t="shared" si="67"/>
        <v>0</v>
      </c>
      <c r="M244" s="21">
        <f t="shared" si="67"/>
        <v>0</v>
      </c>
      <c r="N244" s="21">
        <f t="shared" si="67"/>
        <v>0</v>
      </c>
      <c r="O244" s="21">
        <f t="shared" si="67"/>
        <v>0</v>
      </c>
      <c r="P244" s="21">
        <f t="shared" si="67"/>
        <v>0</v>
      </c>
      <c r="Q244" s="21">
        <f t="shared" si="67"/>
        <v>0</v>
      </c>
      <c r="R244" s="21">
        <f t="shared" si="67"/>
        <v>0</v>
      </c>
      <c r="S244" s="21">
        <f t="shared" si="67"/>
        <v>0</v>
      </c>
      <c r="T244" s="21">
        <f t="shared" si="67"/>
        <v>0</v>
      </c>
      <c r="U244" s="21">
        <f t="shared" si="67"/>
        <v>0</v>
      </c>
      <c r="V244" s="21">
        <f t="shared" si="67"/>
        <v>0</v>
      </c>
      <c r="W244" s="21">
        <f t="shared" si="67"/>
        <v>0</v>
      </c>
      <c r="X244" s="21">
        <f t="shared" si="67"/>
        <v>0</v>
      </c>
      <c r="Y244" s="21">
        <f t="shared" si="67"/>
        <v>0</v>
      </c>
      <c r="Z244" s="21">
        <f t="shared" si="67"/>
        <v>0</v>
      </c>
      <c r="AA244" s="21">
        <f t="shared" si="67"/>
        <v>0</v>
      </c>
      <c r="AB244" s="21">
        <f t="shared" si="67"/>
        <v>0</v>
      </c>
      <c r="AC244" s="21">
        <f t="shared" si="67"/>
        <v>0</v>
      </c>
      <c r="AD244" s="21">
        <f t="shared" si="67"/>
        <v>0</v>
      </c>
      <c r="AE244" s="21">
        <f t="shared" si="67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68">+C253+C254++C255+C256</f>
        <v>0</v>
      </c>
      <c r="D252" s="21">
        <f t="shared" si="68"/>
        <v>0</v>
      </c>
      <c r="E252" s="21">
        <f t="shared" si="68"/>
        <v>0</v>
      </c>
      <c r="F252" s="21">
        <f t="shared" si="68"/>
        <v>0</v>
      </c>
      <c r="G252" s="21">
        <f t="shared" si="68"/>
        <v>0</v>
      </c>
      <c r="H252" s="21">
        <f t="shared" si="68"/>
        <v>0</v>
      </c>
      <c r="I252" s="21">
        <f t="shared" si="68"/>
        <v>0</v>
      </c>
      <c r="J252" s="21">
        <f t="shared" si="68"/>
        <v>0</v>
      </c>
      <c r="K252" s="21">
        <f t="shared" si="68"/>
        <v>0</v>
      </c>
      <c r="L252" s="21">
        <f t="shared" si="68"/>
        <v>0</v>
      </c>
      <c r="M252" s="21">
        <f t="shared" si="68"/>
        <v>0</v>
      </c>
      <c r="N252" s="21">
        <f t="shared" si="68"/>
        <v>0</v>
      </c>
      <c r="O252" s="21">
        <f t="shared" si="68"/>
        <v>0</v>
      </c>
      <c r="P252" s="21">
        <f t="shared" si="68"/>
        <v>0</v>
      </c>
      <c r="Q252" s="21">
        <f t="shared" si="68"/>
        <v>0</v>
      </c>
      <c r="R252" s="21">
        <f t="shared" si="68"/>
        <v>0</v>
      </c>
      <c r="S252" s="21">
        <f t="shared" si="68"/>
        <v>0</v>
      </c>
      <c r="T252" s="21">
        <f t="shared" si="68"/>
        <v>0</v>
      </c>
      <c r="U252" s="21">
        <f t="shared" si="68"/>
        <v>0</v>
      </c>
      <c r="V252" s="21">
        <f t="shared" si="68"/>
        <v>0</v>
      </c>
      <c r="W252" s="21">
        <f t="shared" si="68"/>
        <v>0</v>
      </c>
      <c r="X252" s="21">
        <f t="shared" si="68"/>
        <v>0</v>
      </c>
      <c r="Y252" s="21">
        <f t="shared" si="68"/>
        <v>0</v>
      </c>
      <c r="Z252" s="21">
        <f t="shared" si="68"/>
        <v>0</v>
      </c>
      <c r="AA252" s="21">
        <f t="shared" si="68"/>
        <v>0</v>
      </c>
      <c r="AB252" s="21">
        <f t="shared" si="68"/>
        <v>0</v>
      </c>
      <c r="AC252" s="21">
        <f t="shared" si="68"/>
        <v>0</v>
      </c>
      <c r="AD252" s="21">
        <f t="shared" si="68"/>
        <v>0</v>
      </c>
      <c r="AE252" s="21">
        <f t="shared" si="68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69">+C258+C269</f>
        <v>0</v>
      </c>
      <c r="D257" s="21">
        <f t="shared" si="69"/>
        <v>0</v>
      </c>
      <c r="E257" s="21">
        <f t="shared" si="69"/>
        <v>0</v>
      </c>
      <c r="F257" s="21">
        <f t="shared" si="69"/>
        <v>0</v>
      </c>
      <c r="G257" s="21">
        <f t="shared" si="69"/>
        <v>0</v>
      </c>
      <c r="H257" s="21">
        <f t="shared" si="69"/>
        <v>0</v>
      </c>
      <c r="I257" s="21">
        <f t="shared" si="69"/>
        <v>0</v>
      </c>
      <c r="J257" s="21">
        <f t="shared" si="69"/>
        <v>0</v>
      </c>
      <c r="K257" s="21">
        <f t="shared" si="69"/>
        <v>0</v>
      </c>
      <c r="L257" s="21">
        <f t="shared" si="69"/>
        <v>0</v>
      </c>
      <c r="M257" s="21">
        <f t="shared" si="69"/>
        <v>0</v>
      </c>
      <c r="N257" s="21">
        <f t="shared" si="69"/>
        <v>0</v>
      </c>
      <c r="O257" s="21">
        <f t="shared" si="69"/>
        <v>0</v>
      </c>
      <c r="P257" s="21">
        <f t="shared" si="69"/>
        <v>0</v>
      </c>
      <c r="Q257" s="21">
        <f t="shared" si="69"/>
        <v>0</v>
      </c>
      <c r="R257" s="21">
        <f t="shared" si="69"/>
        <v>0</v>
      </c>
      <c r="S257" s="21">
        <f t="shared" si="69"/>
        <v>0</v>
      </c>
      <c r="T257" s="21">
        <f t="shared" si="69"/>
        <v>0</v>
      </c>
      <c r="U257" s="21">
        <f t="shared" si="69"/>
        <v>0</v>
      </c>
      <c r="V257" s="21">
        <f t="shared" si="69"/>
        <v>0</v>
      </c>
      <c r="W257" s="21">
        <f t="shared" si="69"/>
        <v>0</v>
      </c>
      <c r="X257" s="21">
        <f t="shared" si="69"/>
        <v>0</v>
      </c>
      <c r="Y257" s="21">
        <f t="shared" si="69"/>
        <v>0</v>
      </c>
      <c r="Z257" s="21">
        <f t="shared" si="69"/>
        <v>0</v>
      </c>
      <c r="AA257" s="21">
        <f t="shared" si="69"/>
        <v>0</v>
      </c>
      <c r="AB257" s="21">
        <f t="shared" si="69"/>
        <v>0</v>
      </c>
      <c r="AC257" s="21">
        <f t="shared" si="69"/>
        <v>0</v>
      </c>
      <c r="AD257" s="21">
        <f t="shared" si="69"/>
        <v>0</v>
      </c>
      <c r="AE257" s="21">
        <f t="shared" si="69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70">+C259+C260+C264+C265+C266+C267+C268</f>
        <v>0</v>
      </c>
      <c r="D258" s="21">
        <f t="shared" si="70"/>
        <v>0</v>
      </c>
      <c r="E258" s="21">
        <f t="shared" si="70"/>
        <v>0</v>
      </c>
      <c r="F258" s="21">
        <f t="shared" si="70"/>
        <v>0</v>
      </c>
      <c r="G258" s="21">
        <f t="shared" si="70"/>
        <v>0</v>
      </c>
      <c r="H258" s="21">
        <f t="shared" si="70"/>
        <v>0</v>
      </c>
      <c r="I258" s="21">
        <f t="shared" si="70"/>
        <v>0</v>
      </c>
      <c r="J258" s="21">
        <f t="shared" si="70"/>
        <v>0</v>
      </c>
      <c r="K258" s="21">
        <f t="shared" si="70"/>
        <v>0</v>
      </c>
      <c r="L258" s="21">
        <f t="shared" si="70"/>
        <v>0</v>
      </c>
      <c r="M258" s="21">
        <f t="shared" si="70"/>
        <v>0</v>
      </c>
      <c r="N258" s="21">
        <f t="shared" si="70"/>
        <v>0</v>
      </c>
      <c r="O258" s="21">
        <f t="shared" si="70"/>
        <v>0</v>
      </c>
      <c r="P258" s="21">
        <f t="shared" si="70"/>
        <v>0</v>
      </c>
      <c r="Q258" s="21">
        <f t="shared" si="70"/>
        <v>0</v>
      </c>
      <c r="R258" s="21">
        <f t="shared" si="70"/>
        <v>0</v>
      </c>
      <c r="S258" s="21">
        <f t="shared" si="70"/>
        <v>0</v>
      </c>
      <c r="T258" s="21">
        <f t="shared" si="70"/>
        <v>0</v>
      </c>
      <c r="U258" s="21">
        <f t="shared" si="70"/>
        <v>0</v>
      </c>
      <c r="V258" s="21">
        <f t="shared" si="70"/>
        <v>0</v>
      </c>
      <c r="W258" s="21">
        <f t="shared" si="70"/>
        <v>0</v>
      </c>
      <c r="X258" s="21">
        <f t="shared" si="70"/>
        <v>0</v>
      </c>
      <c r="Y258" s="21">
        <f t="shared" si="70"/>
        <v>0</v>
      </c>
      <c r="Z258" s="21">
        <f t="shared" si="70"/>
        <v>0</v>
      </c>
      <c r="AA258" s="21">
        <f t="shared" si="70"/>
        <v>0</v>
      </c>
      <c r="AB258" s="21">
        <f t="shared" si="70"/>
        <v>0</v>
      </c>
      <c r="AC258" s="21">
        <f t="shared" si="70"/>
        <v>0</v>
      </c>
      <c r="AD258" s="21">
        <f t="shared" si="70"/>
        <v>0</v>
      </c>
      <c r="AE258" s="21">
        <f t="shared" si="70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>+C261+C262+C263</f>
        <v>0</v>
      </c>
      <c r="D260" s="21">
        <f t="shared" ref="D260:AE260" si="71">+D261+D262+D263</f>
        <v>0</v>
      </c>
      <c r="E260" s="21">
        <f t="shared" si="71"/>
        <v>0</v>
      </c>
      <c r="F260" s="21">
        <f t="shared" si="71"/>
        <v>0</v>
      </c>
      <c r="G260" s="21">
        <f t="shared" si="71"/>
        <v>0</v>
      </c>
      <c r="H260" s="21">
        <f t="shared" si="71"/>
        <v>0</v>
      </c>
      <c r="I260" s="21">
        <f t="shared" si="71"/>
        <v>0</v>
      </c>
      <c r="J260" s="21">
        <f t="shared" si="71"/>
        <v>0</v>
      </c>
      <c r="K260" s="21">
        <f t="shared" si="71"/>
        <v>0</v>
      </c>
      <c r="L260" s="21">
        <f t="shared" si="71"/>
        <v>0</v>
      </c>
      <c r="M260" s="21">
        <f t="shared" si="71"/>
        <v>0</v>
      </c>
      <c r="N260" s="21">
        <f t="shared" si="71"/>
        <v>0</v>
      </c>
      <c r="O260" s="21">
        <f t="shared" si="71"/>
        <v>0</v>
      </c>
      <c r="P260" s="21">
        <f t="shared" si="71"/>
        <v>0</v>
      </c>
      <c r="Q260" s="21">
        <f t="shared" si="71"/>
        <v>0</v>
      </c>
      <c r="R260" s="21">
        <f t="shared" si="71"/>
        <v>0</v>
      </c>
      <c r="S260" s="21">
        <f t="shared" si="71"/>
        <v>0</v>
      </c>
      <c r="T260" s="21">
        <f t="shared" si="71"/>
        <v>0</v>
      </c>
      <c r="U260" s="21">
        <f t="shared" si="71"/>
        <v>0</v>
      </c>
      <c r="V260" s="21">
        <f t="shared" si="71"/>
        <v>0</v>
      </c>
      <c r="W260" s="21">
        <f t="shared" si="71"/>
        <v>0</v>
      </c>
      <c r="X260" s="21">
        <f t="shared" si="71"/>
        <v>0</v>
      </c>
      <c r="Y260" s="21">
        <f t="shared" si="71"/>
        <v>0</v>
      </c>
      <c r="Z260" s="21">
        <f t="shared" si="71"/>
        <v>0</v>
      </c>
      <c r="AA260" s="21">
        <f t="shared" si="71"/>
        <v>0</v>
      </c>
      <c r="AB260" s="21">
        <f t="shared" si="71"/>
        <v>0</v>
      </c>
      <c r="AC260" s="21">
        <f t="shared" si="71"/>
        <v>0</v>
      </c>
      <c r="AD260" s="21">
        <f t="shared" si="71"/>
        <v>0</v>
      </c>
      <c r="AE260" s="21">
        <f t="shared" si="71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72">+C270+C277</f>
        <v>0</v>
      </c>
      <c r="D269" s="21">
        <f t="shared" si="72"/>
        <v>0</v>
      </c>
      <c r="E269" s="21">
        <f t="shared" si="72"/>
        <v>0</v>
      </c>
      <c r="F269" s="21">
        <f t="shared" si="72"/>
        <v>0</v>
      </c>
      <c r="G269" s="21">
        <f t="shared" si="72"/>
        <v>0</v>
      </c>
      <c r="H269" s="21">
        <f t="shared" si="72"/>
        <v>0</v>
      </c>
      <c r="I269" s="21">
        <f t="shared" si="72"/>
        <v>0</v>
      </c>
      <c r="J269" s="21">
        <f t="shared" si="72"/>
        <v>0</v>
      </c>
      <c r="K269" s="21">
        <f t="shared" si="72"/>
        <v>0</v>
      </c>
      <c r="L269" s="21">
        <f t="shared" si="72"/>
        <v>0</v>
      </c>
      <c r="M269" s="21">
        <f t="shared" si="72"/>
        <v>0</v>
      </c>
      <c r="N269" s="21">
        <f t="shared" si="72"/>
        <v>0</v>
      </c>
      <c r="O269" s="21">
        <f t="shared" si="72"/>
        <v>0</v>
      </c>
      <c r="P269" s="21">
        <f t="shared" si="72"/>
        <v>0</v>
      </c>
      <c r="Q269" s="21">
        <f t="shared" si="72"/>
        <v>0</v>
      </c>
      <c r="R269" s="21">
        <f t="shared" si="72"/>
        <v>0</v>
      </c>
      <c r="S269" s="21">
        <f t="shared" si="72"/>
        <v>0</v>
      </c>
      <c r="T269" s="21">
        <f t="shared" si="72"/>
        <v>0</v>
      </c>
      <c r="U269" s="21">
        <f t="shared" si="72"/>
        <v>0</v>
      </c>
      <c r="V269" s="21">
        <f t="shared" si="72"/>
        <v>0</v>
      </c>
      <c r="W269" s="21">
        <f t="shared" si="72"/>
        <v>0</v>
      </c>
      <c r="X269" s="21">
        <f t="shared" si="72"/>
        <v>0</v>
      </c>
      <c r="Y269" s="21">
        <f t="shared" si="72"/>
        <v>0</v>
      </c>
      <c r="Z269" s="21">
        <f t="shared" si="72"/>
        <v>0</v>
      </c>
      <c r="AA269" s="21">
        <f t="shared" si="72"/>
        <v>0</v>
      </c>
      <c r="AB269" s="21">
        <f t="shared" si="72"/>
        <v>0</v>
      </c>
      <c r="AC269" s="21">
        <f t="shared" si="72"/>
        <v>0</v>
      </c>
      <c r="AD269" s="21">
        <f t="shared" si="72"/>
        <v>0</v>
      </c>
      <c r="AE269" s="21">
        <f t="shared" si="72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73">+C271+C272+C276</f>
        <v>0</v>
      </c>
      <c r="D270" s="21">
        <f t="shared" si="73"/>
        <v>0</v>
      </c>
      <c r="E270" s="21">
        <f t="shared" si="73"/>
        <v>0</v>
      </c>
      <c r="F270" s="21">
        <f t="shared" si="73"/>
        <v>0</v>
      </c>
      <c r="G270" s="21">
        <f t="shared" si="73"/>
        <v>0</v>
      </c>
      <c r="H270" s="21">
        <f t="shared" si="73"/>
        <v>0</v>
      </c>
      <c r="I270" s="21">
        <f t="shared" si="73"/>
        <v>0</v>
      </c>
      <c r="J270" s="21">
        <f t="shared" si="73"/>
        <v>0</v>
      </c>
      <c r="K270" s="21">
        <f t="shared" si="73"/>
        <v>0</v>
      </c>
      <c r="L270" s="21">
        <f t="shared" si="73"/>
        <v>0</v>
      </c>
      <c r="M270" s="21">
        <f t="shared" si="73"/>
        <v>0</v>
      </c>
      <c r="N270" s="21">
        <f t="shared" si="73"/>
        <v>0</v>
      </c>
      <c r="O270" s="21">
        <f t="shared" si="73"/>
        <v>0</v>
      </c>
      <c r="P270" s="21">
        <f t="shared" si="73"/>
        <v>0</v>
      </c>
      <c r="Q270" s="21">
        <f t="shared" si="73"/>
        <v>0</v>
      </c>
      <c r="R270" s="21">
        <f t="shared" si="73"/>
        <v>0</v>
      </c>
      <c r="S270" s="21">
        <f t="shared" si="73"/>
        <v>0</v>
      </c>
      <c r="T270" s="21">
        <f t="shared" si="73"/>
        <v>0</v>
      </c>
      <c r="U270" s="21">
        <f t="shared" si="73"/>
        <v>0</v>
      </c>
      <c r="V270" s="21">
        <f t="shared" si="73"/>
        <v>0</v>
      </c>
      <c r="W270" s="21">
        <f t="shared" si="73"/>
        <v>0</v>
      </c>
      <c r="X270" s="21">
        <f t="shared" si="73"/>
        <v>0</v>
      </c>
      <c r="Y270" s="21">
        <f t="shared" si="73"/>
        <v>0</v>
      </c>
      <c r="Z270" s="21">
        <f t="shared" si="73"/>
        <v>0</v>
      </c>
      <c r="AA270" s="21">
        <f t="shared" si="73"/>
        <v>0</v>
      </c>
      <c r="AB270" s="21">
        <f t="shared" si="73"/>
        <v>0</v>
      </c>
      <c r="AC270" s="21">
        <f t="shared" si="73"/>
        <v>0</v>
      </c>
      <c r="AD270" s="21">
        <f t="shared" si="73"/>
        <v>0</v>
      </c>
      <c r="AE270" s="21">
        <f t="shared" si="73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>+C273+C274+C275</f>
        <v>0</v>
      </c>
      <c r="D272" s="21">
        <f t="shared" ref="D272:AE272" si="74">+D273+D274+D275</f>
        <v>0</v>
      </c>
      <c r="E272" s="21">
        <f t="shared" si="74"/>
        <v>0</v>
      </c>
      <c r="F272" s="21">
        <f t="shared" si="74"/>
        <v>0</v>
      </c>
      <c r="G272" s="21">
        <f t="shared" si="74"/>
        <v>0</v>
      </c>
      <c r="H272" s="21">
        <f t="shared" si="74"/>
        <v>0</v>
      </c>
      <c r="I272" s="21">
        <f t="shared" si="74"/>
        <v>0</v>
      </c>
      <c r="J272" s="21">
        <f t="shared" si="74"/>
        <v>0</v>
      </c>
      <c r="K272" s="21">
        <f t="shared" si="74"/>
        <v>0</v>
      </c>
      <c r="L272" s="21">
        <f t="shared" si="74"/>
        <v>0</v>
      </c>
      <c r="M272" s="21">
        <f t="shared" si="74"/>
        <v>0</v>
      </c>
      <c r="N272" s="21">
        <f t="shared" si="74"/>
        <v>0</v>
      </c>
      <c r="O272" s="21">
        <f t="shared" si="74"/>
        <v>0</v>
      </c>
      <c r="P272" s="21">
        <f t="shared" si="74"/>
        <v>0</v>
      </c>
      <c r="Q272" s="21">
        <f t="shared" si="74"/>
        <v>0</v>
      </c>
      <c r="R272" s="21">
        <f t="shared" si="74"/>
        <v>0</v>
      </c>
      <c r="S272" s="21">
        <f t="shared" si="74"/>
        <v>0</v>
      </c>
      <c r="T272" s="21">
        <f t="shared" si="74"/>
        <v>0</v>
      </c>
      <c r="U272" s="21">
        <f t="shared" si="74"/>
        <v>0</v>
      </c>
      <c r="V272" s="21">
        <f t="shared" si="74"/>
        <v>0</v>
      </c>
      <c r="W272" s="21">
        <f t="shared" si="74"/>
        <v>0</v>
      </c>
      <c r="X272" s="21">
        <f t="shared" si="74"/>
        <v>0</v>
      </c>
      <c r="Y272" s="21">
        <f t="shared" si="74"/>
        <v>0</v>
      </c>
      <c r="Z272" s="21">
        <f t="shared" si="74"/>
        <v>0</v>
      </c>
      <c r="AA272" s="21">
        <f t="shared" si="74"/>
        <v>0</v>
      </c>
      <c r="AB272" s="21">
        <f t="shared" si="74"/>
        <v>0</v>
      </c>
      <c r="AC272" s="21">
        <f t="shared" si="74"/>
        <v>0</v>
      </c>
      <c r="AD272" s="21">
        <f t="shared" si="74"/>
        <v>0</v>
      </c>
      <c r="AE272" s="21">
        <f t="shared" si="74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75">+C278+C279+C283+C284+C285</f>
        <v>0</v>
      </c>
      <c r="D277" s="21">
        <f t="shared" si="75"/>
        <v>0</v>
      </c>
      <c r="E277" s="21">
        <f t="shared" si="75"/>
        <v>0</v>
      </c>
      <c r="F277" s="21">
        <f t="shared" si="75"/>
        <v>0</v>
      </c>
      <c r="G277" s="21">
        <f t="shared" si="75"/>
        <v>0</v>
      </c>
      <c r="H277" s="21">
        <f t="shared" si="75"/>
        <v>0</v>
      </c>
      <c r="I277" s="21">
        <f t="shared" si="75"/>
        <v>0</v>
      </c>
      <c r="J277" s="21">
        <f t="shared" si="75"/>
        <v>0</v>
      </c>
      <c r="K277" s="21">
        <f t="shared" si="75"/>
        <v>0</v>
      </c>
      <c r="L277" s="21">
        <f t="shared" si="75"/>
        <v>0</v>
      </c>
      <c r="M277" s="21">
        <f t="shared" si="75"/>
        <v>0</v>
      </c>
      <c r="N277" s="21">
        <f t="shared" si="75"/>
        <v>0</v>
      </c>
      <c r="O277" s="21">
        <f t="shared" si="75"/>
        <v>0</v>
      </c>
      <c r="P277" s="21">
        <f t="shared" si="75"/>
        <v>0</v>
      </c>
      <c r="Q277" s="21">
        <f t="shared" si="75"/>
        <v>0</v>
      </c>
      <c r="R277" s="21">
        <f t="shared" si="75"/>
        <v>0</v>
      </c>
      <c r="S277" s="21">
        <f t="shared" si="75"/>
        <v>0</v>
      </c>
      <c r="T277" s="21">
        <f t="shared" si="75"/>
        <v>0</v>
      </c>
      <c r="U277" s="21">
        <f t="shared" si="75"/>
        <v>0</v>
      </c>
      <c r="V277" s="21">
        <f t="shared" si="75"/>
        <v>0</v>
      </c>
      <c r="W277" s="21">
        <f t="shared" si="75"/>
        <v>0</v>
      </c>
      <c r="X277" s="21">
        <f t="shared" si="75"/>
        <v>0</v>
      </c>
      <c r="Y277" s="21">
        <f t="shared" si="75"/>
        <v>0</v>
      </c>
      <c r="Z277" s="21">
        <f t="shared" si="75"/>
        <v>0</v>
      </c>
      <c r="AA277" s="21">
        <f t="shared" si="75"/>
        <v>0</v>
      </c>
      <c r="AB277" s="21">
        <f t="shared" si="75"/>
        <v>0</v>
      </c>
      <c r="AC277" s="21">
        <f t="shared" si="75"/>
        <v>0</v>
      </c>
      <c r="AD277" s="21">
        <f t="shared" si="75"/>
        <v>0</v>
      </c>
      <c r="AE277" s="21">
        <f t="shared" si="75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>+C280+C281+C282</f>
        <v>0</v>
      </c>
      <c r="D279" s="21">
        <f t="shared" ref="D279:AE279" si="76">+D280+D281+D282</f>
        <v>0</v>
      </c>
      <c r="E279" s="21">
        <f t="shared" si="76"/>
        <v>0</v>
      </c>
      <c r="F279" s="21">
        <f t="shared" si="76"/>
        <v>0</v>
      </c>
      <c r="G279" s="21">
        <f t="shared" si="76"/>
        <v>0</v>
      </c>
      <c r="H279" s="21">
        <f t="shared" si="76"/>
        <v>0</v>
      </c>
      <c r="I279" s="21">
        <f t="shared" si="76"/>
        <v>0</v>
      </c>
      <c r="J279" s="21">
        <f t="shared" si="76"/>
        <v>0</v>
      </c>
      <c r="K279" s="21">
        <f t="shared" si="76"/>
        <v>0</v>
      </c>
      <c r="L279" s="21">
        <f t="shared" si="76"/>
        <v>0</v>
      </c>
      <c r="M279" s="21">
        <f t="shared" si="76"/>
        <v>0</v>
      </c>
      <c r="N279" s="21">
        <f t="shared" si="76"/>
        <v>0</v>
      </c>
      <c r="O279" s="21">
        <f t="shared" si="76"/>
        <v>0</v>
      </c>
      <c r="P279" s="21">
        <f t="shared" si="76"/>
        <v>0</v>
      </c>
      <c r="Q279" s="21">
        <f t="shared" si="76"/>
        <v>0</v>
      </c>
      <c r="R279" s="21">
        <f t="shared" si="76"/>
        <v>0</v>
      </c>
      <c r="S279" s="21">
        <f t="shared" si="76"/>
        <v>0</v>
      </c>
      <c r="T279" s="21">
        <f t="shared" si="76"/>
        <v>0</v>
      </c>
      <c r="U279" s="21">
        <f t="shared" si="76"/>
        <v>0</v>
      </c>
      <c r="V279" s="21">
        <f t="shared" si="76"/>
        <v>0</v>
      </c>
      <c r="W279" s="21">
        <f t="shared" si="76"/>
        <v>0</v>
      </c>
      <c r="X279" s="21">
        <f t="shared" si="76"/>
        <v>0</v>
      </c>
      <c r="Y279" s="21">
        <f t="shared" si="76"/>
        <v>0</v>
      </c>
      <c r="Z279" s="21">
        <f t="shared" si="76"/>
        <v>0</v>
      </c>
      <c r="AA279" s="21">
        <f t="shared" si="76"/>
        <v>0</v>
      </c>
      <c r="AB279" s="21">
        <f t="shared" si="76"/>
        <v>0</v>
      </c>
      <c r="AC279" s="21">
        <f t="shared" si="76"/>
        <v>0</v>
      </c>
      <c r="AD279" s="21">
        <f t="shared" si="76"/>
        <v>0</v>
      </c>
      <c r="AE279" s="21">
        <f t="shared" si="76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</row>
    <row r="287" spans="1:31" x14ac:dyDescent="0.2">
      <c r="A287" s="80" t="s">
        <v>532</v>
      </c>
      <c r="B287" s="4" t="s">
        <v>533</v>
      </c>
      <c r="C287" s="21">
        <f>+C288+C289+C290</f>
        <v>0</v>
      </c>
      <c r="D287" s="21">
        <f t="shared" ref="D287:AE287" si="77">+D288+D289+D290</f>
        <v>0</v>
      </c>
      <c r="E287" s="21">
        <f t="shared" si="77"/>
        <v>0</v>
      </c>
      <c r="F287" s="21">
        <f t="shared" si="77"/>
        <v>0</v>
      </c>
      <c r="G287" s="21">
        <f t="shared" si="77"/>
        <v>0</v>
      </c>
      <c r="H287" s="21">
        <f t="shared" si="77"/>
        <v>0</v>
      </c>
      <c r="I287" s="21">
        <f t="shared" si="77"/>
        <v>0</v>
      </c>
      <c r="J287" s="21">
        <f t="shared" si="77"/>
        <v>0</v>
      </c>
      <c r="K287" s="21">
        <f t="shared" si="77"/>
        <v>0</v>
      </c>
      <c r="L287" s="21">
        <f t="shared" si="77"/>
        <v>0</v>
      </c>
      <c r="M287" s="21">
        <f t="shared" si="77"/>
        <v>0</v>
      </c>
      <c r="N287" s="21">
        <f t="shared" si="77"/>
        <v>0</v>
      </c>
      <c r="O287" s="21">
        <f t="shared" si="77"/>
        <v>0</v>
      </c>
      <c r="P287" s="21">
        <f t="shared" si="77"/>
        <v>0</v>
      </c>
      <c r="Q287" s="21">
        <f t="shared" si="77"/>
        <v>0</v>
      </c>
      <c r="R287" s="21">
        <f t="shared" si="77"/>
        <v>0</v>
      </c>
      <c r="S287" s="21">
        <f t="shared" si="77"/>
        <v>0</v>
      </c>
      <c r="T287" s="21">
        <f t="shared" si="77"/>
        <v>0</v>
      </c>
      <c r="U287" s="21">
        <f t="shared" si="77"/>
        <v>0</v>
      </c>
      <c r="V287" s="21">
        <f t="shared" si="77"/>
        <v>0</v>
      </c>
      <c r="W287" s="21">
        <f t="shared" si="77"/>
        <v>0</v>
      </c>
      <c r="X287" s="21">
        <f t="shared" si="77"/>
        <v>0</v>
      </c>
      <c r="Y287" s="21">
        <f t="shared" si="77"/>
        <v>0</v>
      </c>
      <c r="Z287" s="21">
        <f t="shared" si="77"/>
        <v>0</v>
      </c>
      <c r="AA287" s="21">
        <f t="shared" si="77"/>
        <v>0</v>
      </c>
      <c r="AB287" s="21">
        <f t="shared" si="77"/>
        <v>0</v>
      </c>
      <c r="AC287" s="21">
        <f t="shared" si="77"/>
        <v>0</v>
      </c>
      <c r="AD287" s="21">
        <f t="shared" si="77"/>
        <v>0</v>
      </c>
      <c r="AE287" s="21">
        <f t="shared" si="77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>+C292+C293</f>
        <v>0</v>
      </c>
      <c r="D291" s="21">
        <f t="shared" ref="D291:AE291" si="78">+D292+D293</f>
        <v>0</v>
      </c>
      <c r="E291" s="21">
        <f t="shared" si="78"/>
        <v>0</v>
      </c>
      <c r="F291" s="21">
        <f t="shared" si="78"/>
        <v>0</v>
      </c>
      <c r="G291" s="21">
        <f t="shared" si="78"/>
        <v>0</v>
      </c>
      <c r="H291" s="21">
        <f t="shared" si="78"/>
        <v>0</v>
      </c>
      <c r="I291" s="21">
        <f t="shared" si="78"/>
        <v>0</v>
      </c>
      <c r="J291" s="21">
        <f t="shared" si="78"/>
        <v>0</v>
      </c>
      <c r="K291" s="21">
        <f t="shared" si="78"/>
        <v>0</v>
      </c>
      <c r="L291" s="21">
        <f t="shared" si="78"/>
        <v>0</v>
      </c>
      <c r="M291" s="21">
        <f t="shared" si="78"/>
        <v>0</v>
      </c>
      <c r="N291" s="21">
        <f t="shared" si="78"/>
        <v>0</v>
      </c>
      <c r="O291" s="21">
        <f t="shared" si="78"/>
        <v>0</v>
      </c>
      <c r="P291" s="21">
        <f t="shared" si="78"/>
        <v>0</v>
      </c>
      <c r="Q291" s="21">
        <f t="shared" si="78"/>
        <v>0</v>
      </c>
      <c r="R291" s="21">
        <f t="shared" si="78"/>
        <v>0</v>
      </c>
      <c r="S291" s="21">
        <f t="shared" si="78"/>
        <v>0</v>
      </c>
      <c r="T291" s="21">
        <f t="shared" si="78"/>
        <v>0</v>
      </c>
      <c r="U291" s="21">
        <f t="shared" si="78"/>
        <v>0</v>
      </c>
      <c r="V291" s="21">
        <f t="shared" si="78"/>
        <v>0</v>
      </c>
      <c r="W291" s="21">
        <f t="shared" si="78"/>
        <v>0</v>
      </c>
      <c r="X291" s="21">
        <f t="shared" si="78"/>
        <v>0</v>
      </c>
      <c r="Y291" s="21">
        <f t="shared" si="78"/>
        <v>0</v>
      </c>
      <c r="Z291" s="21">
        <f t="shared" si="78"/>
        <v>0</v>
      </c>
      <c r="AA291" s="21">
        <f t="shared" si="78"/>
        <v>0</v>
      </c>
      <c r="AB291" s="21">
        <f t="shared" si="78"/>
        <v>0</v>
      </c>
      <c r="AC291" s="21">
        <f t="shared" si="78"/>
        <v>0</v>
      </c>
      <c r="AD291" s="21">
        <f t="shared" si="78"/>
        <v>0</v>
      </c>
      <c r="AE291" s="21">
        <f t="shared" si="78"/>
        <v>0</v>
      </c>
    </row>
    <row r="292" spans="1:31" x14ac:dyDescent="0.2">
      <c r="A292" s="80" t="s">
        <v>539</v>
      </c>
      <c r="B292" s="4" t="s">
        <v>540</v>
      </c>
      <c r="C292" s="27">
        <v>0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0</v>
      </c>
      <c r="AC292" s="27">
        <v>0</v>
      </c>
      <c r="AD292" s="27">
        <v>0</v>
      </c>
      <c r="AE292" s="27">
        <v>0</v>
      </c>
    </row>
    <row r="293" spans="1:31" x14ac:dyDescent="0.2">
      <c r="A293" s="80" t="s">
        <v>541</v>
      </c>
      <c r="B293" s="4" t="s">
        <v>542</v>
      </c>
      <c r="C293" s="27">
        <v>0</v>
      </c>
      <c r="D293" s="27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</row>
    <row r="294" spans="1:31" x14ac:dyDescent="0.2">
      <c r="A294" s="80" t="s">
        <v>543</v>
      </c>
      <c r="B294" s="4" t="s">
        <v>544</v>
      </c>
      <c r="C294" s="27">
        <v>22.391574899886916</v>
      </c>
      <c r="D294" s="27">
        <v>25.309535725876405</v>
      </c>
      <c r="E294" s="27">
        <v>27.482110033352136</v>
      </c>
      <c r="F294" s="27">
        <v>27.587051193122793</v>
      </c>
      <c r="G294" s="27">
        <v>26.150276516613054</v>
      </c>
      <c r="H294" s="27">
        <v>29.207068090935564</v>
      </c>
      <c r="I294" s="27">
        <v>38.625280190500185</v>
      </c>
      <c r="J294" s="27">
        <v>27.092012587250238</v>
      </c>
      <c r="K294" s="27">
        <v>30.726160713973851</v>
      </c>
      <c r="L294" s="27">
        <v>35.316835659928742</v>
      </c>
      <c r="M294" s="27">
        <v>39.284974908668609</v>
      </c>
      <c r="N294" s="27">
        <v>35.461426848487619</v>
      </c>
      <c r="O294" s="27">
        <v>40.024159487366219</v>
      </c>
      <c r="P294" s="27">
        <v>44.514115569350672</v>
      </c>
      <c r="Q294" s="27">
        <v>45.570239615407537</v>
      </c>
      <c r="R294" s="27">
        <v>38.29180375524713</v>
      </c>
      <c r="S294" s="27">
        <v>40.47642643654423</v>
      </c>
      <c r="T294" s="27">
        <v>40.03443675119177</v>
      </c>
      <c r="U294" s="27">
        <v>44.460349281431</v>
      </c>
      <c r="V294" s="27">
        <v>39.082924287263737</v>
      </c>
      <c r="W294" s="27">
        <v>48.929010055935287</v>
      </c>
      <c r="X294" s="27">
        <v>48.491067665658782</v>
      </c>
      <c r="Y294" s="27">
        <v>48.285634148940183</v>
      </c>
      <c r="Z294" s="27">
        <v>51.932070601724156</v>
      </c>
      <c r="AA294" s="27">
        <v>49.480970370686954</v>
      </c>
      <c r="AB294" s="27">
        <v>56.165822840797603</v>
      </c>
      <c r="AC294" s="27">
        <v>46.299611373477845</v>
      </c>
      <c r="AD294" s="27">
        <v>46.844634358010843</v>
      </c>
      <c r="AE294" s="27">
        <v>47.435172819727775</v>
      </c>
    </row>
    <row r="295" spans="1:31" x14ac:dyDescent="0.2">
      <c r="A295" s="80" t="s">
        <v>545</v>
      </c>
      <c r="B295" s="4" t="s">
        <v>546</v>
      </c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</row>
    <row r="296" spans="1:31" x14ac:dyDescent="0.2">
      <c r="A296" s="80" t="s">
        <v>547</v>
      </c>
      <c r="B296" s="4" t="s">
        <v>184</v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</row>
    <row r="297" spans="1:31" x14ac:dyDescent="0.2">
      <c r="A297" s="12" t="s">
        <v>548</v>
      </c>
      <c r="B297" s="7" t="s">
        <v>804</v>
      </c>
      <c r="C297" s="28">
        <f t="shared" ref="C297:AE297" si="79">+C298+C383+C391+C399+C407+C415+C423+C424</f>
        <v>1661.6005451970336</v>
      </c>
      <c r="D297" s="28">
        <f t="shared" si="79"/>
        <v>1868.8694382835461</v>
      </c>
      <c r="E297" s="28">
        <f t="shared" si="79"/>
        <v>2046.0560430032806</v>
      </c>
      <c r="F297" s="28">
        <f t="shared" si="79"/>
        <v>1996.3896408455819</v>
      </c>
      <c r="G297" s="28">
        <f t="shared" si="79"/>
        <v>2262.1659775314943</v>
      </c>
      <c r="H297" s="28">
        <f t="shared" si="79"/>
        <v>2231.351175275478</v>
      </c>
      <c r="I297" s="28">
        <f t="shared" si="79"/>
        <v>2620.8318060166102</v>
      </c>
      <c r="J297" s="28">
        <f t="shared" si="79"/>
        <v>2496.8320337055779</v>
      </c>
      <c r="K297" s="28">
        <f t="shared" si="79"/>
        <v>2500.5857808636993</v>
      </c>
      <c r="L297" s="28">
        <f t="shared" si="79"/>
        <v>3119.6540795281917</v>
      </c>
      <c r="M297" s="28">
        <f t="shared" si="79"/>
        <v>2941.9030398610166</v>
      </c>
      <c r="N297" s="28">
        <f t="shared" si="79"/>
        <v>2780.865670516816</v>
      </c>
      <c r="O297" s="28">
        <f t="shared" si="79"/>
        <v>2780.2179884012166</v>
      </c>
      <c r="P297" s="28">
        <f t="shared" si="79"/>
        <v>2682.3565913679026</v>
      </c>
      <c r="Q297" s="28">
        <f t="shared" si="79"/>
        <v>3275.3966251865313</v>
      </c>
      <c r="R297" s="28">
        <f t="shared" si="79"/>
        <v>3388.8139457128609</v>
      </c>
      <c r="S297" s="28">
        <f t="shared" si="79"/>
        <v>3440.9813879163744</v>
      </c>
      <c r="T297" s="28">
        <f t="shared" si="79"/>
        <v>3676.504126402674</v>
      </c>
      <c r="U297" s="28">
        <f t="shared" si="79"/>
        <v>4086.2130479907187</v>
      </c>
      <c r="V297" s="28">
        <f t="shared" si="79"/>
        <v>4329.6857638366955</v>
      </c>
      <c r="W297" s="28">
        <f t="shared" si="79"/>
        <v>4038.9222536621928</v>
      </c>
      <c r="X297" s="28">
        <f t="shared" si="79"/>
        <v>3156.8687369018553</v>
      </c>
      <c r="Y297" s="28">
        <f t="shared" si="79"/>
        <v>2950.7930075450331</v>
      </c>
      <c r="Z297" s="28">
        <f t="shared" si="79"/>
        <v>2289.1202211234131</v>
      </c>
      <c r="AA297" s="28">
        <f t="shared" si="79"/>
        <v>2743.0564911425486</v>
      </c>
      <c r="AB297" s="28">
        <f t="shared" si="79"/>
        <v>2952.1661659795318</v>
      </c>
      <c r="AC297" s="28">
        <f t="shared" si="79"/>
        <v>2268.4512700858827</v>
      </c>
      <c r="AD297" s="28">
        <f t="shared" si="79"/>
        <v>10333.534973501122</v>
      </c>
      <c r="AE297" s="28">
        <f t="shared" si="79"/>
        <v>2306.3865278235271</v>
      </c>
    </row>
    <row r="298" spans="1:31" x14ac:dyDescent="0.2">
      <c r="A298" s="9" t="s">
        <v>549</v>
      </c>
      <c r="B298" s="4" t="s">
        <v>550</v>
      </c>
      <c r="C298" s="21">
        <f t="shared" ref="C298:AE298" si="80">+C299+C367</f>
        <v>1569.8520460653897</v>
      </c>
      <c r="D298" s="21">
        <f t="shared" si="80"/>
        <v>1777.4676620524895</v>
      </c>
      <c r="E298" s="21">
        <f t="shared" si="80"/>
        <v>1952.8121079622047</v>
      </c>
      <c r="F298" s="21">
        <f t="shared" si="80"/>
        <v>1901.3035469944869</v>
      </c>
      <c r="G298" s="21">
        <f t="shared" si="80"/>
        <v>2165.2377248703797</v>
      </c>
      <c r="H298" s="21">
        <f t="shared" si="80"/>
        <v>2132.5807638043448</v>
      </c>
      <c r="I298" s="21">
        <f t="shared" si="80"/>
        <v>2520.2192357354579</v>
      </c>
      <c r="J298" s="21">
        <f t="shared" si="80"/>
        <v>2394.3773046144061</v>
      </c>
      <c r="K298" s="21">
        <f t="shared" si="80"/>
        <v>2396.2888929625083</v>
      </c>
      <c r="L298" s="21">
        <f t="shared" si="80"/>
        <v>3013.5150328169821</v>
      </c>
      <c r="M298" s="21">
        <f t="shared" si="80"/>
        <v>2833.9218343397874</v>
      </c>
      <c r="N298" s="21">
        <f t="shared" si="80"/>
        <v>2671.0423061855681</v>
      </c>
      <c r="O298" s="21">
        <f t="shared" si="80"/>
        <v>2576.4559822245715</v>
      </c>
      <c r="P298" s="21">
        <f t="shared" si="80"/>
        <v>2474.9356841932258</v>
      </c>
      <c r="Q298" s="21">
        <f t="shared" si="80"/>
        <v>3064.3168170138224</v>
      </c>
      <c r="R298" s="21">
        <f t="shared" si="80"/>
        <v>3174.0752365421204</v>
      </c>
      <c r="S298" s="21">
        <f t="shared" si="80"/>
        <v>3222.5837777476017</v>
      </c>
      <c r="T298" s="21">
        <f t="shared" si="80"/>
        <v>3454.4476152358698</v>
      </c>
      <c r="U298" s="21">
        <f t="shared" si="80"/>
        <v>3676.4652630607552</v>
      </c>
      <c r="V298" s="21">
        <f t="shared" si="80"/>
        <v>3912.645588116472</v>
      </c>
      <c r="W298" s="21">
        <f t="shared" si="80"/>
        <v>3616.4318459617316</v>
      </c>
      <c r="X298" s="21">
        <f t="shared" si="80"/>
        <v>2728.9280972211545</v>
      </c>
      <c r="Y298" s="21">
        <f t="shared" si="80"/>
        <v>2517.4021358840932</v>
      </c>
      <c r="Z298" s="21">
        <f t="shared" si="80"/>
        <v>1850.2791174822341</v>
      </c>
      <c r="AA298" s="21">
        <f t="shared" si="80"/>
        <v>2320.2973106915979</v>
      </c>
      <c r="AB298" s="21">
        <f t="shared" si="80"/>
        <v>2528.6061919197778</v>
      </c>
      <c r="AC298" s="21">
        <f t="shared" si="80"/>
        <v>1844.0905024173248</v>
      </c>
      <c r="AD298" s="21">
        <f t="shared" si="80"/>
        <v>9908.373412223762</v>
      </c>
      <c r="AE298" s="21">
        <f t="shared" si="80"/>
        <v>1880.424172937363</v>
      </c>
    </row>
    <row r="299" spans="1:31" x14ac:dyDescent="0.2">
      <c r="A299" s="9" t="s">
        <v>551</v>
      </c>
      <c r="B299" s="4" t="s">
        <v>552</v>
      </c>
      <c r="C299" s="21">
        <f t="shared" ref="C299:AE299" si="81">+C300+C349+C364</f>
        <v>1514.7611824543085</v>
      </c>
      <c r="D299" s="21">
        <f t="shared" si="81"/>
        <v>1721.5810628372392</v>
      </c>
      <c r="E299" s="21">
        <f t="shared" si="81"/>
        <v>1895.8332348125448</v>
      </c>
      <c r="F299" s="21">
        <f t="shared" si="81"/>
        <v>1843.384226836723</v>
      </c>
      <c r="G299" s="21">
        <f t="shared" si="81"/>
        <v>2107.1267653321042</v>
      </c>
      <c r="H299" s="21">
        <f t="shared" si="81"/>
        <v>2076.939192912504</v>
      </c>
      <c r="I299" s="21">
        <f t="shared" si="81"/>
        <v>2465.5796945897969</v>
      </c>
      <c r="J299" s="21">
        <f t="shared" si="81"/>
        <v>2340.0357821387856</v>
      </c>
      <c r="K299" s="21">
        <f t="shared" si="81"/>
        <v>2342.4065416316093</v>
      </c>
      <c r="L299" s="21">
        <f t="shared" si="81"/>
        <v>2959.1024068203251</v>
      </c>
      <c r="M299" s="21">
        <f t="shared" si="81"/>
        <v>2780.3094644508096</v>
      </c>
      <c r="N299" s="21">
        <f t="shared" si="81"/>
        <v>2617.873401740168</v>
      </c>
      <c r="O299" s="21">
        <f t="shared" si="81"/>
        <v>2513.3039718691934</v>
      </c>
      <c r="P299" s="21">
        <f t="shared" si="81"/>
        <v>2411.4379588744514</v>
      </c>
      <c r="Q299" s="21">
        <f t="shared" si="81"/>
        <v>3004.5972588608925</v>
      </c>
      <c r="R299" s="21">
        <f t="shared" si="81"/>
        <v>3114.7171780600502</v>
      </c>
      <c r="S299" s="21">
        <f t="shared" si="81"/>
        <v>3162.8574517607053</v>
      </c>
      <c r="T299" s="21">
        <f t="shared" si="81"/>
        <v>3394.2722823423633</v>
      </c>
      <c r="U299" s="21">
        <f t="shared" si="81"/>
        <v>3595.9105549709816</v>
      </c>
      <c r="V299" s="21">
        <f t="shared" si="81"/>
        <v>3832.2878204394246</v>
      </c>
      <c r="W299" s="21">
        <f t="shared" si="81"/>
        <v>3535.9519805710725</v>
      </c>
      <c r="X299" s="21">
        <f t="shared" si="81"/>
        <v>2648.701858818617</v>
      </c>
      <c r="Y299" s="21">
        <f t="shared" si="81"/>
        <v>2438.2431040991182</v>
      </c>
      <c r="Z299" s="21">
        <f t="shared" si="81"/>
        <v>1770.549904923841</v>
      </c>
      <c r="AA299" s="21">
        <f t="shared" si="81"/>
        <v>2195.8527280140174</v>
      </c>
      <c r="AB299" s="21">
        <f t="shared" si="81"/>
        <v>2402.857586568673</v>
      </c>
      <c r="AC299" s="21">
        <f>+AC300+AC349+AC364</f>
        <v>1718.6235059729559</v>
      </c>
      <c r="AD299" s="21">
        <f t="shared" si="81"/>
        <v>9784.558112994413</v>
      </c>
      <c r="AE299" s="21">
        <f t="shared" si="81"/>
        <v>1757.4237514797198</v>
      </c>
    </row>
    <row r="300" spans="1:31" x14ac:dyDescent="0.2">
      <c r="A300" s="9" t="s">
        <v>553</v>
      </c>
      <c r="B300" s="4" t="s">
        <v>554</v>
      </c>
      <c r="C300" s="21">
        <f t="shared" ref="C300:AE300" si="82">+C301+C341</f>
        <v>0</v>
      </c>
      <c r="D300" s="21">
        <f t="shared" si="82"/>
        <v>0</v>
      </c>
      <c r="E300" s="21">
        <f t="shared" si="82"/>
        <v>0</v>
      </c>
      <c r="F300" s="21">
        <f t="shared" si="82"/>
        <v>0</v>
      </c>
      <c r="G300" s="21">
        <f t="shared" si="82"/>
        <v>0</v>
      </c>
      <c r="H300" s="21">
        <f t="shared" si="82"/>
        <v>0</v>
      </c>
      <c r="I300" s="21">
        <f t="shared" si="82"/>
        <v>0</v>
      </c>
      <c r="J300" s="21">
        <f t="shared" si="82"/>
        <v>0</v>
      </c>
      <c r="K300" s="21">
        <f t="shared" si="82"/>
        <v>0</v>
      </c>
      <c r="L300" s="21">
        <f t="shared" si="82"/>
        <v>0</v>
      </c>
      <c r="M300" s="21">
        <f t="shared" si="82"/>
        <v>0</v>
      </c>
      <c r="N300" s="21">
        <f t="shared" si="82"/>
        <v>0</v>
      </c>
      <c r="O300" s="21">
        <f t="shared" si="82"/>
        <v>0</v>
      </c>
      <c r="P300" s="21">
        <f t="shared" si="82"/>
        <v>0</v>
      </c>
      <c r="Q300" s="21">
        <f t="shared" si="82"/>
        <v>0</v>
      </c>
      <c r="R300" s="21">
        <f t="shared" si="82"/>
        <v>0</v>
      </c>
      <c r="S300" s="21">
        <f t="shared" si="82"/>
        <v>0</v>
      </c>
      <c r="T300" s="21">
        <f t="shared" si="82"/>
        <v>0</v>
      </c>
      <c r="U300" s="21">
        <f t="shared" si="82"/>
        <v>0</v>
      </c>
      <c r="V300" s="21">
        <f t="shared" si="82"/>
        <v>0</v>
      </c>
      <c r="W300" s="21">
        <f t="shared" si="82"/>
        <v>0</v>
      </c>
      <c r="X300" s="21">
        <f t="shared" si="82"/>
        <v>0</v>
      </c>
      <c r="Y300" s="21">
        <f t="shared" si="82"/>
        <v>0</v>
      </c>
      <c r="Z300" s="21">
        <f t="shared" si="82"/>
        <v>0</v>
      </c>
      <c r="AA300" s="21">
        <f t="shared" si="82"/>
        <v>0</v>
      </c>
      <c r="AB300" s="21">
        <f t="shared" si="82"/>
        <v>0</v>
      </c>
      <c r="AC300" s="21">
        <f t="shared" si="82"/>
        <v>0</v>
      </c>
      <c r="AD300" s="21">
        <f t="shared" si="82"/>
        <v>0</v>
      </c>
      <c r="AE300" s="21">
        <f t="shared" si="82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83">+C302+C315+C328</f>
        <v>0</v>
      </c>
      <c r="D301" s="21">
        <f t="shared" si="83"/>
        <v>0</v>
      </c>
      <c r="E301" s="21">
        <f t="shared" si="83"/>
        <v>0</v>
      </c>
      <c r="F301" s="21">
        <f t="shared" si="83"/>
        <v>0</v>
      </c>
      <c r="G301" s="21">
        <f t="shared" si="83"/>
        <v>0</v>
      </c>
      <c r="H301" s="21">
        <f t="shared" si="83"/>
        <v>0</v>
      </c>
      <c r="I301" s="21">
        <f t="shared" si="83"/>
        <v>0</v>
      </c>
      <c r="J301" s="21">
        <f t="shared" si="83"/>
        <v>0</v>
      </c>
      <c r="K301" s="21">
        <f t="shared" si="83"/>
        <v>0</v>
      </c>
      <c r="L301" s="21">
        <f t="shared" si="83"/>
        <v>0</v>
      </c>
      <c r="M301" s="21">
        <f t="shared" si="83"/>
        <v>0</v>
      </c>
      <c r="N301" s="21">
        <f t="shared" si="83"/>
        <v>0</v>
      </c>
      <c r="O301" s="21">
        <f t="shared" si="83"/>
        <v>0</v>
      </c>
      <c r="P301" s="21">
        <f t="shared" si="83"/>
        <v>0</v>
      </c>
      <c r="Q301" s="21">
        <f t="shared" si="83"/>
        <v>0</v>
      </c>
      <c r="R301" s="21">
        <f t="shared" si="83"/>
        <v>0</v>
      </c>
      <c r="S301" s="21">
        <f t="shared" si="83"/>
        <v>0</v>
      </c>
      <c r="T301" s="21">
        <f t="shared" si="83"/>
        <v>0</v>
      </c>
      <c r="U301" s="21">
        <f t="shared" si="83"/>
        <v>0</v>
      </c>
      <c r="V301" s="21">
        <f t="shared" si="83"/>
        <v>0</v>
      </c>
      <c r="W301" s="21">
        <f t="shared" si="83"/>
        <v>0</v>
      </c>
      <c r="X301" s="21">
        <f t="shared" si="83"/>
        <v>0</v>
      </c>
      <c r="Y301" s="21">
        <f t="shared" si="83"/>
        <v>0</v>
      </c>
      <c r="Z301" s="21">
        <f t="shared" si="83"/>
        <v>0</v>
      </c>
      <c r="AA301" s="21">
        <f t="shared" si="83"/>
        <v>0</v>
      </c>
      <c r="AB301" s="21">
        <f t="shared" si="83"/>
        <v>0</v>
      </c>
      <c r="AC301" s="21">
        <f t="shared" si="83"/>
        <v>0</v>
      </c>
      <c r="AD301" s="21">
        <f t="shared" si="83"/>
        <v>0</v>
      </c>
      <c r="AE301" s="21">
        <f t="shared" si="83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84">+C303+C304+C305+C306+C307+C308+C309+C310+C311+C312+C313+C314</f>
        <v>0</v>
      </c>
      <c r="D302" s="21">
        <f t="shared" si="84"/>
        <v>0</v>
      </c>
      <c r="E302" s="21">
        <f t="shared" si="84"/>
        <v>0</v>
      </c>
      <c r="F302" s="21">
        <f t="shared" si="84"/>
        <v>0</v>
      </c>
      <c r="G302" s="21">
        <f t="shared" si="84"/>
        <v>0</v>
      </c>
      <c r="H302" s="21">
        <f t="shared" si="84"/>
        <v>0</v>
      </c>
      <c r="I302" s="21">
        <f t="shared" si="84"/>
        <v>0</v>
      </c>
      <c r="J302" s="21">
        <f t="shared" si="84"/>
        <v>0</v>
      </c>
      <c r="K302" s="21">
        <f t="shared" si="84"/>
        <v>0</v>
      </c>
      <c r="L302" s="21">
        <f t="shared" si="84"/>
        <v>0</v>
      </c>
      <c r="M302" s="21">
        <f t="shared" si="84"/>
        <v>0</v>
      </c>
      <c r="N302" s="21">
        <f t="shared" si="84"/>
        <v>0</v>
      </c>
      <c r="O302" s="21">
        <f t="shared" si="84"/>
        <v>0</v>
      </c>
      <c r="P302" s="21">
        <f t="shared" si="84"/>
        <v>0</v>
      </c>
      <c r="Q302" s="21">
        <f t="shared" si="84"/>
        <v>0</v>
      </c>
      <c r="R302" s="21">
        <f t="shared" si="84"/>
        <v>0</v>
      </c>
      <c r="S302" s="21">
        <f t="shared" si="84"/>
        <v>0</v>
      </c>
      <c r="T302" s="21">
        <f t="shared" si="84"/>
        <v>0</v>
      </c>
      <c r="U302" s="21">
        <f t="shared" si="84"/>
        <v>0</v>
      </c>
      <c r="V302" s="21">
        <f t="shared" si="84"/>
        <v>0</v>
      </c>
      <c r="W302" s="21">
        <f t="shared" si="84"/>
        <v>0</v>
      </c>
      <c r="X302" s="21">
        <f t="shared" si="84"/>
        <v>0</v>
      </c>
      <c r="Y302" s="21">
        <f t="shared" si="84"/>
        <v>0</v>
      </c>
      <c r="Z302" s="21">
        <f t="shared" si="84"/>
        <v>0</v>
      </c>
      <c r="AA302" s="21">
        <f t="shared" si="84"/>
        <v>0</v>
      </c>
      <c r="AB302" s="21">
        <f t="shared" si="84"/>
        <v>0</v>
      </c>
      <c r="AC302" s="21">
        <f t="shared" si="84"/>
        <v>0</v>
      </c>
      <c r="AD302" s="21">
        <f t="shared" si="84"/>
        <v>0</v>
      </c>
      <c r="AE302" s="21">
        <f t="shared" si="84"/>
        <v>0</v>
      </c>
    </row>
    <row r="303" spans="1:31" x14ac:dyDescent="0.2">
      <c r="A303" s="9" t="s">
        <v>559</v>
      </c>
      <c r="B303" s="4" t="s">
        <v>560</v>
      </c>
      <c r="C303" s="35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</row>
    <row r="304" spans="1:31" x14ac:dyDescent="0.2">
      <c r="A304" s="9" t="s">
        <v>561</v>
      </c>
      <c r="B304" s="4" t="s">
        <v>745</v>
      </c>
      <c r="C304" s="35">
        <v>0</v>
      </c>
      <c r="D304" s="35">
        <v>0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</row>
    <row r="305" spans="1:31" x14ac:dyDescent="0.2">
      <c r="A305" s="9" t="s">
        <v>563</v>
      </c>
      <c r="B305" s="4" t="s">
        <v>562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</row>
    <row r="306" spans="1:31" x14ac:dyDescent="0.2">
      <c r="A306" s="9" t="s">
        <v>564</v>
      </c>
      <c r="B306" s="4" t="s">
        <v>746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</row>
    <row r="307" spans="1:31" x14ac:dyDescent="0.2">
      <c r="A307" s="9" t="s">
        <v>565</v>
      </c>
      <c r="B307" s="4" t="s">
        <v>576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</row>
    <row r="308" spans="1:31" x14ac:dyDescent="0.2">
      <c r="A308" s="9" t="s">
        <v>566</v>
      </c>
      <c r="B308" s="4" t="s">
        <v>568</v>
      </c>
      <c r="C308" s="35">
        <v>0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</row>
    <row r="309" spans="1:31" x14ac:dyDescent="0.2">
      <c r="A309" s="9" t="s">
        <v>567</v>
      </c>
      <c r="B309" s="4" t="s">
        <v>747</v>
      </c>
      <c r="C309" s="35">
        <v>0</v>
      </c>
      <c r="D309" s="35">
        <v>0</v>
      </c>
      <c r="E309" s="35">
        <v>0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</row>
    <row r="310" spans="1:31" x14ac:dyDescent="0.2">
      <c r="A310" s="9" t="s">
        <v>569</v>
      </c>
      <c r="B310" s="4" t="s">
        <v>748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</row>
    <row r="311" spans="1:31" x14ac:dyDescent="0.2">
      <c r="A311" s="9" t="s">
        <v>570</v>
      </c>
      <c r="B311" s="4" t="s">
        <v>749</v>
      </c>
      <c r="C311" s="35">
        <v>0</v>
      </c>
      <c r="D311" s="35">
        <v>0</v>
      </c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</row>
    <row r="312" spans="1:31" x14ac:dyDescent="0.2">
      <c r="A312" s="9" t="s">
        <v>571</v>
      </c>
      <c r="B312" s="4" t="s">
        <v>750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</row>
    <row r="313" spans="1:31" x14ac:dyDescent="0.2">
      <c r="A313" s="9" t="s">
        <v>573</v>
      </c>
      <c r="B313" s="4" t="s">
        <v>574</v>
      </c>
      <c r="C313" s="35">
        <v>0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</row>
    <row r="314" spans="1:31" x14ac:dyDescent="0.2">
      <c r="A314" s="9" t="s">
        <v>575</v>
      </c>
      <c r="B314" s="4" t="s">
        <v>572</v>
      </c>
      <c r="C314" s="35">
        <v>0</v>
      </c>
      <c r="D314" s="35">
        <v>0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</row>
    <row r="315" spans="1:31" x14ac:dyDescent="0.2">
      <c r="A315" s="9" t="s">
        <v>577</v>
      </c>
      <c r="B315" s="4" t="s">
        <v>578</v>
      </c>
      <c r="C315" s="21">
        <f t="shared" ref="C315:AE315" si="85">+C316+C317+C318+C319+C320+C321+C322+C323+C324+C325+C326+C327</f>
        <v>0</v>
      </c>
      <c r="D315" s="21">
        <f t="shared" si="85"/>
        <v>0</v>
      </c>
      <c r="E315" s="21">
        <f t="shared" si="85"/>
        <v>0</v>
      </c>
      <c r="F315" s="21">
        <f t="shared" si="85"/>
        <v>0</v>
      </c>
      <c r="G315" s="21">
        <f t="shared" si="85"/>
        <v>0</v>
      </c>
      <c r="H315" s="21">
        <f t="shared" si="85"/>
        <v>0</v>
      </c>
      <c r="I315" s="21">
        <f t="shared" si="85"/>
        <v>0</v>
      </c>
      <c r="J315" s="21">
        <f t="shared" si="85"/>
        <v>0</v>
      </c>
      <c r="K315" s="21">
        <f t="shared" si="85"/>
        <v>0</v>
      </c>
      <c r="L315" s="21">
        <f t="shared" si="85"/>
        <v>0</v>
      </c>
      <c r="M315" s="21">
        <f t="shared" si="85"/>
        <v>0</v>
      </c>
      <c r="N315" s="21">
        <f t="shared" si="85"/>
        <v>0</v>
      </c>
      <c r="O315" s="21">
        <f t="shared" si="85"/>
        <v>0</v>
      </c>
      <c r="P315" s="21">
        <f t="shared" si="85"/>
        <v>0</v>
      </c>
      <c r="Q315" s="21">
        <f t="shared" si="85"/>
        <v>0</v>
      </c>
      <c r="R315" s="21">
        <f t="shared" si="85"/>
        <v>0</v>
      </c>
      <c r="S315" s="21">
        <f t="shared" si="85"/>
        <v>0</v>
      </c>
      <c r="T315" s="21">
        <f t="shared" si="85"/>
        <v>0</v>
      </c>
      <c r="U315" s="21">
        <f t="shared" si="85"/>
        <v>0</v>
      </c>
      <c r="V315" s="21">
        <f t="shared" si="85"/>
        <v>0</v>
      </c>
      <c r="W315" s="21">
        <f t="shared" si="85"/>
        <v>0</v>
      </c>
      <c r="X315" s="21">
        <f t="shared" si="85"/>
        <v>0</v>
      </c>
      <c r="Y315" s="21">
        <f t="shared" si="85"/>
        <v>0</v>
      </c>
      <c r="Z315" s="21">
        <f t="shared" si="85"/>
        <v>0</v>
      </c>
      <c r="AA315" s="21">
        <f t="shared" si="85"/>
        <v>0</v>
      </c>
      <c r="AB315" s="21">
        <f t="shared" si="85"/>
        <v>0</v>
      </c>
      <c r="AC315" s="21">
        <f t="shared" si="85"/>
        <v>0</v>
      </c>
      <c r="AD315" s="21">
        <f t="shared" si="85"/>
        <v>0</v>
      </c>
      <c r="AE315" s="21">
        <f t="shared" si="85"/>
        <v>0</v>
      </c>
    </row>
    <row r="316" spans="1:31" x14ac:dyDescent="0.2">
      <c r="A316" s="9" t="s">
        <v>579</v>
      </c>
      <c r="B316" s="4" t="s">
        <v>560</v>
      </c>
      <c r="C316" s="35">
        <v>0</v>
      </c>
      <c r="D316" s="35">
        <v>0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</row>
    <row r="317" spans="1:31" x14ac:dyDescent="0.2">
      <c r="A317" s="9" t="s">
        <v>580</v>
      </c>
      <c r="B317" s="4" t="s">
        <v>745</v>
      </c>
      <c r="C317" s="35">
        <v>0</v>
      </c>
      <c r="D317" s="35">
        <v>0</v>
      </c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</row>
    <row r="318" spans="1:31" x14ac:dyDescent="0.2">
      <c r="A318" s="9" t="s">
        <v>581</v>
      </c>
      <c r="B318" s="4" t="s">
        <v>562</v>
      </c>
      <c r="C318" s="35">
        <v>0</v>
      </c>
      <c r="D318" s="35">
        <v>0</v>
      </c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</row>
    <row r="319" spans="1:31" x14ac:dyDescent="0.2">
      <c r="A319" s="9" t="s">
        <v>582</v>
      </c>
      <c r="B319" s="4" t="s">
        <v>746</v>
      </c>
      <c r="C319" s="35">
        <v>0</v>
      </c>
      <c r="D319" s="35">
        <v>0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</row>
    <row r="320" spans="1:31" x14ac:dyDescent="0.2">
      <c r="A320" s="9" t="s">
        <v>583</v>
      </c>
      <c r="B320" s="4" t="s">
        <v>576</v>
      </c>
      <c r="C320" s="35">
        <v>0</v>
      </c>
      <c r="D320" s="35">
        <v>0</v>
      </c>
      <c r="E320" s="35">
        <v>0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</row>
    <row r="321" spans="1:31" x14ac:dyDescent="0.2">
      <c r="A321" s="9" t="s">
        <v>584</v>
      </c>
      <c r="B321" s="4" t="s">
        <v>568</v>
      </c>
      <c r="C321" s="35">
        <v>0</v>
      </c>
      <c r="D321" s="35">
        <v>0</v>
      </c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</row>
    <row r="322" spans="1:31" x14ac:dyDescent="0.2">
      <c r="A322" s="9" t="s">
        <v>585</v>
      </c>
      <c r="B322" s="4" t="s">
        <v>747</v>
      </c>
      <c r="C322" s="35">
        <v>0</v>
      </c>
      <c r="D322" s="35">
        <v>0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</row>
    <row r="323" spans="1:31" x14ac:dyDescent="0.2">
      <c r="A323" s="9" t="s">
        <v>586</v>
      </c>
      <c r="B323" s="4" t="s">
        <v>748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</row>
    <row r="324" spans="1:31" x14ac:dyDescent="0.2">
      <c r="A324" s="9" t="s">
        <v>587</v>
      </c>
      <c r="B324" s="4" t="s">
        <v>749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</row>
    <row r="325" spans="1:31" x14ac:dyDescent="0.2">
      <c r="A325" s="9" t="s">
        <v>588</v>
      </c>
      <c r="B325" s="4" t="s">
        <v>750</v>
      </c>
      <c r="C325" s="35">
        <v>0</v>
      </c>
      <c r="D325" s="35">
        <v>0</v>
      </c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</row>
    <row r="326" spans="1:31" x14ac:dyDescent="0.2">
      <c r="A326" s="9" t="s">
        <v>589</v>
      </c>
      <c r="B326" s="4" t="s">
        <v>574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>
        <v>0</v>
      </c>
      <c r="AD326" s="35">
        <v>0</v>
      </c>
      <c r="AE326" s="35">
        <v>0</v>
      </c>
    </row>
    <row r="327" spans="1:31" x14ac:dyDescent="0.2">
      <c r="A327" s="9" t="s">
        <v>590</v>
      </c>
      <c r="B327" s="4" t="s">
        <v>572</v>
      </c>
      <c r="C327" s="35">
        <v>0</v>
      </c>
      <c r="D327" s="35">
        <v>0</v>
      </c>
      <c r="E327" s="35">
        <v>0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</row>
    <row r="328" spans="1:31" x14ac:dyDescent="0.2">
      <c r="A328" s="9" t="s">
        <v>758</v>
      </c>
      <c r="B328" s="4" t="s">
        <v>759</v>
      </c>
      <c r="C328" s="21">
        <f t="shared" ref="C328:AE328" si="86">+C329+C330+C331+C332+C333+C334+C335+C336+C337+C338+C339+C340</f>
        <v>0</v>
      </c>
      <c r="D328" s="21">
        <f t="shared" si="86"/>
        <v>0</v>
      </c>
      <c r="E328" s="21">
        <f t="shared" si="86"/>
        <v>0</v>
      </c>
      <c r="F328" s="21">
        <f t="shared" si="86"/>
        <v>0</v>
      </c>
      <c r="G328" s="21">
        <f t="shared" si="86"/>
        <v>0</v>
      </c>
      <c r="H328" s="21">
        <f t="shared" si="86"/>
        <v>0</v>
      </c>
      <c r="I328" s="21">
        <f t="shared" si="86"/>
        <v>0</v>
      </c>
      <c r="J328" s="21">
        <f t="shared" si="86"/>
        <v>0</v>
      </c>
      <c r="K328" s="21">
        <f t="shared" si="86"/>
        <v>0</v>
      </c>
      <c r="L328" s="21">
        <f t="shared" si="86"/>
        <v>0</v>
      </c>
      <c r="M328" s="21">
        <f t="shared" si="86"/>
        <v>0</v>
      </c>
      <c r="N328" s="21">
        <f t="shared" si="86"/>
        <v>0</v>
      </c>
      <c r="O328" s="21">
        <f t="shared" si="86"/>
        <v>0</v>
      </c>
      <c r="P328" s="21">
        <f t="shared" si="86"/>
        <v>0</v>
      </c>
      <c r="Q328" s="21">
        <f t="shared" si="86"/>
        <v>0</v>
      </c>
      <c r="R328" s="21">
        <f t="shared" si="86"/>
        <v>0</v>
      </c>
      <c r="S328" s="21">
        <f t="shared" si="86"/>
        <v>0</v>
      </c>
      <c r="T328" s="21">
        <f t="shared" si="86"/>
        <v>0</v>
      </c>
      <c r="U328" s="21">
        <f t="shared" si="86"/>
        <v>0</v>
      </c>
      <c r="V328" s="21">
        <f t="shared" si="86"/>
        <v>0</v>
      </c>
      <c r="W328" s="21">
        <f t="shared" si="86"/>
        <v>0</v>
      </c>
      <c r="X328" s="21">
        <f t="shared" si="86"/>
        <v>0</v>
      </c>
      <c r="Y328" s="21">
        <f t="shared" si="86"/>
        <v>0</v>
      </c>
      <c r="Z328" s="21">
        <f t="shared" si="86"/>
        <v>0</v>
      </c>
      <c r="AA328" s="21">
        <f t="shared" si="86"/>
        <v>0</v>
      </c>
      <c r="AB328" s="21">
        <f t="shared" si="86"/>
        <v>0</v>
      </c>
      <c r="AC328" s="21">
        <f t="shared" si="86"/>
        <v>0</v>
      </c>
      <c r="AD328" s="21">
        <f t="shared" si="86"/>
        <v>0</v>
      </c>
      <c r="AE328" s="21">
        <f t="shared" si="86"/>
        <v>0</v>
      </c>
    </row>
    <row r="329" spans="1:31" x14ac:dyDescent="0.2">
      <c r="A329" s="9" t="s">
        <v>760</v>
      </c>
      <c r="B329" s="4" t="s">
        <v>560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</row>
    <row r="330" spans="1:31" x14ac:dyDescent="0.2">
      <c r="A330" s="9" t="s">
        <v>761</v>
      </c>
      <c r="B330" s="4" t="s">
        <v>745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</row>
    <row r="331" spans="1:31" x14ac:dyDescent="0.2">
      <c r="A331" s="9" t="s">
        <v>762</v>
      </c>
      <c r="B331" s="4" t="s">
        <v>562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</row>
    <row r="332" spans="1:31" x14ac:dyDescent="0.2">
      <c r="A332" s="9" t="s">
        <v>763</v>
      </c>
      <c r="B332" s="4" t="s">
        <v>746</v>
      </c>
      <c r="C332" s="35">
        <v>0</v>
      </c>
      <c r="D332" s="35">
        <v>0</v>
      </c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</row>
    <row r="333" spans="1:31" x14ac:dyDescent="0.2">
      <c r="A333" s="9" t="s">
        <v>764</v>
      </c>
      <c r="B333" s="4" t="s">
        <v>576</v>
      </c>
      <c r="C333" s="35">
        <v>0</v>
      </c>
      <c r="D333" s="35">
        <v>0</v>
      </c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</row>
    <row r="334" spans="1:31" x14ac:dyDescent="0.2">
      <c r="A334" s="9" t="s">
        <v>765</v>
      </c>
      <c r="B334" s="4" t="s">
        <v>568</v>
      </c>
      <c r="C334" s="35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</row>
    <row r="335" spans="1:31" x14ac:dyDescent="0.2">
      <c r="A335" s="9" t="s">
        <v>766</v>
      </c>
      <c r="B335" s="4" t="s">
        <v>747</v>
      </c>
      <c r="C335" s="35">
        <v>0</v>
      </c>
      <c r="D335" s="35">
        <v>0</v>
      </c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</row>
    <row r="336" spans="1:31" x14ac:dyDescent="0.2">
      <c r="A336" s="9" t="s">
        <v>767</v>
      </c>
      <c r="B336" s="4" t="s">
        <v>748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</row>
    <row r="337" spans="1:31" x14ac:dyDescent="0.2">
      <c r="A337" s="9" t="s">
        <v>768</v>
      </c>
      <c r="B337" s="4" t="s">
        <v>749</v>
      </c>
      <c r="C337" s="35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</row>
    <row r="338" spans="1:31" x14ac:dyDescent="0.2">
      <c r="A338" s="9" t="s">
        <v>769</v>
      </c>
      <c r="B338" s="4" t="s">
        <v>750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</row>
    <row r="339" spans="1:31" x14ac:dyDescent="0.2">
      <c r="A339" s="9" t="s">
        <v>770</v>
      </c>
      <c r="B339" s="4" t="s">
        <v>574</v>
      </c>
      <c r="C339" s="35">
        <v>0</v>
      </c>
      <c r="D339" s="35">
        <v>0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</row>
    <row r="340" spans="1:31" x14ac:dyDescent="0.2">
      <c r="A340" s="9" t="s">
        <v>771</v>
      </c>
      <c r="B340" s="4" t="s">
        <v>572</v>
      </c>
      <c r="C340" s="35">
        <v>0</v>
      </c>
      <c r="D340" s="35">
        <v>0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</row>
    <row r="341" spans="1:31" x14ac:dyDescent="0.2">
      <c r="A341" s="9" t="s">
        <v>591</v>
      </c>
      <c r="B341" s="4" t="s">
        <v>592</v>
      </c>
      <c r="C341" s="21">
        <f t="shared" ref="C341:AE341" si="87">+C342+C343+C344+C345+C346+C347+C348</f>
        <v>0</v>
      </c>
      <c r="D341" s="21">
        <f t="shared" si="87"/>
        <v>0</v>
      </c>
      <c r="E341" s="21">
        <f t="shared" si="87"/>
        <v>0</v>
      </c>
      <c r="F341" s="21">
        <f t="shared" si="87"/>
        <v>0</v>
      </c>
      <c r="G341" s="21">
        <f t="shared" si="87"/>
        <v>0</v>
      </c>
      <c r="H341" s="21">
        <f t="shared" si="87"/>
        <v>0</v>
      </c>
      <c r="I341" s="21">
        <f t="shared" si="87"/>
        <v>0</v>
      </c>
      <c r="J341" s="21">
        <f t="shared" si="87"/>
        <v>0</v>
      </c>
      <c r="K341" s="21">
        <f t="shared" si="87"/>
        <v>0</v>
      </c>
      <c r="L341" s="21">
        <f t="shared" si="87"/>
        <v>0</v>
      </c>
      <c r="M341" s="21">
        <f t="shared" si="87"/>
        <v>0</v>
      </c>
      <c r="N341" s="21">
        <f t="shared" si="87"/>
        <v>0</v>
      </c>
      <c r="O341" s="21">
        <f t="shared" si="87"/>
        <v>0</v>
      </c>
      <c r="P341" s="21">
        <f t="shared" si="87"/>
        <v>0</v>
      </c>
      <c r="Q341" s="21">
        <f t="shared" si="87"/>
        <v>0</v>
      </c>
      <c r="R341" s="21">
        <f t="shared" si="87"/>
        <v>0</v>
      </c>
      <c r="S341" s="21">
        <f t="shared" si="87"/>
        <v>0</v>
      </c>
      <c r="T341" s="21">
        <f t="shared" si="87"/>
        <v>0</v>
      </c>
      <c r="U341" s="21">
        <f t="shared" si="87"/>
        <v>0</v>
      </c>
      <c r="V341" s="21">
        <f t="shared" si="87"/>
        <v>0</v>
      </c>
      <c r="W341" s="21">
        <f t="shared" si="87"/>
        <v>0</v>
      </c>
      <c r="X341" s="21">
        <f t="shared" si="87"/>
        <v>0</v>
      </c>
      <c r="Y341" s="21">
        <f t="shared" si="87"/>
        <v>0</v>
      </c>
      <c r="Z341" s="21">
        <f t="shared" si="87"/>
        <v>0</v>
      </c>
      <c r="AA341" s="21">
        <f t="shared" si="87"/>
        <v>0</v>
      </c>
      <c r="AB341" s="21">
        <f t="shared" si="87"/>
        <v>0</v>
      </c>
      <c r="AC341" s="21">
        <f t="shared" si="87"/>
        <v>0</v>
      </c>
      <c r="AD341" s="21">
        <f t="shared" si="87"/>
        <v>0</v>
      </c>
      <c r="AE341" s="21">
        <f t="shared" si="87"/>
        <v>0</v>
      </c>
    </row>
    <row r="342" spans="1:31" x14ac:dyDescent="0.2">
      <c r="A342" s="9" t="s">
        <v>593</v>
      </c>
      <c r="B342" s="4" t="s">
        <v>594</v>
      </c>
      <c r="C342" s="35">
        <v>0</v>
      </c>
      <c r="D342" s="35">
        <v>0</v>
      </c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</row>
    <row r="343" spans="1:31" x14ac:dyDescent="0.2">
      <c r="A343" s="9" t="s">
        <v>595</v>
      </c>
      <c r="B343" s="4" t="s">
        <v>596</v>
      </c>
      <c r="C343" s="35">
        <v>0</v>
      </c>
      <c r="D343" s="35">
        <v>0</v>
      </c>
      <c r="E343" s="35">
        <v>0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</row>
    <row r="344" spans="1:31" x14ac:dyDescent="0.2">
      <c r="A344" s="9" t="s">
        <v>597</v>
      </c>
      <c r="B344" s="4" t="s">
        <v>598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</row>
    <row r="345" spans="1:31" x14ac:dyDescent="0.2">
      <c r="A345" s="9" t="s">
        <v>599</v>
      </c>
      <c r="B345" s="4" t="s">
        <v>600</v>
      </c>
      <c r="C345" s="35">
        <v>0</v>
      </c>
      <c r="D345" s="35">
        <v>0</v>
      </c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</row>
    <row r="346" spans="1:31" x14ac:dyDescent="0.2">
      <c r="A346" s="9" t="s">
        <v>601</v>
      </c>
      <c r="B346" s="4" t="s">
        <v>602</v>
      </c>
      <c r="C346" s="35">
        <v>0</v>
      </c>
      <c r="D346" s="35">
        <v>0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</row>
    <row r="347" spans="1:31" x14ac:dyDescent="0.2">
      <c r="A347" s="9" t="s">
        <v>603</v>
      </c>
      <c r="B347" s="4" t="s">
        <v>604</v>
      </c>
      <c r="C347" s="35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</row>
    <row r="348" spans="1:31" x14ac:dyDescent="0.2">
      <c r="A348" s="9" t="s">
        <v>605</v>
      </c>
      <c r="B348" s="4" t="s">
        <v>421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5">
        <v>0</v>
      </c>
      <c r="AD348" s="35">
        <v>0</v>
      </c>
      <c r="AE348" s="35">
        <v>0</v>
      </c>
    </row>
    <row r="349" spans="1:31" x14ac:dyDescent="0.2">
      <c r="A349" s="9" t="s">
        <v>606</v>
      </c>
      <c r="B349" s="4" t="s">
        <v>607</v>
      </c>
      <c r="C349" s="21">
        <f t="shared" ref="C349:AE349" si="88">+C350+C355+C358+C363</f>
        <v>1469.5462531288031</v>
      </c>
      <c r="D349" s="21">
        <f t="shared" si="88"/>
        <v>1675.8927094551952</v>
      </c>
      <c r="E349" s="21">
        <f t="shared" si="88"/>
        <v>1849.4950314625335</v>
      </c>
      <c r="F349" s="21">
        <f t="shared" si="88"/>
        <v>1796.4865031696572</v>
      </c>
      <c r="G349" s="21">
        <f t="shared" si="88"/>
        <v>2060.1150255365169</v>
      </c>
      <c r="H349" s="21">
        <f t="shared" si="88"/>
        <v>2031.3966194883099</v>
      </c>
      <c r="I349" s="21">
        <f t="shared" si="88"/>
        <v>2420.6332802223592</v>
      </c>
      <c r="J349" s="21">
        <f t="shared" si="88"/>
        <v>2295.2666744130961</v>
      </c>
      <c r="K349" s="21">
        <f t="shared" si="88"/>
        <v>2297.910618447168</v>
      </c>
      <c r="L349" s="21">
        <f t="shared" si="88"/>
        <v>2914.2909959512463</v>
      </c>
      <c r="M349" s="21">
        <f t="shared" si="88"/>
        <v>2735.9741671184156</v>
      </c>
      <c r="N349" s="21">
        <f t="shared" si="88"/>
        <v>2573.801944819254</v>
      </c>
      <c r="O349" s="21">
        <f t="shared" si="88"/>
        <v>2428.0320238862682</v>
      </c>
      <c r="P349" s="21">
        <f t="shared" si="88"/>
        <v>2325.882810783964</v>
      </c>
      <c r="Q349" s="21">
        <f t="shared" si="88"/>
        <v>2921.3323070786792</v>
      </c>
      <c r="R349" s="21">
        <f t="shared" si="88"/>
        <v>3031.6511099030267</v>
      </c>
      <c r="S349" s="21">
        <f t="shared" si="88"/>
        <v>3079.5346874024699</v>
      </c>
      <c r="T349" s="21">
        <f t="shared" si="88"/>
        <v>3310.6402078402771</v>
      </c>
      <c r="U349" s="21">
        <f t="shared" si="88"/>
        <v>3429.6439241470844</v>
      </c>
      <c r="V349" s="21">
        <f t="shared" si="88"/>
        <v>3666.0637628378336</v>
      </c>
      <c r="W349" s="21">
        <f t="shared" si="88"/>
        <v>3369.5447542185971</v>
      </c>
      <c r="X349" s="21">
        <f t="shared" si="88"/>
        <v>2482.3774625569699</v>
      </c>
      <c r="Y349" s="21">
        <f t="shared" si="88"/>
        <v>2272.601614095327</v>
      </c>
      <c r="Z349" s="21">
        <f t="shared" si="88"/>
        <v>1604.4195957641218</v>
      </c>
      <c r="AA349" s="21">
        <f t="shared" si="88"/>
        <v>2147.2266728336253</v>
      </c>
      <c r="AB349" s="21">
        <f t="shared" si="88"/>
        <v>2353.3684441296755</v>
      </c>
      <c r="AC349" s="21">
        <f t="shared" si="88"/>
        <v>1669.4093336182314</v>
      </c>
      <c r="AD349" s="21">
        <f t="shared" si="88"/>
        <v>9736.5427210206399</v>
      </c>
      <c r="AE349" s="21">
        <f t="shared" si="88"/>
        <v>1710.0025828173184</v>
      </c>
    </row>
    <row r="350" spans="1:31" x14ac:dyDescent="0.2">
      <c r="A350" s="9" t="s">
        <v>608</v>
      </c>
      <c r="B350" s="4" t="s">
        <v>609</v>
      </c>
      <c r="C350" s="21">
        <f t="shared" ref="C350:AE350" si="89">+C351+C352+C353+C354</f>
        <v>379.89874990216538</v>
      </c>
      <c r="D350" s="21">
        <f t="shared" si="89"/>
        <v>470.41208136700334</v>
      </c>
      <c r="E350" s="21">
        <f t="shared" si="89"/>
        <v>517.1512504689872</v>
      </c>
      <c r="F350" s="21">
        <f t="shared" si="89"/>
        <v>519.35376696246658</v>
      </c>
      <c r="G350" s="21">
        <f t="shared" si="89"/>
        <v>574.86472136717418</v>
      </c>
      <c r="H350" s="21">
        <f t="shared" si="89"/>
        <v>642.73161969002558</v>
      </c>
      <c r="I350" s="21">
        <f t="shared" si="89"/>
        <v>776.76120521290886</v>
      </c>
      <c r="J350" s="21">
        <f t="shared" si="89"/>
        <v>829.78120788178001</v>
      </c>
      <c r="K350" s="21">
        <f t="shared" si="89"/>
        <v>813.30872422091511</v>
      </c>
      <c r="L350" s="21">
        <f t="shared" si="89"/>
        <v>860.90108861860017</v>
      </c>
      <c r="M350" s="21">
        <f t="shared" si="89"/>
        <v>1095.1611633873126</v>
      </c>
      <c r="N350" s="21">
        <f t="shared" si="89"/>
        <v>970.19632686015166</v>
      </c>
      <c r="O350" s="21">
        <f t="shared" si="89"/>
        <v>760.92656611771986</v>
      </c>
      <c r="P350" s="21">
        <f t="shared" si="89"/>
        <v>719.5793064262358</v>
      </c>
      <c r="Q350" s="21">
        <f t="shared" si="89"/>
        <v>1139.5539965719522</v>
      </c>
      <c r="R350" s="21">
        <f t="shared" si="89"/>
        <v>1109.2423750011512</v>
      </c>
      <c r="S350" s="21">
        <f t="shared" si="89"/>
        <v>1182.6640400187634</v>
      </c>
      <c r="T350" s="21">
        <f t="shared" si="89"/>
        <v>1206.4565647490431</v>
      </c>
      <c r="U350" s="21">
        <f t="shared" si="89"/>
        <v>1345.0704929370274</v>
      </c>
      <c r="V350" s="21">
        <f t="shared" si="89"/>
        <v>1448.6919432364241</v>
      </c>
      <c r="W350" s="21">
        <f t="shared" si="89"/>
        <v>1323.8018486467729</v>
      </c>
      <c r="X350" s="21">
        <f t="shared" si="89"/>
        <v>1418.0909370482491</v>
      </c>
      <c r="Y350" s="21">
        <f t="shared" si="89"/>
        <v>1185.3134666218978</v>
      </c>
      <c r="Z350" s="21">
        <f t="shared" si="89"/>
        <v>921.00252610987661</v>
      </c>
      <c r="AA350" s="21">
        <f t="shared" si="89"/>
        <v>1407.3572076509045</v>
      </c>
      <c r="AB350" s="21">
        <f t="shared" si="89"/>
        <v>1511.5760830161014</v>
      </c>
      <c r="AC350" s="21">
        <f t="shared" si="89"/>
        <v>971.55310557534563</v>
      </c>
      <c r="AD350" s="21">
        <f t="shared" si="89"/>
        <v>907.87268674861855</v>
      </c>
      <c r="AE350" s="21">
        <f t="shared" si="89"/>
        <v>988.10110282650385</v>
      </c>
    </row>
    <row r="351" spans="1:31" x14ac:dyDescent="0.2">
      <c r="A351" s="9" t="s">
        <v>610</v>
      </c>
      <c r="B351" s="4" t="s">
        <v>611</v>
      </c>
      <c r="C351" s="35">
        <v>301.41762499819004</v>
      </c>
      <c r="D351" s="35">
        <v>319.87497940130942</v>
      </c>
      <c r="E351" s="35">
        <v>393.92657147635657</v>
      </c>
      <c r="F351" s="35">
        <v>411.32930026601116</v>
      </c>
      <c r="G351" s="35">
        <v>450.13108583660954</v>
      </c>
      <c r="H351" s="35">
        <v>507.56655484288461</v>
      </c>
      <c r="I351" s="35">
        <v>733.76837280824782</v>
      </c>
      <c r="J351" s="35">
        <v>749.89312256221217</v>
      </c>
      <c r="K351" s="35">
        <v>647.70200660274247</v>
      </c>
      <c r="L351" s="35">
        <v>638.63142003249152</v>
      </c>
      <c r="M351" s="35">
        <v>567.7406641988739</v>
      </c>
      <c r="N351" s="35">
        <v>522.35985452660725</v>
      </c>
      <c r="O351" s="35">
        <v>497.8760408720326</v>
      </c>
      <c r="P351" s="35">
        <v>523.90768182660906</v>
      </c>
      <c r="Q351" s="35">
        <v>724.53981758559542</v>
      </c>
      <c r="R351" s="35">
        <v>506.95193731295245</v>
      </c>
      <c r="S351" s="35">
        <v>596.66751213570069</v>
      </c>
      <c r="T351" s="35">
        <v>521.89391337540599</v>
      </c>
      <c r="U351" s="35">
        <v>733.57588999649806</v>
      </c>
      <c r="V351" s="35">
        <v>518.28851119118212</v>
      </c>
      <c r="W351" s="35">
        <v>720.60520341989593</v>
      </c>
      <c r="X351" s="35">
        <v>699.74272156155212</v>
      </c>
      <c r="Y351" s="35">
        <v>673.82789776169295</v>
      </c>
      <c r="Z351" s="35">
        <v>649.6414368645801</v>
      </c>
      <c r="AA351" s="35">
        <v>1107.5009649076628</v>
      </c>
      <c r="AB351" s="35">
        <v>1206.7822717405425</v>
      </c>
      <c r="AC351" s="35">
        <v>796.60272736938612</v>
      </c>
      <c r="AD351" s="35">
        <v>816.43243938261708</v>
      </c>
      <c r="AE351" s="35">
        <v>922.15594680461254</v>
      </c>
    </row>
    <row r="352" spans="1:31" x14ac:dyDescent="0.2">
      <c r="A352" s="9" t="s">
        <v>612</v>
      </c>
      <c r="B352" s="4" t="s">
        <v>613</v>
      </c>
      <c r="C352" s="35">
        <v>43.178158185663158</v>
      </c>
      <c r="D352" s="35">
        <v>97.990879645595541</v>
      </c>
      <c r="E352" s="35">
        <v>68.331941321385528</v>
      </c>
      <c r="F352" s="35">
        <v>65.11075536161691</v>
      </c>
      <c r="G352" s="35">
        <v>72.442895430880469</v>
      </c>
      <c r="H352" s="35">
        <v>83.131376115567264</v>
      </c>
      <c r="I352" s="35">
        <v>0</v>
      </c>
      <c r="J352" s="35">
        <v>23.894259284380041</v>
      </c>
      <c r="K352" s="35">
        <v>122.33321212118291</v>
      </c>
      <c r="L352" s="35">
        <v>160.78727203961861</v>
      </c>
      <c r="M352" s="35">
        <v>470.25145562906329</v>
      </c>
      <c r="N352" s="35">
        <v>385.84058138382642</v>
      </c>
      <c r="O352" s="35">
        <v>208.10662410029957</v>
      </c>
      <c r="P352" s="35">
        <v>140.35116089187181</v>
      </c>
      <c r="Q352" s="35">
        <v>335.76487608818064</v>
      </c>
      <c r="R352" s="35">
        <v>488.50007793289114</v>
      </c>
      <c r="S352" s="35">
        <v>456.35630754811967</v>
      </c>
      <c r="T352" s="35">
        <v>565.68383309325918</v>
      </c>
      <c r="U352" s="35">
        <v>553.51091706905584</v>
      </c>
      <c r="V352" s="35">
        <v>876.67085297351048</v>
      </c>
      <c r="W352" s="35">
        <v>578.28290869563398</v>
      </c>
      <c r="X352" s="35">
        <v>593.68525418378181</v>
      </c>
      <c r="Y352" s="35">
        <v>496.80237026544143</v>
      </c>
      <c r="Z352" s="35">
        <v>256.57543410577438</v>
      </c>
      <c r="AA352" s="35">
        <v>286.00781304593852</v>
      </c>
      <c r="AB352" s="35">
        <v>286.62373092802392</v>
      </c>
      <c r="AC352" s="35">
        <v>156.37886975682892</v>
      </c>
      <c r="AD352" s="35">
        <v>78.268702710300914</v>
      </c>
      <c r="AE352" s="35">
        <v>39.974941348792228</v>
      </c>
    </row>
    <row r="353" spans="1:31" x14ac:dyDescent="0.2">
      <c r="A353" s="9" t="s">
        <v>614</v>
      </c>
      <c r="B353" s="4" t="s">
        <v>615</v>
      </c>
      <c r="C353" s="35">
        <v>34.849153499068358</v>
      </c>
      <c r="D353" s="35">
        <v>51.969399232289454</v>
      </c>
      <c r="E353" s="35">
        <v>54.333869794352971</v>
      </c>
      <c r="F353" s="35">
        <v>42.220194492604115</v>
      </c>
      <c r="G353" s="35">
        <v>51.63357389257839</v>
      </c>
      <c r="H353" s="35">
        <v>52.033688731573612</v>
      </c>
      <c r="I353" s="35">
        <v>42.992832404661058</v>
      </c>
      <c r="J353" s="35">
        <v>55.993826035187759</v>
      </c>
      <c r="K353" s="35">
        <v>43.20610374680173</v>
      </c>
      <c r="L353" s="35">
        <v>61.482396546489952</v>
      </c>
      <c r="M353" s="35">
        <v>57.169043559375417</v>
      </c>
      <c r="N353" s="35">
        <v>61.995890949717889</v>
      </c>
      <c r="O353" s="35">
        <v>54.943901145387748</v>
      </c>
      <c r="P353" s="35">
        <v>55.320463707754897</v>
      </c>
      <c r="Q353" s="35">
        <v>79.249302898176097</v>
      </c>
      <c r="R353" s="35">
        <v>113.79035975530772</v>
      </c>
      <c r="S353" s="35">
        <v>129.64022033494294</v>
      </c>
      <c r="T353" s="35">
        <v>118.87881828037771</v>
      </c>
      <c r="U353" s="35">
        <v>57.983685871473746</v>
      </c>
      <c r="V353" s="35">
        <v>53.73257907173155</v>
      </c>
      <c r="W353" s="35">
        <v>24.913736531242975</v>
      </c>
      <c r="X353" s="35">
        <v>124.66296130291509</v>
      </c>
      <c r="Y353" s="35">
        <v>14.683198594763438</v>
      </c>
      <c r="Z353" s="35">
        <v>14.785655139522138</v>
      </c>
      <c r="AA353" s="35">
        <v>13.848429697303198</v>
      </c>
      <c r="AB353" s="35">
        <v>18.170080347534988</v>
      </c>
      <c r="AC353" s="35">
        <v>18.571508449130558</v>
      </c>
      <c r="AD353" s="35">
        <v>13.171544655700629</v>
      </c>
      <c r="AE353" s="35">
        <v>25.970214673099097</v>
      </c>
    </row>
    <row r="354" spans="1:31" x14ac:dyDescent="0.2">
      <c r="A354" s="9" t="s">
        <v>616</v>
      </c>
      <c r="B354" s="4" t="s">
        <v>617</v>
      </c>
      <c r="C354" s="35">
        <v>0.45381321924381379</v>
      </c>
      <c r="D354" s="35">
        <v>0.57682308780894243</v>
      </c>
      <c r="E354" s="35">
        <v>0.55886787689210726</v>
      </c>
      <c r="F354" s="35">
        <v>0.69351684223437571</v>
      </c>
      <c r="G354" s="35">
        <v>0.6571662071058163</v>
      </c>
      <c r="H354" s="35">
        <v>0</v>
      </c>
      <c r="I354" s="35">
        <v>0</v>
      </c>
      <c r="J354" s="35">
        <v>0</v>
      </c>
      <c r="K354" s="35">
        <v>6.7401750187977075E-2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</row>
    <row r="355" spans="1:31" x14ac:dyDescent="0.2">
      <c r="A355" s="9" t="s">
        <v>618</v>
      </c>
      <c r="B355" s="4" t="s">
        <v>619</v>
      </c>
      <c r="C355" s="21">
        <f t="shared" ref="C355:AE355" si="90">+C356+C357</f>
        <v>998.53069673230198</v>
      </c>
      <c r="D355" s="21">
        <f t="shared" si="90"/>
        <v>1116.6305334150804</v>
      </c>
      <c r="E355" s="21">
        <f t="shared" si="90"/>
        <v>1238.5476853718235</v>
      </c>
      <c r="F355" s="21">
        <f t="shared" si="90"/>
        <v>1148.0246607544059</v>
      </c>
      <c r="G355" s="21">
        <f t="shared" si="90"/>
        <v>1204.1260321255609</v>
      </c>
      <c r="H355" s="21">
        <f t="shared" si="90"/>
        <v>1287.5409524397344</v>
      </c>
      <c r="I355" s="21">
        <f t="shared" si="90"/>
        <v>1380.2885504409446</v>
      </c>
      <c r="J355" s="21">
        <f t="shared" si="90"/>
        <v>1374.1150302220167</v>
      </c>
      <c r="K355" s="21">
        <f t="shared" si="90"/>
        <v>1475.0106218597225</v>
      </c>
      <c r="L355" s="21">
        <f t="shared" si="90"/>
        <v>1528.610993568625</v>
      </c>
      <c r="M355" s="21">
        <f t="shared" si="90"/>
        <v>1596.7829790991771</v>
      </c>
      <c r="N355" s="21">
        <f t="shared" si="90"/>
        <v>1593.6369847871856</v>
      </c>
      <c r="O355" s="21">
        <f t="shared" si="90"/>
        <v>1619.1208550299248</v>
      </c>
      <c r="P355" s="21">
        <f t="shared" si="90"/>
        <v>1532.3230035936522</v>
      </c>
      <c r="Q355" s="21">
        <f t="shared" si="90"/>
        <v>1618.1994341017273</v>
      </c>
      <c r="R355" s="21">
        <f t="shared" si="90"/>
        <v>1725.9925195448027</v>
      </c>
      <c r="S355" s="21">
        <f t="shared" si="90"/>
        <v>1775.4464970768131</v>
      </c>
      <c r="T355" s="21">
        <f t="shared" si="90"/>
        <v>1870.6950947402756</v>
      </c>
      <c r="U355" s="21">
        <f t="shared" si="90"/>
        <v>1919.2934671246733</v>
      </c>
      <c r="V355" s="21">
        <f t="shared" si="90"/>
        <v>1924.6771979765747</v>
      </c>
      <c r="W355" s="21">
        <f t="shared" si="90"/>
        <v>1665.7579171528728</v>
      </c>
      <c r="X355" s="21">
        <f t="shared" si="90"/>
        <v>609.19480348626246</v>
      </c>
      <c r="Y355" s="21">
        <f t="shared" si="90"/>
        <v>619.5172498294869</v>
      </c>
      <c r="Z355" s="21">
        <f t="shared" si="90"/>
        <v>628.39790792737347</v>
      </c>
      <c r="AA355" s="21">
        <f t="shared" si="90"/>
        <v>638.54214157658635</v>
      </c>
      <c r="AB355" s="21">
        <f t="shared" si="90"/>
        <v>647.52003498076886</v>
      </c>
      <c r="AC355" s="21">
        <f t="shared" si="90"/>
        <v>656.64561804252344</v>
      </c>
      <c r="AD355" s="21">
        <f t="shared" si="90"/>
        <v>666.01276294306149</v>
      </c>
      <c r="AE355" s="21">
        <f t="shared" si="90"/>
        <v>672.94897784622185</v>
      </c>
    </row>
    <row r="356" spans="1:31" x14ac:dyDescent="0.2">
      <c r="A356" s="9" t="s">
        <v>800</v>
      </c>
      <c r="B356" s="4" t="s">
        <v>801</v>
      </c>
      <c r="C356" s="35">
        <v>605.80875806410518</v>
      </c>
      <c r="D356" s="35">
        <v>677.45995078407077</v>
      </c>
      <c r="E356" s="35">
        <v>751.42710938553353</v>
      </c>
      <c r="F356" s="35">
        <v>696.50677363707086</v>
      </c>
      <c r="G356" s="35">
        <v>730.54348600582864</v>
      </c>
      <c r="H356" s="35">
        <v>781.15133356115859</v>
      </c>
      <c r="I356" s="35">
        <v>837.42131839228648</v>
      </c>
      <c r="J356" s="35">
        <v>833.67584253565872</v>
      </c>
      <c r="K356" s="35">
        <v>894.88921661039524</v>
      </c>
      <c r="L356" s="35">
        <v>927.40857202230995</v>
      </c>
      <c r="M356" s="35">
        <v>968.76852823014588</v>
      </c>
      <c r="N356" s="35">
        <v>966.85985290022245</v>
      </c>
      <c r="O356" s="35">
        <v>982.32092168152553</v>
      </c>
      <c r="P356" s="35">
        <v>929.66064918983477</v>
      </c>
      <c r="Q356" s="35">
        <v>981.76189543426824</v>
      </c>
      <c r="R356" s="35">
        <v>1047.1599802741921</v>
      </c>
      <c r="S356" s="35">
        <v>1077.1637175734465</v>
      </c>
      <c r="T356" s="35">
        <v>1134.951059361417</v>
      </c>
      <c r="U356" s="35">
        <v>1164.435700859646</v>
      </c>
      <c r="V356" s="35">
        <v>1167.7020113614817</v>
      </c>
      <c r="W356" s="35">
        <v>1010.6156358820206</v>
      </c>
      <c r="X356" s="35">
        <v>62.547022385971218</v>
      </c>
      <c r="Y356" s="35">
        <v>57.69601855066729</v>
      </c>
      <c r="Z356" s="35">
        <v>52.720808101218481</v>
      </c>
      <c r="AA356" s="35">
        <v>47.621391037624761</v>
      </c>
      <c r="AB356" s="35">
        <v>42.397767359886153</v>
      </c>
      <c r="AC356" s="35">
        <v>37.049937068002642</v>
      </c>
      <c r="AD356" s="35">
        <v>31.57790016197427</v>
      </c>
      <c r="AE356" s="35">
        <v>25.897883957697456</v>
      </c>
    </row>
    <row r="357" spans="1:31" x14ac:dyDescent="0.2">
      <c r="A357" s="9" t="s">
        <v>802</v>
      </c>
      <c r="B357" s="4" t="s">
        <v>803</v>
      </c>
      <c r="C357" s="35">
        <v>392.72193866819686</v>
      </c>
      <c r="D357" s="35">
        <v>439.17058263100972</v>
      </c>
      <c r="E357" s="35">
        <v>487.12057598628996</v>
      </c>
      <c r="F357" s="35">
        <v>451.51788711733491</v>
      </c>
      <c r="G357" s="35">
        <v>473.58254611973211</v>
      </c>
      <c r="H357" s="35">
        <v>506.38961887857585</v>
      </c>
      <c r="I357" s="35">
        <v>542.86723204865814</v>
      </c>
      <c r="J357" s="35">
        <v>540.43918768635785</v>
      </c>
      <c r="K357" s="35">
        <v>580.12140524932727</v>
      </c>
      <c r="L357" s="35">
        <v>601.20242154631501</v>
      </c>
      <c r="M357" s="35">
        <v>628.01445086903118</v>
      </c>
      <c r="N357" s="35">
        <v>626.77713188696305</v>
      </c>
      <c r="O357" s="35">
        <v>636.79993334839924</v>
      </c>
      <c r="P357" s="35">
        <v>602.66235440381752</v>
      </c>
      <c r="Q357" s="35">
        <v>636.43753866745908</v>
      </c>
      <c r="R357" s="35">
        <v>678.8325392706106</v>
      </c>
      <c r="S357" s="35">
        <v>698.28277950336656</v>
      </c>
      <c r="T357" s="35">
        <v>735.74403537885871</v>
      </c>
      <c r="U357" s="35">
        <v>754.85776626502729</v>
      </c>
      <c r="V357" s="35">
        <v>756.97518661509298</v>
      </c>
      <c r="W357" s="35">
        <v>655.14228127085221</v>
      </c>
      <c r="X357" s="35">
        <v>546.64778110029124</v>
      </c>
      <c r="Y357" s="35">
        <v>561.8212312788196</v>
      </c>
      <c r="Z357" s="35">
        <v>575.67709982615497</v>
      </c>
      <c r="AA357" s="35">
        <v>590.92075053896156</v>
      </c>
      <c r="AB357" s="35">
        <v>605.12226762088267</v>
      </c>
      <c r="AC357" s="35">
        <v>619.59568097452075</v>
      </c>
      <c r="AD357" s="35">
        <v>634.43486278108719</v>
      </c>
      <c r="AE357" s="35">
        <v>647.05109388852441</v>
      </c>
    </row>
    <row r="358" spans="1:31" x14ac:dyDescent="0.2">
      <c r="A358" s="9" t="s">
        <v>620</v>
      </c>
      <c r="B358" s="4" t="s">
        <v>621</v>
      </c>
      <c r="C358" s="21">
        <f t="shared" ref="C358:AE358" si="91">+C359+C362</f>
        <v>91.116806494335719</v>
      </c>
      <c r="D358" s="21">
        <f t="shared" si="91"/>
        <v>88.850094673111428</v>
      </c>
      <c r="E358" s="21">
        <f t="shared" si="91"/>
        <v>93.796095621722813</v>
      </c>
      <c r="F358" s="21">
        <f t="shared" si="91"/>
        <v>129.10807545278476</v>
      </c>
      <c r="G358" s="21">
        <f t="shared" si="91"/>
        <v>281.12427204378184</v>
      </c>
      <c r="H358" s="21">
        <f t="shared" si="91"/>
        <v>101.12404735854996</v>
      </c>
      <c r="I358" s="21">
        <f t="shared" si="91"/>
        <v>263.58352456850582</v>
      </c>
      <c r="J358" s="21">
        <f t="shared" si="91"/>
        <v>91.370436309299492</v>
      </c>
      <c r="K358" s="21">
        <f t="shared" si="91"/>
        <v>9.5912723665300028</v>
      </c>
      <c r="L358" s="21">
        <f t="shared" si="91"/>
        <v>524.77891376402124</v>
      </c>
      <c r="M358" s="21">
        <f t="shared" si="91"/>
        <v>44.030024631925784</v>
      </c>
      <c r="N358" s="21">
        <f t="shared" si="91"/>
        <v>9.9686331719168315</v>
      </c>
      <c r="O358" s="21">
        <f t="shared" si="91"/>
        <v>47.984602738623593</v>
      </c>
      <c r="P358" s="21">
        <f t="shared" si="91"/>
        <v>73.980500764076297</v>
      </c>
      <c r="Q358" s="21">
        <f t="shared" si="91"/>
        <v>163.57887640499942</v>
      </c>
      <c r="R358" s="21">
        <f t="shared" si="91"/>
        <v>196.4162153570729</v>
      </c>
      <c r="S358" s="21">
        <f t="shared" si="91"/>
        <v>121.42415030689327</v>
      </c>
      <c r="T358" s="21">
        <f t="shared" si="91"/>
        <v>233.4885483509583</v>
      </c>
      <c r="U358" s="21">
        <f t="shared" si="91"/>
        <v>165.27996408538345</v>
      </c>
      <c r="V358" s="21">
        <f t="shared" si="91"/>
        <v>292.69462162483461</v>
      </c>
      <c r="W358" s="21">
        <f t="shared" si="91"/>
        <v>379.98498841895116</v>
      </c>
      <c r="X358" s="21">
        <f t="shared" si="91"/>
        <v>455.09172202245838</v>
      </c>
      <c r="Y358" s="21">
        <f t="shared" si="91"/>
        <v>467.77089764394248</v>
      </c>
      <c r="Z358" s="21">
        <f t="shared" si="91"/>
        <v>55.019161726871829</v>
      </c>
      <c r="AA358" s="21">
        <f t="shared" si="91"/>
        <v>101.32732360613454</v>
      </c>
      <c r="AB358" s="21">
        <f t="shared" si="91"/>
        <v>194.27232613280501</v>
      </c>
      <c r="AC358" s="21">
        <f t="shared" si="91"/>
        <v>41.210610000362244</v>
      </c>
      <c r="AD358" s="21">
        <f t="shared" si="91"/>
        <v>8162.6572713289606</v>
      </c>
      <c r="AE358" s="21">
        <f t="shared" si="91"/>
        <v>48.952502144592685</v>
      </c>
    </row>
    <row r="359" spans="1:31" x14ac:dyDescent="0.2">
      <c r="A359" s="9" t="s">
        <v>622</v>
      </c>
      <c r="B359" s="4" t="s">
        <v>623</v>
      </c>
      <c r="C359" s="21">
        <f t="shared" ref="C359:AE359" si="92">+C360+C361</f>
        <v>91.116806494335719</v>
      </c>
      <c r="D359" s="21">
        <f t="shared" si="92"/>
        <v>88.850094673111428</v>
      </c>
      <c r="E359" s="21">
        <f t="shared" si="92"/>
        <v>93.796095621722813</v>
      </c>
      <c r="F359" s="21">
        <f t="shared" si="92"/>
        <v>129.10807545278476</v>
      </c>
      <c r="G359" s="21">
        <f t="shared" si="92"/>
        <v>281.12427204378184</v>
      </c>
      <c r="H359" s="21">
        <f t="shared" si="92"/>
        <v>101.12404735854996</v>
      </c>
      <c r="I359" s="21">
        <f t="shared" si="92"/>
        <v>263.58352456850582</v>
      </c>
      <c r="J359" s="21">
        <f t="shared" si="92"/>
        <v>91.370436309299492</v>
      </c>
      <c r="K359" s="21">
        <f t="shared" si="92"/>
        <v>9.5912723665300028</v>
      </c>
      <c r="L359" s="21">
        <f t="shared" si="92"/>
        <v>524.77891376402124</v>
      </c>
      <c r="M359" s="21">
        <f t="shared" si="92"/>
        <v>44.030024631925784</v>
      </c>
      <c r="N359" s="21">
        <f t="shared" si="92"/>
        <v>9.9686331719168315</v>
      </c>
      <c r="O359" s="21">
        <f t="shared" si="92"/>
        <v>47.984602738623593</v>
      </c>
      <c r="P359" s="21">
        <f t="shared" si="92"/>
        <v>73.980500764076297</v>
      </c>
      <c r="Q359" s="21">
        <f t="shared" si="92"/>
        <v>163.57887640499942</v>
      </c>
      <c r="R359" s="21">
        <f t="shared" si="92"/>
        <v>196.4162153570729</v>
      </c>
      <c r="S359" s="21">
        <f t="shared" si="92"/>
        <v>121.42415030689327</v>
      </c>
      <c r="T359" s="21">
        <f t="shared" si="92"/>
        <v>233.4885483509583</v>
      </c>
      <c r="U359" s="21">
        <f t="shared" si="92"/>
        <v>165.27996408538345</v>
      </c>
      <c r="V359" s="21">
        <f t="shared" si="92"/>
        <v>292.69462162483461</v>
      </c>
      <c r="W359" s="21">
        <f t="shared" si="92"/>
        <v>379.98498841895116</v>
      </c>
      <c r="X359" s="21">
        <f t="shared" si="92"/>
        <v>455.09172202245838</v>
      </c>
      <c r="Y359" s="21">
        <f t="shared" si="92"/>
        <v>467.77089764394248</v>
      </c>
      <c r="Z359" s="21">
        <f t="shared" si="92"/>
        <v>55.019161726871829</v>
      </c>
      <c r="AA359" s="21">
        <f t="shared" si="92"/>
        <v>101.32732360613454</v>
      </c>
      <c r="AB359" s="21">
        <f t="shared" si="92"/>
        <v>194.27232613280501</v>
      </c>
      <c r="AC359" s="21">
        <f t="shared" si="92"/>
        <v>41.210610000362244</v>
      </c>
      <c r="AD359" s="21">
        <f t="shared" si="92"/>
        <v>8162.6572713289606</v>
      </c>
      <c r="AE359" s="21">
        <f t="shared" si="92"/>
        <v>48.952502144592685</v>
      </c>
    </row>
    <row r="360" spans="1:31" x14ac:dyDescent="0.2">
      <c r="A360" s="9" t="s">
        <v>624</v>
      </c>
      <c r="B360" s="4" t="s">
        <v>556</v>
      </c>
      <c r="C360" s="35">
        <v>19.311577136044384</v>
      </c>
      <c r="D360" s="35">
        <v>66.000425916027567</v>
      </c>
      <c r="E360" s="35">
        <v>8.926035255403173</v>
      </c>
      <c r="F360" s="35">
        <v>47.757617315727686</v>
      </c>
      <c r="G360" s="35">
        <v>188.37621563532872</v>
      </c>
      <c r="H360" s="35">
        <v>29.510711854725368</v>
      </c>
      <c r="I360" s="35">
        <v>22.092321337813704</v>
      </c>
      <c r="J360" s="35">
        <v>57.405212162345045</v>
      </c>
      <c r="K360" s="35">
        <v>4.1429503853248235</v>
      </c>
      <c r="L360" s="35">
        <v>336.48182688860709</v>
      </c>
      <c r="M360" s="35">
        <v>14.020481538865635</v>
      </c>
      <c r="N360" s="35">
        <v>2.9676634713173486</v>
      </c>
      <c r="O360" s="35">
        <v>28.117267108313889</v>
      </c>
      <c r="P360" s="35">
        <v>39.949512924498073</v>
      </c>
      <c r="Q360" s="35">
        <v>43.626445404922336</v>
      </c>
      <c r="R360" s="35">
        <v>123.30372866839987</v>
      </c>
      <c r="S360" s="35">
        <v>39.461474393321986</v>
      </c>
      <c r="T360" s="35">
        <v>40.558920953983431</v>
      </c>
      <c r="U360" s="35">
        <v>118.7014177768159</v>
      </c>
      <c r="V360" s="35">
        <v>29.538877772054523</v>
      </c>
      <c r="W360" s="35">
        <v>150.80390613341135</v>
      </c>
      <c r="X360" s="35">
        <v>99.702226269331248</v>
      </c>
      <c r="Y360" s="35">
        <v>46.838384195621636</v>
      </c>
      <c r="Z360" s="35">
        <v>11.130658420894319</v>
      </c>
      <c r="AA360" s="35">
        <v>45.962987485031491</v>
      </c>
      <c r="AB360" s="35">
        <v>126.65030054393252</v>
      </c>
      <c r="AC360" s="35">
        <v>27.985860301283687</v>
      </c>
      <c r="AD360" s="35">
        <v>1184.1043824542635</v>
      </c>
      <c r="AE360" s="35">
        <v>22.761389901278097</v>
      </c>
    </row>
    <row r="361" spans="1:31" x14ac:dyDescent="0.2">
      <c r="A361" s="9" t="s">
        <v>625</v>
      </c>
      <c r="B361" s="4" t="s">
        <v>592</v>
      </c>
      <c r="C361" s="35">
        <v>71.805229358291342</v>
      </c>
      <c r="D361" s="35">
        <v>22.849668757083865</v>
      </c>
      <c r="E361" s="35">
        <v>84.870060366319635</v>
      </c>
      <c r="F361" s="35">
        <v>81.350458137057061</v>
      </c>
      <c r="G361" s="35">
        <v>92.748056408453138</v>
      </c>
      <c r="H361" s="35">
        <v>71.613335503824587</v>
      </c>
      <c r="I361" s="35">
        <v>241.49120323069209</v>
      </c>
      <c r="J361" s="35">
        <v>33.965224146954448</v>
      </c>
      <c r="K361" s="35">
        <v>5.4483219812051802</v>
      </c>
      <c r="L361" s="35">
        <v>188.29708687541418</v>
      </c>
      <c r="M361" s="35">
        <v>30.009543093060152</v>
      </c>
      <c r="N361" s="35">
        <v>7.0009697005994838</v>
      </c>
      <c r="O361" s="35">
        <v>19.867335630309704</v>
      </c>
      <c r="P361" s="35">
        <v>34.030987839578223</v>
      </c>
      <c r="Q361" s="35">
        <v>119.95243100007708</v>
      </c>
      <c r="R361" s="35">
        <v>73.11248668867303</v>
      </c>
      <c r="S361" s="35">
        <v>81.962675913571275</v>
      </c>
      <c r="T361" s="35">
        <v>192.92962739697487</v>
      </c>
      <c r="U361" s="35">
        <v>46.578546308567546</v>
      </c>
      <c r="V361" s="35">
        <v>263.15574385278006</v>
      </c>
      <c r="W361" s="35">
        <v>229.18108228553979</v>
      </c>
      <c r="X361" s="35">
        <v>355.38949575312711</v>
      </c>
      <c r="Y361" s="35">
        <v>420.93251344832083</v>
      </c>
      <c r="Z361" s="35">
        <v>43.888503305977508</v>
      </c>
      <c r="AA361" s="35">
        <v>55.364336121103051</v>
      </c>
      <c r="AB361" s="35">
        <v>67.622025588872475</v>
      </c>
      <c r="AC361" s="35">
        <v>13.22474969907856</v>
      </c>
      <c r="AD361" s="35">
        <v>6978.5528888746967</v>
      </c>
      <c r="AE361" s="35">
        <v>26.191112243314592</v>
      </c>
    </row>
    <row r="362" spans="1:31" x14ac:dyDescent="0.2">
      <c r="A362" s="9" t="s">
        <v>626</v>
      </c>
      <c r="B362" s="4" t="s">
        <v>627</v>
      </c>
      <c r="C362" s="35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</row>
    <row r="363" spans="1:31" x14ac:dyDescent="0.2">
      <c r="A363" s="9" t="s">
        <v>628</v>
      </c>
      <c r="B363" s="4" t="s">
        <v>629</v>
      </c>
      <c r="C363" s="35">
        <v>0</v>
      </c>
      <c r="D363" s="35">
        <v>0</v>
      </c>
      <c r="E363" s="35">
        <v>0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</row>
    <row r="364" spans="1:31" x14ac:dyDescent="0.2">
      <c r="A364" s="9" t="s">
        <v>630</v>
      </c>
      <c r="B364" s="4" t="s">
        <v>631</v>
      </c>
      <c r="C364" s="21">
        <f t="shared" ref="C364:AE364" si="93">+C365+C366</f>
        <v>45.214929325505381</v>
      </c>
      <c r="D364" s="21">
        <f t="shared" si="93"/>
        <v>45.688353382043978</v>
      </c>
      <c r="E364" s="21">
        <f t="shared" si="93"/>
        <v>46.338203350011305</v>
      </c>
      <c r="F364" s="21">
        <f t="shared" si="93"/>
        <v>46.897723667065748</v>
      </c>
      <c r="G364" s="21">
        <f t="shared" si="93"/>
        <v>47.011739795587502</v>
      </c>
      <c r="H364" s="21">
        <f t="shared" si="93"/>
        <v>45.542573424194181</v>
      </c>
      <c r="I364" s="21">
        <f t="shared" si="93"/>
        <v>44.946414367437889</v>
      </c>
      <c r="J364" s="21">
        <f t="shared" si="93"/>
        <v>44.76910772568948</v>
      </c>
      <c r="K364" s="21">
        <f t="shared" si="93"/>
        <v>44.495923184441494</v>
      </c>
      <c r="L364" s="21">
        <f t="shared" si="93"/>
        <v>44.811410869078983</v>
      </c>
      <c r="M364" s="21">
        <f t="shared" si="93"/>
        <v>44.335297332393836</v>
      </c>
      <c r="N364" s="21">
        <f t="shared" si="93"/>
        <v>44.071456920913818</v>
      </c>
      <c r="O364" s="21">
        <f t="shared" si="93"/>
        <v>85.271947982925425</v>
      </c>
      <c r="P364" s="21">
        <f t="shared" si="93"/>
        <v>85.555148090487307</v>
      </c>
      <c r="Q364" s="21">
        <f t="shared" si="93"/>
        <v>83.264951782213132</v>
      </c>
      <c r="R364" s="21">
        <f t="shared" si="93"/>
        <v>83.066068157023665</v>
      </c>
      <c r="S364" s="21">
        <f t="shared" si="93"/>
        <v>83.322764358235574</v>
      </c>
      <c r="T364" s="21">
        <f t="shared" si="93"/>
        <v>83.632074502086056</v>
      </c>
      <c r="U364" s="21">
        <f t="shared" si="93"/>
        <v>166.26663082389737</v>
      </c>
      <c r="V364" s="21">
        <f t="shared" si="93"/>
        <v>166.22405760159086</v>
      </c>
      <c r="W364" s="21">
        <f t="shared" si="93"/>
        <v>166.40722635247533</v>
      </c>
      <c r="X364" s="21">
        <f t="shared" si="93"/>
        <v>166.32439626164685</v>
      </c>
      <c r="Y364" s="21">
        <f t="shared" si="93"/>
        <v>165.6414900037914</v>
      </c>
      <c r="Z364" s="21">
        <f t="shared" si="93"/>
        <v>166.13030915971925</v>
      </c>
      <c r="AA364" s="21">
        <f t="shared" si="93"/>
        <v>48.626055180392285</v>
      </c>
      <c r="AB364" s="21">
        <f t="shared" si="93"/>
        <v>49.489142438997618</v>
      </c>
      <c r="AC364" s="21">
        <f t="shared" si="93"/>
        <v>49.214172354724518</v>
      </c>
      <c r="AD364" s="21">
        <f t="shared" si="93"/>
        <v>48.015391973773873</v>
      </c>
      <c r="AE364" s="21">
        <f t="shared" si="93"/>
        <v>47.421168662401342</v>
      </c>
    </row>
    <row r="365" spans="1:31" x14ac:dyDescent="0.2">
      <c r="A365" s="9" t="s">
        <v>632</v>
      </c>
      <c r="B365" s="4" t="s">
        <v>633</v>
      </c>
      <c r="C365" s="35">
        <v>0</v>
      </c>
      <c r="D365" s="35">
        <v>0</v>
      </c>
      <c r="E365" s="35">
        <v>0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</row>
    <row r="366" spans="1:31" x14ac:dyDescent="0.2">
      <c r="A366" s="9" t="s">
        <v>634</v>
      </c>
      <c r="B366" s="4" t="s">
        <v>635</v>
      </c>
      <c r="C366" s="35">
        <v>45.214929325505381</v>
      </c>
      <c r="D366" s="35">
        <v>45.688353382043978</v>
      </c>
      <c r="E366" s="35">
        <v>46.338203350011305</v>
      </c>
      <c r="F366" s="35">
        <v>46.897723667065748</v>
      </c>
      <c r="G366" s="35">
        <v>47.011739795587502</v>
      </c>
      <c r="H366" s="35">
        <v>45.542573424194181</v>
      </c>
      <c r="I366" s="35">
        <v>44.946414367437889</v>
      </c>
      <c r="J366" s="35">
        <v>44.76910772568948</v>
      </c>
      <c r="K366" s="35">
        <v>44.495923184441494</v>
      </c>
      <c r="L366" s="35">
        <v>44.811410869078983</v>
      </c>
      <c r="M366" s="35">
        <v>44.335297332393836</v>
      </c>
      <c r="N366" s="35">
        <v>44.071456920913818</v>
      </c>
      <c r="O366" s="35">
        <v>85.271947982925425</v>
      </c>
      <c r="P366" s="35">
        <v>85.555148090487307</v>
      </c>
      <c r="Q366" s="35">
        <v>83.264951782213132</v>
      </c>
      <c r="R366" s="35">
        <v>83.066068157023665</v>
      </c>
      <c r="S366" s="35">
        <v>83.322764358235574</v>
      </c>
      <c r="T366" s="35">
        <v>83.632074502086056</v>
      </c>
      <c r="U366" s="35">
        <v>166.26663082389737</v>
      </c>
      <c r="V366" s="35">
        <v>166.22405760159086</v>
      </c>
      <c r="W366" s="35">
        <v>166.40722635247533</v>
      </c>
      <c r="X366" s="35">
        <v>166.32439626164685</v>
      </c>
      <c r="Y366" s="35">
        <v>165.6414900037914</v>
      </c>
      <c r="Z366" s="35">
        <v>166.13030915971925</v>
      </c>
      <c r="AA366" s="35">
        <v>48.626055180392285</v>
      </c>
      <c r="AB366" s="35">
        <v>49.489142438997618</v>
      </c>
      <c r="AC366" s="35">
        <v>49.214172354724518</v>
      </c>
      <c r="AD366" s="35">
        <v>48.015391973773873</v>
      </c>
      <c r="AE366" s="35">
        <v>47.421168662401342</v>
      </c>
    </row>
    <row r="367" spans="1:31" x14ac:dyDescent="0.2">
      <c r="A367" s="9" t="s">
        <v>636</v>
      </c>
      <c r="B367" s="4" t="s">
        <v>637</v>
      </c>
      <c r="C367" s="21">
        <f t="shared" ref="C367:AE367" si="94">C368+C371+C374+C377+C380</f>
        <v>55.090863611081154</v>
      </c>
      <c r="D367" s="21">
        <f t="shared" si="94"/>
        <v>55.886599215250172</v>
      </c>
      <c r="E367" s="21">
        <f t="shared" si="94"/>
        <v>56.978873149659989</v>
      </c>
      <c r="F367" s="21">
        <f t="shared" si="94"/>
        <v>57.919320157763913</v>
      </c>
      <c r="G367" s="21">
        <f t="shared" si="94"/>
        <v>58.110959538275367</v>
      </c>
      <c r="H367" s="21">
        <f t="shared" si="94"/>
        <v>55.641570891840729</v>
      </c>
      <c r="I367" s="21">
        <f t="shared" si="94"/>
        <v>54.639541145660935</v>
      </c>
      <c r="J367" s="21">
        <f t="shared" si="94"/>
        <v>54.341522475620373</v>
      </c>
      <c r="K367" s="21">
        <f t="shared" si="94"/>
        <v>53.882351330898743</v>
      </c>
      <c r="L367" s="21">
        <f t="shared" si="94"/>
        <v>54.412625996656914</v>
      </c>
      <c r="M367" s="21">
        <f t="shared" si="94"/>
        <v>53.612369888977888</v>
      </c>
      <c r="N367" s="21">
        <f t="shared" si="94"/>
        <v>53.168904445400194</v>
      </c>
      <c r="O367" s="21">
        <f t="shared" si="94"/>
        <v>63.152010355377953</v>
      </c>
      <c r="P367" s="21">
        <f t="shared" si="94"/>
        <v>63.497725318774215</v>
      </c>
      <c r="Q367" s="21">
        <f t="shared" si="94"/>
        <v>59.719558152929878</v>
      </c>
      <c r="R367" s="21">
        <f t="shared" si="94"/>
        <v>59.358058482070234</v>
      </c>
      <c r="S367" s="21">
        <f t="shared" si="94"/>
        <v>59.726325986896562</v>
      </c>
      <c r="T367" s="21">
        <f t="shared" si="94"/>
        <v>60.175332893506351</v>
      </c>
      <c r="U367" s="21">
        <f t="shared" si="94"/>
        <v>80.554708089773442</v>
      </c>
      <c r="V367" s="21">
        <f t="shared" si="94"/>
        <v>80.357767677047249</v>
      </c>
      <c r="W367" s="21">
        <f t="shared" si="94"/>
        <v>80.479865390659327</v>
      </c>
      <c r="X367" s="21">
        <f t="shared" si="94"/>
        <v>80.226238402537575</v>
      </c>
      <c r="Y367" s="21">
        <f t="shared" si="94"/>
        <v>79.159031784975042</v>
      </c>
      <c r="Z367" s="21">
        <f t="shared" si="94"/>
        <v>79.72921255839303</v>
      </c>
      <c r="AA367" s="21">
        <f t="shared" si="94"/>
        <v>124.4445826775805</v>
      </c>
      <c r="AB367" s="21">
        <f t="shared" si="94"/>
        <v>125.74860535110456</v>
      </c>
      <c r="AC367" s="21">
        <f t="shared" si="94"/>
        <v>125.46699644436889</v>
      </c>
      <c r="AD367" s="21">
        <f t="shared" si="94"/>
        <v>123.81529922934969</v>
      </c>
      <c r="AE367" s="21">
        <f t="shared" si="94"/>
        <v>123.00042145764306</v>
      </c>
    </row>
    <row r="368" spans="1:31" x14ac:dyDescent="0.2">
      <c r="A368" s="9" t="s">
        <v>638</v>
      </c>
      <c r="B368" s="4" t="s">
        <v>639</v>
      </c>
      <c r="C368" s="21">
        <f t="shared" ref="C368:AE368" si="95">+C369+C370</f>
        <v>14.883732228289292</v>
      </c>
      <c r="D368" s="21">
        <f t="shared" si="95"/>
        <v>14.883732228289292</v>
      </c>
      <c r="E368" s="21">
        <f t="shared" si="95"/>
        <v>14.883732228289292</v>
      </c>
      <c r="F368" s="21">
        <f t="shared" si="95"/>
        <v>14.883732228289292</v>
      </c>
      <c r="G368" s="21">
        <f t="shared" si="95"/>
        <v>14.883732228289292</v>
      </c>
      <c r="H368" s="21">
        <f t="shared" si="95"/>
        <v>14.883732228289292</v>
      </c>
      <c r="I368" s="21">
        <f t="shared" si="95"/>
        <v>14.883732228289292</v>
      </c>
      <c r="J368" s="21">
        <f t="shared" si="95"/>
        <v>14.883732228289292</v>
      </c>
      <c r="K368" s="21">
        <f t="shared" si="95"/>
        <v>14.883732228289292</v>
      </c>
      <c r="L368" s="21">
        <f t="shared" si="95"/>
        <v>14.883732228289292</v>
      </c>
      <c r="M368" s="21">
        <f t="shared" si="95"/>
        <v>14.883732228289292</v>
      </c>
      <c r="N368" s="21">
        <f t="shared" si="95"/>
        <v>14.883732228289292</v>
      </c>
      <c r="O368" s="21">
        <f t="shared" si="95"/>
        <v>20.516653138139176</v>
      </c>
      <c r="P368" s="21">
        <f t="shared" si="95"/>
        <v>20.516653138139176</v>
      </c>
      <c r="Q368" s="21">
        <f t="shared" si="95"/>
        <v>20.516653138139176</v>
      </c>
      <c r="R368" s="21">
        <f t="shared" si="95"/>
        <v>20.516653138139176</v>
      </c>
      <c r="S368" s="21">
        <f t="shared" si="95"/>
        <v>20.516653138139176</v>
      </c>
      <c r="T368" s="21">
        <f t="shared" si="95"/>
        <v>20.516653138139176</v>
      </c>
      <c r="U368" s="21">
        <f t="shared" si="95"/>
        <v>31.782494957838953</v>
      </c>
      <c r="V368" s="21">
        <f t="shared" si="95"/>
        <v>31.782494957838953</v>
      </c>
      <c r="W368" s="21">
        <f t="shared" si="95"/>
        <v>31.782494957838953</v>
      </c>
      <c r="X368" s="21">
        <f t="shared" si="95"/>
        <v>31.782494957838953</v>
      </c>
      <c r="Y368" s="21">
        <f t="shared" si="95"/>
        <v>31.782494957838953</v>
      </c>
      <c r="Z368" s="21">
        <f t="shared" si="95"/>
        <v>31.782494957838953</v>
      </c>
      <c r="AA368" s="21">
        <f t="shared" si="95"/>
        <v>105.97355403450354</v>
      </c>
      <c r="AB368" s="21">
        <f t="shared" si="95"/>
        <v>105.97355403450354</v>
      </c>
      <c r="AC368" s="21">
        <f t="shared" si="95"/>
        <v>105.97355403450354</v>
      </c>
      <c r="AD368" s="21">
        <f t="shared" si="95"/>
        <v>105.97355403450354</v>
      </c>
      <c r="AE368" s="21">
        <f t="shared" si="95"/>
        <v>105.97355403450354</v>
      </c>
    </row>
    <row r="369" spans="1:31" x14ac:dyDescent="0.2">
      <c r="A369" s="9" t="s">
        <v>640</v>
      </c>
      <c r="B369" s="4" t="s">
        <v>641</v>
      </c>
      <c r="C369" s="35">
        <v>0</v>
      </c>
      <c r="D369" s="35">
        <v>0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</row>
    <row r="370" spans="1:31" x14ac:dyDescent="0.2">
      <c r="A370" s="9" t="s">
        <v>642</v>
      </c>
      <c r="B370" s="4" t="s">
        <v>643</v>
      </c>
      <c r="C370" s="35">
        <v>14.883732228289292</v>
      </c>
      <c r="D370" s="35">
        <v>14.883732228289292</v>
      </c>
      <c r="E370" s="35">
        <v>14.883732228289292</v>
      </c>
      <c r="F370" s="35">
        <v>14.883732228289292</v>
      </c>
      <c r="G370" s="35">
        <v>14.883732228289292</v>
      </c>
      <c r="H370" s="35">
        <v>14.883732228289292</v>
      </c>
      <c r="I370" s="35">
        <v>14.883732228289292</v>
      </c>
      <c r="J370" s="35">
        <v>14.883732228289292</v>
      </c>
      <c r="K370" s="35">
        <v>14.883732228289292</v>
      </c>
      <c r="L370" s="35">
        <v>14.883732228289292</v>
      </c>
      <c r="M370" s="35">
        <v>14.883732228289292</v>
      </c>
      <c r="N370" s="35">
        <v>14.883732228289292</v>
      </c>
      <c r="O370" s="35">
        <v>20.516653138139176</v>
      </c>
      <c r="P370" s="35">
        <v>20.516653138139176</v>
      </c>
      <c r="Q370" s="35">
        <v>20.516653138139176</v>
      </c>
      <c r="R370" s="35">
        <v>20.516653138139176</v>
      </c>
      <c r="S370" s="35">
        <v>20.516653138139176</v>
      </c>
      <c r="T370" s="35">
        <v>20.516653138139176</v>
      </c>
      <c r="U370" s="35">
        <v>31.782494957838953</v>
      </c>
      <c r="V370" s="35">
        <v>31.782494957838953</v>
      </c>
      <c r="W370" s="35">
        <v>31.782494957838953</v>
      </c>
      <c r="X370" s="35">
        <v>31.782494957838953</v>
      </c>
      <c r="Y370" s="35">
        <v>31.782494957838953</v>
      </c>
      <c r="Z370" s="35">
        <v>31.782494957838953</v>
      </c>
      <c r="AA370" s="35">
        <v>105.97355403450354</v>
      </c>
      <c r="AB370" s="35">
        <v>105.97355403450354</v>
      </c>
      <c r="AC370" s="35">
        <v>105.97355403450354</v>
      </c>
      <c r="AD370" s="35">
        <v>105.97355403450354</v>
      </c>
      <c r="AE370" s="35">
        <v>105.97355403450354</v>
      </c>
    </row>
    <row r="371" spans="1:31" x14ac:dyDescent="0.2">
      <c r="A371" s="9" t="s">
        <v>644</v>
      </c>
      <c r="B371" s="4" t="s">
        <v>645</v>
      </c>
      <c r="C371" s="21">
        <f t="shared" ref="C371:AE371" si="96">+C372+C373</f>
        <v>40.174155298723676</v>
      </c>
      <c r="D371" s="21">
        <f t="shared" si="96"/>
        <v>40.967063666290393</v>
      </c>
      <c r="E371" s="21">
        <f t="shared" si="96"/>
        <v>42.055456767882234</v>
      </c>
      <c r="F371" s="21">
        <f t="shared" si="96"/>
        <v>42.992562381947863</v>
      </c>
      <c r="G371" s="21">
        <f t="shared" si="96"/>
        <v>43.18352087063019</v>
      </c>
      <c r="H371" s="21">
        <f t="shared" si="96"/>
        <v>40.722905924819116</v>
      </c>
      <c r="I371" s="21">
        <f t="shared" si="96"/>
        <v>39.724436375217358</v>
      </c>
      <c r="J371" s="21">
        <f t="shared" si="96"/>
        <v>39.427476561017471</v>
      </c>
      <c r="K371" s="21">
        <f t="shared" si="96"/>
        <v>38.969936844448952</v>
      </c>
      <c r="L371" s="21">
        <f t="shared" si="96"/>
        <v>39.498327452315976</v>
      </c>
      <c r="M371" s="21">
        <f t="shared" si="96"/>
        <v>38.700914642520047</v>
      </c>
      <c r="N371" s="21">
        <f t="shared" si="96"/>
        <v>38.259024824976137</v>
      </c>
      <c r="O371" s="21">
        <f t="shared" si="96"/>
        <v>42.608676449716597</v>
      </c>
      <c r="P371" s="21">
        <f t="shared" si="96"/>
        <v>42.953902973930184</v>
      </c>
      <c r="Q371" s="21">
        <f t="shared" si="96"/>
        <v>39.18875516265954</v>
      </c>
      <c r="R371" s="21">
        <f t="shared" si="96"/>
        <v>38.828694436095965</v>
      </c>
      <c r="S371" s="21">
        <f t="shared" si="96"/>
        <v>39.196012328686777</v>
      </c>
      <c r="T371" s="21">
        <f t="shared" si="96"/>
        <v>39.643826452584463</v>
      </c>
      <c r="U371" s="21">
        <f t="shared" si="96"/>
        <v>48.754716625173629</v>
      </c>
      <c r="V371" s="21">
        <f t="shared" si="96"/>
        <v>48.559189820499654</v>
      </c>
      <c r="W371" s="21">
        <f t="shared" si="96"/>
        <v>48.681910766359536</v>
      </c>
      <c r="X371" s="21">
        <f t="shared" si="96"/>
        <v>48.429836137763886</v>
      </c>
      <c r="Y371" s="21">
        <f t="shared" si="96"/>
        <v>47.365963339176794</v>
      </c>
      <c r="Z371" s="21">
        <f t="shared" si="96"/>
        <v>47.935548568813658</v>
      </c>
      <c r="AA371" s="21">
        <f t="shared" si="96"/>
        <v>18.455437540098096</v>
      </c>
      <c r="AB371" s="21">
        <f t="shared" si="96"/>
        <v>19.746632527251425</v>
      </c>
      <c r="AC371" s="21">
        <f t="shared" si="96"/>
        <v>19.458846556360648</v>
      </c>
      <c r="AD371" s="21">
        <f t="shared" si="96"/>
        <v>17.812733133938909</v>
      </c>
      <c r="AE371" s="21">
        <f t="shared" si="96"/>
        <v>17.000327801479457</v>
      </c>
    </row>
    <row r="372" spans="1:31" x14ac:dyDescent="0.2">
      <c r="A372" s="9" t="s">
        <v>646</v>
      </c>
      <c r="B372" s="4" t="s">
        <v>647</v>
      </c>
      <c r="C372" s="35">
        <v>17.483574822281209</v>
      </c>
      <c r="D372" s="35">
        <v>17.483574822281209</v>
      </c>
      <c r="E372" s="35">
        <v>17.483574822281209</v>
      </c>
      <c r="F372" s="35">
        <v>17.483574822281209</v>
      </c>
      <c r="G372" s="35">
        <v>17.483574822281209</v>
      </c>
      <c r="H372" s="35">
        <v>17.483574822281209</v>
      </c>
      <c r="I372" s="35">
        <v>17.483574822281209</v>
      </c>
      <c r="J372" s="35">
        <v>17.483574822281209</v>
      </c>
      <c r="K372" s="35">
        <v>17.483574822281209</v>
      </c>
      <c r="L372" s="35">
        <v>17.483574822281209</v>
      </c>
      <c r="M372" s="35">
        <v>17.483574822281209</v>
      </c>
      <c r="N372" s="35">
        <v>17.483574822281209</v>
      </c>
      <c r="O372" s="35">
        <v>19.092229308345424</v>
      </c>
      <c r="P372" s="35">
        <v>19.092229308345424</v>
      </c>
      <c r="Q372" s="35">
        <v>19.092229308345424</v>
      </c>
      <c r="R372" s="35">
        <v>19.092229308345424</v>
      </c>
      <c r="S372" s="35">
        <v>19.092229308345424</v>
      </c>
      <c r="T372" s="35">
        <v>19.092229308345424</v>
      </c>
      <c r="U372" s="35">
        <v>22.309538280473834</v>
      </c>
      <c r="V372" s="35">
        <v>22.309538280473834</v>
      </c>
      <c r="W372" s="35">
        <v>22.309538280473834</v>
      </c>
      <c r="X372" s="35">
        <v>22.309538280473834</v>
      </c>
      <c r="Y372" s="35">
        <v>22.309538280473834</v>
      </c>
      <c r="Z372" s="35">
        <v>22.309538280473834</v>
      </c>
      <c r="AA372" s="35">
        <v>8.0969271133435897E-2</v>
      </c>
      <c r="AB372" s="35">
        <v>8.0969271133435897E-2</v>
      </c>
      <c r="AC372" s="35">
        <v>8.0969271133435897E-2</v>
      </c>
      <c r="AD372" s="35">
        <v>8.0969271133435897E-2</v>
      </c>
      <c r="AE372" s="35">
        <v>8.0969271133435897E-2</v>
      </c>
    </row>
    <row r="373" spans="1:31" x14ac:dyDescent="0.2">
      <c r="A373" s="9" t="s">
        <v>648</v>
      </c>
      <c r="B373" s="4" t="s">
        <v>649</v>
      </c>
      <c r="C373" s="35">
        <v>22.69058047644247</v>
      </c>
      <c r="D373" s="35">
        <v>23.483488844009184</v>
      </c>
      <c r="E373" s="35">
        <v>24.571881945601021</v>
      </c>
      <c r="F373" s="35">
        <v>25.50898755966665</v>
      </c>
      <c r="G373" s="35">
        <v>25.699946048348984</v>
      </c>
      <c r="H373" s="35">
        <v>23.239331102537903</v>
      </c>
      <c r="I373" s="35">
        <v>22.240861552936149</v>
      </c>
      <c r="J373" s="35">
        <v>21.943901738736262</v>
      </c>
      <c r="K373" s="35">
        <v>21.486362022167739</v>
      </c>
      <c r="L373" s="35">
        <v>22.014752630034771</v>
      </c>
      <c r="M373" s="35">
        <v>21.217339820238841</v>
      </c>
      <c r="N373" s="35">
        <v>20.775450002694932</v>
      </c>
      <c r="O373" s="35">
        <v>23.516447141371177</v>
      </c>
      <c r="P373" s="35">
        <v>23.861673665584757</v>
      </c>
      <c r="Q373" s="35">
        <v>20.096525854314116</v>
      </c>
      <c r="R373" s="35">
        <v>19.736465127750542</v>
      </c>
      <c r="S373" s="35">
        <v>20.103783020341353</v>
      </c>
      <c r="T373" s="35">
        <v>20.551597144239039</v>
      </c>
      <c r="U373" s="35">
        <v>26.445178344699798</v>
      </c>
      <c r="V373" s="35">
        <v>26.249651540025823</v>
      </c>
      <c r="W373" s="35">
        <v>26.372372485885702</v>
      </c>
      <c r="X373" s="35">
        <v>26.120297857290055</v>
      </c>
      <c r="Y373" s="35">
        <v>25.05642505870296</v>
      </c>
      <c r="Z373" s="35">
        <v>25.626010288339824</v>
      </c>
      <c r="AA373" s="35">
        <v>18.374468268964659</v>
      </c>
      <c r="AB373" s="35">
        <v>19.665663256117988</v>
      </c>
      <c r="AC373" s="35">
        <v>19.377877285227211</v>
      </c>
      <c r="AD373" s="35">
        <v>17.731763862805472</v>
      </c>
      <c r="AE373" s="35">
        <v>16.91935853034602</v>
      </c>
    </row>
    <row r="374" spans="1:31" x14ac:dyDescent="0.2">
      <c r="A374" s="9" t="s">
        <v>650</v>
      </c>
      <c r="B374" s="4" t="s">
        <v>651</v>
      </c>
      <c r="C374" s="21">
        <f t="shared" ref="C374:AE374" si="97">+C375+C376</f>
        <v>3.2976084068191837E-2</v>
      </c>
      <c r="D374" s="21">
        <f t="shared" si="97"/>
        <v>3.5803320670486131E-2</v>
      </c>
      <c r="E374" s="21">
        <f t="shared" si="97"/>
        <v>3.9684153488467759E-2</v>
      </c>
      <c r="F374" s="21">
        <f t="shared" si="97"/>
        <v>4.3025547526763026E-2</v>
      </c>
      <c r="G374" s="21">
        <f t="shared" si="97"/>
        <v>4.3706439355888686E-2</v>
      </c>
      <c r="H374" s="21">
        <f t="shared" si="97"/>
        <v>3.4932738732324241E-2</v>
      </c>
      <c r="I374" s="21">
        <f t="shared" si="97"/>
        <v>3.1372542154283957E-2</v>
      </c>
      <c r="J374" s="21">
        <f t="shared" si="97"/>
        <v>3.0313686313611022E-2</v>
      </c>
      <c r="K374" s="21">
        <f t="shared" si="97"/>
        <v>2.8682258160499668E-2</v>
      </c>
      <c r="L374" s="21">
        <f t="shared" si="97"/>
        <v>3.0566316051646329E-2</v>
      </c>
      <c r="M374" s="21">
        <f t="shared" si="97"/>
        <v>2.7723018168548007E-2</v>
      </c>
      <c r="N374" s="21">
        <f t="shared" si="97"/>
        <v>2.6147392134766329E-2</v>
      </c>
      <c r="O374" s="21">
        <f t="shared" si="97"/>
        <v>2.6680767522179797E-2</v>
      </c>
      <c r="P374" s="21">
        <f t="shared" si="97"/>
        <v>2.7169206704856369E-2</v>
      </c>
      <c r="Q374" s="21">
        <f t="shared" si="97"/>
        <v>1.4149852131164525E-2</v>
      </c>
      <c r="R374" s="21">
        <f t="shared" si="97"/>
        <v>1.2710907835092593E-2</v>
      </c>
      <c r="S374" s="21">
        <f t="shared" si="97"/>
        <v>1.3660520070606173E-2</v>
      </c>
      <c r="T374" s="21">
        <f t="shared" si="97"/>
        <v>1.4853302782712083E-2</v>
      </c>
      <c r="U374" s="21">
        <f t="shared" si="97"/>
        <v>1.7496506760871E-2</v>
      </c>
      <c r="V374" s="21">
        <f t="shared" si="97"/>
        <v>1.6082898708641491E-2</v>
      </c>
      <c r="W374" s="21">
        <f t="shared" si="97"/>
        <v>1.5459666460835686E-2</v>
      </c>
      <c r="X374" s="21">
        <f t="shared" si="97"/>
        <v>1.3907306934744925E-2</v>
      </c>
      <c r="Y374" s="21">
        <f t="shared" si="97"/>
        <v>1.0573487959298078E-2</v>
      </c>
      <c r="Z374" s="21">
        <f t="shared" si="97"/>
        <v>1.1169031740425293E-2</v>
      </c>
      <c r="AA374" s="21">
        <f t="shared" si="97"/>
        <v>1.5591102978858505E-2</v>
      </c>
      <c r="AB374" s="21">
        <f t="shared" si="97"/>
        <v>2.8418789349600456E-2</v>
      </c>
      <c r="AC374" s="21">
        <f t="shared" si="97"/>
        <v>3.4595853504707584E-2</v>
      </c>
      <c r="AD374" s="21">
        <f t="shared" si="97"/>
        <v>2.9012060907248154E-2</v>
      </c>
      <c r="AE374" s="21">
        <f t="shared" si="97"/>
        <v>2.6539621660061827E-2</v>
      </c>
    </row>
    <row r="375" spans="1:31" x14ac:dyDescent="0.2">
      <c r="A375" s="9" t="s">
        <v>652</v>
      </c>
      <c r="B375" s="4" t="s">
        <v>653</v>
      </c>
      <c r="C375" s="35">
        <v>0</v>
      </c>
      <c r="D375" s="35">
        <v>0</v>
      </c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</row>
    <row r="376" spans="1:31" x14ac:dyDescent="0.2">
      <c r="A376" s="9" t="s">
        <v>654</v>
      </c>
      <c r="B376" s="4" t="s">
        <v>655</v>
      </c>
      <c r="C376" s="35">
        <v>3.2976084068191837E-2</v>
      </c>
      <c r="D376" s="35">
        <v>3.5803320670486131E-2</v>
      </c>
      <c r="E376" s="35">
        <v>3.9684153488467759E-2</v>
      </c>
      <c r="F376" s="35">
        <v>4.3025547526763026E-2</v>
      </c>
      <c r="G376" s="35">
        <v>4.3706439355888686E-2</v>
      </c>
      <c r="H376" s="35">
        <v>3.4932738732324241E-2</v>
      </c>
      <c r="I376" s="35">
        <v>3.1372542154283957E-2</v>
      </c>
      <c r="J376" s="35">
        <v>3.0313686313611022E-2</v>
      </c>
      <c r="K376" s="35">
        <v>2.8682258160499668E-2</v>
      </c>
      <c r="L376" s="35">
        <v>3.0566316051646329E-2</v>
      </c>
      <c r="M376" s="35">
        <v>2.7723018168548007E-2</v>
      </c>
      <c r="N376" s="35">
        <v>2.6147392134766329E-2</v>
      </c>
      <c r="O376" s="35">
        <v>2.6680767522179797E-2</v>
      </c>
      <c r="P376" s="35">
        <v>2.7169206704856369E-2</v>
      </c>
      <c r="Q376" s="35">
        <v>1.4149852131164525E-2</v>
      </c>
      <c r="R376" s="35">
        <v>1.2710907835092593E-2</v>
      </c>
      <c r="S376" s="35">
        <v>1.3660520070606173E-2</v>
      </c>
      <c r="T376" s="35">
        <v>1.4853302782712083E-2</v>
      </c>
      <c r="U376" s="35">
        <v>1.7496506760871E-2</v>
      </c>
      <c r="V376" s="35">
        <v>1.6082898708641491E-2</v>
      </c>
      <c r="W376" s="35">
        <v>1.5459666460835686E-2</v>
      </c>
      <c r="X376" s="35">
        <v>1.3907306934744925E-2</v>
      </c>
      <c r="Y376" s="35">
        <v>1.0573487959298078E-2</v>
      </c>
      <c r="Z376" s="35">
        <v>1.1169031740425293E-2</v>
      </c>
      <c r="AA376" s="35">
        <v>1.5591102978858505E-2</v>
      </c>
      <c r="AB376" s="35">
        <v>2.8418789349600456E-2</v>
      </c>
      <c r="AC376" s="35">
        <v>3.4595853504707584E-2</v>
      </c>
      <c r="AD376" s="35">
        <v>2.9012060907248154E-2</v>
      </c>
      <c r="AE376" s="35">
        <v>2.6539621660061827E-2</v>
      </c>
    </row>
    <row r="377" spans="1:31" x14ac:dyDescent="0.2">
      <c r="A377" s="9" t="s">
        <v>656</v>
      </c>
      <c r="B377" s="4" t="s">
        <v>657</v>
      </c>
      <c r="C377" s="21">
        <f t="shared" ref="C377:AE377" si="98">+C378+C379</f>
        <v>0</v>
      </c>
      <c r="D377" s="21">
        <f t="shared" si="98"/>
        <v>0</v>
      </c>
      <c r="E377" s="21">
        <f t="shared" si="98"/>
        <v>0</v>
      </c>
      <c r="F377" s="21">
        <f t="shared" si="98"/>
        <v>0</v>
      </c>
      <c r="G377" s="21">
        <f t="shared" si="98"/>
        <v>0</v>
      </c>
      <c r="H377" s="21">
        <f t="shared" si="98"/>
        <v>0</v>
      </c>
      <c r="I377" s="21">
        <f t="shared" si="98"/>
        <v>0</v>
      </c>
      <c r="J377" s="21">
        <f t="shared" si="98"/>
        <v>0</v>
      </c>
      <c r="K377" s="21">
        <f t="shared" si="98"/>
        <v>0</v>
      </c>
      <c r="L377" s="21">
        <f t="shared" si="98"/>
        <v>0</v>
      </c>
      <c r="M377" s="21">
        <f t="shared" si="98"/>
        <v>0</v>
      </c>
      <c r="N377" s="21">
        <f t="shared" si="98"/>
        <v>0</v>
      </c>
      <c r="O377" s="21">
        <f t="shared" si="98"/>
        <v>0</v>
      </c>
      <c r="P377" s="21">
        <f t="shared" si="98"/>
        <v>0</v>
      </c>
      <c r="Q377" s="21">
        <f t="shared" si="98"/>
        <v>0</v>
      </c>
      <c r="R377" s="21">
        <f t="shared" si="98"/>
        <v>0</v>
      </c>
      <c r="S377" s="21">
        <f t="shared" si="98"/>
        <v>0</v>
      </c>
      <c r="T377" s="21">
        <f t="shared" si="98"/>
        <v>0</v>
      </c>
      <c r="U377" s="21">
        <f t="shared" si="98"/>
        <v>0</v>
      </c>
      <c r="V377" s="21">
        <f t="shared" si="98"/>
        <v>0</v>
      </c>
      <c r="W377" s="21">
        <f t="shared" si="98"/>
        <v>0</v>
      </c>
      <c r="X377" s="21">
        <f t="shared" si="98"/>
        <v>0</v>
      </c>
      <c r="Y377" s="21">
        <f t="shared" si="98"/>
        <v>0</v>
      </c>
      <c r="Z377" s="21">
        <f t="shared" si="98"/>
        <v>0</v>
      </c>
      <c r="AA377" s="21">
        <f t="shared" si="98"/>
        <v>0</v>
      </c>
      <c r="AB377" s="21">
        <f t="shared" si="98"/>
        <v>0</v>
      </c>
      <c r="AC377" s="21">
        <f t="shared" si="98"/>
        <v>0</v>
      </c>
      <c r="AD377" s="21">
        <f t="shared" si="98"/>
        <v>0</v>
      </c>
      <c r="AE377" s="21">
        <f t="shared" si="98"/>
        <v>0</v>
      </c>
    </row>
    <row r="378" spans="1:31" x14ac:dyDescent="0.2">
      <c r="A378" s="9" t="s">
        <v>658</v>
      </c>
      <c r="B378" s="4" t="s">
        <v>659</v>
      </c>
      <c r="C378" s="35">
        <v>0</v>
      </c>
      <c r="D378" s="35">
        <v>0</v>
      </c>
      <c r="E378" s="35">
        <v>0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</row>
    <row r="379" spans="1:31" x14ac:dyDescent="0.2">
      <c r="A379" s="9" t="s">
        <v>660</v>
      </c>
      <c r="B379" s="4" t="s">
        <v>661</v>
      </c>
      <c r="C379" s="35">
        <v>0</v>
      </c>
      <c r="D379" s="35">
        <v>0</v>
      </c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</row>
    <row r="380" spans="1:31" x14ac:dyDescent="0.2">
      <c r="A380" s="9" t="s">
        <v>662</v>
      </c>
      <c r="B380" s="4" t="s">
        <v>663</v>
      </c>
      <c r="C380" s="21">
        <f t="shared" ref="C380:AE380" si="99">+C381+C382</f>
        <v>0</v>
      </c>
      <c r="D380" s="21">
        <f t="shared" si="99"/>
        <v>0</v>
      </c>
      <c r="E380" s="21">
        <f t="shared" si="99"/>
        <v>0</v>
      </c>
      <c r="F380" s="21">
        <f t="shared" si="99"/>
        <v>0</v>
      </c>
      <c r="G380" s="21">
        <f t="shared" si="99"/>
        <v>0</v>
      </c>
      <c r="H380" s="21">
        <f t="shared" si="99"/>
        <v>0</v>
      </c>
      <c r="I380" s="21">
        <f t="shared" si="99"/>
        <v>0</v>
      </c>
      <c r="J380" s="21">
        <f t="shared" si="99"/>
        <v>0</v>
      </c>
      <c r="K380" s="21">
        <f t="shared" si="99"/>
        <v>0</v>
      </c>
      <c r="L380" s="21">
        <f t="shared" si="99"/>
        <v>0</v>
      </c>
      <c r="M380" s="21">
        <f t="shared" si="99"/>
        <v>0</v>
      </c>
      <c r="N380" s="21">
        <f t="shared" si="99"/>
        <v>0</v>
      </c>
      <c r="O380" s="21">
        <f t="shared" si="99"/>
        <v>0</v>
      </c>
      <c r="P380" s="21">
        <f t="shared" si="99"/>
        <v>0</v>
      </c>
      <c r="Q380" s="21">
        <f t="shared" si="99"/>
        <v>0</v>
      </c>
      <c r="R380" s="21">
        <f t="shared" si="99"/>
        <v>0</v>
      </c>
      <c r="S380" s="21">
        <f t="shared" si="99"/>
        <v>0</v>
      </c>
      <c r="T380" s="21">
        <f t="shared" si="99"/>
        <v>0</v>
      </c>
      <c r="U380" s="21">
        <f t="shared" si="99"/>
        <v>0</v>
      </c>
      <c r="V380" s="21">
        <f t="shared" si="99"/>
        <v>0</v>
      </c>
      <c r="W380" s="21">
        <f t="shared" si="99"/>
        <v>0</v>
      </c>
      <c r="X380" s="21">
        <f t="shared" si="99"/>
        <v>0</v>
      </c>
      <c r="Y380" s="21">
        <f t="shared" si="99"/>
        <v>0</v>
      </c>
      <c r="Z380" s="21">
        <f t="shared" si="99"/>
        <v>0</v>
      </c>
      <c r="AA380" s="21">
        <f t="shared" si="99"/>
        <v>0</v>
      </c>
      <c r="AB380" s="21">
        <f t="shared" si="99"/>
        <v>0</v>
      </c>
      <c r="AC380" s="21">
        <f t="shared" si="99"/>
        <v>0</v>
      </c>
      <c r="AD380" s="21">
        <f t="shared" si="99"/>
        <v>0</v>
      </c>
      <c r="AE380" s="21">
        <f t="shared" si="99"/>
        <v>0</v>
      </c>
    </row>
    <row r="381" spans="1:31" x14ac:dyDescent="0.2">
      <c r="A381" s="9" t="s">
        <v>664</v>
      </c>
      <c r="B381" s="4" t="s">
        <v>665</v>
      </c>
      <c r="C381" s="35">
        <v>0</v>
      </c>
      <c r="D381" s="35">
        <v>0</v>
      </c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</row>
    <row r="382" spans="1:31" x14ac:dyDescent="0.2">
      <c r="A382" s="9" t="s">
        <v>666</v>
      </c>
      <c r="B382" s="4" t="s">
        <v>667</v>
      </c>
      <c r="C382" s="35">
        <v>0</v>
      </c>
      <c r="D382" s="35">
        <v>0</v>
      </c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</row>
    <row r="383" spans="1:31" x14ac:dyDescent="0.2">
      <c r="A383" s="9" t="s">
        <v>668</v>
      </c>
      <c r="B383" s="4" t="s">
        <v>639</v>
      </c>
      <c r="C383" s="21">
        <f t="shared" ref="C383:AE383" si="100">+C384+C385</f>
        <v>20.498764528503948</v>
      </c>
      <c r="D383" s="21">
        <f t="shared" si="100"/>
        <v>21.863764200200482</v>
      </c>
      <c r="E383" s="21">
        <f t="shared" si="100"/>
        <v>23.228763871897012</v>
      </c>
      <c r="F383" s="21">
        <f t="shared" si="100"/>
        <v>24.59376354359355</v>
      </c>
      <c r="G383" s="21">
        <f t="shared" si="100"/>
        <v>25.95876321529008</v>
      </c>
      <c r="H383" s="21">
        <f t="shared" si="100"/>
        <v>27.323762886986614</v>
      </c>
      <c r="I383" s="21">
        <f t="shared" si="100"/>
        <v>28.688762558683145</v>
      </c>
      <c r="J383" s="21">
        <f t="shared" si="100"/>
        <v>30.053762230379679</v>
      </c>
      <c r="K383" s="21">
        <f t="shared" si="100"/>
        <v>31.418761902076213</v>
      </c>
      <c r="L383" s="21">
        <f t="shared" si="100"/>
        <v>32.783761573772743</v>
      </c>
      <c r="M383" s="21">
        <f t="shared" si="100"/>
        <v>34.148761245469288</v>
      </c>
      <c r="N383" s="21">
        <f t="shared" si="100"/>
        <v>35.513760917165811</v>
      </c>
      <c r="O383" s="21">
        <f t="shared" si="100"/>
        <v>92.006286832496272</v>
      </c>
      <c r="P383" s="21">
        <f t="shared" si="100"/>
        <v>95.125440296213725</v>
      </c>
      <c r="Q383" s="21">
        <f t="shared" si="100"/>
        <v>98.244593759931192</v>
      </c>
      <c r="R383" s="21">
        <f t="shared" si="100"/>
        <v>101.36374722364864</v>
      </c>
      <c r="S383" s="21">
        <f t="shared" si="100"/>
        <v>104.4829006873661</v>
      </c>
      <c r="T383" s="21">
        <f t="shared" si="100"/>
        <v>107.60205415108356</v>
      </c>
      <c r="U383" s="21">
        <f t="shared" si="100"/>
        <v>220.8211383661189</v>
      </c>
      <c r="V383" s="21">
        <f t="shared" si="100"/>
        <v>227.44859941387821</v>
      </c>
      <c r="W383" s="21">
        <f t="shared" si="100"/>
        <v>232.71106078994097</v>
      </c>
      <c r="X383" s="21">
        <f t="shared" si="100"/>
        <v>237.97352216600376</v>
      </c>
      <c r="Y383" s="21">
        <f t="shared" si="100"/>
        <v>243.23598354206655</v>
      </c>
      <c r="Z383" s="21">
        <f t="shared" si="100"/>
        <v>248.49844491812931</v>
      </c>
      <c r="AA383" s="21">
        <f t="shared" si="100"/>
        <v>107.23910267858086</v>
      </c>
      <c r="AB383" s="21">
        <f t="shared" si="100"/>
        <v>107.76831552104018</v>
      </c>
      <c r="AC383" s="21">
        <f t="shared" si="100"/>
        <v>108.29752836349954</v>
      </c>
      <c r="AD383" s="21">
        <f t="shared" si="100"/>
        <v>108.82674120595885</v>
      </c>
      <c r="AE383" s="21">
        <f t="shared" si="100"/>
        <v>109.3559540484182</v>
      </c>
    </row>
    <row r="384" spans="1:31" x14ac:dyDescent="0.2">
      <c r="A384" s="9" t="s">
        <v>669</v>
      </c>
      <c r="B384" s="4" t="s">
        <v>670</v>
      </c>
      <c r="C384" s="35">
        <v>0</v>
      </c>
      <c r="D384" s="35">
        <v>0</v>
      </c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</row>
    <row r="385" spans="1:31" x14ac:dyDescent="0.2">
      <c r="A385" s="9" t="s">
        <v>671</v>
      </c>
      <c r="B385" s="4" t="s">
        <v>672</v>
      </c>
      <c r="C385" s="21">
        <f t="shared" ref="C385:AE385" si="101">+C386+C387+C388+C389+C390</f>
        <v>20.498764528503948</v>
      </c>
      <c r="D385" s="21">
        <f t="shared" si="101"/>
        <v>21.863764200200482</v>
      </c>
      <c r="E385" s="21">
        <f t="shared" si="101"/>
        <v>23.228763871897012</v>
      </c>
      <c r="F385" s="21">
        <f t="shared" si="101"/>
        <v>24.59376354359355</v>
      </c>
      <c r="G385" s="21">
        <f t="shared" si="101"/>
        <v>25.95876321529008</v>
      </c>
      <c r="H385" s="21">
        <f t="shared" si="101"/>
        <v>27.323762886986614</v>
      </c>
      <c r="I385" s="21">
        <f t="shared" si="101"/>
        <v>28.688762558683145</v>
      </c>
      <c r="J385" s="21">
        <f t="shared" si="101"/>
        <v>30.053762230379679</v>
      </c>
      <c r="K385" s="21">
        <f t="shared" si="101"/>
        <v>31.418761902076213</v>
      </c>
      <c r="L385" s="21">
        <f t="shared" si="101"/>
        <v>32.783761573772743</v>
      </c>
      <c r="M385" s="21">
        <f t="shared" si="101"/>
        <v>34.148761245469288</v>
      </c>
      <c r="N385" s="21">
        <f t="shared" si="101"/>
        <v>35.513760917165811</v>
      </c>
      <c r="O385" s="21">
        <f t="shared" si="101"/>
        <v>92.006286832496272</v>
      </c>
      <c r="P385" s="21">
        <f t="shared" si="101"/>
        <v>95.125440296213725</v>
      </c>
      <c r="Q385" s="21">
        <f t="shared" si="101"/>
        <v>98.244593759931192</v>
      </c>
      <c r="R385" s="21">
        <f t="shared" si="101"/>
        <v>101.36374722364864</v>
      </c>
      <c r="S385" s="21">
        <f t="shared" si="101"/>
        <v>104.4829006873661</v>
      </c>
      <c r="T385" s="21">
        <f t="shared" si="101"/>
        <v>107.60205415108356</v>
      </c>
      <c r="U385" s="21">
        <f t="shared" si="101"/>
        <v>220.8211383661189</v>
      </c>
      <c r="V385" s="21">
        <f t="shared" si="101"/>
        <v>227.44859941387821</v>
      </c>
      <c r="W385" s="21">
        <f t="shared" si="101"/>
        <v>232.71106078994097</v>
      </c>
      <c r="X385" s="21">
        <f t="shared" si="101"/>
        <v>237.97352216600376</v>
      </c>
      <c r="Y385" s="21">
        <f t="shared" si="101"/>
        <v>243.23598354206655</v>
      </c>
      <c r="Z385" s="21">
        <f t="shared" si="101"/>
        <v>248.49844491812931</v>
      </c>
      <c r="AA385" s="21">
        <f t="shared" si="101"/>
        <v>107.23910267858086</v>
      </c>
      <c r="AB385" s="21">
        <f t="shared" si="101"/>
        <v>107.76831552104018</v>
      </c>
      <c r="AC385" s="21">
        <f t="shared" si="101"/>
        <v>108.29752836349954</v>
      </c>
      <c r="AD385" s="21">
        <f t="shared" si="101"/>
        <v>108.82674120595885</v>
      </c>
      <c r="AE385" s="21">
        <f t="shared" si="101"/>
        <v>109.3559540484182</v>
      </c>
    </row>
    <row r="386" spans="1:31" x14ac:dyDescent="0.2">
      <c r="A386" s="9" t="s">
        <v>673</v>
      </c>
      <c r="B386" s="4" t="s">
        <v>550</v>
      </c>
      <c r="C386" s="35">
        <v>14.598610421736932</v>
      </c>
      <c r="D386" s="35">
        <v>15.304116930553521</v>
      </c>
      <c r="E386" s="35">
        <v>16.009623439370106</v>
      </c>
      <c r="F386" s="35">
        <v>16.715129948186696</v>
      </c>
      <c r="G386" s="35">
        <v>17.420636457003283</v>
      </c>
      <c r="H386" s="35">
        <v>18.12614296581987</v>
      </c>
      <c r="I386" s="35">
        <v>18.831649474636457</v>
      </c>
      <c r="J386" s="35">
        <v>19.537155983453044</v>
      </c>
      <c r="K386" s="35">
        <v>20.242662492269631</v>
      </c>
      <c r="L386" s="35">
        <v>20.948169001086221</v>
      </c>
      <c r="M386" s="35">
        <v>21.653675509902808</v>
      </c>
      <c r="N386" s="35">
        <v>22.359182018719391</v>
      </c>
      <c r="O386" s="35">
        <v>69.483782422432355</v>
      </c>
      <c r="P386" s="35">
        <v>70.956038086235154</v>
      </c>
      <c r="Q386" s="35">
        <v>72.428293750037938</v>
      </c>
      <c r="R386" s="35">
        <v>73.900549413840736</v>
      </c>
      <c r="S386" s="35">
        <v>75.37280507764352</v>
      </c>
      <c r="T386" s="35">
        <v>76.845060741446318</v>
      </c>
      <c r="U386" s="35">
        <v>171.00038245909192</v>
      </c>
      <c r="V386" s="35">
        <v>174.00613643286712</v>
      </c>
      <c r="W386" s="35">
        <v>176.30638389782573</v>
      </c>
      <c r="X386" s="35">
        <v>178.60663136278436</v>
      </c>
      <c r="Y386" s="35">
        <v>180.90687882774296</v>
      </c>
      <c r="Z386" s="35">
        <v>183.20712629270156</v>
      </c>
      <c r="AA386" s="35">
        <v>64.975345512455021</v>
      </c>
      <c r="AB386" s="35">
        <v>65.221861875770756</v>
      </c>
      <c r="AC386" s="35">
        <v>65.468378239086505</v>
      </c>
      <c r="AD386" s="35">
        <v>65.714894602402239</v>
      </c>
      <c r="AE386" s="35">
        <v>65.961410965717988</v>
      </c>
    </row>
    <row r="387" spans="1:31" x14ac:dyDescent="0.2">
      <c r="A387" s="9" t="s">
        <v>674</v>
      </c>
      <c r="B387" s="4" t="s">
        <v>645</v>
      </c>
      <c r="C387" s="35">
        <v>5.8933300995961631</v>
      </c>
      <c r="D387" s="35">
        <v>6.5459992553052571</v>
      </c>
      <c r="E387" s="35">
        <v>7.1986684110143511</v>
      </c>
      <c r="F387" s="35">
        <v>7.8513375667234442</v>
      </c>
      <c r="G387" s="35">
        <v>8.5040067224325355</v>
      </c>
      <c r="H387" s="35">
        <v>9.1566758781416304</v>
      </c>
      <c r="I387" s="35">
        <v>9.8093450338507218</v>
      </c>
      <c r="J387" s="35">
        <v>10.462014189559817</v>
      </c>
      <c r="K387" s="35">
        <v>11.114683345268912</v>
      </c>
      <c r="L387" s="35">
        <v>11.767352500978003</v>
      </c>
      <c r="M387" s="35">
        <v>12.420021656687098</v>
      </c>
      <c r="N387" s="35">
        <v>13.072690812396189</v>
      </c>
      <c r="O387" s="35">
        <v>22.407960407324772</v>
      </c>
      <c r="P387" s="35">
        <v>24.022202290550538</v>
      </c>
      <c r="Q387" s="35">
        <v>25.636444173776308</v>
      </c>
      <c r="R387" s="35">
        <v>27.250686057002074</v>
      </c>
      <c r="S387" s="35">
        <v>28.864927940227837</v>
      </c>
      <c r="T387" s="35">
        <v>30.479169823453603</v>
      </c>
      <c r="U387" s="35">
        <v>49.458612585118331</v>
      </c>
      <c r="V387" s="35">
        <v>52.995999923377447</v>
      </c>
      <c r="W387" s="35">
        <v>55.880718105927464</v>
      </c>
      <c r="X387" s="35">
        <v>58.765436288477481</v>
      </c>
      <c r="Y387" s="35">
        <v>61.650154471027498</v>
      </c>
      <c r="Z387" s="35">
        <v>64.534872653577509</v>
      </c>
      <c r="AA387" s="35">
        <v>41.206285642584831</v>
      </c>
      <c r="AB387" s="35">
        <v>41.187956570037642</v>
      </c>
      <c r="AC387" s="35">
        <v>41.169627497490474</v>
      </c>
      <c r="AD387" s="35">
        <v>41.151298424943285</v>
      </c>
      <c r="AE387" s="35">
        <v>41.132969352396117</v>
      </c>
    </row>
    <row r="388" spans="1:31" x14ac:dyDescent="0.2">
      <c r="A388" s="9" t="s">
        <v>675</v>
      </c>
      <c r="B388" s="4" t="s">
        <v>651</v>
      </c>
      <c r="C388" s="35">
        <v>6.8240071708524936E-3</v>
      </c>
      <c r="D388" s="35">
        <v>1.3648014341704987E-2</v>
      </c>
      <c r="E388" s="35">
        <v>2.0472021512557483E-2</v>
      </c>
      <c r="F388" s="35">
        <v>2.7296028683409974E-2</v>
      </c>
      <c r="G388" s="35">
        <v>3.4120035854262466E-2</v>
      </c>
      <c r="H388" s="35">
        <v>4.0944043025114965E-2</v>
      </c>
      <c r="I388" s="35">
        <v>4.7768050195967443E-2</v>
      </c>
      <c r="J388" s="35">
        <v>5.4592057366819949E-2</v>
      </c>
      <c r="K388" s="35">
        <v>6.1416064537672427E-2</v>
      </c>
      <c r="L388" s="35">
        <v>6.8240071708524905E-2</v>
      </c>
      <c r="M388" s="35">
        <v>7.5064078879377424E-2</v>
      </c>
      <c r="N388" s="35">
        <v>8.1888086050229902E-2</v>
      </c>
      <c r="O388" s="35">
        <v>0.11454400273913189</v>
      </c>
      <c r="P388" s="35">
        <v>0.14719991942803384</v>
      </c>
      <c r="Q388" s="35">
        <v>0.17985583611693579</v>
      </c>
      <c r="R388" s="35">
        <v>0.21251175280583784</v>
      </c>
      <c r="S388" s="35">
        <v>0.24516766949473978</v>
      </c>
      <c r="T388" s="35">
        <v>0.27782358618364172</v>
      </c>
      <c r="U388" s="35">
        <v>0.36214332190864262</v>
      </c>
      <c r="V388" s="35">
        <v>0.44646305763364358</v>
      </c>
      <c r="W388" s="35">
        <v>0.52395878618779201</v>
      </c>
      <c r="X388" s="35">
        <v>0.60145451474194045</v>
      </c>
      <c r="Y388" s="35">
        <v>0.678950243296089</v>
      </c>
      <c r="Z388" s="35">
        <v>0.75644597185023699</v>
      </c>
      <c r="AA388" s="35">
        <v>1.0574715235410082</v>
      </c>
      <c r="AB388" s="35">
        <v>1.3584970752317789</v>
      </c>
      <c r="AC388" s="35">
        <v>1.6595226269225491</v>
      </c>
      <c r="AD388" s="35">
        <v>1.9605481786133205</v>
      </c>
      <c r="AE388" s="35">
        <v>2.2615737303040899</v>
      </c>
    </row>
    <row r="389" spans="1:31" x14ac:dyDescent="0.2">
      <c r="A389" s="9" t="s">
        <v>676</v>
      </c>
      <c r="B389" s="4" t="s">
        <v>657</v>
      </c>
      <c r="C389" s="35">
        <v>0</v>
      </c>
      <c r="D389" s="35">
        <v>0</v>
      </c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</row>
    <row r="390" spans="1:31" x14ac:dyDescent="0.2">
      <c r="A390" s="9" t="s">
        <v>677</v>
      </c>
      <c r="B390" s="4" t="s">
        <v>663</v>
      </c>
      <c r="C390" s="35">
        <v>0</v>
      </c>
      <c r="D390" s="35">
        <v>0</v>
      </c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</row>
    <row r="391" spans="1:31" x14ac:dyDescent="0.2">
      <c r="A391" s="9" t="s">
        <v>678</v>
      </c>
      <c r="B391" s="4" t="s">
        <v>645</v>
      </c>
      <c r="C391" s="21">
        <f t="shared" ref="C391:AE391" si="102">+C392+C393</f>
        <v>51.728079543190184</v>
      </c>
      <c r="D391" s="21">
        <f t="shared" si="102"/>
        <v>51.728079543190184</v>
      </c>
      <c r="E391" s="21">
        <f t="shared" si="102"/>
        <v>51.728079543190184</v>
      </c>
      <c r="F391" s="21">
        <f t="shared" si="102"/>
        <v>51.728079543190184</v>
      </c>
      <c r="G391" s="21">
        <f t="shared" si="102"/>
        <v>51.728079543190184</v>
      </c>
      <c r="H391" s="21">
        <f t="shared" si="102"/>
        <v>51.728079543190184</v>
      </c>
      <c r="I391" s="21">
        <f t="shared" si="102"/>
        <v>51.728079543190184</v>
      </c>
      <c r="J391" s="21">
        <f t="shared" si="102"/>
        <v>51.728079543190184</v>
      </c>
      <c r="K391" s="21">
        <f t="shared" si="102"/>
        <v>51.728079543190184</v>
      </c>
      <c r="L391" s="21">
        <f t="shared" si="102"/>
        <v>51.728079543190184</v>
      </c>
      <c r="M391" s="21">
        <f t="shared" si="102"/>
        <v>51.728079543190184</v>
      </c>
      <c r="N391" s="21">
        <f t="shared" si="102"/>
        <v>51.728079543190184</v>
      </c>
      <c r="O391" s="21">
        <f t="shared" si="102"/>
        <v>84.102674417455518</v>
      </c>
      <c r="P391" s="21">
        <f t="shared" si="102"/>
        <v>84.102674417455518</v>
      </c>
      <c r="Q391" s="21">
        <f t="shared" si="102"/>
        <v>84.102674417455518</v>
      </c>
      <c r="R391" s="21">
        <f t="shared" si="102"/>
        <v>84.102674417455518</v>
      </c>
      <c r="S391" s="21">
        <f t="shared" si="102"/>
        <v>84.102674417455518</v>
      </c>
      <c r="T391" s="21">
        <f t="shared" si="102"/>
        <v>84.102674417455518</v>
      </c>
      <c r="U391" s="21">
        <f t="shared" si="102"/>
        <v>148.84826279334885</v>
      </c>
      <c r="V391" s="21">
        <f t="shared" si="102"/>
        <v>148.84826279334885</v>
      </c>
      <c r="W391" s="21">
        <f t="shared" si="102"/>
        <v>148.84826279334885</v>
      </c>
      <c r="X391" s="21">
        <f t="shared" si="102"/>
        <v>148.84826279334885</v>
      </c>
      <c r="Y391" s="21">
        <f t="shared" si="102"/>
        <v>148.84826279334885</v>
      </c>
      <c r="Z391" s="21">
        <f t="shared" si="102"/>
        <v>148.84826279334885</v>
      </c>
      <c r="AA391" s="21">
        <f t="shared" si="102"/>
        <v>295.98023536052773</v>
      </c>
      <c r="AB391" s="21">
        <f t="shared" si="102"/>
        <v>295.98023536052773</v>
      </c>
      <c r="AC391" s="21">
        <f t="shared" si="102"/>
        <v>295.98023536052773</v>
      </c>
      <c r="AD391" s="21">
        <f t="shared" si="102"/>
        <v>295.98023536052773</v>
      </c>
      <c r="AE391" s="21">
        <f t="shared" si="102"/>
        <v>295.98023536052773</v>
      </c>
    </row>
    <row r="392" spans="1:31" x14ac:dyDescent="0.2">
      <c r="A392" s="9" t="s">
        <v>679</v>
      </c>
      <c r="B392" s="4" t="s">
        <v>680</v>
      </c>
      <c r="C392" s="35">
        <v>0</v>
      </c>
      <c r="D392" s="35">
        <v>0</v>
      </c>
      <c r="E392" s="35">
        <v>0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</row>
    <row r="393" spans="1:31" x14ac:dyDescent="0.2">
      <c r="A393" s="9" t="s">
        <v>681</v>
      </c>
      <c r="B393" s="4" t="s">
        <v>682</v>
      </c>
      <c r="C393" s="21">
        <f t="shared" ref="C393:AE393" si="103">+C394+C395+C396+C397+C398</f>
        <v>51.728079543190184</v>
      </c>
      <c r="D393" s="21">
        <f t="shared" si="103"/>
        <v>51.728079543190184</v>
      </c>
      <c r="E393" s="21">
        <f t="shared" si="103"/>
        <v>51.728079543190184</v>
      </c>
      <c r="F393" s="21">
        <f t="shared" si="103"/>
        <v>51.728079543190184</v>
      </c>
      <c r="G393" s="21">
        <f t="shared" si="103"/>
        <v>51.728079543190184</v>
      </c>
      <c r="H393" s="21">
        <f t="shared" si="103"/>
        <v>51.728079543190184</v>
      </c>
      <c r="I393" s="21">
        <f t="shared" si="103"/>
        <v>51.728079543190184</v>
      </c>
      <c r="J393" s="21">
        <f t="shared" si="103"/>
        <v>51.728079543190184</v>
      </c>
      <c r="K393" s="21">
        <f t="shared" si="103"/>
        <v>51.728079543190184</v>
      </c>
      <c r="L393" s="21">
        <f t="shared" si="103"/>
        <v>51.728079543190184</v>
      </c>
      <c r="M393" s="21">
        <f t="shared" si="103"/>
        <v>51.728079543190184</v>
      </c>
      <c r="N393" s="21">
        <f t="shared" si="103"/>
        <v>51.728079543190184</v>
      </c>
      <c r="O393" s="21">
        <f t="shared" si="103"/>
        <v>84.102674417455518</v>
      </c>
      <c r="P393" s="21">
        <f t="shared" si="103"/>
        <v>84.102674417455518</v>
      </c>
      <c r="Q393" s="21">
        <f t="shared" si="103"/>
        <v>84.102674417455518</v>
      </c>
      <c r="R393" s="21">
        <f t="shared" si="103"/>
        <v>84.102674417455518</v>
      </c>
      <c r="S393" s="21">
        <f t="shared" si="103"/>
        <v>84.102674417455518</v>
      </c>
      <c r="T393" s="21">
        <f t="shared" si="103"/>
        <v>84.102674417455518</v>
      </c>
      <c r="U393" s="21">
        <f t="shared" si="103"/>
        <v>148.84826279334885</v>
      </c>
      <c r="V393" s="21">
        <f t="shared" si="103"/>
        <v>148.84826279334885</v>
      </c>
      <c r="W393" s="21">
        <f t="shared" si="103"/>
        <v>148.84826279334885</v>
      </c>
      <c r="X393" s="21">
        <f t="shared" si="103"/>
        <v>148.84826279334885</v>
      </c>
      <c r="Y393" s="21">
        <f t="shared" si="103"/>
        <v>148.84826279334885</v>
      </c>
      <c r="Z393" s="21">
        <f t="shared" si="103"/>
        <v>148.84826279334885</v>
      </c>
      <c r="AA393" s="21">
        <f t="shared" si="103"/>
        <v>295.98023536052773</v>
      </c>
      <c r="AB393" s="21">
        <f t="shared" si="103"/>
        <v>295.98023536052773</v>
      </c>
      <c r="AC393" s="21">
        <f t="shared" si="103"/>
        <v>295.98023536052773</v>
      </c>
      <c r="AD393" s="21">
        <f t="shared" si="103"/>
        <v>295.98023536052773</v>
      </c>
      <c r="AE393" s="21">
        <f t="shared" si="103"/>
        <v>295.98023536052773</v>
      </c>
    </row>
    <row r="394" spans="1:31" x14ac:dyDescent="0.2">
      <c r="A394" s="9" t="s">
        <v>683</v>
      </c>
      <c r="B394" s="4" t="s">
        <v>550</v>
      </c>
      <c r="C394" s="35">
        <v>47.53616287652352</v>
      </c>
      <c r="D394" s="35">
        <v>47.53616287652352</v>
      </c>
      <c r="E394" s="35">
        <v>47.53616287652352</v>
      </c>
      <c r="F394" s="35">
        <v>47.53616287652352</v>
      </c>
      <c r="G394" s="35">
        <v>47.53616287652352</v>
      </c>
      <c r="H394" s="35">
        <v>47.53616287652352</v>
      </c>
      <c r="I394" s="35">
        <v>47.53616287652352</v>
      </c>
      <c r="J394" s="35">
        <v>47.53616287652352</v>
      </c>
      <c r="K394" s="35">
        <v>47.53616287652352</v>
      </c>
      <c r="L394" s="35">
        <v>47.53616287652352</v>
      </c>
      <c r="M394" s="35">
        <v>47.53616287652352</v>
      </c>
      <c r="N394" s="35">
        <v>47.53616287652352</v>
      </c>
      <c r="O394" s="35">
        <v>79.533274417455516</v>
      </c>
      <c r="P394" s="35">
        <v>79.533274417455516</v>
      </c>
      <c r="Q394" s="35">
        <v>79.533274417455516</v>
      </c>
      <c r="R394" s="35">
        <v>79.533274417455516</v>
      </c>
      <c r="S394" s="35">
        <v>79.533274417455516</v>
      </c>
      <c r="T394" s="35">
        <v>79.533274417455516</v>
      </c>
      <c r="U394" s="35">
        <v>143.52371279334886</v>
      </c>
      <c r="V394" s="35">
        <v>143.52371279334886</v>
      </c>
      <c r="W394" s="35">
        <v>143.52371279334886</v>
      </c>
      <c r="X394" s="35">
        <v>143.52371279334886</v>
      </c>
      <c r="Y394" s="35">
        <v>143.52371279334886</v>
      </c>
      <c r="Z394" s="35">
        <v>143.52371279334886</v>
      </c>
      <c r="AA394" s="35">
        <v>47.217985360527756</v>
      </c>
      <c r="AB394" s="35">
        <v>47.217985360527756</v>
      </c>
      <c r="AC394" s="35">
        <v>47.217985360527756</v>
      </c>
      <c r="AD394" s="35">
        <v>47.217985360527756</v>
      </c>
      <c r="AE394" s="35">
        <v>47.217985360527756</v>
      </c>
    </row>
    <row r="395" spans="1:31" x14ac:dyDescent="0.2">
      <c r="A395" s="9" t="s">
        <v>684</v>
      </c>
      <c r="B395" s="4" t="s">
        <v>639</v>
      </c>
      <c r="C395" s="35">
        <v>4.1919166666666658</v>
      </c>
      <c r="D395" s="35">
        <v>4.1919166666666658</v>
      </c>
      <c r="E395" s="35">
        <v>4.1919166666666658</v>
      </c>
      <c r="F395" s="35">
        <v>4.1919166666666658</v>
      </c>
      <c r="G395" s="35">
        <v>4.1919166666666658</v>
      </c>
      <c r="H395" s="35">
        <v>4.1919166666666658</v>
      </c>
      <c r="I395" s="35">
        <v>4.1919166666666658</v>
      </c>
      <c r="J395" s="35">
        <v>4.1919166666666658</v>
      </c>
      <c r="K395" s="35">
        <v>4.1919166666666658</v>
      </c>
      <c r="L395" s="35">
        <v>4.1919166666666658</v>
      </c>
      <c r="M395" s="35">
        <v>4.1919166666666658</v>
      </c>
      <c r="N395" s="35">
        <v>4.1919166666666658</v>
      </c>
      <c r="O395" s="35">
        <v>4.5693999999999999</v>
      </c>
      <c r="P395" s="35">
        <v>4.5693999999999999</v>
      </c>
      <c r="Q395" s="35">
        <v>4.5693999999999999</v>
      </c>
      <c r="R395" s="35">
        <v>4.5693999999999999</v>
      </c>
      <c r="S395" s="35">
        <v>4.5693999999999999</v>
      </c>
      <c r="T395" s="35">
        <v>4.5693999999999999</v>
      </c>
      <c r="U395" s="35">
        <v>5.3245500000000003</v>
      </c>
      <c r="V395" s="35">
        <v>5.3245500000000003</v>
      </c>
      <c r="W395" s="35">
        <v>5.3245500000000003</v>
      </c>
      <c r="X395" s="35">
        <v>5.3245500000000003</v>
      </c>
      <c r="Y395" s="35">
        <v>5.3245500000000003</v>
      </c>
      <c r="Z395" s="35">
        <v>5.3245500000000003</v>
      </c>
      <c r="AA395" s="35">
        <v>248.76224999999999</v>
      </c>
      <c r="AB395" s="35">
        <v>248.76224999999999</v>
      </c>
      <c r="AC395" s="35">
        <v>248.76224999999999</v>
      </c>
      <c r="AD395" s="35">
        <v>248.76224999999999</v>
      </c>
      <c r="AE395" s="35">
        <v>248.76224999999999</v>
      </c>
    </row>
    <row r="396" spans="1:31" x14ac:dyDescent="0.2">
      <c r="A396" s="9" t="s">
        <v>685</v>
      </c>
      <c r="B396" s="4" t="s">
        <v>651</v>
      </c>
      <c r="C396" s="35">
        <v>0</v>
      </c>
      <c r="D396" s="35">
        <v>0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</row>
    <row r="397" spans="1:31" x14ac:dyDescent="0.2">
      <c r="A397" s="9" t="s">
        <v>686</v>
      </c>
      <c r="B397" s="4" t="s">
        <v>657</v>
      </c>
      <c r="C397" s="35">
        <v>0</v>
      </c>
      <c r="D397" s="35">
        <v>0</v>
      </c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</row>
    <row r="398" spans="1:31" x14ac:dyDescent="0.2">
      <c r="A398" s="9" t="s">
        <v>687</v>
      </c>
      <c r="B398" s="4" t="s">
        <v>663</v>
      </c>
      <c r="C398" s="35">
        <v>0</v>
      </c>
      <c r="D398" s="35">
        <v>0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</row>
    <row r="399" spans="1:31" x14ac:dyDescent="0.2">
      <c r="A399" s="9" t="s">
        <v>688</v>
      </c>
      <c r="B399" s="4" t="s">
        <v>651</v>
      </c>
      <c r="C399" s="21">
        <f t="shared" ref="C399:AE399" si="104">+C400+C401</f>
        <v>0.68046835420827101</v>
      </c>
      <c r="D399" s="21">
        <f t="shared" si="104"/>
        <v>0.68046835420827101</v>
      </c>
      <c r="E399" s="21">
        <f t="shared" si="104"/>
        <v>0.68046835420827101</v>
      </c>
      <c r="F399" s="21">
        <f t="shared" si="104"/>
        <v>0.68046835420827101</v>
      </c>
      <c r="G399" s="21">
        <f t="shared" si="104"/>
        <v>0.68046835420827101</v>
      </c>
      <c r="H399" s="21">
        <f t="shared" si="104"/>
        <v>0.68046835420827101</v>
      </c>
      <c r="I399" s="21">
        <f t="shared" si="104"/>
        <v>0.68046835420827101</v>
      </c>
      <c r="J399" s="21">
        <f t="shared" si="104"/>
        <v>0.68046835420827101</v>
      </c>
      <c r="K399" s="21">
        <f t="shared" si="104"/>
        <v>0.68046835420827101</v>
      </c>
      <c r="L399" s="21">
        <f t="shared" si="104"/>
        <v>0.68046835420827101</v>
      </c>
      <c r="M399" s="21">
        <f t="shared" si="104"/>
        <v>0.68046835420827101</v>
      </c>
      <c r="N399" s="21">
        <f t="shared" si="104"/>
        <v>0.68046835420827101</v>
      </c>
      <c r="O399" s="21">
        <f t="shared" si="104"/>
        <v>1.940135984054278</v>
      </c>
      <c r="P399" s="21">
        <f t="shared" si="104"/>
        <v>1.940135984054278</v>
      </c>
      <c r="Q399" s="21">
        <f t="shared" si="104"/>
        <v>1.940135984054278</v>
      </c>
      <c r="R399" s="21">
        <f t="shared" si="104"/>
        <v>1.940135984054278</v>
      </c>
      <c r="S399" s="21">
        <f t="shared" si="104"/>
        <v>1.940135984054278</v>
      </c>
      <c r="T399" s="21">
        <f t="shared" si="104"/>
        <v>1.940135984054278</v>
      </c>
      <c r="U399" s="21">
        <f t="shared" si="104"/>
        <v>4.4594712437462913</v>
      </c>
      <c r="V399" s="21">
        <f t="shared" si="104"/>
        <v>4.4594712437462913</v>
      </c>
      <c r="W399" s="21">
        <f t="shared" si="104"/>
        <v>4.4594712437462913</v>
      </c>
      <c r="X399" s="21">
        <f t="shared" si="104"/>
        <v>4.4594712437462913</v>
      </c>
      <c r="Y399" s="21">
        <f t="shared" si="104"/>
        <v>4.4594712437462913</v>
      </c>
      <c r="Z399" s="21">
        <f t="shared" si="104"/>
        <v>4.4594712437462913</v>
      </c>
      <c r="AA399" s="21">
        <f t="shared" si="104"/>
        <v>0.88893080031356952</v>
      </c>
      <c r="AB399" s="21">
        <f t="shared" si="104"/>
        <v>0.88893080031356952</v>
      </c>
      <c r="AC399" s="21">
        <f t="shared" si="104"/>
        <v>0.88893080031356952</v>
      </c>
      <c r="AD399" s="21">
        <f t="shared" si="104"/>
        <v>0.88893080031356952</v>
      </c>
      <c r="AE399" s="21">
        <f t="shared" si="104"/>
        <v>0.88893080031356952</v>
      </c>
    </row>
    <row r="400" spans="1:31" x14ac:dyDescent="0.2">
      <c r="A400" s="9" t="s">
        <v>689</v>
      </c>
      <c r="B400" s="4" t="s">
        <v>690</v>
      </c>
      <c r="C400" s="35">
        <v>0</v>
      </c>
      <c r="D400" s="35">
        <v>0</v>
      </c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</row>
    <row r="401" spans="1:31" x14ac:dyDescent="0.2">
      <c r="A401" s="9" t="s">
        <v>691</v>
      </c>
      <c r="B401" s="4" t="s">
        <v>692</v>
      </c>
      <c r="C401" s="21">
        <f t="shared" ref="C401:AE401" si="105">+C402+C403+C404+C405+C406</f>
        <v>0.68046835420827101</v>
      </c>
      <c r="D401" s="21">
        <f t="shared" si="105"/>
        <v>0.68046835420827101</v>
      </c>
      <c r="E401" s="21">
        <f t="shared" si="105"/>
        <v>0.68046835420827101</v>
      </c>
      <c r="F401" s="21">
        <f t="shared" si="105"/>
        <v>0.68046835420827101</v>
      </c>
      <c r="G401" s="21">
        <f t="shared" si="105"/>
        <v>0.68046835420827101</v>
      </c>
      <c r="H401" s="21">
        <f t="shared" si="105"/>
        <v>0.68046835420827101</v>
      </c>
      <c r="I401" s="21">
        <f t="shared" si="105"/>
        <v>0.68046835420827101</v>
      </c>
      <c r="J401" s="21">
        <f t="shared" si="105"/>
        <v>0.68046835420827101</v>
      </c>
      <c r="K401" s="21">
        <f t="shared" si="105"/>
        <v>0.68046835420827101</v>
      </c>
      <c r="L401" s="21">
        <f t="shared" si="105"/>
        <v>0.68046835420827101</v>
      </c>
      <c r="M401" s="21">
        <f t="shared" si="105"/>
        <v>0.68046835420827101</v>
      </c>
      <c r="N401" s="21">
        <f t="shared" si="105"/>
        <v>0.68046835420827101</v>
      </c>
      <c r="O401" s="21">
        <f t="shared" si="105"/>
        <v>1.940135984054278</v>
      </c>
      <c r="P401" s="21">
        <f t="shared" si="105"/>
        <v>1.940135984054278</v>
      </c>
      <c r="Q401" s="21">
        <f t="shared" si="105"/>
        <v>1.940135984054278</v>
      </c>
      <c r="R401" s="21">
        <f t="shared" si="105"/>
        <v>1.940135984054278</v>
      </c>
      <c r="S401" s="21">
        <f t="shared" si="105"/>
        <v>1.940135984054278</v>
      </c>
      <c r="T401" s="21">
        <f t="shared" si="105"/>
        <v>1.940135984054278</v>
      </c>
      <c r="U401" s="21">
        <f t="shared" si="105"/>
        <v>4.4594712437462913</v>
      </c>
      <c r="V401" s="21">
        <f t="shared" si="105"/>
        <v>4.4594712437462913</v>
      </c>
      <c r="W401" s="21">
        <f t="shared" si="105"/>
        <v>4.4594712437462913</v>
      </c>
      <c r="X401" s="21">
        <f t="shared" si="105"/>
        <v>4.4594712437462913</v>
      </c>
      <c r="Y401" s="21">
        <f t="shared" si="105"/>
        <v>4.4594712437462913</v>
      </c>
      <c r="Z401" s="21">
        <f t="shared" si="105"/>
        <v>4.4594712437462913</v>
      </c>
      <c r="AA401" s="21">
        <f t="shared" si="105"/>
        <v>0.88893080031356952</v>
      </c>
      <c r="AB401" s="21">
        <f t="shared" si="105"/>
        <v>0.88893080031356952</v>
      </c>
      <c r="AC401" s="21">
        <f t="shared" si="105"/>
        <v>0.88893080031356952</v>
      </c>
      <c r="AD401" s="21">
        <f t="shared" si="105"/>
        <v>0.88893080031356952</v>
      </c>
      <c r="AE401" s="21">
        <f t="shared" si="105"/>
        <v>0.88893080031356952</v>
      </c>
    </row>
    <row r="402" spans="1:31" x14ac:dyDescent="0.2">
      <c r="A402" s="9" t="s">
        <v>693</v>
      </c>
      <c r="B402" s="4" t="s">
        <v>550</v>
      </c>
      <c r="C402" s="35">
        <v>0</v>
      </c>
      <c r="D402" s="35">
        <v>0</v>
      </c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9.0240439599871519E-2</v>
      </c>
      <c r="AB402" s="35">
        <v>9.0240439599871519E-2</v>
      </c>
      <c r="AC402" s="35">
        <v>9.0240439599871519E-2</v>
      </c>
      <c r="AD402" s="35">
        <v>9.0240439599871519E-2</v>
      </c>
      <c r="AE402" s="35">
        <v>9.0240439599871519E-2</v>
      </c>
    </row>
    <row r="403" spans="1:31" x14ac:dyDescent="0.2">
      <c r="A403" s="9" t="s">
        <v>694</v>
      </c>
      <c r="B403" s="4" t="s">
        <v>639</v>
      </c>
      <c r="C403" s="35">
        <v>0.68046835420827101</v>
      </c>
      <c r="D403" s="35">
        <v>0.68046835420827101</v>
      </c>
      <c r="E403" s="35">
        <v>0.68046835420827101</v>
      </c>
      <c r="F403" s="35">
        <v>0.68046835420827101</v>
      </c>
      <c r="G403" s="35">
        <v>0.68046835420827101</v>
      </c>
      <c r="H403" s="35">
        <v>0.68046835420827101</v>
      </c>
      <c r="I403" s="35">
        <v>0.68046835420827101</v>
      </c>
      <c r="J403" s="35">
        <v>0.68046835420827101</v>
      </c>
      <c r="K403" s="35">
        <v>0.68046835420827101</v>
      </c>
      <c r="L403" s="35">
        <v>0.68046835420827101</v>
      </c>
      <c r="M403" s="35">
        <v>0.68046835420827101</v>
      </c>
      <c r="N403" s="35">
        <v>0.68046835420827101</v>
      </c>
      <c r="O403" s="35">
        <v>1.940135984054278</v>
      </c>
      <c r="P403" s="35">
        <v>1.940135984054278</v>
      </c>
      <c r="Q403" s="35">
        <v>1.940135984054278</v>
      </c>
      <c r="R403" s="35">
        <v>1.940135984054278</v>
      </c>
      <c r="S403" s="35">
        <v>1.940135984054278</v>
      </c>
      <c r="T403" s="35">
        <v>1.940135984054278</v>
      </c>
      <c r="U403" s="35">
        <v>4.4594712437462913</v>
      </c>
      <c r="V403" s="35">
        <v>4.4594712437462913</v>
      </c>
      <c r="W403" s="35">
        <v>4.4594712437462913</v>
      </c>
      <c r="X403" s="35">
        <v>4.4594712437462913</v>
      </c>
      <c r="Y403" s="35">
        <v>4.4594712437462913</v>
      </c>
      <c r="Z403" s="35">
        <v>4.4594712437462913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</row>
    <row r="404" spans="1:31" x14ac:dyDescent="0.2">
      <c r="A404" s="9" t="s">
        <v>695</v>
      </c>
      <c r="B404" s="4" t="s">
        <v>645</v>
      </c>
      <c r="C404" s="35">
        <v>0</v>
      </c>
      <c r="D404" s="35">
        <v>0</v>
      </c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0.79869036071369803</v>
      </c>
      <c r="AB404" s="35">
        <v>0.79869036071369803</v>
      </c>
      <c r="AC404" s="35">
        <v>0.79869036071369803</v>
      </c>
      <c r="AD404" s="35">
        <v>0.79869036071369803</v>
      </c>
      <c r="AE404" s="35">
        <v>0.79869036071369803</v>
      </c>
    </row>
    <row r="405" spans="1:31" x14ac:dyDescent="0.2">
      <c r="A405" s="9" t="s">
        <v>696</v>
      </c>
      <c r="B405" s="4" t="s">
        <v>657</v>
      </c>
      <c r="C405" s="35">
        <v>0</v>
      </c>
      <c r="D405" s="35">
        <v>0</v>
      </c>
      <c r="E405" s="35">
        <v>0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</row>
    <row r="406" spans="1:31" x14ac:dyDescent="0.2">
      <c r="A406" s="9" t="s">
        <v>697</v>
      </c>
      <c r="B406" s="4" t="s">
        <v>663</v>
      </c>
      <c r="C406" s="35">
        <v>0</v>
      </c>
      <c r="D406" s="35">
        <v>0</v>
      </c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</row>
    <row r="407" spans="1:31" x14ac:dyDescent="0.2">
      <c r="A407" s="9" t="s">
        <v>698</v>
      </c>
      <c r="B407" s="4" t="s">
        <v>657</v>
      </c>
      <c r="C407" s="21">
        <f t="shared" ref="C407:AE407" si="106">+C408+C409</f>
        <v>18.827235950244184</v>
      </c>
      <c r="D407" s="21">
        <f t="shared" si="106"/>
        <v>17.101562622463074</v>
      </c>
      <c r="E407" s="21">
        <f t="shared" si="106"/>
        <v>17.564771005288268</v>
      </c>
      <c r="F407" s="21">
        <f t="shared" si="106"/>
        <v>18.027979388113454</v>
      </c>
      <c r="G407" s="21">
        <f t="shared" si="106"/>
        <v>18.491187770938645</v>
      </c>
      <c r="H407" s="21">
        <f t="shared" si="106"/>
        <v>18.954396153763838</v>
      </c>
      <c r="I407" s="21">
        <f t="shared" si="106"/>
        <v>19.417604536589028</v>
      </c>
      <c r="J407" s="21">
        <f t="shared" si="106"/>
        <v>19.880812919414215</v>
      </c>
      <c r="K407" s="21">
        <f t="shared" si="106"/>
        <v>20.344021302239412</v>
      </c>
      <c r="L407" s="21">
        <f t="shared" si="106"/>
        <v>20.807229685064602</v>
      </c>
      <c r="M407" s="21">
        <f t="shared" si="106"/>
        <v>21.270438067889788</v>
      </c>
      <c r="N407" s="21">
        <f t="shared" si="106"/>
        <v>21.733646450714982</v>
      </c>
      <c r="O407" s="21">
        <f t="shared" si="106"/>
        <v>25.395973214522673</v>
      </c>
      <c r="P407" s="21">
        <f t="shared" si="106"/>
        <v>25.894085067638446</v>
      </c>
      <c r="Q407" s="21">
        <f t="shared" si="106"/>
        <v>26.39219692075422</v>
      </c>
      <c r="R407" s="21">
        <f t="shared" si="106"/>
        <v>26.890308773869993</v>
      </c>
      <c r="S407" s="21">
        <f t="shared" si="106"/>
        <v>27.388420626985781</v>
      </c>
      <c r="T407" s="21">
        <f t="shared" si="106"/>
        <v>27.886532480101554</v>
      </c>
      <c r="U407" s="21">
        <f t="shared" si="106"/>
        <v>34.781010898142334</v>
      </c>
      <c r="V407" s="21">
        <f t="shared" si="106"/>
        <v>35.348935108040394</v>
      </c>
      <c r="W407" s="21">
        <f t="shared" si="106"/>
        <v>35.453650935113266</v>
      </c>
      <c r="X407" s="21">
        <f t="shared" si="106"/>
        <v>35.558366762186132</v>
      </c>
      <c r="Y407" s="21">
        <f t="shared" si="106"/>
        <v>35.66308258925902</v>
      </c>
      <c r="Z407" s="21">
        <f t="shared" si="106"/>
        <v>35.767798416331885</v>
      </c>
      <c r="AA407" s="21">
        <f t="shared" si="106"/>
        <v>15.923388359337581</v>
      </c>
      <c r="AB407" s="21">
        <f t="shared" si="106"/>
        <v>16.165888264684082</v>
      </c>
      <c r="AC407" s="21">
        <f t="shared" si="106"/>
        <v>16.408388170030584</v>
      </c>
      <c r="AD407" s="21">
        <f t="shared" si="106"/>
        <v>16.650888075377097</v>
      </c>
      <c r="AE407" s="21">
        <f t="shared" si="106"/>
        <v>16.893387980723613</v>
      </c>
    </row>
    <row r="408" spans="1:31" x14ac:dyDescent="0.2">
      <c r="A408" s="9" t="s">
        <v>699</v>
      </c>
      <c r="B408" s="4" t="s">
        <v>700</v>
      </c>
      <c r="C408" s="35">
        <v>0</v>
      </c>
      <c r="D408" s="35">
        <v>0</v>
      </c>
      <c r="E408" s="35">
        <v>0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</row>
    <row r="409" spans="1:31" x14ac:dyDescent="0.2">
      <c r="A409" s="9" t="s">
        <v>701</v>
      </c>
      <c r="B409" s="4" t="s">
        <v>702</v>
      </c>
      <c r="C409" s="21">
        <f t="shared" ref="C409:AE409" si="107">+C410+C411+C412+C413+C414</f>
        <v>18.827235950244184</v>
      </c>
      <c r="D409" s="21">
        <f t="shared" si="107"/>
        <v>17.101562622463074</v>
      </c>
      <c r="E409" s="21">
        <f t="shared" si="107"/>
        <v>17.564771005288268</v>
      </c>
      <c r="F409" s="21">
        <f t="shared" si="107"/>
        <v>18.027979388113454</v>
      </c>
      <c r="G409" s="21">
        <f t="shared" si="107"/>
        <v>18.491187770938645</v>
      </c>
      <c r="H409" s="21">
        <f t="shared" si="107"/>
        <v>18.954396153763838</v>
      </c>
      <c r="I409" s="21">
        <f t="shared" si="107"/>
        <v>19.417604536589028</v>
      </c>
      <c r="J409" s="21">
        <f t="shared" si="107"/>
        <v>19.880812919414215</v>
      </c>
      <c r="K409" s="21">
        <f t="shared" si="107"/>
        <v>20.344021302239412</v>
      </c>
      <c r="L409" s="21">
        <f t="shared" si="107"/>
        <v>20.807229685064602</v>
      </c>
      <c r="M409" s="21">
        <f t="shared" si="107"/>
        <v>21.270438067889788</v>
      </c>
      <c r="N409" s="21">
        <f t="shared" si="107"/>
        <v>21.733646450714982</v>
      </c>
      <c r="O409" s="21">
        <f t="shared" si="107"/>
        <v>25.395973214522673</v>
      </c>
      <c r="P409" s="21">
        <f t="shared" si="107"/>
        <v>25.894085067638446</v>
      </c>
      <c r="Q409" s="21">
        <f t="shared" si="107"/>
        <v>26.39219692075422</v>
      </c>
      <c r="R409" s="21">
        <f t="shared" si="107"/>
        <v>26.890308773869993</v>
      </c>
      <c r="S409" s="21">
        <f t="shared" si="107"/>
        <v>27.388420626985781</v>
      </c>
      <c r="T409" s="21">
        <f t="shared" si="107"/>
        <v>27.886532480101554</v>
      </c>
      <c r="U409" s="21">
        <f t="shared" si="107"/>
        <v>34.781010898142334</v>
      </c>
      <c r="V409" s="21">
        <f t="shared" si="107"/>
        <v>35.348935108040394</v>
      </c>
      <c r="W409" s="21">
        <f t="shared" si="107"/>
        <v>35.453650935113266</v>
      </c>
      <c r="X409" s="21">
        <f t="shared" si="107"/>
        <v>35.558366762186132</v>
      </c>
      <c r="Y409" s="21">
        <f t="shared" si="107"/>
        <v>35.66308258925902</v>
      </c>
      <c r="Z409" s="21">
        <f t="shared" si="107"/>
        <v>35.767798416331885</v>
      </c>
      <c r="AA409" s="21">
        <f t="shared" si="107"/>
        <v>15.923388359337581</v>
      </c>
      <c r="AB409" s="21">
        <f t="shared" si="107"/>
        <v>16.165888264684082</v>
      </c>
      <c r="AC409" s="21">
        <f t="shared" si="107"/>
        <v>16.408388170030584</v>
      </c>
      <c r="AD409" s="21">
        <f t="shared" si="107"/>
        <v>16.650888075377097</v>
      </c>
      <c r="AE409" s="21">
        <f t="shared" si="107"/>
        <v>16.893387980723613</v>
      </c>
    </row>
    <row r="410" spans="1:31" x14ac:dyDescent="0.2">
      <c r="A410" s="9" t="s">
        <v>703</v>
      </c>
      <c r="B410" s="4" t="s">
        <v>550</v>
      </c>
      <c r="C410" s="35">
        <v>5.3661128079508522</v>
      </c>
      <c r="D410" s="35">
        <v>3.213397164243772</v>
      </c>
      <c r="E410" s="35">
        <v>3.2495632311429876</v>
      </c>
      <c r="F410" s="35">
        <v>3.2857292980422033</v>
      </c>
      <c r="G410" s="35">
        <v>3.3218953649414189</v>
      </c>
      <c r="H410" s="35">
        <v>3.3580614318406345</v>
      </c>
      <c r="I410" s="35">
        <v>3.3942274987398502</v>
      </c>
      <c r="J410" s="35">
        <v>3.4303935656390663</v>
      </c>
      <c r="K410" s="35">
        <v>3.4665596325382819</v>
      </c>
      <c r="L410" s="35">
        <v>3.5027256994374971</v>
      </c>
      <c r="M410" s="35">
        <v>3.5388917663367132</v>
      </c>
      <c r="N410" s="35">
        <v>3.5750578332359289</v>
      </c>
      <c r="O410" s="35">
        <v>7.1775301831624372</v>
      </c>
      <c r="P410" s="35">
        <v>7.2485606660002491</v>
      </c>
      <c r="Q410" s="35">
        <v>7.3195911488380601</v>
      </c>
      <c r="R410" s="35">
        <v>7.3906216316758711</v>
      </c>
      <c r="S410" s="35">
        <v>7.4616521145136829</v>
      </c>
      <c r="T410" s="35">
        <v>7.5326825973514939</v>
      </c>
      <c r="U410" s="35">
        <v>14.734256410331039</v>
      </c>
      <c r="V410" s="35">
        <v>14.87500543570764</v>
      </c>
      <c r="W410" s="35">
        <v>14.979588394185026</v>
      </c>
      <c r="X410" s="35">
        <v>15.084171352662411</v>
      </c>
      <c r="Y410" s="35">
        <v>15.1887543111398</v>
      </c>
      <c r="Z410" s="35">
        <v>15.293337269617185</v>
      </c>
      <c r="AA410" s="35">
        <v>1.6219061571041078</v>
      </c>
      <c r="AB410" s="35">
        <v>1.6058220497529156</v>
      </c>
      <c r="AC410" s="35">
        <v>1.5897379424017244</v>
      </c>
      <c r="AD410" s="35">
        <v>1.5736538350505322</v>
      </c>
      <c r="AE410" s="35">
        <v>1.5575697276993403</v>
      </c>
    </row>
    <row r="411" spans="1:31" x14ac:dyDescent="0.2">
      <c r="A411" s="9" t="s">
        <v>704</v>
      </c>
      <c r="B411" s="4" t="s">
        <v>639</v>
      </c>
      <c r="C411" s="35">
        <v>12.730589850273974</v>
      </c>
      <c r="D411" s="35">
        <v>13.095896367214612</v>
      </c>
      <c r="E411" s="35">
        <v>13.461202884155254</v>
      </c>
      <c r="F411" s="35">
        <v>13.82650940109589</v>
      </c>
      <c r="G411" s="35">
        <v>14.191815918036532</v>
      </c>
      <c r="H411" s="35">
        <v>14.557122434977174</v>
      </c>
      <c r="I411" s="35">
        <v>14.922428951917814</v>
      </c>
      <c r="J411" s="35">
        <v>15.287735468858449</v>
      </c>
      <c r="K411" s="35">
        <v>15.653041985799094</v>
      </c>
      <c r="L411" s="35">
        <v>16.018348502739734</v>
      </c>
      <c r="M411" s="35">
        <v>16.383655019680369</v>
      </c>
      <c r="N411" s="35">
        <v>16.748961536621014</v>
      </c>
      <c r="O411" s="35">
        <v>16.558778173665491</v>
      </c>
      <c r="P411" s="35">
        <v>16.90814481070997</v>
      </c>
      <c r="Q411" s="35">
        <v>17.257511447754446</v>
      </c>
      <c r="R411" s="35">
        <v>17.606878084798925</v>
      </c>
      <c r="S411" s="35">
        <v>17.956244721843415</v>
      </c>
      <c r="T411" s="35">
        <v>18.305611358887894</v>
      </c>
      <c r="U411" s="35">
        <v>17.544186985674511</v>
      </c>
      <c r="V411" s="35">
        <v>17.861679279127781</v>
      </c>
      <c r="W411" s="35">
        <v>17.813865055640427</v>
      </c>
      <c r="X411" s="35">
        <v>17.766050832153056</v>
      </c>
      <c r="Y411" s="35">
        <v>17.718236608665702</v>
      </c>
      <c r="Z411" s="35">
        <v>17.670422385178338</v>
      </c>
      <c r="AA411" s="35">
        <v>12.165292872041757</v>
      </c>
      <c r="AB411" s="35">
        <v>11.960880025571832</v>
      </c>
      <c r="AC411" s="35">
        <v>11.756467179101907</v>
      </c>
      <c r="AD411" s="35">
        <v>11.552054332631995</v>
      </c>
      <c r="AE411" s="35">
        <v>11.347641486162082</v>
      </c>
    </row>
    <row r="412" spans="1:31" x14ac:dyDescent="0.2">
      <c r="A412" s="9" t="s">
        <v>705</v>
      </c>
      <c r="B412" s="4" t="s">
        <v>645</v>
      </c>
      <c r="C412" s="35">
        <v>0.73053329201935513</v>
      </c>
      <c r="D412" s="35">
        <v>0.79226909100469012</v>
      </c>
      <c r="E412" s="35">
        <v>0.854004889990025</v>
      </c>
      <c r="F412" s="35">
        <v>0.9157406889753601</v>
      </c>
      <c r="G412" s="35">
        <v>0.97747648796069497</v>
      </c>
      <c r="H412" s="35">
        <v>1.0392122869460299</v>
      </c>
      <c r="I412" s="35">
        <v>1.100948085931365</v>
      </c>
      <c r="J412" s="35">
        <v>1.1626838849166996</v>
      </c>
      <c r="K412" s="35">
        <v>1.2244196839020347</v>
      </c>
      <c r="L412" s="35">
        <v>1.28615548288737</v>
      </c>
      <c r="M412" s="35">
        <v>1.3478912818727045</v>
      </c>
      <c r="N412" s="35">
        <v>1.4096270808580393</v>
      </c>
      <c r="O412" s="35">
        <v>1.6595928323259435</v>
      </c>
      <c r="P412" s="35">
        <v>1.7372355401906279</v>
      </c>
      <c r="Q412" s="35">
        <v>1.8148782480553127</v>
      </c>
      <c r="R412" s="35">
        <v>1.8925209559199971</v>
      </c>
      <c r="S412" s="35">
        <v>1.9701636637846813</v>
      </c>
      <c r="T412" s="35">
        <v>2.0478063716493655</v>
      </c>
      <c r="U412" s="35">
        <v>2.5019089844791873</v>
      </c>
      <c r="V412" s="35">
        <v>2.6113655101025715</v>
      </c>
      <c r="W412" s="35">
        <v>2.6590862367406203</v>
      </c>
      <c r="X412" s="35">
        <v>2.7068069633786678</v>
      </c>
      <c r="Y412" s="35">
        <v>2.754527690016717</v>
      </c>
      <c r="Z412" s="35">
        <v>2.8022484166547645</v>
      </c>
      <c r="AA412" s="35">
        <v>1.6147359494181159</v>
      </c>
      <c r="AB412" s="35">
        <v>1.5580697726937347</v>
      </c>
      <c r="AC412" s="35">
        <v>1.5014035959693535</v>
      </c>
      <c r="AD412" s="35">
        <v>1.4447374192449722</v>
      </c>
      <c r="AE412" s="35">
        <v>1.388071242520591</v>
      </c>
    </row>
    <row r="413" spans="1:31" x14ac:dyDescent="0.2">
      <c r="A413" s="9" t="s">
        <v>706</v>
      </c>
      <c r="B413" s="4" t="s">
        <v>651</v>
      </c>
      <c r="C413" s="35">
        <v>0</v>
      </c>
      <c r="D413" s="35">
        <v>0</v>
      </c>
      <c r="E413" s="35">
        <v>0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7.2025368799999995E-5</v>
      </c>
      <c r="P413" s="35">
        <v>1.4405073759999999E-4</v>
      </c>
      <c r="Q413" s="35">
        <v>2.1607610639999994E-4</v>
      </c>
      <c r="R413" s="35">
        <v>2.8810147519999998E-4</v>
      </c>
      <c r="S413" s="35">
        <v>3.6012684399999972E-4</v>
      </c>
      <c r="T413" s="35">
        <v>4.3215221279999989E-4</v>
      </c>
      <c r="U413" s="35">
        <v>6.5851765759999958E-4</v>
      </c>
      <c r="V413" s="35">
        <v>8.8488310239999955E-4</v>
      </c>
      <c r="W413" s="35">
        <v>1.1112485471999989E-3</v>
      </c>
      <c r="X413" s="35">
        <v>1.3376139919999996E-3</v>
      </c>
      <c r="Y413" s="35">
        <v>1.5639794367999988E-3</v>
      </c>
      <c r="Z413" s="35">
        <v>1.7903448815999993E-3</v>
      </c>
      <c r="AA413" s="35">
        <v>0.52145338077359982</v>
      </c>
      <c r="AB413" s="35">
        <v>1.0411164166655995</v>
      </c>
      <c r="AC413" s="35">
        <v>1.5607794525575982</v>
      </c>
      <c r="AD413" s="35">
        <v>2.0804424884495982</v>
      </c>
      <c r="AE413" s="35">
        <v>2.6001055243416009</v>
      </c>
    </row>
    <row r="414" spans="1:31" x14ac:dyDescent="0.2">
      <c r="A414" s="9" t="s">
        <v>707</v>
      </c>
      <c r="B414" s="4" t="s">
        <v>663</v>
      </c>
      <c r="C414" s="35">
        <v>0</v>
      </c>
      <c r="D414" s="35">
        <v>0</v>
      </c>
      <c r="E414" s="35">
        <v>0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>
        <v>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5">
        <v>0</v>
      </c>
      <c r="AD414" s="35">
        <v>0</v>
      </c>
      <c r="AE414" s="35">
        <v>0</v>
      </c>
    </row>
    <row r="415" spans="1:31" x14ac:dyDescent="0.2">
      <c r="A415" s="9" t="s">
        <v>708</v>
      </c>
      <c r="B415" s="4" t="s">
        <v>663</v>
      </c>
      <c r="C415" s="21">
        <f t="shared" ref="C415:AE415" si="108">+C416+C417</f>
        <v>1.3950755497415909E-2</v>
      </c>
      <c r="D415" s="21">
        <f t="shared" si="108"/>
        <v>2.7901510994831819E-2</v>
      </c>
      <c r="E415" s="21">
        <f t="shared" si="108"/>
        <v>4.1852266492247721E-2</v>
      </c>
      <c r="F415" s="21">
        <f t="shared" si="108"/>
        <v>5.5803021989663637E-2</v>
      </c>
      <c r="G415" s="21">
        <f t="shared" si="108"/>
        <v>6.9753777487079546E-2</v>
      </c>
      <c r="H415" s="21">
        <f t="shared" si="108"/>
        <v>8.3704532984495442E-2</v>
      </c>
      <c r="I415" s="21">
        <f t="shared" si="108"/>
        <v>9.7655288481911351E-2</v>
      </c>
      <c r="J415" s="21">
        <f t="shared" si="108"/>
        <v>0.11160604397932727</v>
      </c>
      <c r="K415" s="21">
        <f t="shared" si="108"/>
        <v>0.1255567994767432</v>
      </c>
      <c r="L415" s="21">
        <f t="shared" si="108"/>
        <v>0.13950755497415912</v>
      </c>
      <c r="M415" s="21">
        <f t="shared" si="108"/>
        <v>0.15345831047157504</v>
      </c>
      <c r="N415" s="21">
        <f t="shared" si="108"/>
        <v>0.16740906596899094</v>
      </c>
      <c r="O415" s="21">
        <f t="shared" si="108"/>
        <v>0.31693572811615733</v>
      </c>
      <c r="P415" s="21">
        <f t="shared" si="108"/>
        <v>0.3585714093147741</v>
      </c>
      <c r="Q415" s="21">
        <f t="shared" si="108"/>
        <v>0.40020709051339076</v>
      </c>
      <c r="R415" s="21">
        <f t="shared" si="108"/>
        <v>0.44184277171200753</v>
      </c>
      <c r="S415" s="21">
        <f t="shared" si="108"/>
        <v>0.48347845291062419</v>
      </c>
      <c r="T415" s="21">
        <f t="shared" si="108"/>
        <v>0.52511413410924102</v>
      </c>
      <c r="U415" s="21">
        <f t="shared" si="108"/>
        <v>0.83790162860735884</v>
      </c>
      <c r="V415" s="21">
        <f t="shared" si="108"/>
        <v>0.93490716120837714</v>
      </c>
      <c r="W415" s="21">
        <f t="shared" si="108"/>
        <v>1.0179619383119796</v>
      </c>
      <c r="X415" s="21">
        <f t="shared" si="108"/>
        <v>1.1010167154155821</v>
      </c>
      <c r="Y415" s="21">
        <f t="shared" si="108"/>
        <v>1.1840714925191844</v>
      </c>
      <c r="Z415" s="21">
        <f t="shared" si="108"/>
        <v>1.2671262696227867</v>
      </c>
      <c r="AA415" s="21">
        <f t="shared" si="108"/>
        <v>2.7275232521909771</v>
      </c>
      <c r="AB415" s="21">
        <f t="shared" si="108"/>
        <v>2.7566041131884855</v>
      </c>
      <c r="AC415" s="21">
        <f t="shared" si="108"/>
        <v>2.7856849741859948</v>
      </c>
      <c r="AD415" s="21">
        <f t="shared" si="108"/>
        <v>2.8147658351835037</v>
      </c>
      <c r="AE415" s="21">
        <f t="shared" si="108"/>
        <v>2.8438466961810129</v>
      </c>
    </row>
    <row r="416" spans="1:31" x14ac:dyDescent="0.2">
      <c r="A416" s="9" t="s">
        <v>709</v>
      </c>
      <c r="B416" s="4" t="s">
        <v>710</v>
      </c>
      <c r="C416" s="35">
        <v>0</v>
      </c>
      <c r="D416" s="35">
        <v>0</v>
      </c>
      <c r="E416" s="35">
        <v>0</v>
      </c>
      <c r="F416" s="35">
        <v>0</v>
      </c>
      <c r="G416" s="35">
        <v>0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>
        <v>0</v>
      </c>
      <c r="R416" s="35">
        <v>0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35">
        <v>0</v>
      </c>
      <c r="Z416" s="35">
        <v>0</v>
      </c>
      <c r="AA416" s="35">
        <v>0</v>
      </c>
      <c r="AB416" s="35">
        <v>0</v>
      </c>
      <c r="AC416" s="35">
        <v>0</v>
      </c>
      <c r="AD416" s="35">
        <v>0</v>
      </c>
      <c r="AE416" s="35">
        <v>0</v>
      </c>
    </row>
    <row r="417" spans="1:63" x14ac:dyDescent="0.2">
      <c r="A417" s="9" t="s">
        <v>711</v>
      </c>
      <c r="B417" s="4" t="s">
        <v>712</v>
      </c>
      <c r="C417" s="21">
        <f t="shared" ref="C417:AE417" si="109">+C418+C419+C420+C421+C422</f>
        <v>1.3950755497415909E-2</v>
      </c>
      <c r="D417" s="21">
        <f t="shared" si="109"/>
        <v>2.7901510994831819E-2</v>
      </c>
      <c r="E417" s="21">
        <f t="shared" si="109"/>
        <v>4.1852266492247721E-2</v>
      </c>
      <c r="F417" s="21">
        <f t="shared" si="109"/>
        <v>5.5803021989663637E-2</v>
      </c>
      <c r="G417" s="21">
        <f t="shared" si="109"/>
        <v>6.9753777487079546E-2</v>
      </c>
      <c r="H417" s="21">
        <f t="shared" si="109"/>
        <v>8.3704532984495442E-2</v>
      </c>
      <c r="I417" s="21">
        <f t="shared" si="109"/>
        <v>9.7655288481911351E-2</v>
      </c>
      <c r="J417" s="21">
        <f t="shared" si="109"/>
        <v>0.11160604397932727</v>
      </c>
      <c r="K417" s="21">
        <f t="shared" si="109"/>
        <v>0.1255567994767432</v>
      </c>
      <c r="L417" s="21">
        <f t="shared" si="109"/>
        <v>0.13950755497415912</v>
      </c>
      <c r="M417" s="21">
        <f t="shared" si="109"/>
        <v>0.15345831047157504</v>
      </c>
      <c r="N417" s="21">
        <f t="shared" si="109"/>
        <v>0.16740906596899094</v>
      </c>
      <c r="O417" s="21">
        <f t="shared" si="109"/>
        <v>0.31693572811615733</v>
      </c>
      <c r="P417" s="21">
        <f t="shared" si="109"/>
        <v>0.3585714093147741</v>
      </c>
      <c r="Q417" s="21">
        <f t="shared" si="109"/>
        <v>0.40020709051339076</v>
      </c>
      <c r="R417" s="21">
        <f t="shared" si="109"/>
        <v>0.44184277171200753</v>
      </c>
      <c r="S417" s="21">
        <f t="shared" si="109"/>
        <v>0.48347845291062419</v>
      </c>
      <c r="T417" s="21">
        <f t="shared" si="109"/>
        <v>0.52511413410924102</v>
      </c>
      <c r="U417" s="21">
        <f t="shared" si="109"/>
        <v>0.83790162860735884</v>
      </c>
      <c r="V417" s="21">
        <f t="shared" si="109"/>
        <v>0.93490716120837714</v>
      </c>
      <c r="W417" s="21">
        <f t="shared" si="109"/>
        <v>1.0179619383119796</v>
      </c>
      <c r="X417" s="21">
        <f t="shared" si="109"/>
        <v>1.1010167154155821</v>
      </c>
      <c r="Y417" s="21">
        <f t="shared" si="109"/>
        <v>1.1840714925191844</v>
      </c>
      <c r="Z417" s="21">
        <f t="shared" si="109"/>
        <v>1.2671262696227867</v>
      </c>
      <c r="AA417" s="21">
        <f t="shared" si="109"/>
        <v>2.7275232521909771</v>
      </c>
      <c r="AB417" s="21">
        <f t="shared" si="109"/>
        <v>2.7566041131884855</v>
      </c>
      <c r="AC417" s="21">
        <f t="shared" si="109"/>
        <v>2.7856849741859948</v>
      </c>
      <c r="AD417" s="21">
        <f t="shared" si="109"/>
        <v>2.8147658351835037</v>
      </c>
      <c r="AE417" s="21">
        <f t="shared" si="109"/>
        <v>2.8438466961810129</v>
      </c>
    </row>
    <row r="418" spans="1:63" x14ac:dyDescent="0.2">
      <c r="A418" s="9" t="s">
        <v>713</v>
      </c>
      <c r="B418" s="4" t="s">
        <v>550</v>
      </c>
      <c r="C418" s="35">
        <v>0</v>
      </c>
      <c r="D418" s="35">
        <v>0</v>
      </c>
      <c r="E418" s="35">
        <v>0</v>
      </c>
      <c r="F418" s="35">
        <v>0</v>
      </c>
      <c r="G418" s="35">
        <v>0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0.13427227895785163</v>
      </c>
      <c r="P418" s="35">
        <v>0.16065357696715354</v>
      </c>
      <c r="Q418" s="35">
        <v>0.18703487497645549</v>
      </c>
      <c r="R418" s="35">
        <v>0.21341617298575741</v>
      </c>
      <c r="S418" s="35">
        <v>0.23979747099505933</v>
      </c>
      <c r="T418" s="35">
        <v>0.26617876900436127</v>
      </c>
      <c r="U418" s="35">
        <v>0.56110462492936652</v>
      </c>
      <c r="V418" s="35">
        <v>0.64024851895727231</v>
      </c>
      <c r="W418" s="35">
        <v>0.71939241298517809</v>
      </c>
      <c r="X418" s="35">
        <v>0.79853630701308398</v>
      </c>
      <c r="Y418" s="35">
        <v>0.87768020104098965</v>
      </c>
      <c r="Z418" s="35">
        <v>0.95682409506889543</v>
      </c>
      <c r="AA418" s="35">
        <v>2.4311718331345018</v>
      </c>
      <c r="AB418" s="35">
        <v>2.4742034496294263</v>
      </c>
      <c r="AC418" s="35">
        <v>2.5172350661243512</v>
      </c>
      <c r="AD418" s="35">
        <v>2.5602666826192761</v>
      </c>
      <c r="AE418" s="35">
        <v>2.6032982991142011</v>
      </c>
    </row>
    <row r="419" spans="1:63" x14ac:dyDescent="0.2">
      <c r="A419" s="9" t="s">
        <v>714</v>
      </c>
      <c r="B419" s="4" t="s">
        <v>639</v>
      </c>
      <c r="C419" s="35">
        <v>0</v>
      </c>
      <c r="D419" s="35">
        <v>0</v>
      </c>
      <c r="E419" s="35">
        <v>0</v>
      </c>
      <c r="F419" s="35">
        <v>0</v>
      </c>
      <c r="G419" s="35">
        <v>0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>
        <v>0</v>
      </c>
      <c r="R419" s="35">
        <v>0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5">
        <v>0</v>
      </c>
      <c r="AD419" s="35">
        <v>0</v>
      </c>
      <c r="AE419" s="35">
        <v>0</v>
      </c>
    </row>
    <row r="420" spans="1:63" x14ac:dyDescent="0.2">
      <c r="A420" s="9" t="s">
        <v>715</v>
      </c>
      <c r="B420" s="4" t="s">
        <v>645</v>
      </c>
      <c r="C420" s="35">
        <v>0</v>
      </c>
      <c r="D420" s="35">
        <v>0</v>
      </c>
      <c r="E420" s="35">
        <v>0</v>
      </c>
      <c r="F420" s="35">
        <v>0</v>
      </c>
      <c r="G420" s="35">
        <v>0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>
        <v>0</v>
      </c>
      <c r="R420" s="35">
        <v>0</v>
      </c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5">
        <v>0</v>
      </c>
      <c r="AD420" s="35">
        <v>0</v>
      </c>
      <c r="AE420" s="35">
        <v>0</v>
      </c>
    </row>
    <row r="421" spans="1:63" x14ac:dyDescent="0.2">
      <c r="A421" s="9" t="s">
        <v>716</v>
      </c>
      <c r="B421" s="4" t="s">
        <v>651</v>
      </c>
      <c r="C421" s="35">
        <v>1.3950755497415909E-2</v>
      </c>
      <c r="D421" s="35">
        <v>2.7901510994831819E-2</v>
      </c>
      <c r="E421" s="35">
        <v>4.1852266492247721E-2</v>
      </c>
      <c r="F421" s="35">
        <v>5.5803021989663637E-2</v>
      </c>
      <c r="G421" s="35">
        <v>6.9753777487079546E-2</v>
      </c>
      <c r="H421" s="35">
        <v>8.3704532984495442E-2</v>
      </c>
      <c r="I421" s="35">
        <v>9.7655288481911351E-2</v>
      </c>
      <c r="J421" s="35">
        <v>0.11160604397932727</v>
      </c>
      <c r="K421" s="35">
        <v>0.1255567994767432</v>
      </c>
      <c r="L421" s="35">
        <v>0.13950755497415912</v>
      </c>
      <c r="M421" s="35">
        <v>0.15345831047157504</v>
      </c>
      <c r="N421" s="35">
        <v>0.16740906596899094</v>
      </c>
      <c r="O421" s="35">
        <v>0.18266344915830574</v>
      </c>
      <c r="P421" s="35">
        <v>0.19791783234762056</v>
      </c>
      <c r="Q421" s="35">
        <v>0.2131722155369353</v>
      </c>
      <c r="R421" s="35">
        <v>0.22842659872625012</v>
      </c>
      <c r="S421" s="35">
        <v>0.24368098191556489</v>
      </c>
      <c r="T421" s="35">
        <v>0.25893536510487974</v>
      </c>
      <c r="U421" s="35">
        <v>0.27679700367799226</v>
      </c>
      <c r="V421" s="35">
        <v>0.29465864225110483</v>
      </c>
      <c r="W421" s="35">
        <v>0.29856952532680148</v>
      </c>
      <c r="X421" s="35">
        <v>0.30248040840249807</v>
      </c>
      <c r="Y421" s="35">
        <v>0.30639129147819472</v>
      </c>
      <c r="Z421" s="35">
        <v>0.31030217455389136</v>
      </c>
      <c r="AA421" s="35">
        <v>0.29635141905647538</v>
      </c>
      <c r="AB421" s="35">
        <v>0.28240066355905946</v>
      </c>
      <c r="AC421" s="35">
        <v>0.26844990806164348</v>
      </c>
      <c r="AD421" s="35">
        <v>0.25449915256422762</v>
      </c>
      <c r="AE421" s="35">
        <v>0.24054839706681166</v>
      </c>
    </row>
    <row r="422" spans="1:63" x14ac:dyDescent="0.2">
      <c r="A422" s="9" t="s">
        <v>717</v>
      </c>
      <c r="B422" s="4" t="s">
        <v>657</v>
      </c>
      <c r="C422" s="35">
        <v>0</v>
      </c>
      <c r="D422" s="35">
        <v>0</v>
      </c>
      <c r="E422" s="35">
        <v>0</v>
      </c>
      <c r="F422" s="35">
        <v>0</v>
      </c>
      <c r="G422" s="35">
        <v>0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>
        <v>0</v>
      </c>
      <c r="R422" s="35">
        <v>0</v>
      </c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>
        <v>0</v>
      </c>
      <c r="AB422" s="35">
        <v>0</v>
      </c>
      <c r="AC422" s="35">
        <v>0</v>
      </c>
      <c r="AD422" s="35">
        <v>0</v>
      </c>
      <c r="AE422" s="35">
        <v>0</v>
      </c>
    </row>
    <row r="423" spans="1:63" x14ac:dyDescent="0.2">
      <c r="A423" s="9" t="s">
        <v>718</v>
      </c>
      <c r="B423" s="4" t="s">
        <v>719</v>
      </c>
      <c r="C423" s="35">
        <v>0</v>
      </c>
      <c r="D423" s="35">
        <v>0</v>
      </c>
      <c r="E423" s="35">
        <v>0</v>
      </c>
      <c r="F423" s="35">
        <v>0</v>
      </c>
      <c r="G423" s="35">
        <v>0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0</v>
      </c>
      <c r="N423" s="35">
        <v>0</v>
      </c>
      <c r="O423" s="35">
        <v>0</v>
      </c>
      <c r="P423" s="35">
        <v>0</v>
      </c>
      <c r="Q423" s="35">
        <v>0</v>
      </c>
      <c r="R423" s="35">
        <v>0</v>
      </c>
      <c r="S423" s="35">
        <v>0</v>
      </c>
      <c r="T423" s="35">
        <v>0</v>
      </c>
      <c r="U423" s="35">
        <v>0</v>
      </c>
      <c r="V423" s="35">
        <v>0</v>
      </c>
      <c r="W423" s="35">
        <v>0</v>
      </c>
      <c r="X423" s="35">
        <v>0</v>
      </c>
      <c r="Y423" s="35">
        <v>0</v>
      </c>
      <c r="Z423" s="35">
        <v>0</v>
      </c>
      <c r="AA423" s="35">
        <v>0</v>
      </c>
      <c r="AB423" s="35">
        <v>0</v>
      </c>
      <c r="AC423" s="35">
        <v>0</v>
      </c>
      <c r="AD423" s="35">
        <v>0</v>
      </c>
      <c r="AE423" s="35">
        <v>0</v>
      </c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  <c r="BJ423" s="93"/>
      <c r="BK423" s="93"/>
    </row>
    <row r="424" spans="1:63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63" x14ac:dyDescent="0.2">
      <c r="A425" s="81" t="s">
        <v>721</v>
      </c>
      <c r="B425" s="7" t="s">
        <v>722</v>
      </c>
      <c r="C425" s="28">
        <f t="shared" ref="C425:AE425" si="110">+C426+C430+C431+C434</f>
        <v>0.94139029035687483</v>
      </c>
      <c r="D425" s="28">
        <f t="shared" si="110"/>
        <v>0.96153603497798235</v>
      </c>
      <c r="E425" s="28">
        <f t="shared" si="110"/>
        <v>0.9948541006667927</v>
      </c>
      <c r="F425" s="28">
        <f t="shared" si="110"/>
        <v>1.0093923167620811</v>
      </c>
      <c r="G425" s="28">
        <f t="shared" si="110"/>
        <v>1.0174361758000321</v>
      </c>
      <c r="H425" s="28">
        <f t="shared" si="110"/>
        <v>1.0420087087095817</v>
      </c>
      <c r="I425" s="28">
        <f t="shared" si="110"/>
        <v>1.06584933334567</v>
      </c>
      <c r="J425" s="28">
        <f t="shared" si="110"/>
        <v>1.0926061261246467</v>
      </c>
      <c r="K425" s="28">
        <f t="shared" si="110"/>
        <v>1.1052289433788076</v>
      </c>
      <c r="L425" s="28">
        <f t="shared" si="110"/>
        <v>1.0949722264682042</v>
      </c>
      <c r="M425" s="28">
        <f t="shared" si="110"/>
        <v>1.1115243162611887</v>
      </c>
      <c r="N425" s="28">
        <f t="shared" si="110"/>
        <v>1.1185340574905751</v>
      </c>
      <c r="O425" s="28">
        <f t="shared" si="110"/>
        <v>1.1490990048764447</v>
      </c>
      <c r="P425" s="28">
        <f t="shared" si="110"/>
        <v>1.1754138966618322</v>
      </c>
      <c r="Q425" s="28">
        <f t="shared" si="110"/>
        <v>1.2055760612884154</v>
      </c>
      <c r="R425" s="28">
        <f t="shared" si="110"/>
        <v>1.2348036366470112</v>
      </c>
      <c r="S425" s="28">
        <f t="shared" si="110"/>
        <v>1.2615561228388601</v>
      </c>
      <c r="T425" s="28">
        <f t="shared" si="110"/>
        <v>1.2890911627825286</v>
      </c>
      <c r="U425" s="28">
        <f t="shared" si="110"/>
        <v>1.2199086698641157</v>
      </c>
      <c r="V425" s="28">
        <f t="shared" si="110"/>
        <v>1.2592483673314658</v>
      </c>
      <c r="W425" s="28">
        <f t="shared" si="110"/>
        <v>1.3179682829277555</v>
      </c>
      <c r="X425" s="28">
        <f t="shared" si="110"/>
        <v>1.4117415684252805</v>
      </c>
      <c r="Y425" s="28">
        <f t="shared" si="110"/>
        <v>1.4285384287605067</v>
      </c>
      <c r="Z425" s="28">
        <f t="shared" si="110"/>
        <v>1.4534895809838511</v>
      </c>
      <c r="AA425" s="28">
        <f t="shared" si="110"/>
        <v>1.2302676482212704</v>
      </c>
      <c r="AB425" s="28">
        <f t="shared" si="110"/>
        <v>1.3074810852863818</v>
      </c>
      <c r="AC425" s="28">
        <f t="shared" si="110"/>
        <v>1.3334240533410766</v>
      </c>
      <c r="AD425" s="28">
        <f t="shared" si="110"/>
        <v>1.5111560788190359</v>
      </c>
      <c r="AE425" s="28">
        <f t="shared" si="110"/>
        <v>1.6817811789073902</v>
      </c>
    </row>
    <row r="426" spans="1:63" x14ac:dyDescent="0.2">
      <c r="A426" s="80" t="s">
        <v>723</v>
      </c>
      <c r="B426" s="4" t="s">
        <v>724</v>
      </c>
      <c r="C426" s="21">
        <f>+C428+C427+C429</f>
        <v>0</v>
      </c>
      <c r="D426" s="21">
        <f t="shared" ref="D426:AE426" si="111">+D428+D427+D429</f>
        <v>0</v>
      </c>
      <c r="E426" s="21">
        <f t="shared" si="111"/>
        <v>0</v>
      </c>
      <c r="F426" s="21">
        <f t="shared" si="111"/>
        <v>0</v>
      </c>
      <c r="G426" s="21">
        <f t="shared" si="111"/>
        <v>0</v>
      </c>
      <c r="H426" s="21">
        <f t="shared" si="111"/>
        <v>0</v>
      </c>
      <c r="I426" s="21">
        <f t="shared" si="111"/>
        <v>0</v>
      </c>
      <c r="J426" s="21">
        <f t="shared" si="111"/>
        <v>0</v>
      </c>
      <c r="K426" s="21">
        <f t="shared" si="111"/>
        <v>0</v>
      </c>
      <c r="L426" s="21">
        <f t="shared" si="111"/>
        <v>0</v>
      </c>
      <c r="M426" s="21">
        <f t="shared" si="111"/>
        <v>0</v>
      </c>
      <c r="N426" s="21">
        <f t="shared" si="111"/>
        <v>0</v>
      </c>
      <c r="O426" s="21">
        <f t="shared" si="111"/>
        <v>0</v>
      </c>
      <c r="P426" s="21">
        <f t="shared" si="111"/>
        <v>0</v>
      </c>
      <c r="Q426" s="21">
        <f t="shared" si="111"/>
        <v>0</v>
      </c>
      <c r="R426" s="21">
        <f t="shared" si="111"/>
        <v>0</v>
      </c>
      <c r="S426" s="21">
        <f t="shared" si="111"/>
        <v>0</v>
      </c>
      <c r="T426" s="21">
        <f t="shared" si="111"/>
        <v>0</v>
      </c>
      <c r="U426" s="21">
        <f t="shared" si="111"/>
        <v>0</v>
      </c>
      <c r="V426" s="21">
        <f t="shared" si="111"/>
        <v>0</v>
      </c>
      <c r="W426" s="21">
        <f t="shared" si="111"/>
        <v>0</v>
      </c>
      <c r="X426" s="21">
        <f t="shared" si="111"/>
        <v>0</v>
      </c>
      <c r="Y426" s="21">
        <f t="shared" si="111"/>
        <v>0</v>
      </c>
      <c r="Z426" s="21">
        <f t="shared" si="111"/>
        <v>0</v>
      </c>
      <c r="AA426" s="21">
        <f t="shared" si="111"/>
        <v>0</v>
      </c>
      <c r="AB426" s="21">
        <f t="shared" si="111"/>
        <v>0</v>
      </c>
      <c r="AC426" s="21">
        <f t="shared" si="111"/>
        <v>0</v>
      </c>
      <c r="AD426" s="21">
        <f t="shared" si="111"/>
        <v>0</v>
      </c>
      <c r="AE426" s="21">
        <f t="shared" si="111"/>
        <v>0</v>
      </c>
    </row>
    <row r="427" spans="1:63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63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63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63" x14ac:dyDescent="0.2">
      <c r="A430" s="80" t="s">
        <v>728</v>
      </c>
      <c r="B430" s="4" t="s">
        <v>729</v>
      </c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</row>
    <row r="431" spans="1:63" x14ac:dyDescent="0.2">
      <c r="A431" s="80" t="s">
        <v>730</v>
      </c>
      <c r="B431" s="4" t="s">
        <v>731</v>
      </c>
      <c r="C431" s="21">
        <f>+C432+C433</f>
        <v>0.94139029035687483</v>
      </c>
      <c r="D431" s="21">
        <f t="shared" ref="D431:AE431" si="112">+D432+D433</f>
        <v>0.96153603497798235</v>
      </c>
      <c r="E431" s="21">
        <f t="shared" si="112"/>
        <v>0.9948541006667927</v>
      </c>
      <c r="F431" s="21">
        <f t="shared" si="112"/>
        <v>1.0093923167620811</v>
      </c>
      <c r="G431" s="21">
        <f t="shared" si="112"/>
        <v>1.0174361758000321</v>
      </c>
      <c r="H431" s="21">
        <f t="shared" si="112"/>
        <v>1.0420087087095817</v>
      </c>
      <c r="I431" s="21">
        <f t="shared" si="112"/>
        <v>1.06584933334567</v>
      </c>
      <c r="J431" s="21">
        <f t="shared" si="112"/>
        <v>1.0926061261246467</v>
      </c>
      <c r="K431" s="21">
        <f t="shared" si="112"/>
        <v>1.1052289433788076</v>
      </c>
      <c r="L431" s="21">
        <f t="shared" si="112"/>
        <v>1.0949722264682042</v>
      </c>
      <c r="M431" s="21">
        <f t="shared" si="112"/>
        <v>1.1115243162611887</v>
      </c>
      <c r="N431" s="21">
        <f t="shared" si="112"/>
        <v>1.1185340574905751</v>
      </c>
      <c r="O431" s="21">
        <f t="shared" si="112"/>
        <v>1.1490990048764447</v>
      </c>
      <c r="P431" s="21">
        <f t="shared" si="112"/>
        <v>1.1754138966618322</v>
      </c>
      <c r="Q431" s="21">
        <f t="shared" si="112"/>
        <v>1.2055760612884154</v>
      </c>
      <c r="R431" s="21">
        <f t="shared" si="112"/>
        <v>1.2348036366470112</v>
      </c>
      <c r="S431" s="21">
        <f t="shared" si="112"/>
        <v>1.2615561228388601</v>
      </c>
      <c r="T431" s="21">
        <f t="shared" si="112"/>
        <v>1.2890911627825286</v>
      </c>
      <c r="U431" s="21">
        <f t="shared" si="112"/>
        <v>1.2199086698641157</v>
      </c>
      <c r="V431" s="21">
        <f t="shared" si="112"/>
        <v>1.2592483673314658</v>
      </c>
      <c r="W431" s="21">
        <f t="shared" si="112"/>
        <v>1.3179682829277555</v>
      </c>
      <c r="X431" s="21">
        <f t="shared" si="112"/>
        <v>1.4117415684252805</v>
      </c>
      <c r="Y431" s="21">
        <f t="shared" si="112"/>
        <v>1.4285384287605067</v>
      </c>
      <c r="Z431" s="21">
        <f t="shared" si="112"/>
        <v>1.4534895809838511</v>
      </c>
      <c r="AA431" s="21">
        <f t="shared" si="112"/>
        <v>1.2302676482212704</v>
      </c>
      <c r="AB431" s="21">
        <f t="shared" si="112"/>
        <v>1.3074810852863818</v>
      </c>
      <c r="AC431" s="21">
        <f t="shared" si="112"/>
        <v>1.3334240533410766</v>
      </c>
      <c r="AD431" s="21">
        <f t="shared" si="112"/>
        <v>1.5111560788190359</v>
      </c>
      <c r="AE431" s="21">
        <f t="shared" si="112"/>
        <v>1.6817811789073902</v>
      </c>
    </row>
    <row r="432" spans="1:63" x14ac:dyDescent="0.2">
      <c r="A432" s="80" t="s">
        <v>732</v>
      </c>
      <c r="B432" s="4" t="s">
        <v>733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0</v>
      </c>
    </row>
    <row r="433" spans="1:31" x14ac:dyDescent="0.2">
      <c r="A433" s="80" t="s">
        <v>734</v>
      </c>
      <c r="B433" s="4" t="s">
        <v>735</v>
      </c>
      <c r="C433" s="27">
        <v>0.94139029035687483</v>
      </c>
      <c r="D433" s="27">
        <v>0.96153603497798235</v>
      </c>
      <c r="E433" s="27">
        <v>0.9948541006667927</v>
      </c>
      <c r="F433" s="27">
        <v>1.0093923167620811</v>
      </c>
      <c r="G433" s="27">
        <v>1.0174361758000321</v>
      </c>
      <c r="H433" s="27">
        <v>1.0420087087095817</v>
      </c>
      <c r="I433" s="27">
        <v>1.06584933334567</v>
      </c>
      <c r="J433" s="27">
        <v>1.0926061261246467</v>
      </c>
      <c r="K433" s="27">
        <v>1.1052289433788076</v>
      </c>
      <c r="L433" s="27">
        <v>1.0949722264682042</v>
      </c>
      <c r="M433" s="27">
        <v>1.1115243162611887</v>
      </c>
      <c r="N433" s="27">
        <v>1.1185340574905751</v>
      </c>
      <c r="O433" s="27">
        <v>1.1490990048764447</v>
      </c>
      <c r="P433" s="27">
        <v>1.1754138966618322</v>
      </c>
      <c r="Q433" s="27">
        <v>1.2055760612884154</v>
      </c>
      <c r="R433" s="27">
        <v>1.2348036366470112</v>
      </c>
      <c r="S433" s="27">
        <v>1.2615561228388601</v>
      </c>
      <c r="T433" s="27">
        <v>1.2890911627825286</v>
      </c>
      <c r="U433" s="27">
        <v>1.2199086698641157</v>
      </c>
      <c r="V433" s="27">
        <v>1.2592483673314658</v>
      </c>
      <c r="W433" s="27">
        <v>1.3179682829277555</v>
      </c>
      <c r="X433" s="27">
        <v>1.4117415684252805</v>
      </c>
      <c r="Y433" s="27">
        <v>1.4285384287605067</v>
      </c>
      <c r="Z433" s="27">
        <v>1.4534895809838511</v>
      </c>
      <c r="AA433" s="27">
        <v>1.2302676482212704</v>
      </c>
      <c r="AB433" s="27">
        <v>1.3074810852863818</v>
      </c>
      <c r="AC433" s="27">
        <v>1.3334240533410766</v>
      </c>
      <c r="AD433" s="27">
        <v>1.5111560788190359</v>
      </c>
      <c r="AE433" s="27">
        <v>1.6817811789073902</v>
      </c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 spans="1:31" x14ac:dyDescent="0.2">
      <c r="A440" s="9" t="s">
        <v>220</v>
      </c>
      <c r="B440" s="4" t="s">
        <v>221</v>
      </c>
      <c r="C440" s="21">
        <f>+C441+C442</f>
        <v>0</v>
      </c>
      <c r="D440" s="21">
        <f t="shared" ref="D440:AE440" si="113">+D441+D442</f>
        <v>0</v>
      </c>
      <c r="E440" s="21">
        <f t="shared" si="113"/>
        <v>0</v>
      </c>
      <c r="F440" s="21">
        <f t="shared" si="113"/>
        <v>0</v>
      </c>
      <c r="G440" s="21">
        <f t="shared" si="113"/>
        <v>0</v>
      </c>
      <c r="H440" s="21">
        <f t="shared" si="113"/>
        <v>0</v>
      </c>
      <c r="I440" s="21">
        <f t="shared" si="113"/>
        <v>0</v>
      </c>
      <c r="J440" s="21">
        <f t="shared" si="113"/>
        <v>0</v>
      </c>
      <c r="K440" s="21">
        <f t="shared" si="113"/>
        <v>0</v>
      </c>
      <c r="L440" s="21">
        <f t="shared" si="113"/>
        <v>0</v>
      </c>
      <c r="M440" s="21">
        <f t="shared" si="113"/>
        <v>0</v>
      </c>
      <c r="N440" s="21">
        <f t="shared" si="113"/>
        <v>0</v>
      </c>
      <c r="O440" s="21">
        <f t="shared" si="113"/>
        <v>0</v>
      </c>
      <c r="P440" s="21">
        <f t="shared" si="113"/>
        <v>0</v>
      </c>
      <c r="Q440" s="21">
        <f t="shared" si="113"/>
        <v>0</v>
      </c>
      <c r="R440" s="21">
        <f t="shared" si="113"/>
        <v>0</v>
      </c>
      <c r="S440" s="21">
        <f t="shared" si="113"/>
        <v>0</v>
      </c>
      <c r="T440" s="21">
        <f t="shared" si="113"/>
        <v>0</v>
      </c>
      <c r="U440" s="21">
        <f t="shared" si="113"/>
        <v>0</v>
      </c>
      <c r="V440" s="21">
        <f t="shared" si="113"/>
        <v>0</v>
      </c>
      <c r="W440" s="21">
        <f t="shared" si="113"/>
        <v>0</v>
      </c>
      <c r="X440" s="21">
        <f t="shared" si="113"/>
        <v>0</v>
      </c>
      <c r="Y440" s="21">
        <f t="shared" si="113"/>
        <v>0</v>
      </c>
      <c r="Z440" s="21">
        <f t="shared" si="113"/>
        <v>0</v>
      </c>
      <c r="AA440" s="21">
        <f t="shared" si="113"/>
        <v>0</v>
      </c>
      <c r="AB440" s="21">
        <f t="shared" si="113"/>
        <v>0</v>
      </c>
      <c r="AC440" s="21">
        <f t="shared" si="113"/>
        <v>0</v>
      </c>
      <c r="AD440" s="21">
        <f t="shared" si="113"/>
        <v>0</v>
      </c>
      <c r="AE440" s="21">
        <f t="shared" si="113"/>
        <v>0</v>
      </c>
    </row>
    <row r="441" spans="1:31" x14ac:dyDescent="0.2">
      <c r="A441" s="9" t="s">
        <v>222</v>
      </c>
      <c r="B441" s="4" t="s">
        <v>223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x14ac:dyDescent="0.2">
      <c r="A442" s="9" t="s">
        <v>224</v>
      </c>
      <c r="B442" s="4" t="s">
        <v>225</v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x14ac:dyDescent="0.2">
      <c r="A443" s="9" t="s">
        <v>226</v>
      </c>
      <c r="B443" s="4" t="s">
        <v>141</v>
      </c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</row>
    <row r="444" spans="1:31" x14ac:dyDescent="0.2">
      <c r="A444" s="9" t="s">
        <v>227</v>
      </c>
      <c r="B444" s="13" t="s">
        <v>228</v>
      </c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53" spans="1:31" x14ac:dyDescent="0.2">
      <c r="A453" s="5" t="s">
        <v>229</v>
      </c>
      <c r="C453" s="71">
        <f>+C455-C4</f>
        <v>0</v>
      </c>
      <c r="D453" s="71">
        <f t="shared" ref="D453:AE453" si="114">+D455-D4</f>
        <v>0</v>
      </c>
      <c r="E453" s="71">
        <f t="shared" si="114"/>
        <v>0</v>
      </c>
      <c r="F453" s="71">
        <f t="shared" si="114"/>
        <v>0</v>
      </c>
      <c r="G453" s="71">
        <f t="shared" si="114"/>
        <v>0</v>
      </c>
      <c r="H453" s="71">
        <f t="shared" si="114"/>
        <v>0</v>
      </c>
      <c r="I453" s="71">
        <f t="shared" si="114"/>
        <v>0</v>
      </c>
      <c r="J453" s="71">
        <f t="shared" si="114"/>
        <v>0</v>
      </c>
      <c r="K453" s="71">
        <f t="shared" si="114"/>
        <v>0</v>
      </c>
      <c r="L453" s="71">
        <f t="shared" si="114"/>
        <v>0</v>
      </c>
      <c r="M453" s="71">
        <f t="shared" si="114"/>
        <v>0</v>
      </c>
      <c r="N453" s="71">
        <f t="shared" si="114"/>
        <v>0</v>
      </c>
      <c r="O453" s="71">
        <f t="shared" si="114"/>
        <v>0</v>
      </c>
      <c r="P453" s="71">
        <f t="shared" si="114"/>
        <v>0</v>
      </c>
      <c r="Q453" s="71">
        <f t="shared" si="114"/>
        <v>0</v>
      </c>
      <c r="R453" s="71">
        <f t="shared" si="114"/>
        <v>0</v>
      </c>
      <c r="S453" s="71">
        <f t="shared" si="114"/>
        <v>0</v>
      </c>
      <c r="T453" s="71">
        <f t="shared" si="114"/>
        <v>0</v>
      </c>
      <c r="U453" s="71">
        <f t="shared" si="114"/>
        <v>0</v>
      </c>
      <c r="V453" s="71">
        <f t="shared" si="114"/>
        <v>0</v>
      </c>
      <c r="W453" s="71">
        <f t="shared" si="114"/>
        <v>0</v>
      </c>
      <c r="X453" s="71">
        <f t="shared" si="114"/>
        <v>0</v>
      </c>
      <c r="Y453" s="71">
        <f t="shared" si="114"/>
        <v>0</v>
      </c>
      <c r="Z453" s="71">
        <f t="shared" si="114"/>
        <v>0</v>
      </c>
      <c r="AA453" s="71">
        <f t="shared" si="114"/>
        <v>0</v>
      </c>
      <c r="AB453" s="71">
        <f t="shared" si="114"/>
        <v>0</v>
      </c>
      <c r="AC453" s="71">
        <f t="shared" si="114"/>
        <v>0</v>
      </c>
      <c r="AD453" s="71">
        <f t="shared" si="114"/>
        <v>0</v>
      </c>
      <c r="AE453" s="71">
        <f t="shared" si="114"/>
        <v>0</v>
      </c>
    </row>
    <row r="454" spans="1:31" x14ac:dyDescent="0.2">
      <c r="A454" s="83" t="s">
        <v>17</v>
      </c>
      <c r="B454" s="83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115">+C456+C471+C524+C555+C576</f>
        <v>2447.5096990756197</v>
      </c>
      <c r="D455" s="28">
        <f t="shared" si="115"/>
        <v>2620.202887646637</v>
      </c>
      <c r="E455" s="28">
        <f t="shared" si="115"/>
        <v>2841.5746340512678</v>
      </c>
      <c r="F455" s="28">
        <f t="shared" si="115"/>
        <v>2906.1001146708659</v>
      </c>
      <c r="G455" s="28">
        <f t="shared" si="115"/>
        <v>3240.9215538900626</v>
      </c>
      <c r="H455" s="28">
        <f t="shared" si="115"/>
        <v>3248.4069693848669</v>
      </c>
      <c r="I455" s="28">
        <f t="shared" si="115"/>
        <v>3682.1317278867018</v>
      </c>
      <c r="J455" s="28">
        <f t="shared" si="115"/>
        <v>3763.9744244808112</v>
      </c>
      <c r="K455" s="28">
        <f t="shared" si="115"/>
        <v>3716.8320391583152</v>
      </c>
      <c r="L455" s="28">
        <f t="shared" si="115"/>
        <v>4347.3669528836708</v>
      </c>
      <c r="M455" s="28">
        <f t="shared" si="115"/>
        <v>4177.5996817902824</v>
      </c>
      <c r="N455" s="28">
        <f t="shared" si="115"/>
        <v>4044.132672883959</v>
      </c>
      <c r="O455" s="28">
        <f t="shared" si="115"/>
        <v>4052.5763357419742</v>
      </c>
      <c r="P455" s="28">
        <f t="shared" si="115"/>
        <v>3824.7666910395683</v>
      </c>
      <c r="Q455" s="28">
        <f t="shared" si="115"/>
        <v>4418.1328514841816</v>
      </c>
      <c r="R455" s="28">
        <f t="shared" si="115"/>
        <v>4632.7279842972093</v>
      </c>
      <c r="S455" s="28">
        <f t="shared" si="115"/>
        <v>4736.3528274861483</v>
      </c>
      <c r="T455" s="28">
        <f t="shared" si="115"/>
        <v>5428.9672345425161</v>
      </c>
      <c r="U455" s="28">
        <f t="shared" si="115"/>
        <v>5923.1201561220305</v>
      </c>
      <c r="V455" s="28">
        <f t="shared" si="115"/>
        <v>5832.0513199424422</v>
      </c>
      <c r="W455" s="28">
        <f t="shared" si="115"/>
        <v>5629.3635828758206</v>
      </c>
      <c r="X455" s="28">
        <f t="shared" si="115"/>
        <v>5031.4159761695137</v>
      </c>
      <c r="Y455" s="28">
        <f t="shared" si="115"/>
        <v>4693.5767282852003</v>
      </c>
      <c r="Z455" s="28">
        <f t="shared" si="115"/>
        <v>4125.00340587558</v>
      </c>
      <c r="AA455" s="28">
        <f t="shared" si="115"/>
        <v>4398.501592790697</v>
      </c>
      <c r="AB455" s="28">
        <f t="shared" si="115"/>
        <v>4674.7491820767518</v>
      </c>
      <c r="AC455" s="28">
        <f t="shared" si="115"/>
        <v>4115.0065513243944</v>
      </c>
      <c r="AD455" s="28">
        <f t="shared" si="115"/>
        <v>12406.131253814738</v>
      </c>
      <c r="AE455" s="28">
        <f t="shared" si="115"/>
        <v>4233.0401125843537</v>
      </c>
    </row>
    <row r="456" spans="1:31" x14ac:dyDescent="0.2">
      <c r="A456" s="6" t="s">
        <v>19</v>
      </c>
      <c r="B456" s="7" t="s">
        <v>20</v>
      </c>
      <c r="C456" s="28">
        <f>+C457+C463+C467</f>
        <v>760.63227108352896</v>
      </c>
      <c r="D456" s="28">
        <f t="shared" ref="D456:AE456" si="116">+D457+D463+D467</f>
        <v>723.12517535794393</v>
      </c>
      <c r="E456" s="28">
        <f t="shared" si="116"/>
        <v>765.00472590701111</v>
      </c>
      <c r="F456" s="28">
        <f t="shared" si="116"/>
        <v>879.06686502542743</v>
      </c>
      <c r="G456" s="28">
        <f t="shared" si="116"/>
        <v>949.44887326099581</v>
      </c>
      <c r="H456" s="28">
        <f t="shared" si="116"/>
        <v>984.63450145342404</v>
      </c>
      <c r="I456" s="28">
        <f t="shared" si="116"/>
        <v>1019.3484413300139</v>
      </c>
      <c r="J456" s="28">
        <f t="shared" si="116"/>
        <v>1236.6628579834273</v>
      </c>
      <c r="K456" s="28">
        <f t="shared" si="116"/>
        <v>1182.1037950649977</v>
      </c>
      <c r="L456" s="28">
        <f t="shared" si="116"/>
        <v>1189.1709849399572</v>
      </c>
      <c r="M456" s="28">
        <f t="shared" si="116"/>
        <v>1192.8758912726123</v>
      </c>
      <c r="N456" s="28">
        <f t="shared" si="116"/>
        <v>1224.2110037192192</v>
      </c>
      <c r="O456" s="28">
        <f t="shared" si="116"/>
        <v>1228.5748348740699</v>
      </c>
      <c r="P456" s="28">
        <f t="shared" si="116"/>
        <v>1094.1896933445457</v>
      </c>
      <c r="Q456" s="28">
        <f t="shared" si="116"/>
        <v>1093.3582318587639</v>
      </c>
      <c r="R456" s="28">
        <f t="shared" si="116"/>
        <v>1201.4560871631209</v>
      </c>
      <c r="S456" s="28">
        <f t="shared" si="116"/>
        <v>1250.6539685295465</v>
      </c>
      <c r="T456" s="28">
        <f t="shared" si="116"/>
        <v>1700.83604837141</v>
      </c>
      <c r="U456" s="28">
        <f t="shared" si="116"/>
        <v>1777.2363084545902</v>
      </c>
      <c r="V456" s="28">
        <f t="shared" si="116"/>
        <v>1449.7119110971068</v>
      </c>
      <c r="W456" s="28">
        <f t="shared" si="116"/>
        <v>1527.4847386214919</v>
      </c>
      <c r="X456" s="28">
        <f t="shared" si="116"/>
        <v>1810.6445821582806</v>
      </c>
      <c r="Y456" s="28">
        <f t="shared" si="116"/>
        <v>1682.0661236608155</v>
      </c>
      <c r="Z456" s="28">
        <f t="shared" si="116"/>
        <v>1770.2540856424721</v>
      </c>
      <c r="AA456" s="28">
        <f t="shared" si="116"/>
        <v>1591.485412108749</v>
      </c>
      <c r="AB456" s="28">
        <f t="shared" si="116"/>
        <v>1647.441631974664</v>
      </c>
      <c r="AC456" s="28">
        <f t="shared" si="116"/>
        <v>1774.3472195294921</v>
      </c>
      <c r="AD456" s="28">
        <f t="shared" si="116"/>
        <v>1998.9444469037824</v>
      </c>
      <c r="AE456" s="28">
        <f t="shared" si="116"/>
        <v>1857.0513594853226</v>
      </c>
    </row>
    <row r="457" spans="1:31" x14ac:dyDescent="0.2">
      <c r="A457" s="8" t="s">
        <v>23</v>
      </c>
      <c r="B457" s="4" t="s">
        <v>24</v>
      </c>
      <c r="C457" s="21">
        <f>+C458+C459+C460+C461+C462</f>
        <v>760.63227108352896</v>
      </c>
      <c r="D457" s="21">
        <f t="shared" ref="D457:AE457" si="117">+D458+D459+D460+D461+D462</f>
        <v>723.12517535794393</v>
      </c>
      <c r="E457" s="21">
        <f t="shared" si="117"/>
        <v>765.00472590701111</v>
      </c>
      <c r="F457" s="21">
        <f t="shared" si="117"/>
        <v>879.06686502542743</v>
      </c>
      <c r="G457" s="21">
        <f t="shared" si="117"/>
        <v>949.44887326099581</v>
      </c>
      <c r="H457" s="21">
        <f t="shared" si="117"/>
        <v>984.63450145342404</v>
      </c>
      <c r="I457" s="21">
        <f t="shared" si="117"/>
        <v>1019.3484413300139</v>
      </c>
      <c r="J457" s="21">
        <f t="shared" si="117"/>
        <v>1236.6628579834273</v>
      </c>
      <c r="K457" s="21">
        <f t="shared" si="117"/>
        <v>1182.1037950649977</v>
      </c>
      <c r="L457" s="21">
        <f t="shared" si="117"/>
        <v>1189.1709849399572</v>
      </c>
      <c r="M457" s="21">
        <f t="shared" si="117"/>
        <v>1192.8758912726123</v>
      </c>
      <c r="N457" s="21">
        <f t="shared" si="117"/>
        <v>1224.2110037192192</v>
      </c>
      <c r="O457" s="21">
        <f t="shared" si="117"/>
        <v>1228.5748348740699</v>
      </c>
      <c r="P457" s="21">
        <f t="shared" si="117"/>
        <v>1094.1896933445457</v>
      </c>
      <c r="Q457" s="21">
        <f t="shared" si="117"/>
        <v>1093.3582318587639</v>
      </c>
      <c r="R457" s="21">
        <f t="shared" si="117"/>
        <v>1201.4560871631209</v>
      </c>
      <c r="S457" s="21">
        <f t="shared" si="117"/>
        <v>1250.6539685295465</v>
      </c>
      <c r="T457" s="21">
        <f t="shared" si="117"/>
        <v>1700.83458470286</v>
      </c>
      <c r="U457" s="21">
        <f t="shared" si="117"/>
        <v>1777.2363084545902</v>
      </c>
      <c r="V457" s="21">
        <f t="shared" si="117"/>
        <v>1449.7113941460293</v>
      </c>
      <c r="W457" s="21">
        <f t="shared" si="117"/>
        <v>1527.4805023398019</v>
      </c>
      <c r="X457" s="21">
        <f t="shared" si="117"/>
        <v>1810.640045861584</v>
      </c>
      <c r="Y457" s="21">
        <f t="shared" si="117"/>
        <v>1682.0624585866926</v>
      </c>
      <c r="Z457" s="21">
        <f t="shared" si="117"/>
        <v>1770.2495540242714</v>
      </c>
      <c r="AA457" s="21">
        <f t="shared" si="117"/>
        <v>1591.4819700533326</v>
      </c>
      <c r="AB457" s="21">
        <f t="shared" si="117"/>
        <v>1647.4368905482302</v>
      </c>
      <c r="AC457" s="21">
        <f t="shared" si="117"/>
        <v>1774.3393146171982</v>
      </c>
      <c r="AD457" s="21">
        <f t="shared" si="117"/>
        <v>1998.9319043106245</v>
      </c>
      <c r="AE457" s="21">
        <f t="shared" si="117"/>
        <v>1857.0306197841176</v>
      </c>
    </row>
    <row r="458" spans="1:31" x14ac:dyDescent="0.2">
      <c r="A458" s="8" t="s">
        <v>25</v>
      </c>
      <c r="B458" s="4" t="s">
        <v>26</v>
      </c>
      <c r="C458" s="37">
        <f>+C8</f>
        <v>0</v>
      </c>
      <c r="D458" s="37">
        <f t="shared" ref="D458:AE458" si="118">+D8</f>
        <v>0</v>
      </c>
      <c r="E458" s="37">
        <f t="shared" si="118"/>
        <v>0</v>
      </c>
      <c r="F458" s="37">
        <f t="shared" si="118"/>
        <v>0</v>
      </c>
      <c r="G458" s="37">
        <f t="shared" si="118"/>
        <v>0</v>
      </c>
      <c r="H458" s="37">
        <f t="shared" si="118"/>
        <v>0</v>
      </c>
      <c r="I458" s="37">
        <f t="shared" si="118"/>
        <v>0</v>
      </c>
      <c r="J458" s="37">
        <f t="shared" si="118"/>
        <v>0</v>
      </c>
      <c r="K458" s="37">
        <f t="shared" si="118"/>
        <v>0</v>
      </c>
      <c r="L458" s="37">
        <f t="shared" si="118"/>
        <v>0</v>
      </c>
      <c r="M458" s="37">
        <f t="shared" si="118"/>
        <v>0</v>
      </c>
      <c r="N458" s="37">
        <f t="shared" si="118"/>
        <v>0</v>
      </c>
      <c r="O458" s="37">
        <f t="shared" si="118"/>
        <v>8.0361355072096463E-2</v>
      </c>
      <c r="P458" s="37">
        <f t="shared" si="118"/>
        <v>0.12583197398437265</v>
      </c>
      <c r="Q458" s="37">
        <f t="shared" si="118"/>
        <v>7.0593073740341836</v>
      </c>
      <c r="R458" s="37">
        <f t="shared" si="118"/>
        <v>25.102479398196472</v>
      </c>
      <c r="S458" s="37">
        <f t="shared" si="118"/>
        <v>52.193306749509333</v>
      </c>
      <c r="T458" s="37">
        <f t="shared" si="118"/>
        <v>440.0138760242051</v>
      </c>
      <c r="U458" s="37">
        <f t="shared" si="118"/>
        <v>504.89088016469333</v>
      </c>
      <c r="V458" s="37">
        <f t="shared" si="118"/>
        <v>101.97163011749467</v>
      </c>
      <c r="W458" s="37">
        <f t="shared" si="118"/>
        <v>137.62954692643831</v>
      </c>
      <c r="X458" s="37">
        <f t="shared" si="118"/>
        <v>329.47857444588982</v>
      </c>
      <c r="Y458" s="37">
        <f t="shared" si="118"/>
        <v>155.22946905772054</v>
      </c>
      <c r="Z458" s="37">
        <f t="shared" si="118"/>
        <v>204.09158735244444</v>
      </c>
      <c r="AA458" s="37">
        <f t="shared" si="118"/>
        <v>32.393062951603476</v>
      </c>
      <c r="AB458" s="37">
        <f t="shared" si="118"/>
        <v>3.5348224874169794</v>
      </c>
      <c r="AC458" s="37">
        <f t="shared" si="118"/>
        <v>109.98947872773677</v>
      </c>
      <c r="AD458" s="37">
        <f t="shared" si="118"/>
        <v>151.91550401564589</v>
      </c>
      <c r="AE458" s="37">
        <f t="shared" si="118"/>
        <v>10.074503433672533</v>
      </c>
    </row>
    <row r="459" spans="1:31" x14ac:dyDescent="0.2">
      <c r="A459" s="8" t="s">
        <v>43</v>
      </c>
      <c r="B459" s="4" t="s">
        <v>44</v>
      </c>
      <c r="C459" s="37">
        <f>+C17</f>
        <v>301.01738950614049</v>
      </c>
      <c r="D459" s="37">
        <f t="shared" ref="D459:AE459" si="119">+D17</f>
        <v>240.38824061318354</v>
      </c>
      <c r="E459" s="37">
        <f t="shared" si="119"/>
        <v>228.1780469289285</v>
      </c>
      <c r="F459" s="37">
        <f t="shared" si="119"/>
        <v>285.01534235089866</v>
      </c>
      <c r="G459" s="37">
        <f t="shared" si="119"/>
        <v>290.98300974603217</v>
      </c>
      <c r="H459" s="37">
        <f t="shared" si="119"/>
        <v>283.0617456270183</v>
      </c>
      <c r="I459" s="37">
        <f t="shared" si="119"/>
        <v>288.85558220057572</v>
      </c>
      <c r="J459" s="37">
        <f t="shared" si="119"/>
        <v>468.04342690959686</v>
      </c>
      <c r="K459" s="37">
        <f t="shared" si="119"/>
        <v>401.4418728680198</v>
      </c>
      <c r="L459" s="37">
        <f t="shared" si="119"/>
        <v>363.1304593521113</v>
      </c>
      <c r="M459" s="37">
        <f t="shared" si="119"/>
        <v>340.64566538736011</v>
      </c>
      <c r="N459" s="37">
        <f t="shared" si="119"/>
        <v>409.07577118225765</v>
      </c>
      <c r="O459" s="37">
        <f t="shared" si="119"/>
        <v>374.42584104427885</v>
      </c>
      <c r="P459" s="37">
        <f t="shared" si="119"/>
        <v>268.99661067648066</v>
      </c>
      <c r="Q459" s="37">
        <f t="shared" si="119"/>
        <v>255.03901892533551</v>
      </c>
      <c r="R459" s="37">
        <f t="shared" si="119"/>
        <v>271.92159965276619</v>
      </c>
      <c r="S459" s="37">
        <f t="shared" si="119"/>
        <v>298.9836906485765</v>
      </c>
      <c r="T459" s="37">
        <f t="shared" si="119"/>
        <v>296.90998512560145</v>
      </c>
      <c r="U459" s="37">
        <f t="shared" si="119"/>
        <v>311.68560733846692</v>
      </c>
      <c r="V459" s="37">
        <f t="shared" si="119"/>
        <v>332.82421744315644</v>
      </c>
      <c r="W459" s="37">
        <f t="shared" si="119"/>
        <v>311.31663258096307</v>
      </c>
      <c r="X459" s="37">
        <f t="shared" si="119"/>
        <v>367.11000715016269</v>
      </c>
      <c r="Y459" s="37">
        <f t="shared" si="119"/>
        <v>382.01313446004019</v>
      </c>
      <c r="Z459" s="37">
        <f t="shared" si="119"/>
        <v>418.24340011863387</v>
      </c>
      <c r="AA459" s="37">
        <f t="shared" si="119"/>
        <v>462.35088127759258</v>
      </c>
      <c r="AB459" s="37">
        <f t="shared" si="119"/>
        <v>424.47985016973053</v>
      </c>
      <c r="AC459" s="37">
        <f t="shared" si="119"/>
        <v>348.65080145207219</v>
      </c>
      <c r="AD459" s="37">
        <f t="shared" si="119"/>
        <v>453.80233561667177</v>
      </c>
      <c r="AE459" s="37">
        <f t="shared" si="119"/>
        <v>409.48044961531036</v>
      </c>
    </row>
    <row r="460" spans="1:31" x14ac:dyDescent="0.2">
      <c r="A460" s="9" t="s">
        <v>71</v>
      </c>
      <c r="B460" s="4" t="s">
        <v>72</v>
      </c>
      <c r="C460" s="37">
        <f>+C31</f>
        <v>339.49211888970984</v>
      </c>
      <c r="D460" s="37">
        <f t="shared" ref="D460:AE460" si="120">+D31</f>
        <v>355.46478950878088</v>
      </c>
      <c r="E460" s="37">
        <f t="shared" si="120"/>
        <v>387.25475312200899</v>
      </c>
      <c r="F460" s="37">
        <f t="shared" si="120"/>
        <v>428.79836734747204</v>
      </c>
      <c r="G460" s="37">
        <f t="shared" si="120"/>
        <v>484.59112367828129</v>
      </c>
      <c r="H460" s="37">
        <f t="shared" si="120"/>
        <v>530.25641634700605</v>
      </c>
      <c r="I460" s="37">
        <f t="shared" si="120"/>
        <v>573.30150054235298</v>
      </c>
      <c r="J460" s="37">
        <f t="shared" si="120"/>
        <v>600.40130859796454</v>
      </c>
      <c r="K460" s="37">
        <f t="shared" si="120"/>
        <v>631.55627022728743</v>
      </c>
      <c r="L460" s="37">
        <f t="shared" si="120"/>
        <v>662.67230316064354</v>
      </c>
      <c r="M460" s="37">
        <f t="shared" si="120"/>
        <v>682.67433955867364</v>
      </c>
      <c r="N460" s="37">
        <f t="shared" si="120"/>
        <v>640.0851631214573</v>
      </c>
      <c r="O460" s="37">
        <f t="shared" si="120"/>
        <v>683.94225821142311</v>
      </c>
      <c r="P460" s="37">
        <f t="shared" si="120"/>
        <v>651.25561091466966</v>
      </c>
      <c r="Q460" s="37">
        <f t="shared" si="120"/>
        <v>641.37167430610305</v>
      </c>
      <c r="R460" s="37">
        <f t="shared" si="120"/>
        <v>725.96431468950198</v>
      </c>
      <c r="S460" s="37">
        <f t="shared" si="120"/>
        <v>718.69049531920587</v>
      </c>
      <c r="T460" s="37">
        <f t="shared" si="120"/>
        <v>766.8646183177899</v>
      </c>
      <c r="U460" s="37">
        <f t="shared" si="120"/>
        <v>777.6416834550231</v>
      </c>
      <c r="V460" s="37">
        <f t="shared" si="120"/>
        <v>821.28174198292345</v>
      </c>
      <c r="W460" s="37">
        <f t="shared" si="120"/>
        <v>869.63414904964975</v>
      </c>
      <c r="X460" s="37">
        <f t="shared" si="120"/>
        <v>902.55299316194464</v>
      </c>
      <c r="Y460" s="37">
        <f t="shared" si="120"/>
        <v>935.84960662318974</v>
      </c>
      <c r="Z460" s="37">
        <f t="shared" si="120"/>
        <v>942.65443819945551</v>
      </c>
      <c r="AA460" s="37">
        <f t="shared" si="120"/>
        <v>902.79203231073643</v>
      </c>
      <c r="AB460" s="37">
        <f t="shared" si="120"/>
        <v>997.22203006942345</v>
      </c>
      <c r="AC460" s="37">
        <f t="shared" si="120"/>
        <v>1076.8422594284775</v>
      </c>
      <c r="AD460" s="37">
        <f t="shared" si="120"/>
        <v>1141.2788883022163</v>
      </c>
      <c r="AE460" s="37">
        <f t="shared" si="120"/>
        <v>1172.5873822106691</v>
      </c>
    </row>
    <row r="461" spans="1:31" x14ac:dyDescent="0.2">
      <c r="A461" s="8" t="s">
        <v>115</v>
      </c>
      <c r="B461" s="4" t="s">
        <v>116</v>
      </c>
      <c r="C461" s="37">
        <f>+C53</f>
        <v>120.12276268767855</v>
      </c>
      <c r="D461" s="37">
        <f t="shared" ref="D461:AE461" si="121">+D53</f>
        <v>127.27214523597954</v>
      </c>
      <c r="E461" s="37">
        <f t="shared" si="121"/>
        <v>149.5719258560737</v>
      </c>
      <c r="F461" s="37">
        <f t="shared" si="121"/>
        <v>165.25315532705667</v>
      </c>
      <c r="G461" s="37">
        <f t="shared" si="121"/>
        <v>173.87473983668235</v>
      </c>
      <c r="H461" s="37">
        <f t="shared" si="121"/>
        <v>171.3163394793996</v>
      </c>
      <c r="I461" s="37">
        <f t="shared" si="121"/>
        <v>157.19135858708518</v>
      </c>
      <c r="J461" s="37">
        <f t="shared" si="121"/>
        <v>168.21812247586598</v>
      </c>
      <c r="K461" s="37">
        <f t="shared" si="121"/>
        <v>149.1056519696906</v>
      </c>
      <c r="L461" s="37">
        <f t="shared" si="121"/>
        <v>163.3682224272024</v>
      </c>
      <c r="M461" s="37">
        <f t="shared" si="121"/>
        <v>169.55588632657847</v>
      </c>
      <c r="N461" s="37">
        <f t="shared" si="121"/>
        <v>175.05006941550437</v>
      </c>
      <c r="O461" s="37">
        <f t="shared" si="121"/>
        <v>170.12637426329593</v>
      </c>
      <c r="P461" s="37">
        <f t="shared" si="121"/>
        <v>173.811639779411</v>
      </c>
      <c r="Q461" s="37">
        <f t="shared" si="121"/>
        <v>189.88823125329122</v>
      </c>
      <c r="R461" s="37">
        <f t="shared" si="121"/>
        <v>178.46769342265623</v>
      </c>
      <c r="S461" s="37">
        <f t="shared" si="121"/>
        <v>180.78647581225493</v>
      </c>
      <c r="T461" s="37">
        <f t="shared" si="121"/>
        <v>197.04610523526333</v>
      </c>
      <c r="U461" s="37">
        <f t="shared" si="121"/>
        <v>183.01813749640709</v>
      </c>
      <c r="V461" s="37">
        <f t="shared" si="121"/>
        <v>193.63380460245475</v>
      </c>
      <c r="W461" s="37">
        <f t="shared" si="121"/>
        <v>208.90017378275061</v>
      </c>
      <c r="X461" s="37">
        <f t="shared" si="121"/>
        <v>211.4984711035867</v>
      </c>
      <c r="Y461" s="37">
        <f t="shared" si="121"/>
        <v>208.97024844574204</v>
      </c>
      <c r="Z461" s="37">
        <f t="shared" si="121"/>
        <v>205.26012835373771</v>
      </c>
      <c r="AA461" s="37">
        <f t="shared" si="121"/>
        <v>193.94599351340011</v>
      </c>
      <c r="AB461" s="37">
        <f t="shared" si="121"/>
        <v>222.20018782165931</v>
      </c>
      <c r="AC461" s="37">
        <f t="shared" si="121"/>
        <v>238.85677500891171</v>
      </c>
      <c r="AD461" s="37">
        <f t="shared" si="121"/>
        <v>251.93517637609062</v>
      </c>
      <c r="AE461" s="37">
        <f t="shared" si="121"/>
        <v>264.88828452446552</v>
      </c>
    </row>
    <row r="462" spans="1:31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22">+D60</f>
        <v>0</v>
      </c>
      <c r="E462" s="37">
        <f t="shared" si="122"/>
        <v>0</v>
      </c>
      <c r="F462" s="37">
        <f t="shared" si="122"/>
        <v>0</v>
      </c>
      <c r="G462" s="37">
        <f t="shared" si="122"/>
        <v>0</v>
      </c>
      <c r="H462" s="37">
        <f t="shared" si="122"/>
        <v>0</v>
      </c>
      <c r="I462" s="37">
        <f t="shared" si="122"/>
        <v>0</v>
      </c>
      <c r="J462" s="37">
        <f t="shared" si="122"/>
        <v>0</v>
      </c>
      <c r="K462" s="37">
        <f t="shared" si="122"/>
        <v>0</v>
      </c>
      <c r="L462" s="37">
        <f t="shared" si="122"/>
        <v>0</v>
      </c>
      <c r="M462" s="37">
        <f t="shared" si="122"/>
        <v>0</v>
      </c>
      <c r="N462" s="37">
        <f t="shared" si="122"/>
        <v>0</v>
      </c>
      <c r="O462" s="37">
        <f t="shared" si="122"/>
        <v>0</v>
      </c>
      <c r="P462" s="37">
        <f t="shared" si="122"/>
        <v>0</v>
      </c>
      <c r="Q462" s="37">
        <f t="shared" si="122"/>
        <v>0</v>
      </c>
      <c r="R462" s="37">
        <f t="shared" si="122"/>
        <v>0</v>
      </c>
      <c r="S462" s="37">
        <f t="shared" si="122"/>
        <v>0</v>
      </c>
      <c r="T462" s="37">
        <f t="shared" si="122"/>
        <v>0</v>
      </c>
      <c r="U462" s="37">
        <f t="shared" si="122"/>
        <v>0</v>
      </c>
      <c r="V462" s="37">
        <f t="shared" si="122"/>
        <v>0</v>
      </c>
      <c r="W462" s="37">
        <f t="shared" si="122"/>
        <v>0</v>
      </c>
      <c r="X462" s="37">
        <f t="shared" si="122"/>
        <v>0</v>
      </c>
      <c r="Y462" s="37">
        <f t="shared" si="122"/>
        <v>0</v>
      </c>
      <c r="Z462" s="37">
        <f t="shared" si="122"/>
        <v>0</v>
      </c>
      <c r="AA462" s="37">
        <f t="shared" si="122"/>
        <v>0</v>
      </c>
      <c r="AB462" s="37">
        <f t="shared" si="122"/>
        <v>0</v>
      </c>
      <c r="AC462" s="37">
        <f t="shared" si="122"/>
        <v>0</v>
      </c>
      <c r="AD462" s="37">
        <f t="shared" si="122"/>
        <v>0</v>
      </c>
      <c r="AE462" s="37">
        <f t="shared" si="122"/>
        <v>0</v>
      </c>
    </row>
    <row r="463" spans="1:31" x14ac:dyDescent="0.2">
      <c r="A463" s="9" t="s">
        <v>142</v>
      </c>
      <c r="B463" s="4" t="s">
        <v>143</v>
      </c>
      <c r="C463" s="21">
        <f>+C464+C465+C466</f>
        <v>0</v>
      </c>
      <c r="D463" s="21">
        <f t="shared" ref="D463:AE463" si="123">+D464+D465+D466</f>
        <v>0</v>
      </c>
      <c r="E463" s="21">
        <f t="shared" si="123"/>
        <v>0</v>
      </c>
      <c r="F463" s="21">
        <f t="shared" si="123"/>
        <v>0</v>
      </c>
      <c r="G463" s="21">
        <f t="shared" si="123"/>
        <v>0</v>
      </c>
      <c r="H463" s="21">
        <f t="shared" si="123"/>
        <v>0</v>
      </c>
      <c r="I463" s="21">
        <f t="shared" si="123"/>
        <v>0</v>
      </c>
      <c r="J463" s="21">
        <f t="shared" si="123"/>
        <v>0</v>
      </c>
      <c r="K463" s="21">
        <f t="shared" si="123"/>
        <v>0</v>
      </c>
      <c r="L463" s="21">
        <f t="shared" si="123"/>
        <v>0</v>
      </c>
      <c r="M463" s="21">
        <f t="shared" si="123"/>
        <v>0</v>
      </c>
      <c r="N463" s="21">
        <f t="shared" si="123"/>
        <v>0</v>
      </c>
      <c r="O463" s="21">
        <f t="shared" si="123"/>
        <v>0</v>
      </c>
      <c r="P463" s="21">
        <f t="shared" si="123"/>
        <v>0</v>
      </c>
      <c r="Q463" s="21">
        <f t="shared" si="123"/>
        <v>0</v>
      </c>
      <c r="R463" s="21">
        <f t="shared" si="123"/>
        <v>0</v>
      </c>
      <c r="S463" s="21">
        <f t="shared" si="123"/>
        <v>0</v>
      </c>
      <c r="T463" s="21">
        <f t="shared" si="123"/>
        <v>1.4636685500220078E-3</v>
      </c>
      <c r="U463" s="21">
        <f t="shared" si="123"/>
        <v>0</v>
      </c>
      <c r="V463" s="21">
        <f t="shared" si="123"/>
        <v>5.1695107757632034E-4</v>
      </c>
      <c r="W463" s="21">
        <f t="shared" si="123"/>
        <v>4.2362816900340583E-3</v>
      </c>
      <c r="X463" s="21">
        <f t="shared" si="123"/>
        <v>4.5362966967487876E-3</v>
      </c>
      <c r="Y463" s="21">
        <f t="shared" si="123"/>
        <v>3.6650741227860608E-3</v>
      </c>
      <c r="Z463" s="21">
        <f t="shared" si="123"/>
        <v>4.5316182007315384E-3</v>
      </c>
      <c r="AA463" s="21">
        <f t="shared" si="123"/>
        <v>3.4420554164167625E-3</v>
      </c>
      <c r="AB463" s="21">
        <f t="shared" si="123"/>
        <v>4.7414264338666327E-3</v>
      </c>
      <c r="AC463" s="21">
        <f t="shared" si="123"/>
        <v>7.9049122938538285E-3</v>
      </c>
      <c r="AD463" s="21">
        <f t="shared" si="123"/>
        <v>1.2542593157733425E-2</v>
      </c>
      <c r="AE463" s="21">
        <f t="shared" si="123"/>
        <v>2.0739701205051378E-2</v>
      </c>
    </row>
    <row r="464" spans="1:31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24">+D68</f>
        <v>0</v>
      </c>
      <c r="E464" s="37">
        <f t="shared" si="124"/>
        <v>0</v>
      </c>
      <c r="F464" s="37">
        <f t="shared" si="124"/>
        <v>0</v>
      </c>
      <c r="G464" s="37">
        <f t="shared" si="124"/>
        <v>0</v>
      </c>
      <c r="H464" s="37">
        <f t="shared" si="124"/>
        <v>0</v>
      </c>
      <c r="I464" s="37">
        <f t="shared" si="124"/>
        <v>0</v>
      </c>
      <c r="J464" s="37">
        <f t="shared" si="124"/>
        <v>0</v>
      </c>
      <c r="K464" s="37">
        <f t="shared" si="124"/>
        <v>0</v>
      </c>
      <c r="L464" s="37">
        <f t="shared" si="124"/>
        <v>0</v>
      </c>
      <c r="M464" s="37">
        <f t="shared" si="124"/>
        <v>0</v>
      </c>
      <c r="N464" s="37">
        <f t="shared" si="124"/>
        <v>0</v>
      </c>
      <c r="O464" s="37">
        <f t="shared" si="124"/>
        <v>0</v>
      </c>
      <c r="P464" s="37">
        <f t="shared" si="124"/>
        <v>0</v>
      </c>
      <c r="Q464" s="37">
        <f t="shared" si="124"/>
        <v>0</v>
      </c>
      <c r="R464" s="37">
        <f t="shared" si="124"/>
        <v>0</v>
      </c>
      <c r="S464" s="37">
        <f t="shared" si="124"/>
        <v>0</v>
      </c>
      <c r="T464" s="37">
        <f t="shared" si="124"/>
        <v>0</v>
      </c>
      <c r="U464" s="37">
        <f t="shared" si="124"/>
        <v>0</v>
      </c>
      <c r="V464" s="37">
        <f t="shared" si="124"/>
        <v>0</v>
      </c>
      <c r="W464" s="37">
        <f t="shared" si="124"/>
        <v>0</v>
      </c>
      <c r="X464" s="37">
        <f t="shared" si="124"/>
        <v>0</v>
      </c>
      <c r="Y464" s="37">
        <f t="shared" si="124"/>
        <v>0</v>
      </c>
      <c r="Z464" s="37">
        <f t="shared" si="124"/>
        <v>0</v>
      </c>
      <c r="AA464" s="37">
        <f t="shared" si="124"/>
        <v>0</v>
      </c>
      <c r="AB464" s="37">
        <f t="shared" si="124"/>
        <v>0</v>
      </c>
      <c r="AC464" s="37">
        <f t="shared" si="124"/>
        <v>0</v>
      </c>
      <c r="AD464" s="37">
        <f t="shared" si="124"/>
        <v>0</v>
      </c>
      <c r="AE464" s="37">
        <f t="shared" si="124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25">+D80</f>
        <v>0</v>
      </c>
      <c r="E465" s="37">
        <f t="shared" si="125"/>
        <v>0</v>
      </c>
      <c r="F465" s="37">
        <f t="shared" si="125"/>
        <v>0</v>
      </c>
      <c r="G465" s="37">
        <f t="shared" si="125"/>
        <v>0</v>
      </c>
      <c r="H465" s="37">
        <f t="shared" si="125"/>
        <v>0</v>
      </c>
      <c r="I465" s="37">
        <f t="shared" si="125"/>
        <v>0</v>
      </c>
      <c r="J465" s="37">
        <f t="shared" si="125"/>
        <v>0</v>
      </c>
      <c r="K465" s="37">
        <f t="shared" si="125"/>
        <v>0</v>
      </c>
      <c r="L465" s="37">
        <f t="shared" si="125"/>
        <v>0</v>
      </c>
      <c r="M465" s="37">
        <f t="shared" si="125"/>
        <v>0</v>
      </c>
      <c r="N465" s="37">
        <f t="shared" si="125"/>
        <v>0</v>
      </c>
      <c r="O465" s="37">
        <f t="shared" si="125"/>
        <v>0</v>
      </c>
      <c r="P465" s="37">
        <f t="shared" si="125"/>
        <v>0</v>
      </c>
      <c r="Q465" s="37">
        <f t="shared" si="125"/>
        <v>0</v>
      </c>
      <c r="R465" s="37">
        <f t="shared" si="125"/>
        <v>0</v>
      </c>
      <c r="S465" s="37">
        <f t="shared" si="125"/>
        <v>0</v>
      </c>
      <c r="T465" s="37">
        <f t="shared" si="125"/>
        <v>1.4636685500220078E-3</v>
      </c>
      <c r="U465" s="37">
        <f t="shared" si="125"/>
        <v>0</v>
      </c>
      <c r="V465" s="37">
        <f t="shared" si="125"/>
        <v>5.1695107757632034E-4</v>
      </c>
      <c r="W465" s="37">
        <f t="shared" si="125"/>
        <v>4.2362816900340583E-3</v>
      </c>
      <c r="X465" s="37">
        <f t="shared" si="125"/>
        <v>4.5362966967487876E-3</v>
      </c>
      <c r="Y465" s="37">
        <f t="shared" si="125"/>
        <v>3.6650741227860608E-3</v>
      </c>
      <c r="Z465" s="37">
        <f t="shared" si="125"/>
        <v>4.5316182007315384E-3</v>
      </c>
      <c r="AA465" s="37">
        <f t="shared" si="125"/>
        <v>3.4420554164167625E-3</v>
      </c>
      <c r="AB465" s="37">
        <f t="shared" si="125"/>
        <v>4.7414264338666327E-3</v>
      </c>
      <c r="AC465" s="37">
        <f t="shared" si="125"/>
        <v>7.9049122938538285E-3</v>
      </c>
      <c r="AD465" s="37">
        <f t="shared" si="125"/>
        <v>1.2542593157733425E-2</v>
      </c>
      <c r="AE465" s="37">
        <f t="shared" si="125"/>
        <v>2.0739701205051378E-2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26">+D102</f>
        <v>0</v>
      </c>
      <c r="E466" s="37">
        <f t="shared" si="126"/>
        <v>0</v>
      </c>
      <c r="F466" s="37">
        <f t="shared" si="126"/>
        <v>0</v>
      </c>
      <c r="G466" s="37">
        <f t="shared" si="126"/>
        <v>0</v>
      </c>
      <c r="H466" s="37">
        <f t="shared" si="126"/>
        <v>0</v>
      </c>
      <c r="I466" s="37">
        <f t="shared" si="126"/>
        <v>0</v>
      </c>
      <c r="J466" s="37">
        <f t="shared" si="126"/>
        <v>0</v>
      </c>
      <c r="K466" s="37">
        <f t="shared" si="126"/>
        <v>0</v>
      </c>
      <c r="L466" s="37">
        <f t="shared" si="126"/>
        <v>0</v>
      </c>
      <c r="M466" s="37">
        <f t="shared" si="126"/>
        <v>0</v>
      </c>
      <c r="N466" s="37">
        <f t="shared" si="126"/>
        <v>0</v>
      </c>
      <c r="O466" s="37">
        <f t="shared" si="126"/>
        <v>0</v>
      </c>
      <c r="P466" s="37">
        <f t="shared" si="126"/>
        <v>0</v>
      </c>
      <c r="Q466" s="37">
        <f t="shared" si="126"/>
        <v>0</v>
      </c>
      <c r="R466" s="37">
        <f t="shared" si="126"/>
        <v>0</v>
      </c>
      <c r="S466" s="37">
        <f t="shared" si="126"/>
        <v>0</v>
      </c>
      <c r="T466" s="37">
        <f t="shared" si="126"/>
        <v>0</v>
      </c>
      <c r="U466" s="37">
        <f t="shared" si="126"/>
        <v>0</v>
      </c>
      <c r="V466" s="37">
        <f t="shared" si="126"/>
        <v>0</v>
      </c>
      <c r="W466" s="37">
        <f t="shared" si="126"/>
        <v>0</v>
      </c>
      <c r="X466" s="37">
        <f t="shared" si="126"/>
        <v>0</v>
      </c>
      <c r="Y466" s="37">
        <f t="shared" si="126"/>
        <v>0</v>
      </c>
      <c r="Z466" s="37">
        <f t="shared" si="126"/>
        <v>0</v>
      </c>
      <c r="AA466" s="37">
        <f t="shared" si="126"/>
        <v>0</v>
      </c>
      <c r="AB466" s="37">
        <f t="shared" si="126"/>
        <v>0</v>
      </c>
      <c r="AC466" s="37">
        <f t="shared" si="126"/>
        <v>0</v>
      </c>
      <c r="AD466" s="37">
        <f t="shared" si="126"/>
        <v>0</v>
      </c>
      <c r="AE466" s="37">
        <f t="shared" si="126"/>
        <v>0</v>
      </c>
    </row>
    <row r="467" spans="1:31" x14ac:dyDescent="0.2">
      <c r="A467" s="9" t="s">
        <v>201</v>
      </c>
      <c r="B467" s="4" t="s">
        <v>202</v>
      </c>
      <c r="C467" s="21">
        <f>+C468+C469+C470</f>
        <v>0</v>
      </c>
      <c r="D467" s="21">
        <f t="shared" ref="D467:AE467" si="127">+D468+D469+D470</f>
        <v>0</v>
      </c>
      <c r="E467" s="21">
        <f t="shared" si="127"/>
        <v>0</v>
      </c>
      <c r="F467" s="21">
        <f t="shared" si="127"/>
        <v>0</v>
      </c>
      <c r="G467" s="21">
        <f t="shared" si="127"/>
        <v>0</v>
      </c>
      <c r="H467" s="21">
        <f t="shared" si="127"/>
        <v>0</v>
      </c>
      <c r="I467" s="21">
        <f t="shared" si="127"/>
        <v>0</v>
      </c>
      <c r="J467" s="21">
        <f t="shared" si="127"/>
        <v>0</v>
      </c>
      <c r="K467" s="21">
        <f t="shared" si="127"/>
        <v>0</v>
      </c>
      <c r="L467" s="21">
        <f t="shared" si="127"/>
        <v>0</v>
      </c>
      <c r="M467" s="21">
        <f t="shared" si="127"/>
        <v>0</v>
      </c>
      <c r="N467" s="21">
        <f t="shared" si="127"/>
        <v>0</v>
      </c>
      <c r="O467" s="21">
        <f t="shared" si="127"/>
        <v>0</v>
      </c>
      <c r="P467" s="21">
        <f t="shared" si="127"/>
        <v>0</v>
      </c>
      <c r="Q467" s="21">
        <f t="shared" si="127"/>
        <v>0</v>
      </c>
      <c r="R467" s="21">
        <f t="shared" si="127"/>
        <v>0</v>
      </c>
      <c r="S467" s="21">
        <f t="shared" si="127"/>
        <v>0</v>
      </c>
      <c r="T467" s="21">
        <f t="shared" si="127"/>
        <v>0</v>
      </c>
      <c r="U467" s="21">
        <f t="shared" si="127"/>
        <v>0</v>
      </c>
      <c r="V467" s="21">
        <f t="shared" si="127"/>
        <v>0</v>
      </c>
      <c r="W467" s="21">
        <f t="shared" si="127"/>
        <v>0</v>
      </c>
      <c r="X467" s="21">
        <f t="shared" si="127"/>
        <v>0</v>
      </c>
      <c r="Y467" s="21">
        <f t="shared" si="127"/>
        <v>0</v>
      </c>
      <c r="Z467" s="21">
        <f t="shared" si="127"/>
        <v>0</v>
      </c>
      <c r="AA467" s="21">
        <f t="shared" si="127"/>
        <v>0</v>
      </c>
      <c r="AB467" s="21">
        <f t="shared" si="127"/>
        <v>0</v>
      </c>
      <c r="AC467" s="21">
        <f t="shared" si="127"/>
        <v>0</v>
      </c>
      <c r="AD467" s="21">
        <f t="shared" si="127"/>
        <v>0</v>
      </c>
      <c r="AE467" s="21">
        <f t="shared" si="127"/>
        <v>0</v>
      </c>
    </row>
    <row r="468" spans="1:31" x14ac:dyDescent="0.2">
      <c r="A468" s="9" t="s">
        <v>203</v>
      </c>
      <c r="B468" s="4" t="s">
        <v>204</v>
      </c>
      <c r="C468" s="37">
        <f>+C103</f>
        <v>0</v>
      </c>
      <c r="D468" s="37">
        <f t="shared" ref="D468:AE468" si="128">+D103</f>
        <v>0</v>
      </c>
      <c r="E468" s="37">
        <f t="shared" si="128"/>
        <v>0</v>
      </c>
      <c r="F468" s="37">
        <f t="shared" si="128"/>
        <v>0</v>
      </c>
      <c r="G468" s="37">
        <f t="shared" si="128"/>
        <v>0</v>
      </c>
      <c r="H468" s="37">
        <f t="shared" si="128"/>
        <v>0</v>
      </c>
      <c r="I468" s="37">
        <f t="shared" si="128"/>
        <v>0</v>
      </c>
      <c r="J468" s="37">
        <f t="shared" si="128"/>
        <v>0</v>
      </c>
      <c r="K468" s="37">
        <f t="shared" si="128"/>
        <v>0</v>
      </c>
      <c r="L468" s="37">
        <f t="shared" si="128"/>
        <v>0</v>
      </c>
      <c r="M468" s="37">
        <f t="shared" si="128"/>
        <v>0</v>
      </c>
      <c r="N468" s="37">
        <f t="shared" si="128"/>
        <v>0</v>
      </c>
      <c r="O468" s="37">
        <f t="shared" si="128"/>
        <v>0</v>
      </c>
      <c r="P468" s="37">
        <f t="shared" si="128"/>
        <v>0</v>
      </c>
      <c r="Q468" s="37">
        <f t="shared" si="128"/>
        <v>0</v>
      </c>
      <c r="R468" s="37">
        <f t="shared" si="128"/>
        <v>0</v>
      </c>
      <c r="S468" s="37">
        <f t="shared" si="128"/>
        <v>0</v>
      </c>
      <c r="T468" s="37">
        <f t="shared" si="128"/>
        <v>0</v>
      </c>
      <c r="U468" s="37">
        <f t="shared" si="128"/>
        <v>0</v>
      </c>
      <c r="V468" s="37">
        <f t="shared" si="128"/>
        <v>0</v>
      </c>
      <c r="W468" s="37">
        <f t="shared" si="128"/>
        <v>0</v>
      </c>
      <c r="X468" s="37">
        <f t="shared" si="128"/>
        <v>0</v>
      </c>
      <c r="Y468" s="37">
        <f t="shared" si="128"/>
        <v>0</v>
      </c>
      <c r="Z468" s="37">
        <f t="shared" si="128"/>
        <v>0</v>
      </c>
      <c r="AA468" s="37">
        <f t="shared" si="128"/>
        <v>0</v>
      </c>
      <c r="AB468" s="37">
        <f t="shared" si="128"/>
        <v>0</v>
      </c>
      <c r="AC468" s="37">
        <f t="shared" si="128"/>
        <v>0</v>
      </c>
      <c r="AD468" s="37">
        <f t="shared" si="128"/>
        <v>0</v>
      </c>
      <c r="AE468" s="37">
        <f t="shared" si="128"/>
        <v>0</v>
      </c>
    </row>
    <row r="469" spans="1:31" x14ac:dyDescent="0.2">
      <c r="A469" s="9" t="s">
        <v>211</v>
      </c>
      <c r="B469" s="4" t="s">
        <v>212</v>
      </c>
      <c r="C469" s="37">
        <f>+C107</f>
        <v>0</v>
      </c>
      <c r="D469" s="37">
        <f t="shared" ref="D469:AE469" si="129">+D107</f>
        <v>0</v>
      </c>
      <c r="E469" s="37">
        <f t="shared" si="129"/>
        <v>0</v>
      </c>
      <c r="F469" s="37">
        <f t="shared" si="129"/>
        <v>0</v>
      </c>
      <c r="G469" s="37">
        <f t="shared" si="129"/>
        <v>0</v>
      </c>
      <c r="H469" s="37">
        <f t="shared" si="129"/>
        <v>0</v>
      </c>
      <c r="I469" s="37">
        <f t="shared" si="129"/>
        <v>0</v>
      </c>
      <c r="J469" s="37">
        <f t="shared" si="129"/>
        <v>0</v>
      </c>
      <c r="K469" s="37">
        <f t="shared" si="129"/>
        <v>0</v>
      </c>
      <c r="L469" s="37">
        <f t="shared" si="129"/>
        <v>0</v>
      </c>
      <c r="M469" s="37">
        <f t="shared" si="129"/>
        <v>0</v>
      </c>
      <c r="N469" s="37">
        <f t="shared" si="129"/>
        <v>0</v>
      </c>
      <c r="O469" s="37">
        <f t="shared" si="129"/>
        <v>0</v>
      </c>
      <c r="P469" s="37">
        <f t="shared" si="129"/>
        <v>0</v>
      </c>
      <c r="Q469" s="37">
        <f t="shared" si="129"/>
        <v>0</v>
      </c>
      <c r="R469" s="37">
        <f t="shared" si="129"/>
        <v>0</v>
      </c>
      <c r="S469" s="37">
        <f t="shared" si="129"/>
        <v>0</v>
      </c>
      <c r="T469" s="37">
        <f t="shared" si="129"/>
        <v>0</v>
      </c>
      <c r="U469" s="37">
        <f t="shared" si="129"/>
        <v>0</v>
      </c>
      <c r="V469" s="37">
        <f t="shared" si="129"/>
        <v>0</v>
      </c>
      <c r="W469" s="37">
        <f t="shared" si="129"/>
        <v>0</v>
      </c>
      <c r="X469" s="37">
        <f t="shared" si="129"/>
        <v>0</v>
      </c>
      <c r="Y469" s="37">
        <f t="shared" si="129"/>
        <v>0</v>
      </c>
      <c r="Z469" s="37">
        <f t="shared" si="129"/>
        <v>0</v>
      </c>
      <c r="AA469" s="37">
        <f t="shared" si="129"/>
        <v>0</v>
      </c>
      <c r="AB469" s="37">
        <f t="shared" si="129"/>
        <v>0</v>
      </c>
      <c r="AC469" s="37">
        <f t="shared" si="129"/>
        <v>0</v>
      </c>
      <c r="AD469" s="37">
        <f t="shared" si="129"/>
        <v>0</v>
      </c>
      <c r="AE469" s="37">
        <f t="shared" si="129"/>
        <v>0</v>
      </c>
    </row>
    <row r="470" spans="1:31" x14ac:dyDescent="0.2">
      <c r="A470" s="8" t="s">
        <v>217</v>
      </c>
      <c r="B470" s="4" t="s">
        <v>184</v>
      </c>
      <c r="C470" s="37">
        <f>+C110</f>
        <v>0</v>
      </c>
      <c r="D470" s="37">
        <f t="shared" ref="D470:AE470" si="130">+D110</f>
        <v>0</v>
      </c>
      <c r="E470" s="37">
        <f t="shared" si="130"/>
        <v>0</v>
      </c>
      <c r="F470" s="37">
        <f t="shared" si="130"/>
        <v>0</v>
      </c>
      <c r="G470" s="37">
        <f t="shared" si="130"/>
        <v>0</v>
      </c>
      <c r="H470" s="37">
        <f t="shared" si="130"/>
        <v>0</v>
      </c>
      <c r="I470" s="37">
        <f t="shared" si="130"/>
        <v>0</v>
      </c>
      <c r="J470" s="37">
        <f t="shared" si="130"/>
        <v>0</v>
      </c>
      <c r="K470" s="37">
        <f t="shared" si="130"/>
        <v>0</v>
      </c>
      <c r="L470" s="37">
        <f t="shared" si="130"/>
        <v>0</v>
      </c>
      <c r="M470" s="37">
        <f t="shared" si="130"/>
        <v>0</v>
      </c>
      <c r="N470" s="37">
        <f t="shared" si="130"/>
        <v>0</v>
      </c>
      <c r="O470" s="37">
        <f t="shared" si="130"/>
        <v>0</v>
      </c>
      <c r="P470" s="37">
        <f t="shared" si="130"/>
        <v>0</v>
      </c>
      <c r="Q470" s="37">
        <f t="shared" si="130"/>
        <v>0</v>
      </c>
      <c r="R470" s="37">
        <f t="shared" si="130"/>
        <v>0</v>
      </c>
      <c r="S470" s="37">
        <f t="shared" si="130"/>
        <v>0</v>
      </c>
      <c r="T470" s="37">
        <f t="shared" si="130"/>
        <v>0</v>
      </c>
      <c r="U470" s="37">
        <f t="shared" si="130"/>
        <v>0</v>
      </c>
      <c r="V470" s="37">
        <f t="shared" si="130"/>
        <v>0</v>
      </c>
      <c r="W470" s="37">
        <f t="shared" si="130"/>
        <v>0</v>
      </c>
      <c r="X470" s="37">
        <f t="shared" si="130"/>
        <v>0</v>
      </c>
      <c r="Y470" s="37">
        <f t="shared" si="130"/>
        <v>0</v>
      </c>
      <c r="Z470" s="37">
        <f t="shared" si="130"/>
        <v>0</v>
      </c>
      <c r="AA470" s="37">
        <f t="shared" si="130"/>
        <v>0</v>
      </c>
      <c r="AB470" s="37">
        <f t="shared" si="130"/>
        <v>0</v>
      </c>
      <c r="AC470" s="37">
        <f t="shared" si="130"/>
        <v>0</v>
      </c>
      <c r="AD470" s="37">
        <f t="shared" si="130"/>
        <v>0</v>
      </c>
      <c r="AE470" s="37">
        <f t="shared" si="130"/>
        <v>0</v>
      </c>
    </row>
    <row r="471" spans="1:31" x14ac:dyDescent="0.2">
      <c r="A471" s="12" t="s">
        <v>248</v>
      </c>
      <c r="B471" s="7" t="s">
        <v>249</v>
      </c>
      <c r="C471" s="28">
        <f>+C472+C478+C489+C497+C502+C508+C515+C520</f>
        <v>1.9439176048129689</v>
      </c>
      <c r="D471" s="28">
        <f t="shared" ref="D471:AE471" si="131">+D472+D478+D489+D497+D502+D508+D515+D520</f>
        <v>1.9372022442924253</v>
      </c>
      <c r="E471" s="28">
        <f t="shared" si="131"/>
        <v>2.036901006957244</v>
      </c>
      <c r="F471" s="28">
        <f t="shared" si="131"/>
        <v>2.0471652899718435</v>
      </c>
      <c r="G471" s="28">
        <f t="shared" si="131"/>
        <v>2.1389904051596051</v>
      </c>
      <c r="H471" s="28">
        <f t="shared" si="131"/>
        <v>2.1722158563200296</v>
      </c>
      <c r="I471" s="28">
        <f t="shared" si="131"/>
        <v>2.2603510162317266</v>
      </c>
      <c r="J471" s="28">
        <f t="shared" si="131"/>
        <v>2.294914078430927</v>
      </c>
      <c r="K471" s="28">
        <f t="shared" si="131"/>
        <v>2.3110735722658302</v>
      </c>
      <c r="L471" s="28">
        <f t="shared" si="131"/>
        <v>2.130080529124148</v>
      </c>
      <c r="M471" s="28">
        <f t="shared" si="131"/>
        <v>2.4242514317234036</v>
      </c>
      <c r="N471" s="28">
        <f t="shared" si="131"/>
        <v>2.4760377419455271</v>
      </c>
      <c r="O471" s="28">
        <f t="shared" si="131"/>
        <v>2.6102539744449533</v>
      </c>
      <c r="P471" s="28">
        <f t="shared" si="131"/>
        <v>2.5308768611078785</v>
      </c>
      <c r="Q471" s="28">
        <f t="shared" si="131"/>
        <v>2.6021787621904657</v>
      </c>
      <c r="R471" s="28">
        <f t="shared" si="131"/>
        <v>2.9313440293340602</v>
      </c>
      <c r="S471" s="28">
        <f t="shared" si="131"/>
        <v>2.9794884808441724</v>
      </c>
      <c r="T471" s="28">
        <f t="shared" si="131"/>
        <v>10.303531854457436</v>
      </c>
      <c r="U471" s="28">
        <f t="shared" si="131"/>
        <v>13.990541725426969</v>
      </c>
      <c r="V471" s="28">
        <f t="shared" si="131"/>
        <v>12.31147235404455</v>
      </c>
      <c r="W471" s="28">
        <f t="shared" si="131"/>
        <v>12.709612253272887</v>
      </c>
      <c r="X471" s="28">
        <f t="shared" si="131"/>
        <v>13.999847875294407</v>
      </c>
      <c r="Y471" s="28">
        <f t="shared" si="131"/>
        <v>11.003424501650876</v>
      </c>
      <c r="Z471" s="28">
        <f t="shared" si="131"/>
        <v>12.243538926986993</v>
      </c>
      <c r="AA471" s="28">
        <f t="shared" si="131"/>
        <v>13.248451520491365</v>
      </c>
      <c r="AB471" s="28">
        <f t="shared" si="131"/>
        <v>17.668080196471355</v>
      </c>
      <c r="AC471" s="28">
        <f t="shared" si="131"/>
        <v>24.575026282200533</v>
      </c>
      <c r="AD471" s="28">
        <f t="shared" si="131"/>
        <v>25.296042973002642</v>
      </c>
      <c r="AE471" s="28">
        <f t="shared" si="131"/>
        <v>20.485271276868431</v>
      </c>
    </row>
    <row r="472" spans="1:31" x14ac:dyDescent="0.2">
      <c r="A472" s="9" t="s">
        <v>250</v>
      </c>
      <c r="B472" s="4" t="s">
        <v>251</v>
      </c>
      <c r="C472" s="21">
        <f>+C473+C474+C475+C476+C477</f>
        <v>0</v>
      </c>
      <c r="D472" s="21">
        <f t="shared" ref="D472:AE472" si="132">+D473+D474+D475+D476+D477</f>
        <v>0</v>
      </c>
      <c r="E472" s="21">
        <f t="shared" si="132"/>
        <v>0</v>
      </c>
      <c r="F472" s="21">
        <f t="shared" si="132"/>
        <v>0</v>
      </c>
      <c r="G472" s="21">
        <f t="shared" si="132"/>
        <v>0</v>
      </c>
      <c r="H472" s="21">
        <f t="shared" si="132"/>
        <v>0</v>
      </c>
      <c r="I472" s="21">
        <f t="shared" si="132"/>
        <v>0</v>
      </c>
      <c r="J472" s="21">
        <f t="shared" si="132"/>
        <v>0</v>
      </c>
      <c r="K472" s="21">
        <f t="shared" si="132"/>
        <v>0</v>
      </c>
      <c r="L472" s="21">
        <f t="shared" si="132"/>
        <v>0</v>
      </c>
      <c r="M472" s="21">
        <f t="shared" si="132"/>
        <v>0</v>
      </c>
      <c r="N472" s="21">
        <f t="shared" si="132"/>
        <v>0</v>
      </c>
      <c r="O472" s="21">
        <f t="shared" si="132"/>
        <v>0</v>
      </c>
      <c r="P472" s="21">
        <f t="shared" si="132"/>
        <v>0</v>
      </c>
      <c r="Q472" s="21">
        <f t="shared" si="132"/>
        <v>0</v>
      </c>
      <c r="R472" s="21">
        <f t="shared" si="132"/>
        <v>0</v>
      </c>
      <c r="S472" s="21">
        <f t="shared" si="132"/>
        <v>0</v>
      </c>
      <c r="T472" s="21">
        <f t="shared" si="132"/>
        <v>7.2228240000000001</v>
      </c>
      <c r="U472" s="21">
        <f t="shared" si="132"/>
        <v>10.728427499999999</v>
      </c>
      <c r="V472" s="21">
        <f t="shared" si="132"/>
        <v>9.0302940000000014</v>
      </c>
      <c r="W472" s="21">
        <f t="shared" si="132"/>
        <v>9.0333117000000005</v>
      </c>
      <c r="X472" s="21">
        <f t="shared" si="132"/>
        <v>9.7007651999999975</v>
      </c>
      <c r="Y472" s="21">
        <f t="shared" si="132"/>
        <v>6.5007096000000004</v>
      </c>
      <c r="Z472" s="21">
        <f t="shared" si="132"/>
        <v>7.8521855999999994</v>
      </c>
      <c r="AA472" s="21">
        <f t="shared" si="132"/>
        <v>8.8800550166997017</v>
      </c>
      <c r="AB472" s="21">
        <f t="shared" si="132"/>
        <v>13.164060862756966</v>
      </c>
      <c r="AC472" s="21">
        <f t="shared" si="132"/>
        <v>19.344263309921338</v>
      </c>
      <c r="AD472" s="21">
        <f t="shared" si="132"/>
        <v>19.788367367450903</v>
      </c>
      <c r="AE472" s="21">
        <f t="shared" si="132"/>
        <v>14.630407280949258</v>
      </c>
    </row>
    <row r="473" spans="1:31" x14ac:dyDescent="0.2">
      <c r="A473" s="9" t="s">
        <v>252</v>
      </c>
      <c r="B473" s="4" t="s">
        <v>253</v>
      </c>
      <c r="C473" s="37">
        <f t="shared" ref="C473:R476" si="133">+C113</f>
        <v>0</v>
      </c>
      <c r="D473" s="37">
        <f t="shared" si="133"/>
        <v>0</v>
      </c>
      <c r="E473" s="37">
        <f t="shared" si="133"/>
        <v>0</v>
      </c>
      <c r="F473" s="37">
        <f t="shared" si="133"/>
        <v>0</v>
      </c>
      <c r="G473" s="37">
        <f t="shared" si="133"/>
        <v>0</v>
      </c>
      <c r="H473" s="37">
        <f t="shared" si="133"/>
        <v>0</v>
      </c>
      <c r="I473" s="37">
        <f t="shared" si="133"/>
        <v>0</v>
      </c>
      <c r="J473" s="37">
        <f t="shared" si="133"/>
        <v>0</v>
      </c>
      <c r="K473" s="37">
        <f t="shared" si="133"/>
        <v>0</v>
      </c>
      <c r="L473" s="37">
        <f t="shared" si="133"/>
        <v>0</v>
      </c>
      <c r="M473" s="37">
        <f t="shared" si="133"/>
        <v>0</v>
      </c>
      <c r="N473" s="37">
        <f t="shared" si="133"/>
        <v>0</v>
      </c>
      <c r="O473" s="37">
        <f t="shared" si="133"/>
        <v>0</v>
      </c>
      <c r="P473" s="37">
        <f t="shared" si="133"/>
        <v>0</v>
      </c>
      <c r="Q473" s="37">
        <f t="shared" si="133"/>
        <v>0</v>
      </c>
      <c r="R473" s="37">
        <f t="shared" si="133"/>
        <v>0</v>
      </c>
      <c r="S473" s="37">
        <f t="shared" ref="D473:AE476" si="134">+S113</f>
        <v>0</v>
      </c>
      <c r="T473" s="37">
        <f t="shared" si="134"/>
        <v>0</v>
      </c>
      <c r="U473" s="37">
        <f t="shared" si="134"/>
        <v>0</v>
      </c>
      <c r="V473" s="37">
        <f t="shared" si="134"/>
        <v>0</v>
      </c>
      <c r="W473" s="37">
        <f t="shared" si="134"/>
        <v>0</v>
      </c>
      <c r="X473" s="37">
        <f t="shared" si="134"/>
        <v>0</v>
      </c>
      <c r="Y473" s="37">
        <f t="shared" si="134"/>
        <v>0</v>
      </c>
      <c r="Z473" s="37">
        <f t="shared" si="134"/>
        <v>0</v>
      </c>
      <c r="AA473" s="37">
        <f t="shared" si="134"/>
        <v>0.84041312975562688</v>
      </c>
      <c r="AB473" s="37">
        <f t="shared" si="134"/>
        <v>1.6511756747569679</v>
      </c>
      <c r="AC473" s="37">
        <f t="shared" si="134"/>
        <v>5.5367202599213403</v>
      </c>
      <c r="AD473" s="37">
        <f t="shared" si="134"/>
        <v>5.6014284474509077</v>
      </c>
      <c r="AE473" s="37">
        <f t="shared" si="134"/>
        <v>0.12575033094926114</v>
      </c>
    </row>
    <row r="474" spans="1:31" x14ac:dyDescent="0.2">
      <c r="A474" s="9" t="s">
        <v>254</v>
      </c>
      <c r="B474" s="4" t="s">
        <v>255</v>
      </c>
      <c r="C474" s="37">
        <f t="shared" si="133"/>
        <v>0</v>
      </c>
      <c r="D474" s="37">
        <f t="shared" si="134"/>
        <v>0</v>
      </c>
      <c r="E474" s="37">
        <f t="shared" si="134"/>
        <v>0</v>
      </c>
      <c r="F474" s="37">
        <f t="shared" si="134"/>
        <v>0</v>
      </c>
      <c r="G474" s="37">
        <f t="shared" si="134"/>
        <v>0</v>
      </c>
      <c r="H474" s="37">
        <f t="shared" si="134"/>
        <v>0</v>
      </c>
      <c r="I474" s="37">
        <f t="shared" si="134"/>
        <v>0</v>
      </c>
      <c r="J474" s="37">
        <f t="shared" si="134"/>
        <v>0</v>
      </c>
      <c r="K474" s="37">
        <f t="shared" si="134"/>
        <v>0</v>
      </c>
      <c r="L474" s="37">
        <f t="shared" si="134"/>
        <v>0</v>
      </c>
      <c r="M474" s="37">
        <f t="shared" si="134"/>
        <v>0</v>
      </c>
      <c r="N474" s="37">
        <f t="shared" si="134"/>
        <v>0</v>
      </c>
      <c r="O474" s="37">
        <f t="shared" si="134"/>
        <v>0</v>
      </c>
      <c r="P474" s="37">
        <f t="shared" si="134"/>
        <v>0</v>
      </c>
      <c r="Q474" s="37">
        <f t="shared" si="134"/>
        <v>0</v>
      </c>
      <c r="R474" s="37">
        <f t="shared" si="134"/>
        <v>0</v>
      </c>
      <c r="S474" s="37">
        <f t="shared" si="134"/>
        <v>0</v>
      </c>
      <c r="T474" s="37">
        <f t="shared" si="134"/>
        <v>0</v>
      </c>
      <c r="U474" s="37">
        <f t="shared" si="134"/>
        <v>0</v>
      </c>
      <c r="V474" s="37">
        <f t="shared" si="134"/>
        <v>0</v>
      </c>
      <c r="W474" s="37">
        <f t="shared" si="134"/>
        <v>0</v>
      </c>
      <c r="X474" s="37">
        <f t="shared" si="134"/>
        <v>0</v>
      </c>
      <c r="Y474" s="37">
        <f t="shared" si="134"/>
        <v>0</v>
      </c>
      <c r="Z474" s="37">
        <f t="shared" si="134"/>
        <v>0</v>
      </c>
      <c r="AA474" s="37">
        <f t="shared" si="134"/>
        <v>0</v>
      </c>
      <c r="AB474" s="37">
        <f t="shared" si="134"/>
        <v>0</v>
      </c>
      <c r="AC474" s="37">
        <f t="shared" si="134"/>
        <v>0</v>
      </c>
      <c r="AD474" s="37">
        <f t="shared" si="134"/>
        <v>0</v>
      </c>
      <c r="AE474" s="37">
        <f t="shared" si="134"/>
        <v>0</v>
      </c>
    </row>
    <row r="475" spans="1:31" x14ac:dyDescent="0.2">
      <c r="A475" s="9" t="s">
        <v>256</v>
      </c>
      <c r="B475" s="4" t="s">
        <v>257</v>
      </c>
      <c r="C475" s="37">
        <f t="shared" si="133"/>
        <v>0</v>
      </c>
      <c r="D475" s="37">
        <f t="shared" si="134"/>
        <v>0</v>
      </c>
      <c r="E475" s="37">
        <f t="shared" si="134"/>
        <v>0</v>
      </c>
      <c r="F475" s="37">
        <f t="shared" si="134"/>
        <v>0</v>
      </c>
      <c r="G475" s="37">
        <f t="shared" si="134"/>
        <v>0</v>
      </c>
      <c r="H475" s="37">
        <f t="shared" si="134"/>
        <v>0</v>
      </c>
      <c r="I475" s="37">
        <f t="shared" si="134"/>
        <v>0</v>
      </c>
      <c r="J475" s="37">
        <f t="shared" si="134"/>
        <v>0</v>
      </c>
      <c r="K475" s="37">
        <f t="shared" si="134"/>
        <v>0</v>
      </c>
      <c r="L475" s="37">
        <f t="shared" si="134"/>
        <v>0</v>
      </c>
      <c r="M475" s="37">
        <f t="shared" si="134"/>
        <v>0</v>
      </c>
      <c r="N475" s="37">
        <f t="shared" si="134"/>
        <v>0</v>
      </c>
      <c r="O475" s="37">
        <f t="shared" si="134"/>
        <v>0</v>
      </c>
      <c r="P475" s="37">
        <f t="shared" si="134"/>
        <v>0</v>
      </c>
      <c r="Q475" s="37">
        <f t="shared" si="134"/>
        <v>0</v>
      </c>
      <c r="R475" s="37">
        <f t="shared" si="134"/>
        <v>0</v>
      </c>
      <c r="S475" s="37">
        <f t="shared" si="134"/>
        <v>0</v>
      </c>
      <c r="T475" s="37">
        <f t="shared" si="134"/>
        <v>7.2228240000000001</v>
      </c>
      <c r="U475" s="37">
        <f t="shared" si="134"/>
        <v>10.728427499999999</v>
      </c>
      <c r="V475" s="37">
        <f t="shared" si="134"/>
        <v>9.0302940000000014</v>
      </c>
      <c r="W475" s="37">
        <f t="shared" si="134"/>
        <v>9.0333117000000005</v>
      </c>
      <c r="X475" s="37">
        <f t="shared" si="134"/>
        <v>9.7007651999999975</v>
      </c>
      <c r="Y475" s="37">
        <f t="shared" si="134"/>
        <v>6.5007096000000004</v>
      </c>
      <c r="Z475" s="37">
        <f t="shared" si="134"/>
        <v>7.8521855999999994</v>
      </c>
      <c r="AA475" s="37">
        <f t="shared" si="134"/>
        <v>8.0396418869440751</v>
      </c>
      <c r="AB475" s="37">
        <f t="shared" si="134"/>
        <v>11.512885187999998</v>
      </c>
      <c r="AC475" s="37">
        <f t="shared" si="134"/>
        <v>13.807543049999996</v>
      </c>
      <c r="AD475" s="37">
        <f t="shared" si="134"/>
        <v>14.186938919999996</v>
      </c>
      <c r="AE475" s="37">
        <f t="shared" si="134"/>
        <v>14.504656949999998</v>
      </c>
    </row>
    <row r="476" spans="1:31" x14ac:dyDescent="0.2">
      <c r="A476" s="9" t="s">
        <v>258</v>
      </c>
      <c r="B476" s="4" t="s">
        <v>259</v>
      </c>
      <c r="C476" s="37">
        <f t="shared" si="133"/>
        <v>0</v>
      </c>
      <c r="D476" s="37">
        <f t="shared" si="134"/>
        <v>0</v>
      </c>
      <c r="E476" s="37">
        <f t="shared" si="134"/>
        <v>0</v>
      </c>
      <c r="F476" s="37">
        <f t="shared" si="134"/>
        <v>0</v>
      </c>
      <c r="G476" s="37">
        <f t="shared" si="134"/>
        <v>0</v>
      </c>
      <c r="H476" s="37">
        <f t="shared" si="134"/>
        <v>0</v>
      </c>
      <c r="I476" s="37">
        <f t="shared" si="134"/>
        <v>0</v>
      </c>
      <c r="J476" s="37">
        <f t="shared" si="134"/>
        <v>0</v>
      </c>
      <c r="K476" s="37">
        <f t="shared" si="134"/>
        <v>0</v>
      </c>
      <c r="L476" s="37">
        <f t="shared" si="134"/>
        <v>0</v>
      </c>
      <c r="M476" s="37">
        <f t="shared" si="134"/>
        <v>0</v>
      </c>
      <c r="N476" s="37">
        <f t="shared" si="134"/>
        <v>0</v>
      </c>
      <c r="O476" s="37">
        <f t="shared" si="134"/>
        <v>0</v>
      </c>
      <c r="P476" s="37">
        <f t="shared" si="134"/>
        <v>0</v>
      </c>
      <c r="Q476" s="37">
        <f t="shared" si="134"/>
        <v>0</v>
      </c>
      <c r="R476" s="37">
        <f t="shared" si="134"/>
        <v>0</v>
      </c>
      <c r="S476" s="37">
        <f t="shared" si="134"/>
        <v>0</v>
      </c>
      <c r="T476" s="37">
        <f t="shared" si="134"/>
        <v>0</v>
      </c>
      <c r="U476" s="37">
        <f t="shared" si="134"/>
        <v>0</v>
      </c>
      <c r="V476" s="37">
        <f t="shared" si="134"/>
        <v>0</v>
      </c>
      <c r="W476" s="37">
        <f t="shared" si="134"/>
        <v>0</v>
      </c>
      <c r="X476" s="37">
        <f t="shared" si="134"/>
        <v>0</v>
      </c>
      <c r="Y476" s="37">
        <f t="shared" si="134"/>
        <v>0</v>
      </c>
      <c r="Z476" s="37">
        <f t="shared" si="134"/>
        <v>0</v>
      </c>
      <c r="AA476" s="37">
        <f t="shared" si="134"/>
        <v>0</v>
      </c>
      <c r="AB476" s="37">
        <f t="shared" si="134"/>
        <v>0</v>
      </c>
      <c r="AC476" s="37">
        <f t="shared" si="134"/>
        <v>0</v>
      </c>
      <c r="AD476" s="37">
        <f t="shared" si="134"/>
        <v>0</v>
      </c>
      <c r="AE476" s="37">
        <f t="shared" si="134"/>
        <v>0</v>
      </c>
    </row>
    <row r="477" spans="1:31" x14ac:dyDescent="0.2">
      <c r="A477" s="9" t="s">
        <v>268</v>
      </c>
      <c r="B477" s="4" t="s">
        <v>210</v>
      </c>
      <c r="C477" s="37">
        <f>+C121</f>
        <v>0</v>
      </c>
      <c r="D477" s="37">
        <f t="shared" ref="D477:AE477" si="135">+D121</f>
        <v>0</v>
      </c>
      <c r="E477" s="37">
        <f t="shared" si="135"/>
        <v>0</v>
      </c>
      <c r="F477" s="37">
        <f t="shared" si="135"/>
        <v>0</v>
      </c>
      <c r="G477" s="37">
        <f t="shared" si="135"/>
        <v>0</v>
      </c>
      <c r="H477" s="37">
        <f t="shared" si="135"/>
        <v>0</v>
      </c>
      <c r="I477" s="37">
        <f t="shared" si="135"/>
        <v>0</v>
      </c>
      <c r="J477" s="37">
        <f t="shared" si="135"/>
        <v>0</v>
      </c>
      <c r="K477" s="37">
        <f t="shared" si="135"/>
        <v>0</v>
      </c>
      <c r="L477" s="37">
        <f t="shared" si="135"/>
        <v>0</v>
      </c>
      <c r="M477" s="37">
        <f t="shared" si="135"/>
        <v>0</v>
      </c>
      <c r="N477" s="37">
        <f t="shared" si="135"/>
        <v>0</v>
      </c>
      <c r="O477" s="37">
        <f t="shared" si="135"/>
        <v>0</v>
      </c>
      <c r="P477" s="37">
        <f t="shared" si="135"/>
        <v>0</v>
      </c>
      <c r="Q477" s="37">
        <f t="shared" si="135"/>
        <v>0</v>
      </c>
      <c r="R477" s="37">
        <f t="shared" si="135"/>
        <v>0</v>
      </c>
      <c r="S477" s="37">
        <f t="shared" si="135"/>
        <v>0</v>
      </c>
      <c r="T477" s="37">
        <f t="shared" si="135"/>
        <v>0</v>
      </c>
      <c r="U477" s="37">
        <f t="shared" si="135"/>
        <v>0</v>
      </c>
      <c r="V477" s="37">
        <f t="shared" si="135"/>
        <v>0</v>
      </c>
      <c r="W477" s="37">
        <f t="shared" si="135"/>
        <v>0</v>
      </c>
      <c r="X477" s="37">
        <f t="shared" si="135"/>
        <v>0</v>
      </c>
      <c r="Y477" s="37">
        <f t="shared" si="135"/>
        <v>0</v>
      </c>
      <c r="Z477" s="37">
        <f t="shared" si="135"/>
        <v>0</v>
      </c>
      <c r="AA477" s="37">
        <f t="shared" si="135"/>
        <v>0</v>
      </c>
      <c r="AB477" s="37">
        <f t="shared" si="135"/>
        <v>0</v>
      </c>
      <c r="AC477" s="37">
        <f t="shared" si="135"/>
        <v>0</v>
      </c>
      <c r="AD477" s="37">
        <f t="shared" si="135"/>
        <v>0</v>
      </c>
      <c r="AE477" s="37">
        <f t="shared" si="135"/>
        <v>0</v>
      </c>
    </row>
    <row r="478" spans="1:31" x14ac:dyDescent="0.2">
      <c r="A478" s="9" t="s">
        <v>269</v>
      </c>
      <c r="B478" s="4" t="s">
        <v>270</v>
      </c>
      <c r="C478" s="21">
        <f>+C479+C483+C484+C485+C486+C488</f>
        <v>0</v>
      </c>
      <c r="D478" s="21">
        <f t="shared" ref="D478:AE478" si="136">+D479+D483+D484+D485+D486+D488</f>
        <v>0</v>
      </c>
      <c r="E478" s="21">
        <f t="shared" si="136"/>
        <v>0</v>
      </c>
      <c r="F478" s="21">
        <f t="shared" si="136"/>
        <v>0</v>
      </c>
      <c r="G478" s="21">
        <f t="shared" si="136"/>
        <v>0</v>
      </c>
      <c r="H478" s="21">
        <f t="shared" si="136"/>
        <v>0</v>
      </c>
      <c r="I478" s="21">
        <f t="shared" si="136"/>
        <v>0</v>
      </c>
      <c r="J478" s="21">
        <f t="shared" si="136"/>
        <v>0</v>
      </c>
      <c r="K478" s="21">
        <f t="shared" si="136"/>
        <v>0</v>
      </c>
      <c r="L478" s="21">
        <f t="shared" si="136"/>
        <v>0</v>
      </c>
      <c r="M478" s="21">
        <f t="shared" si="136"/>
        <v>0</v>
      </c>
      <c r="N478" s="21">
        <f t="shared" si="136"/>
        <v>0</v>
      </c>
      <c r="O478" s="21">
        <f t="shared" si="136"/>
        <v>0</v>
      </c>
      <c r="P478" s="21">
        <f t="shared" si="136"/>
        <v>0</v>
      </c>
      <c r="Q478" s="21">
        <f t="shared" si="136"/>
        <v>0</v>
      </c>
      <c r="R478" s="21">
        <f t="shared" si="136"/>
        <v>0</v>
      </c>
      <c r="S478" s="21">
        <f t="shared" si="136"/>
        <v>0</v>
      </c>
      <c r="T478" s="21">
        <f t="shared" si="136"/>
        <v>0</v>
      </c>
      <c r="U478" s="21">
        <f t="shared" si="136"/>
        <v>0</v>
      </c>
      <c r="V478" s="21">
        <f t="shared" si="136"/>
        <v>0</v>
      </c>
      <c r="W478" s="21">
        <f t="shared" si="136"/>
        <v>0</v>
      </c>
      <c r="X478" s="21">
        <f t="shared" si="136"/>
        <v>0</v>
      </c>
      <c r="Y478" s="21">
        <f t="shared" si="136"/>
        <v>0</v>
      </c>
      <c r="Z478" s="21">
        <f t="shared" si="136"/>
        <v>0</v>
      </c>
      <c r="AA478" s="21">
        <f t="shared" si="136"/>
        <v>0</v>
      </c>
      <c r="AB478" s="21">
        <f t="shared" si="136"/>
        <v>0</v>
      </c>
      <c r="AC478" s="21">
        <f t="shared" si="136"/>
        <v>0</v>
      </c>
      <c r="AD478" s="21">
        <f t="shared" si="136"/>
        <v>0</v>
      </c>
      <c r="AE478" s="21">
        <f t="shared" si="136"/>
        <v>0</v>
      </c>
    </row>
    <row r="479" spans="1:31" x14ac:dyDescent="0.2">
      <c r="A479" s="9" t="s">
        <v>271</v>
      </c>
      <c r="B479" s="4" t="s">
        <v>272</v>
      </c>
      <c r="C479" s="37">
        <f>+C123</f>
        <v>0</v>
      </c>
      <c r="D479" s="37">
        <f t="shared" ref="D479:AE479" si="137">+D123</f>
        <v>0</v>
      </c>
      <c r="E479" s="37">
        <f t="shared" si="137"/>
        <v>0</v>
      </c>
      <c r="F479" s="37">
        <f t="shared" si="137"/>
        <v>0</v>
      </c>
      <c r="G479" s="37">
        <f t="shared" si="137"/>
        <v>0</v>
      </c>
      <c r="H479" s="37">
        <f t="shared" si="137"/>
        <v>0</v>
      </c>
      <c r="I479" s="37">
        <f t="shared" si="137"/>
        <v>0</v>
      </c>
      <c r="J479" s="37">
        <f t="shared" si="137"/>
        <v>0</v>
      </c>
      <c r="K479" s="37">
        <f t="shared" si="137"/>
        <v>0</v>
      </c>
      <c r="L479" s="37">
        <f t="shared" si="137"/>
        <v>0</v>
      </c>
      <c r="M479" s="37">
        <f t="shared" si="137"/>
        <v>0</v>
      </c>
      <c r="N479" s="37">
        <f t="shared" si="137"/>
        <v>0</v>
      </c>
      <c r="O479" s="37">
        <f t="shared" si="137"/>
        <v>0</v>
      </c>
      <c r="P479" s="37">
        <f t="shared" si="137"/>
        <v>0</v>
      </c>
      <c r="Q479" s="37">
        <f t="shared" si="137"/>
        <v>0</v>
      </c>
      <c r="R479" s="37">
        <f t="shared" si="137"/>
        <v>0</v>
      </c>
      <c r="S479" s="37">
        <f t="shared" si="137"/>
        <v>0</v>
      </c>
      <c r="T479" s="37">
        <f t="shared" si="137"/>
        <v>0</v>
      </c>
      <c r="U479" s="37">
        <f t="shared" si="137"/>
        <v>0</v>
      </c>
      <c r="V479" s="37">
        <f t="shared" si="137"/>
        <v>0</v>
      </c>
      <c r="W479" s="37">
        <f t="shared" si="137"/>
        <v>0</v>
      </c>
      <c r="X479" s="37">
        <f t="shared" si="137"/>
        <v>0</v>
      </c>
      <c r="Y479" s="37">
        <f t="shared" si="137"/>
        <v>0</v>
      </c>
      <c r="Z479" s="37">
        <f t="shared" si="137"/>
        <v>0</v>
      </c>
      <c r="AA479" s="37">
        <f t="shared" si="137"/>
        <v>0</v>
      </c>
      <c r="AB479" s="37">
        <f t="shared" si="137"/>
        <v>0</v>
      </c>
      <c r="AC479" s="37">
        <f t="shared" si="137"/>
        <v>0</v>
      </c>
      <c r="AD479" s="37">
        <f t="shared" si="137"/>
        <v>0</v>
      </c>
      <c r="AE479" s="37">
        <f t="shared" si="137"/>
        <v>0</v>
      </c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37">
        <f>+C127</f>
        <v>0</v>
      </c>
      <c r="D483" s="37">
        <f t="shared" ref="D483:AE486" si="138">+D127</f>
        <v>0</v>
      </c>
      <c r="E483" s="37">
        <f t="shared" si="138"/>
        <v>0</v>
      </c>
      <c r="F483" s="37">
        <f t="shared" si="138"/>
        <v>0</v>
      </c>
      <c r="G483" s="37">
        <f t="shared" si="138"/>
        <v>0</v>
      </c>
      <c r="H483" s="37">
        <f t="shared" si="138"/>
        <v>0</v>
      </c>
      <c r="I483" s="37">
        <f t="shared" si="138"/>
        <v>0</v>
      </c>
      <c r="J483" s="37">
        <f t="shared" si="138"/>
        <v>0</v>
      </c>
      <c r="K483" s="37">
        <f t="shared" si="138"/>
        <v>0</v>
      </c>
      <c r="L483" s="37">
        <f t="shared" si="138"/>
        <v>0</v>
      </c>
      <c r="M483" s="37">
        <f t="shared" si="138"/>
        <v>0</v>
      </c>
      <c r="N483" s="37">
        <f t="shared" si="138"/>
        <v>0</v>
      </c>
      <c r="O483" s="37">
        <f t="shared" si="138"/>
        <v>0</v>
      </c>
      <c r="P483" s="37">
        <f t="shared" si="138"/>
        <v>0</v>
      </c>
      <c r="Q483" s="37">
        <f t="shared" si="138"/>
        <v>0</v>
      </c>
      <c r="R483" s="37">
        <f t="shared" si="138"/>
        <v>0</v>
      </c>
      <c r="S483" s="37">
        <f t="shared" si="138"/>
        <v>0</v>
      </c>
      <c r="T483" s="37">
        <f t="shared" si="138"/>
        <v>0</v>
      </c>
      <c r="U483" s="37">
        <f t="shared" si="138"/>
        <v>0</v>
      </c>
      <c r="V483" s="37">
        <f t="shared" si="138"/>
        <v>0</v>
      </c>
      <c r="W483" s="37">
        <f t="shared" si="138"/>
        <v>0</v>
      </c>
      <c r="X483" s="37">
        <f t="shared" si="138"/>
        <v>0</v>
      </c>
      <c r="Y483" s="37">
        <f t="shared" si="138"/>
        <v>0</v>
      </c>
      <c r="Z483" s="37">
        <f t="shared" si="138"/>
        <v>0</v>
      </c>
      <c r="AA483" s="37">
        <f t="shared" si="138"/>
        <v>0</v>
      </c>
      <c r="AB483" s="37">
        <f t="shared" si="138"/>
        <v>0</v>
      </c>
      <c r="AC483" s="37">
        <f t="shared" si="138"/>
        <v>0</v>
      </c>
      <c r="AD483" s="37">
        <f t="shared" si="138"/>
        <v>0</v>
      </c>
      <c r="AE483" s="37">
        <f t="shared" si="138"/>
        <v>0</v>
      </c>
    </row>
    <row r="484" spans="1:31" x14ac:dyDescent="0.2">
      <c r="A484" s="9" t="s">
        <v>281</v>
      </c>
      <c r="B484" s="4" t="s">
        <v>282</v>
      </c>
      <c r="C484" s="37">
        <f t="shared" ref="C484:R486" si="139">+C128</f>
        <v>0</v>
      </c>
      <c r="D484" s="37">
        <f t="shared" si="139"/>
        <v>0</v>
      </c>
      <c r="E484" s="37">
        <f t="shared" si="139"/>
        <v>0</v>
      </c>
      <c r="F484" s="37">
        <f t="shared" si="139"/>
        <v>0</v>
      </c>
      <c r="G484" s="37">
        <f t="shared" si="139"/>
        <v>0</v>
      </c>
      <c r="H484" s="37">
        <f t="shared" si="139"/>
        <v>0</v>
      </c>
      <c r="I484" s="37">
        <f t="shared" si="139"/>
        <v>0</v>
      </c>
      <c r="J484" s="37">
        <f t="shared" si="139"/>
        <v>0</v>
      </c>
      <c r="K484" s="37">
        <f t="shared" si="139"/>
        <v>0</v>
      </c>
      <c r="L484" s="37">
        <f t="shared" si="139"/>
        <v>0</v>
      </c>
      <c r="M484" s="37">
        <f t="shared" si="139"/>
        <v>0</v>
      </c>
      <c r="N484" s="37">
        <f t="shared" si="139"/>
        <v>0</v>
      </c>
      <c r="O484" s="37">
        <f t="shared" si="139"/>
        <v>0</v>
      </c>
      <c r="P484" s="37">
        <f t="shared" si="139"/>
        <v>0</v>
      </c>
      <c r="Q484" s="37">
        <f t="shared" si="139"/>
        <v>0</v>
      </c>
      <c r="R484" s="37">
        <f t="shared" si="139"/>
        <v>0</v>
      </c>
      <c r="S484" s="37">
        <f t="shared" si="138"/>
        <v>0</v>
      </c>
      <c r="T484" s="37">
        <f t="shared" si="138"/>
        <v>0</v>
      </c>
      <c r="U484" s="37">
        <f t="shared" si="138"/>
        <v>0</v>
      </c>
      <c r="V484" s="37">
        <f t="shared" si="138"/>
        <v>0</v>
      </c>
      <c r="W484" s="37">
        <f t="shared" si="138"/>
        <v>0</v>
      </c>
      <c r="X484" s="37">
        <f t="shared" si="138"/>
        <v>0</v>
      </c>
      <c r="Y484" s="37">
        <f t="shared" si="138"/>
        <v>0</v>
      </c>
      <c r="Z484" s="37">
        <f t="shared" si="138"/>
        <v>0</v>
      </c>
      <c r="AA484" s="37">
        <f t="shared" si="138"/>
        <v>0</v>
      </c>
      <c r="AB484" s="37">
        <f t="shared" si="138"/>
        <v>0</v>
      </c>
      <c r="AC484" s="37">
        <f t="shared" si="138"/>
        <v>0</v>
      </c>
      <c r="AD484" s="37">
        <f t="shared" si="138"/>
        <v>0</v>
      </c>
      <c r="AE484" s="37">
        <f t="shared" si="138"/>
        <v>0</v>
      </c>
    </row>
    <row r="485" spans="1:31" x14ac:dyDescent="0.2">
      <c r="A485" s="9" t="s">
        <v>283</v>
      </c>
      <c r="B485" s="4" t="s">
        <v>284</v>
      </c>
      <c r="C485" s="37">
        <f t="shared" si="139"/>
        <v>0</v>
      </c>
      <c r="D485" s="37">
        <f t="shared" si="138"/>
        <v>0</v>
      </c>
      <c r="E485" s="37">
        <f t="shared" si="138"/>
        <v>0</v>
      </c>
      <c r="F485" s="37">
        <f t="shared" si="138"/>
        <v>0</v>
      </c>
      <c r="G485" s="37">
        <f t="shared" si="138"/>
        <v>0</v>
      </c>
      <c r="H485" s="37">
        <f t="shared" si="138"/>
        <v>0</v>
      </c>
      <c r="I485" s="37">
        <f t="shared" si="138"/>
        <v>0</v>
      </c>
      <c r="J485" s="37">
        <f t="shared" si="138"/>
        <v>0</v>
      </c>
      <c r="K485" s="37">
        <f t="shared" si="138"/>
        <v>0</v>
      </c>
      <c r="L485" s="37">
        <f t="shared" si="138"/>
        <v>0</v>
      </c>
      <c r="M485" s="37">
        <f t="shared" si="138"/>
        <v>0</v>
      </c>
      <c r="N485" s="37">
        <f t="shared" si="138"/>
        <v>0</v>
      </c>
      <c r="O485" s="37">
        <f t="shared" si="138"/>
        <v>0</v>
      </c>
      <c r="P485" s="37">
        <f t="shared" si="138"/>
        <v>0</v>
      </c>
      <c r="Q485" s="37">
        <f t="shared" si="138"/>
        <v>0</v>
      </c>
      <c r="R485" s="37">
        <f t="shared" si="138"/>
        <v>0</v>
      </c>
      <c r="S485" s="37">
        <f t="shared" si="138"/>
        <v>0</v>
      </c>
      <c r="T485" s="37">
        <f t="shared" si="138"/>
        <v>0</v>
      </c>
      <c r="U485" s="37">
        <f t="shared" si="138"/>
        <v>0</v>
      </c>
      <c r="V485" s="37">
        <f t="shared" si="138"/>
        <v>0</v>
      </c>
      <c r="W485" s="37">
        <f t="shared" si="138"/>
        <v>0</v>
      </c>
      <c r="X485" s="37">
        <f t="shared" si="138"/>
        <v>0</v>
      </c>
      <c r="Y485" s="37">
        <f t="shared" si="138"/>
        <v>0</v>
      </c>
      <c r="Z485" s="37">
        <f t="shared" si="138"/>
        <v>0</v>
      </c>
      <c r="AA485" s="37">
        <f t="shared" si="138"/>
        <v>0</v>
      </c>
      <c r="AB485" s="37">
        <f t="shared" si="138"/>
        <v>0</v>
      </c>
      <c r="AC485" s="37">
        <f t="shared" si="138"/>
        <v>0</v>
      </c>
      <c r="AD485" s="37">
        <f t="shared" si="138"/>
        <v>0</v>
      </c>
      <c r="AE485" s="37">
        <f t="shared" si="138"/>
        <v>0</v>
      </c>
    </row>
    <row r="486" spans="1:31" x14ac:dyDescent="0.2">
      <c r="A486" s="9" t="s">
        <v>285</v>
      </c>
      <c r="B486" s="4" t="s">
        <v>286</v>
      </c>
      <c r="C486" s="37">
        <f t="shared" si="139"/>
        <v>0</v>
      </c>
      <c r="D486" s="37">
        <f t="shared" si="138"/>
        <v>0</v>
      </c>
      <c r="E486" s="37">
        <f t="shared" si="138"/>
        <v>0</v>
      </c>
      <c r="F486" s="37">
        <f t="shared" si="138"/>
        <v>0</v>
      </c>
      <c r="G486" s="37">
        <f t="shared" si="138"/>
        <v>0</v>
      </c>
      <c r="H486" s="37">
        <f t="shared" si="138"/>
        <v>0</v>
      </c>
      <c r="I486" s="37">
        <f t="shared" si="138"/>
        <v>0</v>
      </c>
      <c r="J486" s="37">
        <f t="shared" si="138"/>
        <v>0</v>
      </c>
      <c r="K486" s="37">
        <f t="shared" si="138"/>
        <v>0</v>
      </c>
      <c r="L486" s="37">
        <f t="shared" si="138"/>
        <v>0</v>
      </c>
      <c r="M486" s="37">
        <f t="shared" si="138"/>
        <v>0</v>
      </c>
      <c r="N486" s="37">
        <f t="shared" si="138"/>
        <v>0</v>
      </c>
      <c r="O486" s="37">
        <f t="shared" si="138"/>
        <v>0</v>
      </c>
      <c r="P486" s="37">
        <f t="shared" si="138"/>
        <v>0</v>
      </c>
      <c r="Q486" s="37">
        <f t="shared" si="138"/>
        <v>0</v>
      </c>
      <c r="R486" s="37">
        <f t="shared" si="138"/>
        <v>0</v>
      </c>
      <c r="S486" s="37">
        <f t="shared" si="138"/>
        <v>0</v>
      </c>
      <c r="T486" s="37">
        <f t="shared" si="138"/>
        <v>0</v>
      </c>
      <c r="U486" s="37">
        <f t="shared" si="138"/>
        <v>0</v>
      </c>
      <c r="V486" s="37">
        <f t="shared" si="138"/>
        <v>0</v>
      </c>
      <c r="W486" s="37">
        <f t="shared" si="138"/>
        <v>0</v>
      </c>
      <c r="X486" s="37">
        <f t="shared" si="138"/>
        <v>0</v>
      </c>
      <c r="Y486" s="37">
        <f t="shared" si="138"/>
        <v>0</v>
      </c>
      <c r="Z486" s="37">
        <f t="shared" si="138"/>
        <v>0</v>
      </c>
      <c r="AA486" s="37">
        <f t="shared" si="138"/>
        <v>0</v>
      </c>
      <c r="AB486" s="37">
        <f t="shared" si="138"/>
        <v>0</v>
      </c>
      <c r="AC486" s="37">
        <f t="shared" si="138"/>
        <v>0</v>
      </c>
      <c r="AD486" s="37">
        <f t="shared" si="138"/>
        <v>0</v>
      </c>
      <c r="AE486" s="37">
        <f t="shared" si="138"/>
        <v>0</v>
      </c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40">+C140</f>
        <v>0</v>
      </c>
      <c r="D488" s="37">
        <f t="shared" si="140"/>
        <v>0</v>
      </c>
      <c r="E488" s="37">
        <f t="shared" si="140"/>
        <v>0</v>
      </c>
      <c r="F488" s="37">
        <f t="shared" si="140"/>
        <v>0</v>
      </c>
      <c r="G488" s="37">
        <f t="shared" si="140"/>
        <v>0</v>
      </c>
      <c r="H488" s="37">
        <f t="shared" si="140"/>
        <v>0</v>
      </c>
      <c r="I488" s="37">
        <f t="shared" si="140"/>
        <v>0</v>
      </c>
      <c r="J488" s="37">
        <f t="shared" si="140"/>
        <v>0</v>
      </c>
      <c r="K488" s="37">
        <f t="shared" si="140"/>
        <v>0</v>
      </c>
      <c r="L488" s="37">
        <f t="shared" si="140"/>
        <v>0</v>
      </c>
      <c r="M488" s="37">
        <f t="shared" si="140"/>
        <v>0</v>
      </c>
      <c r="N488" s="37">
        <f t="shared" si="140"/>
        <v>0</v>
      </c>
      <c r="O488" s="37">
        <f t="shared" si="140"/>
        <v>0</v>
      </c>
      <c r="P488" s="37">
        <f t="shared" si="140"/>
        <v>0</v>
      </c>
      <c r="Q488" s="37">
        <f t="shared" si="140"/>
        <v>0</v>
      </c>
      <c r="R488" s="37">
        <f t="shared" si="140"/>
        <v>0</v>
      </c>
      <c r="S488" s="37">
        <f t="shared" si="140"/>
        <v>0</v>
      </c>
      <c r="T488" s="37">
        <f t="shared" si="140"/>
        <v>0</v>
      </c>
      <c r="U488" s="37">
        <f t="shared" si="140"/>
        <v>0</v>
      </c>
      <c r="V488" s="37">
        <f t="shared" si="140"/>
        <v>0</v>
      </c>
      <c r="W488" s="37">
        <f t="shared" si="140"/>
        <v>0</v>
      </c>
      <c r="X488" s="37">
        <f t="shared" si="140"/>
        <v>0</v>
      </c>
      <c r="Y488" s="37">
        <f t="shared" si="140"/>
        <v>0</v>
      </c>
      <c r="Z488" s="37">
        <f t="shared" si="140"/>
        <v>0</v>
      </c>
      <c r="AA488" s="37">
        <f t="shared" si="140"/>
        <v>0</v>
      </c>
      <c r="AB488" s="37">
        <f t="shared" si="140"/>
        <v>0</v>
      </c>
      <c r="AC488" s="37">
        <f t="shared" si="140"/>
        <v>0</v>
      </c>
      <c r="AD488" s="37">
        <f t="shared" si="140"/>
        <v>0</v>
      </c>
      <c r="AE488" s="37">
        <f t="shared" si="140"/>
        <v>0</v>
      </c>
    </row>
    <row r="489" spans="1:31" x14ac:dyDescent="0.2">
      <c r="A489" s="9" t="s">
        <v>306</v>
      </c>
      <c r="B489" s="4" t="s">
        <v>307</v>
      </c>
      <c r="C489" s="21">
        <f>+C490+C491+C492+C493+C494+C495+C496</f>
        <v>0</v>
      </c>
      <c r="D489" s="21">
        <f t="shared" ref="D489:AE489" si="141">+D490+D491+D492+D493+D494+D495+D496</f>
        <v>0</v>
      </c>
      <c r="E489" s="21">
        <f t="shared" si="141"/>
        <v>0</v>
      </c>
      <c r="F489" s="21">
        <f t="shared" si="141"/>
        <v>0</v>
      </c>
      <c r="G489" s="21">
        <f t="shared" si="141"/>
        <v>0</v>
      </c>
      <c r="H489" s="21">
        <f t="shared" si="141"/>
        <v>0</v>
      </c>
      <c r="I489" s="21">
        <f t="shared" si="141"/>
        <v>0</v>
      </c>
      <c r="J489" s="21">
        <f t="shared" si="141"/>
        <v>0</v>
      </c>
      <c r="K489" s="21">
        <f t="shared" si="141"/>
        <v>0</v>
      </c>
      <c r="L489" s="21">
        <f t="shared" si="141"/>
        <v>0</v>
      </c>
      <c r="M489" s="21">
        <f t="shared" si="141"/>
        <v>0</v>
      </c>
      <c r="N489" s="21">
        <f t="shared" si="141"/>
        <v>0</v>
      </c>
      <c r="O489" s="21">
        <f t="shared" si="141"/>
        <v>0</v>
      </c>
      <c r="P489" s="21">
        <f t="shared" si="141"/>
        <v>0</v>
      </c>
      <c r="Q489" s="21">
        <f t="shared" si="141"/>
        <v>0</v>
      </c>
      <c r="R489" s="21">
        <f t="shared" si="141"/>
        <v>0</v>
      </c>
      <c r="S489" s="21">
        <f t="shared" si="141"/>
        <v>0</v>
      </c>
      <c r="T489" s="21">
        <f t="shared" si="141"/>
        <v>0</v>
      </c>
      <c r="U489" s="21">
        <f t="shared" si="141"/>
        <v>0</v>
      </c>
      <c r="V489" s="21">
        <f t="shared" si="141"/>
        <v>0</v>
      </c>
      <c r="W489" s="21">
        <f t="shared" si="141"/>
        <v>0</v>
      </c>
      <c r="X489" s="21">
        <f t="shared" si="141"/>
        <v>0</v>
      </c>
      <c r="Y489" s="21">
        <f t="shared" si="141"/>
        <v>0</v>
      </c>
      <c r="Z489" s="21">
        <f t="shared" si="141"/>
        <v>0</v>
      </c>
      <c r="AA489" s="21">
        <f t="shared" si="141"/>
        <v>0</v>
      </c>
      <c r="AB489" s="21">
        <f t="shared" si="141"/>
        <v>0</v>
      </c>
      <c r="AC489" s="21">
        <f t="shared" si="141"/>
        <v>0</v>
      </c>
      <c r="AD489" s="21">
        <f t="shared" si="141"/>
        <v>0</v>
      </c>
      <c r="AE489" s="21">
        <f t="shared" si="141"/>
        <v>0</v>
      </c>
    </row>
    <row r="490" spans="1:31" x14ac:dyDescent="0.2">
      <c r="A490" s="9" t="s">
        <v>308</v>
      </c>
      <c r="B490" s="4" t="s">
        <v>309</v>
      </c>
      <c r="C490" s="37">
        <f t="shared" ref="C490:R495" si="142">+C142</f>
        <v>0</v>
      </c>
      <c r="D490" s="37">
        <f t="shared" si="142"/>
        <v>0</v>
      </c>
      <c r="E490" s="37">
        <f t="shared" si="142"/>
        <v>0</v>
      </c>
      <c r="F490" s="37">
        <f t="shared" si="142"/>
        <v>0</v>
      </c>
      <c r="G490" s="37">
        <f t="shared" si="142"/>
        <v>0</v>
      </c>
      <c r="H490" s="37">
        <f t="shared" si="142"/>
        <v>0</v>
      </c>
      <c r="I490" s="37">
        <f t="shared" si="142"/>
        <v>0</v>
      </c>
      <c r="J490" s="37">
        <f t="shared" si="142"/>
        <v>0</v>
      </c>
      <c r="K490" s="37">
        <f t="shared" si="142"/>
        <v>0</v>
      </c>
      <c r="L490" s="37">
        <f t="shared" si="142"/>
        <v>0</v>
      </c>
      <c r="M490" s="37">
        <f t="shared" si="142"/>
        <v>0</v>
      </c>
      <c r="N490" s="37">
        <f t="shared" si="142"/>
        <v>0</v>
      </c>
      <c r="O490" s="37">
        <f t="shared" si="142"/>
        <v>0</v>
      </c>
      <c r="P490" s="37">
        <f t="shared" si="142"/>
        <v>0</v>
      </c>
      <c r="Q490" s="37">
        <f t="shared" si="142"/>
        <v>0</v>
      </c>
      <c r="R490" s="37">
        <f t="shared" si="142"/>
        <v>0</v>
      </c>
      <c r="S490" s="37">
        <f t="shared" ref="D490:AE495" si="143">+S142</f>
        <v>0</v>
      </c>
      <c r="T490" s="37">
        <f t="shared" si="143"/>
        <v>0</v>
      </c>
      <c r="U490" s="37">
        <f t="shared" si="143"/>
        <v>0</v>
      </c>
      <c r="V490" s="37">
        <f t="shared" si="143"/>
        <v>0</v>
      </c>
      <c r="W490" s="37">
        <f t="shared" si="143"/>
        <v>0</v>
      </c>
      <c r="X490" s="37">
        <f t="shared" si="143"/>
        <v>0</v>
      </c>
      <c r="Y490" s="37">
        <f t="shared" si="143"/>
        <v>0</v>
      </c>
      <c r="Z490" s="37">
        <f t="shared" si="143"/>
        <v>0</v>
      </c>
      <c r="AA490" s="37">
        <f t="shared" si="143"/>
        <v>0</v>
      </c>
      <c r="AB490" s="37">
        <f t="shared" si="143"/>
        <v>0</v>
      </c>
      <c r="AC490" s="37">
        <f t="shared" si="143"/>
        <v>0</v>
      </c>
      <c r="AD490" s="37">
        <f t="shared" si="143"/>
        <v>0</v>
      </c>
      <c r="AE490" s="37">
        <f t="shared" si="143"/>
        <v>0</v>
      </c>
    </row>
    <row r="491" spans="1:31" x14ac:dyDescent="0.2">
      <c r="A491" s="9" t="s">
        <v>310</v>
      </c>
      <c r="B491" s="4" t="s">
        <v>311</v>
      </c>
      <c r="C491" s="37">
        <f t="shared" si="142"/>
        <v>0</v>
      </c>
      <c r="D491" s="37">
        <f t="shared" si="143"/>
        <v>0</v>
      </c>
      <c r="E491" s="37">
        <f t="shared" si="143"/>
        <v>0</v>
      </c>
      <c r="F491" s="37">
        <f t="shared" si="143"/>
        <v>0</v>
      </c>
      <c r="G491" s="37">
        <f t="shared" si="143"/>
        <v>0</v>
      </c>
      <c r="H491" s="37">
        <f t="shared" si="143"/>
        <v>0</v>
      </c>
      <c r="I491" s="37">
        <f t="shared" si="143"/>
        <v>0</v>
      </c>
      <c r="J491" s="37">
        <f t="shared" si="143"/>
        <v>0</v>
      </c>
      <c r="K491" s="37">
        <f t="shared" si="143"/>
        <v>0</v>
      </c>
      <c r="L491" s="37">
        <f t="shared" si="143"/>
        <v>0</v>
      </c>
      <c r="M491" s="37">
        <f t="shared" si="143"/>
        <v>0</v>
      </c>
      <c r="N491" s="37">
        <f t="shared" si="143"/>
        <v>0</v>
      </c>
      <c r="O491" s="37">
        <f t="shared" si="143"/>
        <v>0</v>
      </c>
      <c r="P491" s="37">
        <f t="shared" si="143"/>
        <v>0</v>
      </c>
      <c r="Q491" s="37">
        <f t="shared" si="143"/>
        <v>0</v>
      </c>
      <c r="R491" s="37">
        <f t="shared" si="143"/>
        <v>0</v>
      </c>
      <c r="S491" s="37">
        <f t="shared" si="143"/>
        <v>0</v>
      </c>
      <c r="T491" s="37">
        <f t="shared" si="143"/>
        <v>0</v>
      </c>
      <c r="U491" s="37">
        <f t="shared" si="143"/>
        <v>0</v>
      </c>
      <c r="V491" s="37">
        <f t="shared" si="143"/>
        <v>0</v>
      </c>
      <c r="W491" s="37">
        <f t="shared" si="143"/>
        <v>0</v>
      </c>
      <c r="X491" s="37">
        <f t="shared" si="143"/>
        <v>0</v>
      </c>
      <c r="Y491" s="37">
        <f t="shared" si="143"/>
        <v>0</v>
      </c>
      <c r="Z491" s="37">
        <f t="shared" si="143"/>
        <v>0</v>
      </c>
      <c r="AA491" s="37">
        <f t="shared" si="143"/>
        <v>0</v>
      </c>
      <c r="AB491" s="37">
        <f t="shared" si="143"/>
        <v>0</v>
      </c>
      <c r="AC491" s="37">
        <f t="shared" si="143"/>
        <v>0</v>
      </c>
      <c r="AD491" s="37">
        <f t="shared" si="143"/>
        <v>0</v>
      </c>
      <c r="AE491" s="37">
        <f t="shared" si="143"/>
        <v>0</v>
      </c>
    </row>
    <row r="492" spans="1:31" x14ac:dyDescent="0.2">
      <c r="A492" s="9" t="s">
        <v>312</v>
      </c>
      <c r="B492" s="4" t="s">
        <v>313</v>
      </c>
      <c r="C492" s="37">
        <f t="shared" si="142"/>
        <v>0</v>
      </c>
      <c r="D492" s="37">
        <f t="shared" si="143"/>
        <v>0</v>
      </c>
      <c r="E492" s="37">
        <f t="shared" si="143"/>
        <v>0</v>
      </c>
      <c r="F492" s="37">
        <f t="shared" si="143"/>
        <v>0</v>
      </c>
      <c r="G492" s="37">
        <f t="shared" si="143"/>
        <v>0</v>
      </c>
      <c r="H492" s="37">
        <f t="shared" si="143"/>
        <v>0</v>
      </c>
      <c r="I492" s="37">
        <f t="shared" si="143"/>
        <v>0</v>
      </c>
      <c r="J492" s="37">
        <f t="shared" si="143"/>
        <v>0</v>
      </c>
      <c r="K492" s="37">
        <f t="shared" si="143"/>
        <v>0</v>
      </c>
      <c r="L492" s="37">
        <f t="shared" si="143"/>
        <v>0</v>
      </c>
      <c r="M492" s="37">
        <f t="shared" si="143"/>
        <v>0</v>
      </c>
      <c r="N492" s="37">
        <f t="shared" si="143"/>
        <v>0</v>
      </c>
      <c r="O492" s="37">
        <f t="shared" si="143"/>
        <v>0</v>
      </c>
      <c r="P492" s="37">
        <f t="shared" si="143"/>
        <v>0</v>
      </c>
      <c r="Q492" s="37">
        <f t="shared" si="143"/>
        <v>0</v>
      </c>
      <c r="R492" s="37">
        <f t="shared" si="143"/>
        <v>0</v>
      </c>
      <c r="S492" s="37">
        <f t="shared" si="143"/>
        <v>0</v>
      </c>
      <c r="T492" s="37">
        <f t="shared" si="143"/>
        <v>0</v>
      </c>
      <c r="U492" s="37">
        <f t="shared" si="143"/>
        <v>0</v>
      </c>
      <c r="V492" s="37">
        <f t="shared" si="143"/>
        <v>0</v>
      </c>
      <c r="W492" s="37">
        <f t="shared" si="143"/>
        <v>0</v>
      </c>
      <c r="X492" s="37">
        <f t="shared" si="143"/>
        <v>0</v>
      </c>
      <c r="Y492" s="37">
        <f t="shared" si="143"/>
        <v>0</v>
      </c>
      <c r="Z492" s="37">
        <f t="shared" si="143"/>
        <v>0</v>
      </c>
      <c r="AA492" s="37">
        <f t="shared" si="143"/>
        <v>0</v>
      </c>
      <c r="AB492" s="37">
        <f t="shared" si="143"/>
        <v>0</v>
      </c>
      <c r="AC492" s="37">
        <f t="shared" si="143"/>
        <v>0</v>
      </c>
      <c r="AD492" s="37">
        <f t="shared" si="143"/>
        <v>0</v>
      </c>
      <c r="AE492" s="37">
        <f t="shared" si="143"/>
        <v>0</v>
      </c>
    </row>
    <row r="493" spans="1:31" x14ac:dyDescent="0.2">
      <c r="A493" s="9" t="s">
        <v>314</v>
      </c>
      <c r="B493" s="4" t="s">
        <v>315</v>
      </c>
      <c r="C493" s="37">
        <f t="shared" si="142"/>
        <v>0</v>
      </c>
      <c r="D493" s="37">
        <f t="shared" si="143"/>
        <v>0</v>
      </c>
      <c r="E493" s="37">
        <f t="shared" si="143"/>
        <v>0</v>
      </c>
      <c r="F493" s="37">
        <f t="shared" si="143"/>
        <v>0</v>
      </c>
      <c r="G493" s="37">
        <f t="shared" si="143"/>
        <v>0</v>
      </c>
      <c r="H493" s="37">
        <f t="shared" si="143"/>
        <v>0</v>
      </c>
      <c r="I493" s="37">
        <f t="shared" si="143"/>
        <v>0</v>
      </c>
      <c r="J493" s="37">
        <f t="shared" si="143"/>
        <v>0</v>
      </c>
      <c r="K493" s="37">
        <f t="shared" si="143"/>
        <v>0</v>
      </c>
      <c r="L493" s="37">
        <f t="shared" si="143"/>
        <v>0</v>
      </c>
      <c r="M493" s="37">
        <f t="shared" si="143"/>
        <v>0</v>
      </c>
      <c r="N493" s="37">
        <f t="shared" si="143"/>
        <v>0</v>
      </c>
      <c r="O493" s="37">
        <f t="shared" si="143"/>
        <v>0</v>
      </c>
      <c r="P493" s="37">
        <f t="shared" si="143"/>
        <v>0</v>
      </c>
      <c r="Q493" s="37">
        <f t="shared" si="143"/>
        <v>0</v>
      </c>
      <c r="R493" s="37">
        <f t="shared" si="143"/>
        <v>0</v>
      </c>
      <c r="S493" s="37">
        <f t="shared" si="143"/>
        <v>0</v>
      </c>
      <c r="T493" s="37">
        <f t="shared" si="143"/>
        <v>0</v>
      </c>
      <c r="U493" s="37">
        <f t="shared" si="143"/>
        <v>0</v>
      </c>
      <c r="V493" s="37">
        <f t="shared" si="143"/>
        <v>0</v>
      </c>
      <c r="W493" s="37">
        <f t="shared" si="143"/>
        <v>0</v>
      </c>
      <c r="X493" s="37">
        <f t="shared" si="143"/>
        <v>0</v>
      </c>
      <c r="Y493" s="37">
        <f t="shared" si="143"/>
        <v>0</v>
      </c>
      <c r="Z493" s="37">
        <f t="shared" si="143"/>
        <v>0</v>
      </c>
      <c r="AA493" s="37">
        <f t="shared" si="143"/>
        <v>0</v>
      </c>
      <c r="AB493" s="37">
        <f t="shared" si="143"/>
        <v>0</v>
      </c>
      <c r="AC493" s="37">
        <f t="shared" si="143"/>
        <v>0</v>
      </c>
      <c r="AD493" s="37">
        <f t="shared" si="143"/>
        <v>0</v>
      </c>
      <c r="AE493" s="37">
        <f t="shared" si="143"/>
        <v>0</v>
      </c>
    </row>
    <row r="494" spans="1:31" x14ac:dyDescent="0.2">
      <c r="A494" s="9" t="s">
        <v>316</v>
      </c>
      <c r="B494" s="4" t="s">
        <v>317</v>
      </c>
      <c r="C494" s="37">
        <f t="shared" si="142"/>
        <v>0</v>
      </c>
      <c r="D494" s="37">
        <f t="shared" si="143"/>
        <v>0</v>
      </c>
      <c r="E494" s="37">
        <f t="shared" si="143"/>
        <v>0</v>
      </c>
      <c r="F494" s="37">
        <f t="shared" si="143"/>
        <v>0</v>
      </c>
      <c r="G494" s="37">
        <f t="shared" si="143"/>
        <v>0</v>
      </c>
      <c r="H494" s="37">
        <f t="shared" si="143"/>
        <v>0</v>
      </c>
      <c r="I494" s="37">
        <f t="shared" si="143"/>
        <v>0</v>
      </c>
      <c r="J494" s="37">
        <f t="shared" si="143"/>
        <v>0</v>
      </c>
      <c r="K494" s="37">
        <f t="shared" si="143"/>
        <v>0</v>
      </c>
      <c r="L494" s="37">
        <f t="shared" si="143"/>
        <v>0</v>
      </c>
      <c r="M494" s="37">
        <f t="shared" si="143"/>
        <v>0</v>
      </c>
      <c r="N494" s="37">
        <f t="shared" si="143"/>
        <v>0</v>
      </c>
      <c r="O494" s="37">
        <f t="shared" si="143"/>
        <v>0</v>
      </c>
      <c r="P494" s="37">
        <f t="shared" si="143"/>
        <v>0</v>
      </c>
      <c r="Q494" s="37">
        <f t="shared" si="143"/>
        <v>0</v>
      </c>
      <c r="R494" s="37">
        <f t="shared" si="143"/>
        <v>0</v>
      </c>
      <c r="S494" s="37">
        <f t="shared" si="143"/>
        <v>0</v>
      </c>
      <c r="T494" s="37">
        <f t="shared" si="143"/>
        <v>0</v>
      </c>
      <c r="U494" s="37">
        <f t="shared" si="143"/>
        <v>0</v>
      </c>
      <c r="V494" s="37">
        <f t="shared" si="143"/>
        <v>0</v>
      </c>
      <c r="W494" s="37">
        <f t="shared" si="143"/>
        <v>0</v>
      </c>
      <c r="X494" s="37">
        <f t="shared" si="143"/>
        <v>0</v>
      </c>
      <c r="Y494" s="37">
        <f t="shared" si="143"/>
        <v>0</v>
      </c>
      <c r="Z494" s="37">
        <f t="shared" si="143"/>
        <v>0</v>
      </c>
      <c r="AA494" s="37">
        <f t="shared" si="143"/>
        <v>0</v>
      </c>
      <c r="AB494" s="37">
        <f t="shared" si="143"/>
        <v>0</v>
      </c>
      <c r="AC494" s="37">
        <f t="shared" si="143"/>
        <v>0</v>
      </c>
      <c r="AD494" s="37">
        <f t="shared" si="143"/>
        <v>0</v>
      </c>
      <c r="AE494" s="37">
        <f t="shared" si="143"/>
        <v>0</v>
      </c>
    </row>
    <row r="495" spans="1:31" x14ac:dyDescent="0.2">
      <c r="A495" s="9" t="s">
        <v>318</v>
      </c>
      <c r="B495" s="4" t="s">
        <v>319</v>
      </c>
      <c r="C495" s="37">
        <f t="shared" si="142"/>
        <v>0</v>
      </c>
      <c r="D495" s="37">
        <f t="shared" si="143"/>
        <v>0</v>
      </c>
      <c r="E495" s="37">
        <f t="shared" si="143"/>
        <v>0</v>
      </c>
      <c r="F495" s="37">
        <f t="shared" si="143"/>
        <v>0</v>
      </c>
      <c r="G495" s="37">
        <f t="shared" si="143"/>
        <v>0</v>
      </c>
      <c r="H495" s="37">
        <f t="shared" si="143"/>
        <v>0</v>
      </c>
      <c r="I495" s="37">
        <f t="shared" si="143"/>
        <v>0</v>
      </c>
      <c r="J495" s="37">
        <f t="shared" si="143"/>
        <v>0</v>
      </c>
      <c r="K495" s="37">
        <f t="shared" si="143"/>
        <v>0</v>
      </c>
      <c r="L495" s="37">
        <f t="shared" si="143"/>
        <v>0</v>
      </c>
      <c r="M495" s="37">
        <f t="shared" si="143"/>
        <v>0</v>
      </c>
      <c r="N495" s="37">
        <f t="shared" si="143"/>
        <v>0</v>
      </c>
      <c r="O495" s="37">
        <f t="shared" si="143"/>
        <v>0</v>
      </c>
      <c r="P495" s="37">
        <f t="shared" si="143"/>
        <v>0</v>
      </c>
      <c r="Q495" s="37">
        <f t="shared" si="143"/>
        <v>0</v>
      </c>
      <c r="R495" s="37">
        <f t="shared" si="143"/>
        <v>0</v>
      </c>
      <c r="S495" s="37">
        <f t="shared" si="143"/>
        <v>0</v>
      </c>
      <c r="T495" s="37">
        <f t="shared" si="143"/>
        <v>0</v>
      </c>
      <c r="U495" s="37">
        <f t="shared" si="143"/>
        <v>0</v>
      </c>
      <c r="V495" s="37">
        <f t="shared" si="143"/>
        <v>0</v>
      </c>
      <c r="W495" s="37">
        <f t="shared" si="143"/>
        <v>0</v>
      </c>
      <c r="X495" s="37">
        <f t="shared" si="143"/>
        <v>0</v>
      </c>
      <c r="Y495" s="37">
        <f t="shared" si="143"/>
        <v>0</v>
      </c>
      <c r="Z495" s="37">
        <f t="shared" si="143"/>
        <v>0</v>
      </c>
      <c r="AA495" s="37">
        <f t="shared" si="143"/>
        <v>0</v>
      </c>
      <c r="AB495" s="37">
        <f t="shared" si="143"/>
        <v>0</v>
      </c>
      <c r="AC495" s="37">
        <f t="shared" si="143"/>
        <v>0</v>
      </c>
      <c r="AD495" s="37">
        <f t="shared" si="143"/>
        <v>0</v>
      </c>
      <c r="AE495" s="37">
        <f t="shared" si="143"/>
        <v>0</v>
      </c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>
        <f>+C498+C499+C501</f>
        <v>1.9439176048129689</v>
      </c>
      <c r="D497" s="21">
        <f t="shared" ref="D497:AE497" si="144">+D498+D499+D501</f>
        <v>1.9372022442924253</v>
      </c>
      <c r="E497" s="21">
        <f t="shared" si="144"/>
        <v>2.036901006957244</v>
      </c>
      <c r="F497" s="21">
        <f t="shared" si="144"/>
        <v>2.0471652899718435</v>
      </c>
      <c r="G497" s="21">
        <f t="shared" si="144"/>
        <v>2.1389904051596051</v>
      </c>
      <c r="H497" s="21">
        <f t="shared" si="144"/>
        <v>2.1722158563200296</v>
      </c>
      <c r="I497" s="21">
        <f t="shared" si="144"/>
        <v>2.2603510162317266</v>
      </c>
      <c r="J497" s="21">
        <f t="shared" si="144"/>
        <v>2.294914078430927</v>
      </c>
      <c r="K497" s="21">
        <f t="shared" si="144"/>
        <v>2.3110735722658302</v>
      </c>
      <c r="L497" s="21">
        <f t="shared" si="144"/>
        <v>2.130080529124148</v>
      </c>
      <c r="M497" s="21">
        <f t="shared" si="144"/>
        <v>2.4242514317234036</v>
      </c>
      <c r="N497" s="21">
        <f t="shared" si="144"/>
        <v>2.4760377419455271</v>
      </c>
      <c r="O497" s="21">
        <f t="shared" si="144"/>
        <v>2.6102539744449533</v>
      </c>
      <c r="P497" s="21">
        <f t="shared" si="144"/>
        <v>2.5308768611078785</v>
      </c>
      <c r="Q497" s="21">
        <f t="shared" si="144"/>
        <v>2.6021787621904657</v>
      </c>
      <c r="R497" s="21">
        <f t="shared" si="144"/>
        <v>2.9313440293340602</v>
      </c>
      <c r="S497" s="21">
        <f t="shared" si="144"/>
        <v>2.9794884808441724</v>
      </c>
      <c r="T497" s="21">
        <f t="shared" si="144"/>
        <v>3.0807078544574358</v>
      </c>
      <c r="U497" s="21">
        <f t="shared" si="144"/>
        <v>3.2621142254269704</v>
      </c>
      <c r="V497" s="21">
        <f t="shared" si="144"/>
        <v>3.2811783540445481</v>
      </c>
      <c r="W497" s="21">
        <f t="shared" si="144"/>
        <v>3.6763005532728856</v>
      </c>
      <c r="X497" s="21">
        <f t="shared" si="144"/>
        <v>4.2990826752944091</v>
      </c>
      <c r="Y497" s="21">
        <f t="shared" si="144"/>
        <v>4.5027149016508767</v>
      </c>
      <c r="Z497" s="21">
        <f t="shared" si="144"/>
        <v>4.3913533269869935</v>
      </c>
      <c r="AA497" s="21">
        <f t="shared" si="144"/>
        <v>4.3683965037916632</v>
      </c>
      <c r="AB497" s="21">
        <f t="shared" si="144"/>
        <v>4.504019333714389</v>
      </c>
      <c r="AC497" s="21">
        <f t="shared" si="144"/>
        <v>5.2307629722791953</v>
      </c>
      <c r="AD497" s="21">
        <f t="shared" si="144"/>
        <v>5.5076756055517411</v>
      </c>
      <c r="AE497" s="21">
        <f t="shared" si="144"/>
        <v>5.8548639959191719</v>
      </c>
    </row>
    <row r="498" spans="1:31" x14ac:dyDescent="0.2">
      <c r="A498" s="9" t="s">
        <v>323</v>
      </c>
      <c r="B498" s="4" t="s">
        <v>324</v>
      </c>
      <c r="C498" s="37">
        <f>+C150</f>
        <v>1.6211746390708817</v>
      </c>
      <c r="D498" s="37">
        <f t="shared" ref="D498:AE498" si="145">+D150</f>
        <v>1.6532221255353143</v>
      </c>
      <c r="E498" s="37">
        <f t="shared" si="145"/>
        <v>1.6861711328121158</v>
      </c>
      <c r="F498" s="37">
        <f t="shared" si="145"/>
        <v>1.7200375964546848</v>
      </c>
      <c r="G498" s="37">
        <f t="shared" si="145"/>
        <v>1.7548383147146784</v>
      </c>
      <c r="H498" s="37">
        <f t="shared" si="145"/>
        <v>1.7905909612036059</v>
      </c>
      <c r="I498" s="37">
        <f t="shared" si="145"/>
        <v>1.8273140990757986</v>
      </c>
      <c r="J498" s="37">
        <f t="shared" si="145"/>
        <v>1.8650271967561711</v>
      </c>
      <c r="K498" s="37">
        <f t="shared" si="145"/>
        <v>1.9037506452397654</v>
      </c>
      <c r="L498" s="37">
        <f t="shared" si="145"/>
        <v>2.0202890487507652</v>
      </c>
      <c r="M498" s="37">
        <f t="shared" si="145"/>
        <v>2.0079248314128715</v>
      </c>
      <c r="N498" s="37">
        <f t="shared" si="145"/>
        <v>2.0508015692173975</v>
      </c>
      <c r="O498" s="37">
        <f t="shared" si="145"/>
        <v>2.1479242793232456</v>
      </c>
      <c r="P498" s="37">
        <f t="shared" si="145"/>
        <v>2.0972728633875506</v>
      </c>
      <c r="Q498" s="37">
        <f t="shared" si="145"/>
        <v>2.1502301257131577</v>
      </c>
      <c r="R498" s="37">
        <f t="shared" si="145"/>
        <v>2.4034547644018209</v>
      </c>
      <c r="S498" s="37">
        <f t="shared" si="145"/>
        <v>2.5253255779688626</v>
      </c>
      <c r="T498" s="37">
        <f t="shared" si="145"/>
        <v>2.6605018303496544</v>
      </c>
      <c r="U498" s="37">
        <f t="shared" si="145"/>
        <v>2.8425429323250162</v>
      </c>
      <c r="V498" s="37">
        <f t="shared" si="145"/>
        <v>2.9729713017455506</v>
      </c>
      <c r="W498" s="37">
        <f t="shared" si="145"/>
        <v>3.2445579940260796</v>
      </c>
      <c r="X498" s="37">
        <f t="shared" si="145"/>
        <v>3.8812621707311235</v>
      </c>
      <c r="Y498" s="37">
        <f t="shared" si="145"/>
        <v>4.0930193016216796</v>
      </c>
      <c r="Z498" s="37">
        <f t="shared" si="145"/>
        <v>3.870840184262387</v>
      </c>
      <c r="AA498" s="37">
        <f t="shared" si="145"/>
        <v>3.9222062810643976</v>
      </c>
      <c r="AB498" s="37">
        <f t="shared" si="145"/>
        <v>4.0163588004731068</v>
      </c>
      <c r="AC498" s="37">
        <f t="shared" si="145"/>
        <v>4.765985979632025</v>
      </c>
      <c r="AD498" s="37">
        <f t="shared" si="145"/>
        <v>5.1358772530870462</v>
      </c>
      <c r="AE498" s="37">
        <f t="shared" si="145"/>
        <v>5.4183353701942156</v>
      </c>
    </row>
    <row r="499" spans="1:31" x14ac:dyDescent="0.2">
      <c r="A499" s="9" t="s">
        <v>325</v>
      </c>
      <c r="B499" s="4" t="s">
        <v>326</v>
      </c>
      <c r="C499" s="37">
        <f>+C151</f>
        <v>0.32274296574208722</v>
      </c>
      <c r="D499" s="37">
        <f t="shared" ref="D499:AE499" si="146">+D151</f>
        <v>0.28398011875711088</v>
      </c>
      <c r="E499" s="37">
        <f t="shared" si="146"/>
        <v>0.35072987414512796</v>
      </c>
      <c r="F499" s="37">
        <f t="shared" si="146"/>
        <v>0.32712769351715887</v>
      </c>
      <c r="G499" s="37">
        <f t="shared" si="146"/>
        <v>0.38415209044492676</v>
      </c>
      <c r="H499" s="37">
        <f t="shared" si="146"/>
        <v>0.38162489511642356</v>
      </c>
      <c r="I499" s="37">
        <f t="shared" si="146"/>
        <v>0.43303691715592796</v>
      </c>
      <c r="J499" s="37">
        <f t="shared" si="146"/>
        <v>0.42988688167475608</v>
      </c>
      <c r="K499" s="37">
        <f t="shared" si="146"/>
        <v>0.40732292702606476</v>
      </c>
      <c r="L499" s="37">
        <f t="shared" si="146"/>
        <v>0.109791480373383</v>
      </c>
      <c r="M499" s="37">
        <f t="shared" si="146"/>
        <v>0.41632660031053231</v>
      </c>
      <c r="N499" s="37">
        <f t="shared" si="146"/>
        <v>0.42523617272812936</v>
      </c>
      <c r="O499" s="37">
        <f t="shared" si="146"/>
        <v>0.46232969512170752</v>
      </c>
      <c r="P499" s="37">
        <f t="shared" si="146"/>
        <v>0.43360399772032809</v>
      </c>
      <c r="Q499" s="37">
        <f t="shared" si="146"/>
        <v>0.45194863647730787</v>
      </c>
      <c r="R499" s="37">
        <f t="shared" si="146"/>
        <v>0.5278892649322392</v>
      </c>
      <c r="S499" s="37">
        <f t="shared" si="146"/>
        <v>0.45416290287530997</v>
      </c>
      <c r="T499" s="37">
        <f t="shared" si="146"/>
        <v>0.42020602410778146</v>
      </c>
      <c r="U499" s="37">
        <f t="shared" si="146"/>
        <v>0.41957129310195435</v>
      </c>
      <c r="V499" s="37">
        <f t="shared" si="146"/>
        <v>0.30820705229899747</v>
      </c>
      <c r="W499" s="37">
        <f t="shared" si="146"/>
        <v>0.43174255924680605</v>
      </c>
      <c r="X499" s="37">
        <f t="shared" si="146"/>
        <v>0.41782050456328612</v>
      </c>
      <c r="Y499" s="37">
        <f t="shared" si="146"/>
        <v>0.40969560002919736</v>
      </c>
      <c r="Z499" s="37">
        <f t="shared" si="146"/>
        <v>0.5205131427246068</v>
      </c>
      <c r="AA499" s="37">
        <f t="shared" si="146"/>
        <v>0.44619022272726572</v>
      </c>
      <c r="AB499" s="37">
        <f t="shared" si="146"/>
        <v>0.48766053324128267</v>
      </c>
      <c r="AC499" s="37">
        <f t="shared" si="146"/>
        <v>0.46477699264717071</v>
      </c>
      <c r="AD499" s="37">
        <f t="shared" si="146"/>
        <v>0.37179835246469473</v>
      </c>
      <c r="AE499" s="37">
        <f t="shared" si="146"/>
        <v>0.43652862572495593</v>
      </c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>+C521+C522+C523</f>
        <v>0</v>
      </c>
      <c r="D520" s="21">
        <f t="shared" ref="D520:AE520" si="147">+D521+D522+D523</f>
        <v>0</v>
      </c>
      <c r="E520" s="21">
        <f t="shared" si="147"/>
        <v>0</v>
      </c>
      <c r="F520" s="21">
        <f t="shared" si="147"/>
        <v>0</v>
      </c>
      <c r="G520" s="21">
        <f t="shared" si="147"/>
        <v>0</v>
      </c>
      <c r="H520" s="21">
        <f t="shared" si="147"/>
        <v>0</v>
      </c>
      <c r="I520" s="21">
        <f t="shared" si="147"/>
        <v>0</v>
      </c>
      <c r="J520" s="21">
        <f t="shared" si="147"/>
        <v>0</v>
      </c>
      <c r="K520" s="21">
        <f t="shared" si="147"/>
        <v>0</v>
      </c>
      <c r="L520" s="21">
        <f t="shared" si="147"/>
        <v>0</v>
      </c>
      <c r="M520" s="21">
        <f t="shared" si="147"/>
        <v>0</v>
      </c>
      <c r="N520" s="21">
        <f t="shared" si="147"/>
        <v>0</v>
      </c>
      <c r="O520" s="21">
        <f t="shared" si="147"/>
        <v>0</v>
      </c>
      <c r="P520" s="21">
        <f t="shared" si="147"/>
        <v>0</v>
      </c>
      <c r="Q520" s="21">
        <f t="shared" si="147"/>
        <v>0</v>
      </c>
      <c r="R520" s="21">
        <f t="shared" si="147"/>
        <v>0</v>
      </c>
      <c r="S520" s="21">
        <f t="shared" si="147"/>
        <v>0</v>
      </c>
      <c r="T520" s="21">
        <f t="shared" si="147"/>
        <v>0</v>
      </c>
      <c r="U520" s="21">
        <f t="shared" si="147"/>
        <v>0</v>
      </c>
      <c r="V520" s="21">
        <f t="shared" si="147"/>
        <v>0</v>
      </c>
      <c r="W520" s="21">
        <f t="shared" si="147"/>
        <v>0</v>
      </c>
      <c r="X520" s="21">
        <f t="shared" si="147"/>
        <v>0</v>
      </c>
      <c r="Y520" s="21">
        <f t="shared" si="147"/>
        <v>0</v>
      </c>
      <c r="Z520" s="21">
        <f t="shared" si="147"/>
        <v>0</v>
      </c>
      <c r="AA520" s="21">
        <f t="shared" si="147"/>
        <v>0</v>
      </c>
      <c r="AB520" s="21">
        <f t="shared" si="147"/>
        <v>0</v>
      </c>
      <c r="AC520" s="21">
        <f t="shared" si="147"/>
        <v>0</v>
      </c>
      <c r="AD520" s="21">
        <f t="shared" si="147"/>
        <v>0</v>
      </c>
      <c r="AE520" s="21">
        <f t="shared" si="147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48">+C525+C530+C536+C541+C544+C545+C549+C552++C553+C554</f>
        <v>22.391574899886916</v>
      </c>
      <c r="D524" s="28">
        <f t="shared" si="148"/>
        <v>25.309535725876405</v>
      </c>
      <c r="E524" s="28">
        <f t="shared" si="148"/>
        <v>27.482110033352136</v>
      </c>
      <c r="F524" s="28">
        <f t="shared" si="148"/>
        <v>27.587051193122793</v>
      </c>
      <c r="G524" s="28">
        <f t="shared" si="148"/>
        <v>26.150276516613054</v>
      </c>
      <c r="H524" s="28">
        <f t="shared" si="148"/>
        <v>29.207068090935564</v>
      </c>
      <c r="I524" s="28">
        <f t="shared" si="148"/>
        <v>38.625280190500185</v>
      </c>
      <c r="J524" s="28">
        <f t="shared" si="148"/>
        <v>27.092012587250238</v>
      </c>
      <c r="K524" s="28">
        <f t="shared" si="148"/>
        <v>30.726160713973851</v>
      </c>
      <c r="L524" s="28">
        <f t="shared" si="148"/>
        <v>35.316835659928742</v>
      </c>
      <c r="M524" s="28">
        <f t="shared" si="148"/>
        <v>39.284974908668609</v>
      </c>
      <c r="N524" s="28">
        <f t="shared" si="148"/>
        <v>35.461426848487619</v>
      </c>
      <c r="O524" s="28">
        <f t="shared" si="148"/>
        <v>40.024159487366219</v>
      </c>
      <c r="P524" s="28">
        <f t="shared" si="148"/>
        <v>44.514115569350672</v>
      </c>
      <c r="Q524" s="28">
        <f t="shared" si="148"/>
        <v>45.570239615407537</v>
      </c>
      <c r="R524" s="28">
        <f t="shared" si="148"/>
        <v>38.29180375524713</v>
      </c>
      <c r="S524" s="28">
        <f t="shared" si="148"/>
        <v>40.47642643654423</v>
      </c>
      <c r="T524" s="28">
        <f t="shared" si="148"/>
        <v>40.03443675119177</v>
      </c>
      <c r="U524" s="28">
        <f t="shared" si="148"/>
        <v>44.460349281431</v>
      </c>
      <c r="V524" s="28">
        <f t="shared" si="148"/>
        <v>39.082924287263737</v>
      </c>
      <c r="W524" s="28">
        <f t="shared" si="148"/>
        <v>48.929010055935287</v>
      </c>
      <c r="X524" s="28">
        <f t="shared" si="148"/>
        <v>48.491067665658782</v>
      </c>
      <c r="Y524" s="28">
        <f t="shared" si="148"/>
        <v>48.285634148940183</v>
      </c>
      <c r="Z524" s="28">
        <f t="shared" si="148"/>
        <v>51.932070601724156</v>
      </c>
      <c r="AA524" s="28">
        <f t="shared" si="148"/>
        <v>49.480970370686954</v>
      </c>
      <c r="AB524" s="28">
        <f t="shared" si="148"/>
        <v>56.165822840797603</v>
      </c>
      <c r="AC524" s="28">
        <f t="shared" si="148"/>
        <v>46.299611373477845</v>
      </c>
      <c r="AD524" s="28">
        <f t="shared" si="148"/>
        <v>46.844634358010843</v>
      </c>
      <c r="AE524" s="28">
        <f t="shared" si="148"/>
        <v>47.435172819727775</v>
      </c>
    </row>
    <row r="525" spans="1:31" x14ac:dyDescent="0.2">
      <c r="A525" s="9" t="s">
        <v>392</v>
      </c>
      <c r="B525" s="4" t="s">
        <v>393</v>
      </c>
      <c r="C525" s="21">
        <f>+C526+C527+C528+C529</f>
        <v>0</v>
      </c>
      <c r="D525" s="21">
        <f t="shared" ref="D525:AE525" si="149">+D526+D527+D528+D529</f>
        <v>0</v>
      </c>
      <c r="E525" s="21">
        <f t="shared" si="149"/>
        <v>0</v>
      </c>
      <c r="F525" s="21">
        <f t="shared" si="149"/>
        <v>0</v>
      </c>
      <c r="G525" s="21">
        <f t="shared" si="149"/>
        <v>0</v>
      </c>
      <c r="H525" s="21">
        <f t="shared" si="149"/>
        <v>0</v>
      </c>
      <c r="I525" s="21">
        <f t="shared" si="149"/>
        <v>0</v>
      </c>
      <c r="J525" s="21">
        <f t="shared" si="149"/>
        <v>0</v>
      </c>
      <c r="K525" s="21">
        <f t="shared" si="149"/>
        <v>0</v>
      </c>
      <c r="L525" s="21">
        <f t="shared" si="149"/>
        <v>0</v>
      </c>
      <c r="M525" s="21">
        <f t="shared" si="149"/>
        <v>0</v>
      </c>
      <c r="N525" s="21">
        <f t="shared" si="149"/>
        <v>0</v>
      </c>
      <c r="O525" s="21">
        <f t="shared" si="149"/>
        <v>0</v>
      </c>
      <c r="P525" s="21">
        <f t="shared" si="149"/>
        <v>0</v>
      </c>
      <c r="Q525" s="21">
        <f t="shared" si="149"/>
        <v>0</v>
      </c>
      <c r="R525" s="21">
        <f t="shared" si="149"/>
        <v>0</v>
      </c>
      <c r="S525" s="21">
        <f t="shared" si="149"/>
        <v>0</v>
      </c>
      <c r="T525" s="21">
        <f t="shared" si="149"/>
        <v>0</v>
      </c>
      <c r="U525" s="21">
        <f t="shared" si="149"/>
        <v>0</v>
      </c>
      <c r="V525" s="21">
        <f t="shared" si="149"/>
        <v>0</v>
      </c>
      <c r="W525" s="21">
        <f t="shared" si="149"/>
        <v>0</v>
      </c>
      <c r="X525" s="21">
        <f t="shared" si="149"/>
        <v>0</v>
      </c>
      <c r="Y525" s="21">
        <f t="shared" si="149"/>
        <v>0</v>
      </c>
      <c r="Z525" s="21">
        <f t="shared" si="149"/>
        <v>0</v>
      </c>
      <c r="AA525" s="21">
        <f t="shared" si="149"/>
        <v>0</v>
      </c>
      <c r="AB525" s="21">
        <f t="shared" si="149"/>
        <v>0</v>
      </c>
      <c r="AC525" s="21">
        <f t="shared" si="149"/>
        <v>0</v>
      </c>
      <c r="AD525" s="21">
        <f t="shared" si="149"/>
        <v>0</v>
      </c>
      <c r="AE525" s="21">
        <f t="shared" si="149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>+C531+C532+C533+C534+C535</f>
        <v>0</v>
      </c>
      <c r="D530" s="21">
        <f t="shared" ref="D530:AE530" si="150">+D531+D532+D533+D534+D535</f>
        <v>0</v>
      </c>
      <c r="E530" s="21">
        <f t="shared" si="150"/>
        <v>0</v>
      </c>
      <c r="F530" s="21">
        <f t="shared" si="150"/>
        <v>0</v>
      </c>
      <c r="G530" s="21">
        <f t="shared" si="150"/>
        <v>0</v>
      </c>
      <c r="H530" s="21">
        <f t="shared" si="150"/>
        <v>0</v>
      </c>
      <c r="I530" s="21">
        <f t="shared" si="150"/>
        <v>0</v>
      </c>
      <c r="J530" s="21">
        <f t="shared" si="150"/>
        <v>0</v>
      </c>
      <c r="K530" s="21">
        <f t="shared" si="150"/>
        <v>0</v>
      </c>
      <c r="L530" s="21">
        <f t="shared" si="150"/>
        <v>0</v>
      </c>
      <c r="M530" s="21">
        <f t="shared" si="150"/>
        <v>0</v>
      </c>
      <c r="N530" s="21">
        <f t="shared" si="150"/>
        <v>0</v>
      </c>
      <c r="O530" s="21">
        <f t="shared" si="150"/>
        <v>0</v>
      </c>
      <c r="P530" s="21">
        <f t="shared" si="150"/>
        <v>0</v>
      </c>
      <c r="Q530" s="21">
        <f t="shared" si="150"/>
        <v>0</v>
      </c>
      <c r="R530" s="21">
        <f t="shared" si="150"/>
        <v>0</v>
      </c>
      <c r="S530" s="21">
        <f t="shared" si="150"/>
        <v>0</v>
      </c>
      <c r="T530" s="21">
        <f t="shared" si="150"/>
        <v>0</v>
      </c>
      <c r="U530" s="21">
        <f t="shared" si="150"/>
        <v>0</v>
      </c>
      <c r="V530" s="21">
        <f t="shared" si="150"/>
        <v>0</v>
      </c>
      <c r="W530" s="21">
        <f t="shared" si="150"/>
        <v>0</v>
      </c>
      <c r="X530" s="21">
        <f t="shared" si="150"/>
        <v>0</v>
      </c>
      <c r="Y530" s="21">
        <f t="shared" si="150"/>
        <v>0</v>
      </c>
      <c r="Z530" s="21">
        <f t="shared" si="150"/>
        <v>0</v>
      </c>
      <c r="AA530" s="21">
        <f t="shared" si="150"/>
        <v>0</v>
      </c>
      <c r="AB530" s="21">
        <f t="shared" si="150"/>
        <v>0</v>
      </c>
      <c r="AC530" s="21">
        <f t="shared" si="150"/>
        <v>0</v>
      </c>
      <c r="AD530" s="21">
        <f t="shared" si="150"/>
        <v>0</v>
      </c>
      <c r="AE530" s="21">
        <f t="shared" si="150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>+C537+C538+C539+C540</f>
        <v>0</v>
      </c>
      <c r="D536" s="21">
        <f t="shared" ref="D536:AE536" si="151">+D537+D538+D539+D540</f>
        <v>0</v>
      </c>
      <c r="E536" s="21">
        <f t="shared" si="151"/>
        <v>0</v>
      </c>
      <c r="F536" s="21">
        <f t="shared" si="151"/>
        <v>0</v>
      </c>
      <c r="G536" s="21">
        <f t="shared" si="151"/>
        <v>0</v>
      </c>
      <c r="H536" s="21">
        <f t="shared" si="151"/>
        <v>0</v>
      </c>
      <c r="I536" s="21">
        <f t="shared" si="151"/>
        <v>0</v>
      </c>
      <c r="J536" s="21">
        <f t="shared" si="151"/>
        <v>0</v>
      </c>
      <c r="K536" s="21">
        <f t="shared" si="151"/>
        <v>0</v>
      </c>
      <c r="L536" s="21">
        <f t="shared" si="151"/>
        <v>0</v>
      </c>
      <c r="M536" s="21">
        <f t="shared" si="151"/>
        <v>0</v>
      </c>
      <c r="N536" s="21">
        <f t="shared" si="151"/>
        <v>0</v>
      </c>
      <c r="O536" s="21">
        <f t="shared" si="151"/>
        <v>0</v>
      </c>
      <c r="P536" s="21">
        <f t="shared" si="151"/>
        <v>0</v>
      </c>
      <c r="Q536" s="21">
        <f t="shared" si="151"/>
        <v>0</v>
      </c>
      <c r="R536" s="21">
        <f t="shared" si="151"/>
        <v>0</v>
      </c>
      <c r="S536" s="21">
        <f t="shared" si="151"/>
        <v>0</v>
      </c>
      <c r="T536" s="21">
        <f t="shared" si="151"/>
        <v>0</v>
      </c>
      <c r="U536" s="21">
        <f t="shared" si="151"/>
        <v>0</v>
      </c>
      <c r="V536" s="21">
        <f t="shared" si="151"/>
        <v>0</v>
      </c>
      <c r="W536" s="21">
        <f t="shared" si="151"/>
        <v>0</v>
      </c>
      <c r="X536" s="21">
        <f t="shared" si="151"/>
        <v>0</v>
      </c>
      <c r="Y536" s="21">
        <f t="shared" si="151"/>
        <v>0</v>
      </c>
      <c r="Z536" s="21">
        <f t="shared" si="151"/>
        <v>0</v>
      </c>
      <c r="AA536" s="21">
        <f t="shared" si="151"/>
        <v>0</v>
      </c>
      <c r="AB536" s="21">
        <f t="shared" si="151"/>
        <v>0</v>
      </c>
      <c r="AC536" s="21">
        <f t="shared" si="151"/>
        <v>0</v>
      </c>
      <c r="AD536" s="21">
        <f t="shared" si="151"/>
        <v>0</v>
      </c>
      <c r="AE536" s="21">
        <f t="shared" si="151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52">+C542+C543</f>
        <v>0</v>
      </c>
      <c r="D541" s="21">
        <f t="shared" si="152"/>
        <v>0</v>
      </c>
      <c r="E541" s="21">
        <f t="shared" si="152"/>
        <v>0</v>
      </c>
      <c r="F541" s="21">
        <f t="shared" si="152"/>
        <v>0</v>
      </c>
      <c r="G541" s="21">
        <f t="shared" si="152"/>
        <v>0</v>
      </c>
      <c r="H541" s="21">
        <f t="shared" si="152"/>
        <v>0</v>
      </c>
      <c r="I541" s="21">
        <f t="shared" si="152"/>
        <v>0</v>
      </c>
      <c r="J541" s="21">
        <f t="shared" si="152"/>
        <v>0</v>
      </c>
      <c r="K541" s="21">
        <f t="shared" si="152"/>
        <v>0</v>
      </c>
      <c r="L541" s="21">
        <f t="shared" si="152"/>
        <v>0</v>
      </c>
      <c r="M541" s="21">
        <f t="shared" si="152"/>
        <v>0</v>
      </c>
      <c r="N541" s="21">
        <f t="shared" si="152"/>
        <v>0</v>
      </c>
      <c r="O541" s="21">
        <f t="shared" si="152"/>
        <v>0</v>
      </c>
      <c r="P541" s="21">
        <f t="shared" si="152"/>
        <v>0</v>
      </c>
      <c r="Q541" s="21">
        <f t="shared" si="152"/>
        <v>0</v>
      </c>
      <c r="R541" s="21">
        <f t="shared" si="152"/>
        <v>0</v>
      </c>
      <c r="S541" s="21">
        <f t="shared" si="152"/>
        <v>0</v>
      </c>
      <c r="T541" s="21">
        <f t="shared" si="152"/>
        <v>0</v>
      </c>
      <c r="U541" s="21">
        <f t="shared" si="152"/>
        <v>0</v>
      </c>
      <c r="V541" s="21">
        <f t="shared" si="152"/>
        <v>0</v>
      </c>
      <c r="W541" s="21">
        <f t="shared" si="152"/>
        <v>0</v>
      </c>
      <c r="X541" s="21">
        <f t="shared" si="152"/>
        <v>0</v>
      </c>
      <c r="Y541" s="21">
        <f t="shared" si="152"/>
        <v>0</v>
      </c>
      <c r="Z541" s="21">
        <f t="shared" si="152"/>
        <v>0</v>
      </c>
      <c r="AA541" s="21">
        <f t="shared" si="152"/>
        <v>0</v>
      </c>
      <c r="AB541" s="21">
        <f t="shared" si="152"/>
        <v>0</v>
      </c>
      <c r="AC541" s="21">
        <f t="shared" si="152"/>
        <v>0</v>
      </c>
      <c r="AD541" s="21">
        <f t="shared" si="152"/>
        <v>0</v>
      </c>
      <c r="AE541" s="21">
        <f t="shared" si="152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5">
        <f>+C286</f>
        <v>0</v>
      </c>
      <c r="D544" s="35">
        <f t="shared" ref="D544:AE544" si="153">+D286</f>
        <v>0</v>
      </c>
      <c r="E544" s="35">
        <f t="shared" si="153"/>
        <v>0</v>
      </c>
      <c r="F544" s="35">
        <f t="shared" si="153"/>
        <v>0</v>
      </c>
      <c r="G544" s="35">
        <f t="shared" si="153"/>
        <v>0</v>
      </c>
      <c r="H544" s="35">
        <f t="shared" si="153"/>
        <v>0</v>
      </c>
      <c r="I544" s="35">
        <f t="shared" si="153"/>
        <v>0</v>
      </c>
      <c r="J544" s="35">
        <f t="shared" si="153"/>
        <v>0</v>
      </c>
      <c r="K544" s="35">
        <f t="shared" si="153"/>
        <v>0</v>
      </c>
      <c r="L544" s="35">
        <f t="shared" si="153"/>
        <v>0</v>
      </c>
      <c r="M544" s="35">
        <f t="shared" si="153"/>
        <v>0</v>
      </c>
      <c r="N544" s="35">
        <f t="shared" si="153"/>
        <v>0</v>
      </c>
      <c r="O544" s="35">
        <f t="shared" si="153"/>
        <v>0</v>
      </c>
      <c r="P544" s="35">
        <f t="shared" si="153"/>
        <v>0</v>
      </c>
      <c r="Q544" s="35">
        <f t="shared" si="153"/>
        <v>0</v>
      </c>
      <c r="R544" s="35">
        <f t="shared" si="153"/>
        <v>0</v>
      </c>
      <c r="S544" s="35">
        <f t="shared" si="153"/>
        <v>0</v>
      </c>
      <c r="T544" s="35">
        <f t="shared" si="153"/>
        <v>0</v>
      </c>
      <c r="U544" s="35">
        <f t="shared" si="153"/>
        <v>0</v>
      </c>
      <c r="V544" s="35">
        <f t="shared" si="153"/>
        <v>0</v>
      </c>
      <c r="W544" s="35">
        <f t="shared" si="153"/>
        <v>0</v>
      </c>
      <c r="X544" s="35">
        <f t="shared" si="153"/>
        <v>0</v>
      </c>
      <c r="Y544" s="35">
        <f t="shared" si="153"/>
        <v>0</v>
      </c>
      <c r="Z544" s="35">
        <f t="shared" si="153"/>
        <v>0</v>
      </c>
      <c r="AA544" s="35">
        <f t="shared" si="153"/>
        <v>0</v>
      </c>
      <c r="AB544" s="35">
        <f t="shared" si="153"/>
        <v>0</v>
      </c>
      <c r="AC544" s="35">
        <f t="shared" si="153"/>
        <v>0</v>
      </c>
      <c r="AD544" s="35">
        <f t="shared" si="153"/>
        <v>0</v>
      </c>
      <c r="AE544" s="35">
        <f t="shared" si="153"/>
        <v>0</v>
      </c>
    </row>
    <row r="545" spans="1:31" x14ac:dyDescent="0.2">
      <c r="A545" s="9" t="s">
        <v>532</v>
      </c>
      <c r="B545" s="4" t="s">
        <v>533</v>
      </c>
      <c r="C545" s="21">
        <f t="shared" ref="C545:AE545" si="154">+C546+C547+C548</f>
        <v>0</v>
      </c>
      <c r="D545" s="21">
        <f t="shared" si="154"/>
        <v>0</v>
      </c>
      <c r="E545" s="21">
        <f t="shared" si="154"/>
        <v>0</v>
      </c>
      <c r="F545" s="21">
        <f t="shared" si="154"/>
        <v>0</v>
      </c>
      <c r="G545" s="21">
        <f t="shared" si="154"/>
        <v>0</v>
      </c>
      <c r="H545" s="21">
        <f t="shared" si="154"/>
        <v>0</v>
      </c>
      <c r="I545" s="21">
        <f t="shared" si="154"/>
        <v>0</v>
      </c>
      <c r="J545" s="21">
        <f t="shared" si="154"/>
        <v>0</v>
      </c>
      <c r="K545" s="21">
        <f t="shared" si="154"/>
        <v>0</v>
      </c>
      <c r="L545" s="21">
        <f t="shared" si="154"/>
        <v>0</v>
      </c>
      <c r="M545" s="21">
        <f t="shared" si="154"/>
        <v>0</v>
      </c>
      <c r="N545" s="21">
        <f t="shared" si="154"/>
        <v>0</v>
      </c>
      <c r="O545" s="21">
        <f t="shared" si="154"/>
        <v>0</v>
      </c>
      <c r="P545" s="21">
        <f t="shared" si="154"/>
        <v>0</v>
      </c>
      <c r="Q545" s="21">
        <f t="shared" si="154"/>
        <v>0</v>
      </c>
      <c r="R545" s="21">
        <f t="shared" si="154"/>
        <v>0</v>
      </c>
      <c r="S545" s="21">
        <f t="shared" si="154"/>
        <v>0</v>
      </c>
      <c r="T545" s="21">
        <f t="shared" si="154"/>
        <v>0</v>
      </c>
      <c r="U545" s="21">
        <f t="shared" si="154"/>
        <v>0</v>
      </c>
      <c r="V545" s="21">
        <f t="shared" si="154"/>
        <v>0</v>
      </c>
      <c r="W545" s="21">
        <f t="shared" si="154"/>
        <v>0</v>
      </c>
      <c r="X545" s="21">
        <f t="shared" si="154"/>
        <v>0</v>
      </c>
      <c r="Y545" s="21">
        <f t="shared" si="154"/>
        <v>0</v>
      </c>
      <c r="Z545" s="21">
        <f t="shared" si="154"/>
        <v>0</v>
      </c>
      <c r="AA545" s="21">
        <f t="shared" si="154"/>
        <v>0</v>
      </c>
      <c r="AB545" s="21">
        <f t="shared" si="154"/>
        <v>0</v>
      </c>
      <c r="AC545" s="21">
        <f t="shared" si="154"/>
        <v>0</v>
      </c>
      <c r="AD545" s="21">
        <f t="shared" si="154"/>
        <v>0</v>
      </c>
      <c r="AE545" s="21">
        <f t="shared" si="154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55">+C550+C551</f>
        <v>0</v>
      </c>
      <c r="D549" s="21">
        <f t="shared" si="155"/>
        <v>0</v>
      </c>
      <c r="E549" s="21">
        <f t="shared" si="155"/>
        <v>0</v>
      </c>
      <c r="F549" s="21">
        <f t="shared" si="155"/>
        <v>0</v>
      </c>
      <c r="G549" s="21">
        <f t="shared" si="155"/>
        <v>0</v>
      </c>
      <c r="H549" s="21">
        <f t="shared" si="155"/>
        <v>0</v>
      </c>
      <c r="I549" s="21">
        <f t="shared" si="155"/>
        <v>0</v>
      </c>
      <c r="J549" s="21">
        <f t="shared" si="155"/>
        <v>0</v>
      </c>
      <c r="K549" s="21">
        <f t="shared" si="155"/>
        <v>0</v>
      </c>
      <c r="L549" s="21">
        <f t="shared" si="155"/>
        <v>0</v>
      </c>
      <c r="M549" s="21">
        <f t="shared" si="155"/>
        <v>0</v>
      </c>
      <c r="N549" s="21">
        <f t="shared" si="155"/>
        <v>0</v>
      </c>
      <c r="O549" s="21">
        <f t="shared" si="155"/>
        <v>0</v>
      </c>
      <c r="P549" s="21">
        <f t="shared" si="155"/>
        <v>0</v>
      </c>
      <c r="Q549" s="21">
        <f t="shared" si="155"/>
        <v>0</v>
      </c>
      <c r="R549" s="21">
        <f t="shared" si="155"/>
        <v>0</v>
      </c>
      <c r="S549" s="21">
        <f t="shared" si="155"/>
        <v>0</v>
      </c>
      <c r="T549" s="21">
        <f t="shared" si="155"/>
        <v>0</v>
      </c>
      <c r="U549" s="21">
        <f t="shared" si="155"/>
        <v>0</v>
      </c>
      <c r="V549" s="21">
        <f t="shared" si="155"/>
        <v>0</v>
      </c>
      <c r="W549" s="21">
        <f t="shared" si="155"/>
        <v>0</v>
      </c>
      <c r="X549" s="21">
        <f t="shared" si="155"/>
        <v>0</v>
      </c>
      <c r="Y549" s="21">
        <f t="shared" si="155"/>
        <v>0</v>
      </c>
      <c r="Z549" s="21">
        <f t="shared" si="155"/>
        <v>0</v>
      </c>
      <c r="AA549" s="21">
        <f t="shared" si="155"/>
        <v>0</v>
      </c>
      <c r="AB549" s="21">
        <f t="shared" si="155"/>
        <v>0</v>
      </c>
      <c r="AC549" s="21">
        <f t="shared" si="155"/>
        <v>0</v>
      </c>
      <c r="AD549" s="21">
        <f t="shared" si="155"/>
        <v>0</v>
      </c>
      <c r="AE549" s="21">
        <f t="shared" si="155"/>
        <v>0</v>
      </c>
    </row>
    <row r="550" spans="1:31" x14ac:dyDescent="0.2">
      <c r="A550" s="9" t="s">
        <v>539</v>
      </c>
      <c r="B550" s="4" t="s">
        <v>540</v>
      </c>
      <c r="C550" s="35">
        <f>+C292</f>
        <v>0</v>
      </c>
      <c r="D550" s="35">
        <f t="shared" ref="D550:AE550" si="156">+D292</f>
        <v>0</v>
      </c>
      <c r="E550" s="35">
        <f t="shared" si="156"/>
        <v>0</v>
      </c>
      <c r="F550" s="35">
        <f t="shared" si="156"/>
        <v>0</v>
      </c>
      <c r="G550" s="35">
        <f t="shared" si="156"/>
        <v>0</v>
      </c>
      <c r="H550" s="35">
        <f t="shared" si="156"/>
        <v>0</v>
      </c>
      <c r="I550" s="35">
        <f t="shared" si="156"/>
        <v>0</v>
      </c>
      <c r="J550" s="35">
        <f t="shared" si="156"/>
        <v>0</v>
      </c>
      <c r="K550" s="35">
        <f t="shared" si="156"/>
        <v>0</v>
      </c>
      <c r="L550" s="35">
        <f t="shared" si="156"/>
        <v>0</v>
      </c>
      <c r="M550" s="35">
        <f t="shared" si="156"/>
        <v>0</v>
      </c>
      <c r="N550" s="35">
        <f t="shared" si="156"/>
        <v>0</v>
      </c>
      <c r="O550" s="35">
        <f t="shared" si="156"/>
        <v>0</v>
      </c>
      <c r="P550" s="35">
        <f t="shared" si="156"/>
        <v>0</v>
      </c>
      <c r="Q550" s="35">
        <f t="shared" si="156"/>
        <v>0</v>
      </c>
      <c r="R550" s="35">
        <f t="shared" si="156"/>
        <v>0</v>
      </c>
      <c r="S550" s="35">
        <f t="shared" si="156"/>
        <v>0</v>
      </c>
      <c r="T550" s="35">
        <f t="shared" si="156"/>
        <v>0</v>
      </c>
      <c r="U550" s="35">
        <f t="shared" si="156"/>
        <v>0</v>
      </c>
      <c r="V550" s="35">
        <f t="shared" si="156"/>
        <v>0</v>
      </c>
      <c r="W550" s="35">
        <f t="shared" si="156"/>
        <v>0</v>
      </c>
      <c r="X550" s="35">
        <f t="shared" si="156"/>
        <v>0</v>
      </c>
      <c r="Y550" s="35">
        <f t="shared" si="156"/>
        <v>0</v>
      </c>
      <c r="Z550" s="35">
        <f t="shared" si="156"/>
        <v>0</v>
      </c>
      <c r="AA550" s="35">
        <f t="shared" si="156"/>
        <v>0</v>
      </c>
      <c r="AB550" s="35">
        <f t="shared" si="156"/>
        <v>0</v>
      </c>
      <c r="AC550" s="35">
        <f t="shared" si="156"/>
        <v>0</v>
      </c>
      <c r="AD550" s="35">
        <f t="shared" si="156"/>
        <v>0</v>
      </c>
      <c r="AE550" s="35">
        <f t="shared" si="156"/>
        <v>0</v>
      </c>
    </row>
    <row r="551" spans="1:31" x14ac:dyDescent="0.2">
      <c r="A551" s="9" t="s">
        <v>541</v>
      </c>
      <c r="B551" s="4" t="s">
        <v>542</v>
      </c>
      <c r="C551" s="35">
        <f>+C293</f>
        <v>0</v>
      </c>
      <c r="D551" s="35">
        <f t="shared" ref="D551:AE551" si="157">+D293</f>
        <v>0</v>
      </c>
      <c r="E551" s="35">
        <f t="shared" si="157"/>
        <v>0</v>
      </c>
      <c r="F551" s="35">
        <f t="shared" si="157"/>
        <v>0</v>
      </c>
      <c r="G551" s="35">
        <f t="shared" si="157"/>
        <v>0</v>
      </c>
      <c r="H551" s="35">
        <f t="shared" si="157"/>
        <v>0</v>
      </c>
      <c r="I551" s="35">
        <f t="shared" si="157"/>
        <v>0</v>
      </c>
      <c r="J551" s="35">
        <f t="shared" si="157"/>
        <v>0</v>
      </c>
      <c r="K551" s="35">
        <f t="shared" si="157"/>
        <v>0</v>
      </c>
      <c r="L551" s="35">
        <f t="shared" si="157"/>
        <v>0</v>
      </c>
      <c r="M551" s="35">
        <f t="shared" si="157"/>
        <v>0</v>
      </c>
      <c r="N551" s="35">
        <f t="shared" si="157"/>
        <v>0</v>
      </c>
      <c r="O551" s="35">
        <f t="shared" si="157"/>
        <v>0</v>
      </c>
      <c r="P551" s="35">
        <f t="shared" si="157"/>
        <v>0</v>
      </c>
      <c r="Q551" s="35">
        <f t="shared" si="157"/>
        <v>0</v>
      </c>
      <c r="R551" s="35">
        <f t="shared" si="157"/>
        <v>0</v>
      </c>
      <c r="S551" s="35">
        <f t="shared" si="157"/>
        <v>0</v>
      </c>
      <c r="T551" s="35">
        <f t="shared" si="157"/>
        <v>0</v>
      </c>
      <c r="U551" s="35">
        <f t="shared" si="157"/>
        <v>0</v>
      </c>
      <c r="V551" s="35">
        <f t="shared" si="157"/>
        <v>0</v>
      </c>
      <c r="W551" s="35">
        <f t="shared" si="157"/>
        <v>0</v>
      </c>
      <c r="X551" s="35">
        <f t="shared" si="157"/>
        <v>0</v>
      </c>
      <c r="Y551" s="35">
        <f t="shared" si="157"/>
        <v>0</v>
      </c>
      <c r="Z551" s="35">
        <f t="shared" si="157"/>
        <v>0</v>
      </c>
      <c r="AA551" s="35">
        <f t="shared" si="157"/>
        <v>0</v>
      </c>
      <c r="AB551" s="35">
        <f t="shared" si="157"/>
        <v>0</v>
      </c>
      <c r="AC551" s="35">
        <f t="shared" si="157"/>
        <v>0</v>
      </c>
      <c r="AD551" s="35">
        <f t="shared" si="157"/>
        <v>0</v>
      </c>
      <c r="AE551" s="35">
        <f t="shared" si="157"/>
        <v>0</v>
      </c>
    </row>
    <row r="552" spans="1:31" x14ac:dyDescent="0.2">
      <c r="A552" s="9" t="s">
        <v>543</v>
      </c>
      <c r="B552" s="4" t="s">
        <v>544</v>
      </c>
      <c r="C552" s="35">
        <f>+C294</f>
        <v>22.391574899886916</v>
      </c>
      <c r="D552" s="35">
        <f t="shared" ref="D552:AE552" si="158">+D294</f>
        <v>25.309535725876405</v>
      </c>
      <c r="E552" s="35">
        <f t="shared" si="158"/>
        <v>27.482110033352136</v>
      </c>
      <c r="F552" s="35">
        <f t="shared" si="158"/>
        <v>27.587051193122793</v>
      </c>
      <c r="G552" s="35">
        <f t="shared" si="158"/>
        <v>26.150276516613054</v>
      </c>
      <c r="H552" s="35">
        <f t="shared" si="158"/>
        <v>29.207068090935564</v>
      </c>
      <c r="I552" s="35">
        <f t="shared" si="158"/>
        <v>38.625280190500185</v>
      </c>
      <c r="J552" s="35">
        <f t="shared" si="158"/>
        <v>27.092012587250238</v>
      </c>
      <c r="K552" s="35">
        <f t="shared" si="158"/>
        <v>30.726160713973851</v>
      </c>
      <c r="L552" s="35">
        <f t="shared" si="158"/>
        <v>35.316835659928742</v>
      </c>
      <c r="M552" s="35">
        <f t="shared" si="158"/>
        <v>39.284974908668609</v>
      </c>
      <c r="N552" s="35">
        <f t="shared" si="158"/>
        <v>35.461426848487619</v>
      </c>
      <c r="O552" s="35">
        <f t="shared" si="158"/>
        <v>40.024159487366219</v>
      </c>
      <c r="P552" s="35">
        <f t="shared" si="158"/>
        <v>44.514115569350672</v>
      </c>
      <c r="Q552" s="35">
        <f t="shared" si="158"/>
        <v>45.570239615407537</v>
      </c>
      <c r="R552" s="35">
        <f t="shared" si="158"/>
        <v>38.29180375524713</v>
      </c>
      <c r="S552" s="35">
        <f t="shared" si="158"/>
        <v>40.47642643654423</v>
      </c>
      <c r="T552" s="35">
        <f t="shared" si="158"/>
        <v>40.03443675119177</v>
      </c>
      <c r="U552" s="35">
        <f t="shared" si="158"/>
        <v>44.460349281431</v>
      </c>
      <c r="V552" s="35">
        <f t="shared" si="158"/>
        <v>39.082924287263737</v>
      </c>
      <c r="W552" s="35">
        <f t="shared" si="158"/>
        <v>48.929010055935287</v>
      </c>
      <c r="X552" s="35">
        <f t="shared" si="158"/>
        <v>48.491067665658782</v>
      </c>
      <c r="Y552" s="35">
        <f t="shared" si="158"/>
        <v>48.285634148940183</v>
      </c>
      <c r="Z552" s="35">
        <f t="shared" si="158"/>
        <v>51.932070601724156</v>
      </c>
      <c r="AA552" s="35">
        <f t="shared" si="158"/>
        <v>49.480970370686954</v>
      </c>
      <c r="AB552" s="35">
        <f t="shared" si="158"/>
        <v>56.165822840797603</v>
      </c>
      <c r="AC552" s="35">
        <f t="shared" si="158"/>
        <v>46.299611373477845</v>
      </c>
      <c r="AD552" s="35">
        <f t="shared" si="158"/>
        <v>46.844634358010843</v>
      </c>
      <c r="AE552" s="35">
        <f t="shared" si="158"/>
        <v>47.435172819727775</v>
      </c>
    </row>
    <row r="553" spans="1:31" x14ac:dyDescent="0.2">
      <c r="A553" s="9" t="s">
        <v>545</v>
      </c>
      <c r="B553" s="4" t="s">
        <v>546</v>
      </c>
      <c r="C553" s="35">
        <f>+C295</f>
        <v>0</v>
      </c>
      <c r="D553" s="35">
        <f t="shared" ref="D553:AE553" si="159">+D295</f>
        <v>0</v>
      </c>
      <c r="E553" s="35">
        <f t="shared" si="159"/>
        <v>0</v>
      </c>
      <c r="F553" s="35">
        <f t="shared" si="159"/>
        <v>0</v>
      </c>
      <c r="G553" s="35">
        <f t="shared" si="159"/>
        <v>0</v>
      </c>
      <c r="H553" s="35">
        <f t="shared" si="159"/>
        <v>0</v>
      </c>
      <c r="I553" s="35">
        <f t="shared" si="159"/>
        <v>0</v>
      </c>
      <c r="J553" s="35">
        <f t="shared" si="159"/>
        <v>0</v>
      </c>
      <c r="K553" s="35">
        <f t="shared" si="159"/>
        <v>0</v>
      </c>
      <c r="L553" s="35">
        <f t="shared" si="159"/>
        <v>0</v>
      </c>
      <c r="M553" s="35">
        <f t="shared" si="159"/>
        <v>0</v>
      </c>
      <c r="N553" s="35">
        <f t="shared" si="159"/>
        <v>0</v>
      </c>
      <c r="O553" s="35">
        <f t="shared" si="159"/>
        <v>0</v>
      </c>
      <c r="P553" s="35">
        <f t="shared" si="159"/>
        <v>0</v>
      </c>
      <c r="Q553" s="35">
        <f t="shared" si="159"/>
        <v>0</v>
      </c>
      <c r="R553" s="35">
        <f t="shared" si="159"/>
        <v>0</v>
      </c>
      <c r="S553" s="35">
        <f t="shared" si="159"/>
        <v>0</v>
      </c>
      <c r="T553" s="35">
        <f t="shared" si="159"/>
        <v>0</v>
      </c>
      <c r="U553" s="35">
        <f t="shared" si="159"/>
        <v>0</v>
      </c>
      <c r="V553" s="35">
        <f t="shared" si="159"/>
        <v>0</v>
      </c>
      <c r="W553" s="35">
        <f t="shared" si="159"/>
        <v>0</v>
      </c>
      <c r="X553" s="35">
        <f t="shared" si="159"/>
        <v>0</v>
      </c>
      <c r="Y553" s="35">
        <f t="shared" si="159"/>
        <v>0</v>
      </c>
      <c r="Z553" s="35">
        <f t="shared" si="159"/>
        <v>0</v>
      </c>
      <c r="AA553" s="35">
        <f t="shared" si="159"/>
        <v>0</v>
      </c>
      <c r="AB553" s="35">
        <f t="shared" si="159"/>
        <v>0</v>
      </c>
      <c r="AC553" s="35">
        <f t="shared" si="159"/>
        <v>0</v>
      </c>
      <c r="AD553" s="35">
        <f t="shared" si="159"/>
        <v>0</v>
      </c>
      <c r="AE553" s="35">
        <f t="shared" si="159"/>
        <v>0</v>
      </c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ref="D554:AE554" si="160">+D296</f>
        <v>0</v>
      </c>
      <c r="E554" s="35">
        <f t="shared" si="160"/>
        <v>0</v>
      </c>
      <c r="F554" s="35">
        <f t="shared" si="160"/>
        <v>0</v>
      </c>
      <c r="G554" s="35">
        <f t="shared" si="160"/>
        <v>0</v>
      </c>
      <c r="H554" s="35">
        <f t="shared" si="160"/>
        <v>0</v>
      </c>
      <c r="I554" s="35">
        <f t="shared" si="160"/>
        <v>0</v>
      </c>
      <c r="J554" s="35">
        <f t="shared" si="160"/>
        <v>0</v>
      </c>
      <c r="K554" s="35">
        <f t="shared" si="160"/>
        <v>0</v>
      </c>
      <c r="L554" s="35">
        <f t="shared" si="160"/>
        <v>0</v>
      </c>
      <c r="M554" s="35">
        <f t="shared" si="160"/>
        <v>0</v>
      </c>
      <c r="N554" s="35">
        <f t="shared" si="160"/>
        <v>0</v>
      </c>
      <c r="O554" s="35">
        <f t="shared" si="160"/>
        <v>0</v>
      </c>
      <c r="P554" s="35">
        <f t="shared" si="160"/>
        <v>0</v>
      </c>
      <c r="Q554" s="35">
        <f t="shared" si="160"/>
        <v>0</v>
      </c>
      <c r="R554" s="35">
        <f t="shared" si="160"/>
        <v>0</v>
      </c>
      <c r="S554" s="35">
        <f t="shared" si="160"/>
        <v>0</v>
      </c>
      <c r="T554" s="35">
        <f t="shared" si="160"/>
        <v>0</v>
      </c>
      <c r="U554" s="35">
        <f t="shared" si="160"/>
        <v>0</v>
      </c>
      <c r="V554" s="35">
        <f t="shared" si="160"/>
        <v>0</v>
      </c>
      <c r="W554" s="35">
        <f t="shared" si="160"/>
        <v>0</v>
      </c>
      <c r="X554" s="35">
        <f t="shared" si="160"/>
        <v>0</v>
      </c>
      <c r="Y554" s="35">
        <f t="shared" si="160"/>
        <v>0</v>
      </c>
      <c r="Z554" s="35">
        <f t="shared" si="160"/>
        <v>0</v>
      </c>
      <c r="AA554" s="35">
        <f t="shared" si="160"/>
        <v>0</v>
      </c>
      <c r="AB554" s="35">
        <f t="shared" si="160"/>
        <v>0</v>
      </c>
      <c r="AC554" s="35">
        <f t="shared" si="160"/>
        <v>0</v>
      </c>
      <c r="AD554" s="35">
        <f t="shared" si="160"/>
        <v>0</v>
      </c>
      <c r="AE554" s="35">
        <f t="shared" si="160"/>
        <v>0</v>
      </c>
    </row>
    <row r="555" spans="1:31" x14ac:dyDescent="0.2">
      <c r="A555" s="12" t="s">
        <v>548</v>
      </c>
      <c r="B555" s="7" t="s">
        <v>804</v>
      </c>
      <c r="C555" s="28">
        <f>+C556+C559+C562+C565+C568++C571+C574+C575</f>
        <v>1661.6005451970336</v>
      </c>
      <c r="D555" s="28">
        <f t="shared" ref="D555:AE555" si="161">+D556+D559+D562+D565+D568++D571+D574+D575</f>
        <v>1868.8694382835461</v>
      </c>
      <c r="E555" s="28">
        <f t="shared" si="161"/>
        <v>2046.0560430032806</v>
      </c>
      <c r="F555" s="28">
        <f t="shared" si="161"/>
        <v>1996.3896408455819</v>
      </c>
      <c r="G555" s="28">
        <f t="shared" si="161"/>
        <v>2262.1659775314943</v>
      </c>
      <c r="H555" s="28">
        <f t="shared" si="161"/>
        <v>2231.351175275478</v>
      </c>
      <c r="I555" s="28">
        <f t="shared" si="161"/>
        <v>2620.8318060166102</v>
      </c>
      <c r="J555" s="28">
        <f t="shared" si="161"/>
        <v>2496.8320337055779</v>
      </c>
      <c r="K555" s="28">
        <f t="shared" si="161"/>
        <v>2500.5857808636993</v>
      </c>
      <c r="L555" s="28">
        <f t="shared" si="161"/>
        <v>3119.6540795281917</v>
      </c>
      <c r="M555" s="28">
        <f t="shared" si="161"/>
        <v>2941.9030398610166</v>
      </c>
      <c r="N555" s="28">
        <f t="shared" si="161"/>
        <v>2780.865670516816</v>
      </c>
      <c r="O555" s="28">
        <f t="shared" si="161"/>
        <v>2780.2179884012166</v>
      </c>
      <c r="P555" s="28">
        <f t="shared" si="161"/>
        <v>2682.3565913679026</v>
      </c>
      <c r="Q555" s="28">
        <f t="shared" si="161"/>
        <v>3275.3966251865313</v>
      </c>
      <c r="R555" s="28">
        <f t="shared" si="161"/>
        <v>3388.8139457128609</v>
      </c>
      <c r="S555" s="28">
        <f t="shared" si="161"/>
        <v>3440.9813879163744</v>
      </c>
      <c r="T555" s="28">
        <f t="shared" si="161"/>
        <v>3676.504126402674</v>
      </c>
      <c r="U555" s="28">
        <f t="shared" si="161"/>
        <v>4086.2130479907187</v>
      </c>
      <c r="V555" s="28">
        <f t="shared" si="161"/>
        <v>4329.6857638366955</v>
      </c>
      <c r="W555" s="28">
        <f t="shared" si="161"/>
        <v>4038.9222536621928</v>
      </c>
      <c r="X555" s="28">
        <f t="shared" si="161"/>
        <v>3156.8687369018553</v>
      </c>
      <c r="Y555" s="28">
        <f t="shared" si="161"/>
        <v>2950.7930075450331</v>
      </c>
      <c r="Z555" s="28">
        <f t="shared" si="161"/>
        <v>2289.1202211234131</v>
      </c>
      <c r="AA555" s="28">
        <f t="shared" si="161"/>
        <v>2743.0564911425486</v>
      </c>
      <c r="AB555" s="28">
        <f t="shared" si="161"/>
        <v>2952.1661659795318</v>
      </c>
      <c r="AC555" s="28">
        <f t="shared" si="161"/>
        <v>2268.4512700858827</v>
      </c>
      <c r="AD555" s="28">
        <f t="shared" si="161"/>
        <v>10333.534973501122</v>
      </c>
      <c r="AE555" s="28">
        <f t="shared" si="161"/>
        <v>2306.3865278235271</v>
      </c>
    </row>
    <row r="556" spans="1:31" x14ac:dyDescent="0.2">
      <c r="A556" s="9" t="s">
        <v>549</v>
      </c>
      <c r="B556" s="4" t="s">
        <v>550</v>
      </c>
      <c r="C556" s="21">
        <f>+C557+C558</f>
        <v>1569.8520460653897</v>
      </c>
      <c r="D556" s="21">
        <f t="shared" ref="D556:AE556" si="162">+D557+D558</f>
        <v>1777.4676620524895</v>
      </c>
      <c r="E556" s="21">
        <f t="shared" si="162"/>
        <v>1952.8121079622047</v>
      </c>
      <c r="F556" s="21">
        <f t="shared" si="162"/>
        <v>1901.3035469944869</v>
      </c>
      <c r="G556" s="21">
        <f t="shared" si="162"/>
        <v>2165.2377248703797</v>
      </c>
      <c r="H556" s="21">
        <f t="shared" si="162"/>
        <v>2132.5807638043448</v>
      </c>
      <c r="I556" s="21">
        <f t="shared" si="162"/>
        <v>2520.2192357354579</v>
      </c>
      <c r="J556" s="21">
        <f t="shared" si="162"/>
        <v>2394.3773046144061</v>
      </c>
      <c r="K556" s="21">
        <f t="shared" si="162"/>
        <v>2396.2888929625083</v>
      </c>
      <c r="L556" s="21">
        <f t="shared" si="162"/>
        <v>3013.5150328169821</v>
      </c>
      <c r="M556" s="21">
        <f t="shared" si="162"/>
        <v>2833.9218343397874</v>
      </c>
      <c r="N556" s="21">
        <f t="shared" si="162"/>
        <v>2671.0423061855681</v>
      </c>
      <c r="O556" s="21">
        <f t="shared" si="162"/>
        <v>2576.4559822245715</v>
      </c>
      <c r="P556" s="21">
        <f t="shared" si="162"/>
        <v>2474.9356841932258</v>
      </c>
      <c r="Q556" s="21">
        <f t="shared" si="162"/>
        <v>3064.3168170138224</v>
      </c>
      <c r="R556" s="21">
        <f t="shared" si="162"/>
        <v>3174.0752365421204</v>
      </c>
      <c r="S556" s="21">
        <f t="shared" si="162"/>
        <v>3222.5837777476017</v>
      </c>
      <c r="T556" s="21">
        <f t="shared" si="162"/>
        <v>3454.4476152358698</v>
      </c>
      <c r="U556" s="21">
        <f t="shared" si="162"/>
        <v>3676.4652630607552</v>
      </c>
      <c r="V556" s="21">
        <f t="shared" si="162"/>
        <v>3912.645588116472</v>
      </c>
      <c r="W556" s="21">
        <f t="shared" si="162"/>
        <v>3616.4318459617316</v>
      </c>
      <c r="X556" s="21">
        <f t="shared" si="162"/>
        <v>2728.9280972211545</v>
      </c>
      <c r="Y556" s="21">
        <f t="shared" si="162"/>
        <v>2517.4021358840932</v>
      </c>
      <c r="Z556" s="21">
        <f t="shared" si="162"/>
        <v>1850.2791174822341</v>
      </c>
      <c r="AA556" s="21">
        <f t="shared" si="162"/>
        <v>2320.2973106915979</v>
      </c>
      <c r="AB556" s="21">
        <f t="shared" si="162"/>
        <v>2528.6061919197778</v>
      </c>
      <c r="AC556" s="21">
        <f t="shared" si="162"/>
        <v>1844.0905024173248</v>
      </c>
      <c r="AD556" s="21">
        <f t="shared" si="162"/>
        <v>9908.373412223762</v>
      </c>
      <c r="AE556" s="21">
        <f t="shared" si="162"/>
        <v>1880.424172937363</v>
      </c>
    </row>
    <row r="557" spans="1:31" x14ac:dyDescent="0.2">
      <c r="A557" s="9" t="s">
        <v>551</v>
      </c>
      <c r="B557" s="4" t="s">
        <v>552</v>
      </c>
      <c r="C557" s="35">
        <f>+C299</f>
        <v>1514.7611824543085</v>
      </c>
      <c r="D557" s="35">
        <f t="shared" ref="D557:AE557" si="163">+D299</f>
        <v>1721.5810628372392</v>
      </c>
      <c r="E557" s="35">
        <f t="shared" si="163"/>
        <v>1895.8332348125448</v>
      </c>
      <c r="F557" s="35">
        <f t="shared" si="163"/>
        <v>1843.384226836723</v>
      </c>
      <c r="G557" s="35">
        <f t="shared" si="163"/>
        <v>2107.1267653321042</v>
      </c>
      <c r="H557" s="35">
        <f t="shared" si="163"/>
        <v>2076.939192912504</v>
      </c>
      <c r="I557" s="35">
        <f t="shared" si="163"/>
        <v>2465.5796945897969</v>
      </c>
      <c r="J557" s="35">
        <f t="shared" si="163"/>
        <v>2340.0357821387856</v>
      </c>
      <c r="K557" s="35">
        <f t="shared" si="163"/>
        <v>2342.4065416316093</v>
      </c>
      <c r="L557" s="35">
        <f t="shared" si="163"/>
        <v>2959.1024068203251</v>
      </c>
      <c r="M557" s="35">
        <f t="shared" si="163"/>
        <v>2780.3094644508096</v>
      </c>
      <c r="N557" s="35">
        <f t="shared" si="163"/>
        <v>2617.873401740168</v>
      </c>
      <c r="O557" s="35">
        <f t="shared" si="163"/>
        <v>2513.3039718691934</v>
      </c>
      <c r="P557" s="35">
        <f t="shared" si="163"/>
        <v>2411.4379588744514</v>
      </c>
      <c r="Q557" s="35">
        <f t="shared" si="163"/>
        <v>3004.5972588608925</v>
      </c>
      <c r="R557" s="35">
        <f t="shared" si="163"/>
        <v>3114.7171780600502</v>
      </c>
      <c r="S557" s="35">
        <f t="shared" si="163"/>
        <v>3162.8574517607053</v>
      </c>
      <c r="T557" s="35">
        <f t="shared" si="163"/>
        <v>3394.2722823423633</v>
      </c>
      <c r="U557" s="35">
        <f t="shared" si="163"/>
        <v>3595.9105549709816</v>
      </c>
      <c r="V557" s="35">
        <f t="shared" si="163"/>
        <v>3832.2878204394246</v>
      </c>
      <c r="W557" s="35">
        <f t="shared" si="163"/>
        <v>3535.9519805710725</v>
      </c>
      <c r="X557" s="35">
        <f t="shared" si="163"/>
        <v>2648.701858818617</v>
      </c>
      <c r="Y557" s="35">
        <f t="shared" si="163"/>
        <v>2438.2431040991182</v>
      </c>
      <c r="Z557" s="35">
        <f t="shared" si="163"/>
        <v>1770.549904923841</v>
      </c>
      <c r="AA557" s="35">
        <f t="shared" si="163"/>
        <v>2195.8527280140174</v>
      </c>
      <c r="AB557" s="35">
        <f t="shared" si="163"/>
        <v>2402.857586568673</v>
      </c>
      <c r="AC557" s="35">
        <f t="shared" si="163"/>
        <v>1718.6235059729559</v>
      </c>
      <c r="AD557" s="35">
        <f t="shared" si="163"/>
        <v>9784.558112994413</v>
      </c>
      <c r="AE557" s="35">
        <f t="shared" si="163"/>
        <v>1757.4237514797198</v>
      </c>
    </row>
    <row r="558" spans="1:31" x14ac:dyDescent="0.2">
      <c r="A558" s="9" t="s">
        <v>636</v>
      </c>
      <c r="B558" s="4" t="s">
        <v>637</v>
      </c>
      <c r="C558" s="35">
        <f>+C367</f>
        <v>55.090863611081154</v>
      </c>
      <c r="D558" s="35">
        <f t="shared" ref="D558:AE558" si="164">+D367</f>
        <v>55.886599215250172</v>
      </c>
      <c r="E558" s="35">
        <f t="shared" si="164"/>
        <v>56.978873149659989</v>
      </c>
      <c r="F558" s="35">
        <f t="shared" si="164"/>
        <v>57.919320157763913</v>
      </c>
      <c r="G558" s="35">
        <f t="shared" si="164"/>
        <v>58.110959538275367</v>
      </c>
      <c r="H558" s="35">
        <f t="shared" si="164"/>
        <v>55.641570891840729</v>
      </c>
      <c r="I558" s="35">
        <f t="shared" si="164"/>
        <v>54.639541145660935</v>
      </c>
      <c r="J558" s="35">
        <f t="shared" si="164"/>
        <v>54.341522475620373</v>
      </c>
      <c r="K558" s="35">
        <f t="shared" si="164"/>
        <v>53.882351330898743</v>
      </c>
      <c r="L558" s="35">
        <f t="shared" si="164"/>
        <v>54.412625996656914</v>
      </c>
      <c r="M558" s="35">
        <f t="shared" si="164"/>
        <v>53.612369888977888</v>
      </c>
      <c r="N558" s="35">
        <f t="shared" si="164"/>
        <v>53.168904445400194</v>
      </c>
      <c r="O558" s="35">
        <f t="shared" si="164"/>
        <v>63.152010355377953</v>
      </c>
      <c r="P558" s="35">
        <f t="shared" si="164"/>
        <v>63.497725318774215</v>
      </c>
      <c r="Q558" s="35">
        <f t="shared" si="164"/>
        <v>59.719558152929878</v>
      </c>
      <c r="R558" s="35">
        <f t="shared" si="164"/>
        <v>59.358058482070234</v>
      </c>
      <c r="S558" s="35">
        <f t="shared" si="164"/>
        <v>59.726325986896562</v>
      </c>
      <c r="T558" s="35">
        <f t="shared" si="164"/>
        <v>60.175332893506351</v>
      </c>
      <c r="U558" s="35">
        <f t="shared" si="164"/>
        <v>80.554708089773442</v>
      </c>
      <c r="V558" s="35">
        <f t="shared" si="164"/>
        <v>80.357767677047249</v>
      </c>
      <c r="W558" s="35">
        <f t="shared" si="164"/>
        <v>80.479865390659327</v>
      </c>
      <c r="X558" s="35">
        <f t="shared" si="164"/>
        <v>80.226238402537575</v>
      </c>
      <c r="Y558" s="35">
        <f t="shared" si="164"/>
        <v>79.159031784975042</v>
      </c>
      <c r="Z558" s="35">
        <f t="shared" si="164"/>
        <v>79.72921255839303</v>
      </c>
      <c r="AA558" s="35">
        <f t="shared" si="164"/>
        <v>124.4445826775805</v>
      </c>
      <c r="AB558" s="35">
        <f t="shared" si="164"/>
        <v>125.74860535110456</v>
      </c>
      <c r="AC558" s="35">
        <f t="shared" si="164"/>
        <v>125.46699644436889</v>
      </c>
      <c r="AD558" s="35">
        <f t="shared" si="164"/>
        <v>123.81529922934969</v>
      </c>
      <c r="AE558" s="35">
        <f t="shared" si="164"/>
        <v>123.00042145764306</v>
      </c>
    </row>
    <row r="559" spans="1:31" x14ac:dyDescent="0.2">
      <c r="A559" s="9" t="s">
        <v>668</v>
      </c>
      <c r="B559" s="4" t="s">
        <v>639</v>
      </c>
      <c r="C559" s="21">
        <f>+C560+C561</f>
        <v>20.498764528503948</v>
      </c>
      <c r="D559" s="21">
        <f t="shared" ref="D559:AE559" si="165">+D560+D561</f>
        <v>21.863764200200482</v>
      </c>
      <c r="E559" s="21">
        <f t="shared" si="165"/>
        <v>23.228763871897012</v>
      </c>
      <c r="F559" s="21">
        <f t="shared" si="165"/>
        <v>24.59376354359355</v>
      </c>
      <c r="G559" s="21">
        <f t="shared" si="165"/>
        <v>25.95876321529008</v>
      </c>
      <c r="H559" s="21">
        <f t="shared" si="165"/>
        <v>27.323762886986614</v>
      </c>
      <c r="I559" s="21">
        <f t="shared" si="165"/>
        <v>28.688762558683145</v>
      </c>
      <c r="J559" s="21">
        <f t="shared" si="165"/>
        <v>30.053762230379679</v>
      </c>
      <c r="K559" s="21">
        <f t="shared" si="165"/>
        <v>31.418761902076213</v>
      </c>
      <c r="L559" s="21">
        <f t="shared" si="165"/>
        <v>32.783761573772743</v>
      </c>
      <c r="M559" s="21">
        <f t="shared" si="165"/>
        <v>34.148761245469288</v>
      </c>
      <c r="N559" s="21">
        <f t="shared" si="165"/>
        <v>35.513760917165811</v>
      </c>
      <c r="O559" s="21">
        <f t="shared" si="165"/>
        <v>92.006286832496272</v>
      </c>
      <c r="P559" s="21">
        <f t="shared" si="165"/>
        <v>95.125440296213725</v>
      </c>
      <c r="Q559" s="21">
        <f t="shared" si="165"/>
        <v>98.244593759931192</v>
      </c>
      <c r="R559" s="21">
        <f t="shared" si="165"/>
        <v>101.36374722364864</v>
      </c>
      <c r="S559" s="21">
        <f t="shared" si="165"/>
        <v>104.4829006873661</v>
      </c>
      <c r="T559" s="21">
        <f t="shared" si="165"/>
        <v>107.60205415108356</v>
      </c>
      <c r="U559" s="21">
        <f t="shared" si="165"/>
        <v>220.8211383661189</v>
      </c>
      <c r="V559" s="21">
        <f t="shared" si="165"/>
        <v>227.44859941387821</v>
      </c>
      <c r="W559" s="21">
        <f t="shared" si="165"/>
        <v>232.71106078994097</v>
      </c>
      <c r="X559" s="21">
        <f t="shared" si="165"/>
        <v>237.97352216600376</v>
      </c>
      <c r="Y559" s="21">
        <f t="shared" si="165"/>
        <v>243.23598354206655</v>
      </c>
      <c r="Z559" s="21">
        <f t="shared" si="165"/>
        <v>248.49844491812931</v>
      </c>
      <c r="AA559" s="21">
        <f t="shared" si="165"/>
        <v>107.23910267858086</v>
      </c>
      <c r="AB559" s="21">
        <f t="shared" si="165"/>
        <v>107.76831552104018</v>
      </c>
      <c r="AC559" s="21">
        <f t="shared" si="165"/>
        <v>108.29752836349954</v>
      </c>
      <c r="AD559" s="21">
        <f t="shared" si="165"/>
        <v>108.82674120595885</v>
      </c>
      <c r="AE559" s="21">
        <f t="shared" si="165"/>
        <v>109.3559540484182</v>
      </c>
    </row>
    <row r="560" spans="1:31" x14ac:dyDescent="0.2">
      <c r="A560" s="9" t="s">
        <v>669</v>
      </c>
      <c r="B560" s="4" t="s">
        <v>670</v>
      </c>
      <c r="C560" s="35">
        <f>+C384</f>
        <v>0</v>
      </c>
      <c r="D560" s="35">
        <f t="shared" ref="D560:AE560" si="166">+D384</f>
        <v>0</v>
      </c>
      <c r="E560" s="35">
        <f t="shared" si="166"/>
        <v>0</v>
      </c>
      <c r="F560" s="35">
        <f t="shared" si="166"/>
        <v>0</v>
      </c>
      <c r="G560" s="35">
        <f t="shared" si="166"/>
        <v>0</v>
      </c>
      <c r="H560" s="35">
        <f t="shared" si="166"/>
        <v>0</v>
      </c>
      <c r="I560" s="35">
        <f t="shared" si="166"/>
        <v>0</v>
      </c>
      <c r="J560" s="35">
        <f t="shared" si="166"/>
        <v>0</v>
      </c>
      <c r="K560" s="35">
        <f t="shared" si="166"/>
        <v>0</v>
      </c>
      <c r="L560" s="35">
        <f t="shared" si="166"/>
        <v>0</v>
      </c>
      <c r="M560" s="35">
        <f t="shared" si="166"/>
        <v>0</v>
      </c>
      <c r="N560" s="35">
        <f t="shared" si="166"/>
        <v>0</v>
      </c>
      <c r="O560" s="35">
        <f t="shared" si="166"/>
        <v>0</v>
      </c>
      <c r="P560" s="35">
        <f t="shared" si="166"/>
        <v>0</v>
      </c>
      <c r="Q560" s="35">
        <f t="shared" si="166"/>
        <v>0</v>
      </c>
      <c r="R560" s="35">
        <f t="shared" si="166"/>
        <v>0</v>
      </c>
      <c r="S560" s="35">
        <f t="shared" si="166"/>
        <v>0</v>
      </c>
      <c r="T560" s="35">
        <f t="shared" si="166"/>
        <v>0</v>
      </c>
      <c r="U560" s="35">
        <f t="shared" si="166"/>
        <v>0</v>
      </c>
      <c r="V560" s="35">
        <f t="shared" si="166"/>
        <v>0</v>
      </c>
      <c r="W560" s="35">
        <f t="shared" si="166"/>
        <v>0</v>
      </c>
      <c r="X560" s="35">
        <f t="shared" si="166"/>
        <v>0</v>
      </c>
      <c r="Y560" s="35">
        <f t="shared" si="166"/>
        <v>0</v>
      </c>
      <c r="Z560" s="35">
        <f t="shared" si="166"/>
        <v>0</v>
      </c>
      <c r="AA560" s="35">
        <f t="shared" si="166"/>
        <v>0</v>
      </c>
      <c r="AB560" s="35">
        <f t="shared" si="166"/>
        <v>0</v>
      </c>
      <c r="AC560" s="35">
        <f t="shared" si="166"/>
        <v>0</v>
      </c>
      <c r="AD560" s="35">
        <f t="shared" si="166"/>
        <v>0</v>
      </c>
      <c r="AE560" s="35">
        <f t="shared" si="166"/>
        <v>0</v>
      </c>
    </row>
    <row r="561" spans="1:31" x14ac:dyDescent="0.2">
      <c r="A561" s="9" t="s">
        <v>671</v>
      </c>
      <c r="B561" s="4" t="s">
        <v>672</v>
      </c>
      <c r="C561" s="35">
        <f>+C385</f>
        <v>20.498764528503948</v>
      </c>
      <c r="D561" s="35">
        <f t="shared" ref="D561:AE561" si="167">+D385</f>
        <v>21.863764200200482</v>
      </c>
      <c r="E561" s="35">
        <f t="shared" si="167"/>
        <v>23.228763871897012</v>
      </c>
      <c r="F561" s="35">
        <f t="shared" si="167"/>
        <v>24.59376354359355</v>
      </c>
      <c r="G561" s="35">
        <f t="shared" si="167"/>
        <v>25.95876321529008</v>
      </c>
      <c r="H561" s="35">
        <f t="shared" si="167"/>
        <v>27.323762886986614</v>
      </c>
      <c r="I561" s="35">
        <f t="shared" si="167"/>
        <v>28.688762558683145</v>
      </c>
      <c r="J561" s="35">
        <f t="shared" si="167"/>
        <v>30.053762230379679</v>
      </c>
      <c r="K561" s="35">
        <f t="shared" si="167"/>
        <v>31.418761902076213</v>
      </c>
      <c r="L561" s="35">
        <f t="shared" si="167"/>
        <v>32.783761573772743</v>
      </c>
      <c r="M561" s="35">
        <f t="shared" si="167"/>
        <v>34.148761245469288</v>
      </c>
      <c r="N561" s="35">
        <f t="shared" si="167"/>
        <v>35.513760917165811</v>
      </c>
      <c r="O561" s="35">
        <f t="shared" si="167"/>
        <v>92.006286832496272</v>
      </c>
      <c r="P561" s="35">
        <f t="shared" si="167"/>
        <v>95.125440296213725</v>
      </c>
      <c r="Q561" s="35">
        <f t="shared" si="167"/>
        <v>98.244593759931192</v>
      </c>
      <c r="R561" s="35">
        <f t="shared" si="167"/>
        <v>101.36374722364864</v>
      </c>
      <c r="S561" s="35">
        <f t="shared" si="167"/>
        <v>104.4829006873661</v>
      </c>
      <c r="T561" s="35">
        <f t="shared" si="167"/>
        <v>107.60205415108356</v>
      </c>
      <c r="U561" s="35">
        <f t="shared" si="167"/>
        <v>220.8211383661189</v>
      </c>
      <c r="V561" s="35">
        <f t="shared" si="167"/>
        <v>227.44859941387821</v>
      </c>
      <c r="W561" s="35">
        <f t="shared" si="167"/>
        <v>232.71106078994097</v>
      </c>
      <c r="X561" s="35">
        <f t="shared" si="167"/>
        <v>237.97352216600376</v>
      </c>
      <c r="Y561" s="35">
        <f t="shared" si="167"/>
        <v>243.23598354206655</v>
      </c>
      <c r="Z561" s="35">
        <f t="shared" si="167"/>
        <v>248.49844491812931</v>
      </c>
      <c r="AA561" s="35">
        <f t="shared" si="167"/>
        <v>107.23910267858086</v>
      </c>
      <c r="AB561" s="35">
        <f t="shared" si="167"/>
        <v>107.76831552104018</v>
      </c>
      <c r="AC561" s="35">
        <f t="shared" si="167"/>
        <v>108.29752836349954</v>
      </c>
      <c r="AD561" s="35">
        <f t="shared" si="167"/>
        <v>108.82674120595885</v>
      </c>
      <c r="AE561" s="35">
        <f t="shared" si="167"/>
        <v>109.3559540484182</v>
      </c>
    </row>
    <row r="562" spans="1:31" x14ac:dyDescent="0.2">
      <c r="A562" s="9" t="s">
        <v>678</v>
      </c>
      <c r="B562" s="4" t="s">
        <v>645</v>
      </c>
      <c r="C562" s="21">
        <f>+C563+C564</f>
        <v>51.728079543190184</v>
      </c>
      <c r="D562" s="21">
        <f t="shared" ref="D562:AE562" si="168">+D563+D564</f>
        <v>51.728079543190184</v>
      </c>
      <c r="E562" s="21">
        <f t="shared" si="168"/>
        <v>51.728079543190184</v>
      </c>
      <c r="F562" s="21">
        <f t="shared" si="168"/>
        <v>51.728079543190184</v>
      </c>
      <c r="G562" s="21">
        <f t="shared" si="168"/>
        <v>51.728079543190184</v>
      </c>
      <c r="H562" s="21">
        <f t="shared" si="168"/>
        <v>51.728079543190184</v>
      </c>
      <c r="I562" s="21">
        <f t="shared" si="168"/>
        <v>51.728079543190184</v>
      </c>
      <c r="J562" s="21">
        <f t="shared" si="168"/>
        <v>51.728079543190184</v>
      </c>
      <c r="K562" s="21">
        <f t="shared" si="168"/>
        <v>51.728079543190184</v>
      </c>
      <c r="L562" s="21">
        <f t="shared" si="168"/>
        <v>51.728079543190184</v>
      </c>
      <c r="M562" s="21">
        <f t="shared" si="168"/>
        <v>51.728079543190184</v>
      </c>
      <c r="N562" s="21">
        <f t="shared" si="168"/>
        <v>51.728079543190184</v>
      </c>
      <c r="O562" s="21">
        <f t="shared" si="168"/>
        <v>84.102674417455518</v>
      </c>
      <c r="P562" s="21">
        <f t="shared" si="168"/>
        <v>84.102674417455518</v>
      </c>
      <c r="Q562" s="21">
        <f t="shared" si="168"/>
        <v>84.102674417455518</v>
      </c>
      <c r="R562" s="21">
        <f t="shared" si="168"/>
        <v>84.102674417455518</v>
      </c>
      <c r="S562" s="21">
        <f t="shared" si="168"/>
        <v>84.102674417455518</v>
      </c>
      <c r="T562" s="21">
        <f t="shared" si="168"/>
        <v>84.102674417455518</v>
      </c>
      <c r="U562" s="21">
        <f t="shared" si="168"/>
        <v>148.84826279334885</v>
      </c>
      <c r="V562" s="21">
        <f t="shared" si="168"/>
        <v>148.84826279334885</v>
      </c>
      <c r="W562" s="21">
        <f t="shared" si="168"/>
        <v>148.84826279334885</v>
      </c>
      <c r="X562" s="21">
        <f t="shared" si="168"/>
        <v>148.84826279334885</v>
      </c>
      <c r="Y562" s="21">
        <f t="shared" si="168"/>
        <v>148.84826279334885</v>
      </c>
      <c r="Z562" s="21">
        <f t="shared" si="168"/>
        <v>148.84826279334885</v>
      </c>
      <c r="AA562" s="21">
        <f t="shared" si="168"/>
        <v>295.98023536052773</v>
      </c>
      <c r="AB562" s="21">
        <f t="shared" si="168"/>
        <v>295.98023536052773</v>
      </c>
      <c r="AC562" s="21">
        <f t="shared" si="168"/>
        <v>295.98023536052773</v>
      </c>
      <c r="AD562" s="21">
        <f t="shared" si="168"/>
        <v>295.98023536052773</v>
      </c>
      <c r="AE562" s="21">
        <f t="shared" si="168"/>
        <v>295.98023536052773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3" si="169">+D392</f>
        <v>0</v>
      </c>
      <c r="E563" s="35">
        <f t="shared" si="169"/>
        <v>0</v>
      </c>
      <c r="F563" s="35">
        <f t="shared" si="169"/>
        <v>0</v>
      </c>
      <c r="G563" s="35">
        <f t="shared" si="169"/>
        <v>0</v>
      </c>
      <c r="H563" s="35">
        <f t="shared" si="169"/>
        <v>0</v>
      </c>
      <c r="I563" s="35">
        <f t="shared" si="169"/>
        <v>0</v>
      </c>
      <c r="J563" s="35">
        <f t="shared" si="169"/>
        <v>0</v>
      </c>
      <c r="K563" s="35">
        <f t="shared" si="169"/>
        <v>0</v>
      </c>
      <c r="L563" s="35">
        <f t="shared" si="169"/>
        <v>0</v>
      </c>
      <c r="M563" s="35">
        <f t="shared" si="169"/>
        <v>0</v>
      </c>
      <c r="N563" s="35">
        <f t="shared" si="169"/>
        <v>0</v>
      </c>
      <c r="O563" s="35">
        <f t="shared" si="169"/>
        <v>0</v>
      </c>
      <c r="P563" s="35">
        <f t="shared" si="169"/>
        <v>0</v>
      </c>
      <c r="Q563" s="35">
        <f t="shared" si="169"/>
        <v>0</v>
      </c>
      <c r="R563" s="35">
        <f t="shared" si="169"/>
        <v>0</v>
      </c>
      <c r="S563" s="35">
        <f t="shared" si="169"/>
        <v>0</v>
      </c>
      <c r="T563" s="35">
        <f t="shared" si="169"/>
        <v>0</v>
      </c>
      <c r="U563" s="35">
        <f t="shared" si="169"/>
        <v>0</v>
      </c>
      <c r="V563" s="35">
        <f t="shared" si="169"/>
        <v>0</v>
      </c>
      <c r="W563" s="35">
        <f t="shared" si="169"/>
        <v>0</v>
      </c>
      <c r="X563" s="35">
        <f t="shared" si="169"/>
        <v>0</v>
      </c>
      <c r="Y563" s="35">
        <f t="shared" si="169"/>
        <v>0</v>
      </c>
      <c r="Z563" s="35">
        <f t="shared" si="169"/>
        <v>0</v>
      </c>
      <c r="AA563" s="35">
        <f t="shared" si="169"/>
        <v>0</v>
      </c>
      <c r="AB563" s="35">
        <f t="shared" si="169"/>
        <v>0</v>
      </c>
      <c r="AC563" s="35">
        <f t="shared" si="169"/>
        <v>0</v>
      </c>
      <c r="AD563" s="35">
        <f t="shared" si="169"/>
        <v>0</v>
      </c>
      <c r="AE563" s="35">
        <f t="shared" si="169"/>
        <v>0</v>
      </c>
    </row>
    <row r="564" spans="1:31" x14ac:dyDescent="0.2">
      <c r="A564" s="9" t="s">
        <v>681</v>
      </c>
      <c r="B564" s="4" t="s">
        <v>682</v>
      </c>
      <c r="C564" s="35">
        <f>+C393</f>
        <v>51.728079543190184</v>
      </c>
      <c r="D564" s="35">
        <f t="shared" ref="D564:AE564" si="170">+D393</f>
        <v>51.728079543190184</v>
      </c>
      <c r="E564" s="35">
        <f t="shared" si="170"/>
        <v>51.728079543190184</v>
      </c>
      <c r="F564" s="35">
        <f t="shared" si="170"/>
        <v>51.728079543190184</v>
      </c>
      <c r="G564" s="35">
        <f t="shared" si="170"/>
        <v>51.728079543190184</v>
      </c>
      <c r="H564" s="35">
        <f t="shared" si="170"/>
        <v>51.728079543190184</v>
      </c>
      <c r="I564" s="35">
        <f t="shared" si="170"/>
        <v>51.728079543190184</v>
      </c>
      <c r="J564" s="35">
        <f t="shared" si="170"/>
        <v>51.728079543190184</v>
      </c>
      <c r="K564" s="35">
        <f t="shared" si="170"/>
        <v>51.728079543190184</v>
      </c>
      <c r="L564" s="35">
        <f t="shared" si="170"/>
        <v>51.728079543190184</v>
      </c>
      <c r="M564" s="35">
        <f t="shared" si="170"/>
        <v>51.728079543190184</v>
      </c>
      <c r="N564" s="35">
        <f t="shared" si="170"/>
        <v>51.728079543190184</v>
      </c>
      <c r="O564" s="35">
        <f t="shared" si="170"/>
        <v>84.102674417455518</v>
      </c>
      <c r="P564" s="35">
        <f t="shared" si="170"/>
        <v>84.102674417455518</v>
      </c>
      <c r="Q564" s="35">
        <f t="shared" si="170"/>
        <v>84.102674417455518</v>
      </c>
      <c r="R564" s="35">
        <f t="shared" si="170"/>
        <v>84.102674417455518</v>
      </c>
      <c r="S564" s="35">
        <f t="shared" si="170"/>
        <v>84.102674417455518</v>
      </c>
      <c r="T564" s="35">
        <f t="shared" si="170"/>
        <v>84.102674417455518</v>
      </c>
      <c r="U564" s="35">
        <f t="shared" si="170"/>
        <v>148.84826279334885</v>
      </c>
      <c r="V564" s="35">
        <f t="shared" si="170"/>
        <v>148.84826279334885</v>
      </c>
      <c r="W564" s="35">
        <f t="shared" si="170"/>
        <v>148.84826279334885</v>
      </c>
      <c r="X564" s="35">
        <f t="shared" si="170"/>
        <v>148.84826279334885</v>
      </c>
      <c r="Y564" s="35">
        <f t="shared" si="170"/>
        <v>148.84826279334885</v>
      </c>
      <c r="Z564" s="35">
        <f t="shared" si="170"/>
        <v>148.84826279334885</v>
      </c>
      <c r="AA564" s="35">
        <f t="shared" si="170"/>
        <v>295.98023536052773</v>
      </c>
      <c r="AB564" s="35">
        <f t="shared" si="170"/>
        <v>295.98023536052773</v>
      </c>
      <c r="AC564" s="35">
        <f t="shared" si="170"/>
        <v>295.98023536052773</v>
      </c>
      <c r="AD564" s="35">
        <f t="shared" si="170"/>
        <v>295.98023536052773</v>
      </c>
      <c r="AE564" s="35">
        <f t="shared" si="170"/>
        <v>295.98023536052773</v>
      </c>
    </row>
    <row r="565" spans="1:31" x14ac:dyDescent="0.2">
      <c r="A565" s="9" t="s">
        <v>688</v>
      </c>
      <c r="B565" s="4" t="s">
        <v>651</v>
      </c>
      <c r="C565" s="21">
        <f>+C566+C567</f>
        <v>0.68046835420827101</v>
      </c>
      <c r="D565" s="21">
        <f t="shared" ref="D565:AE565" si="171">+D566+D567</f>
        <v>0.68046835420827101</v>
      </c>
      <c r="E565" s="21">
        <f t="shared" si="171"/>
        <v>0.68046835420827101</v>
      </c>
      <c r="F565" s="21">
        <f t="shared" si="171"/>
        <v>0.68046835420827101</v>
      </c>
      <c r="G565" s="21">
        <f t="shared" si="171"/>
        <v>0.68046835420827101</v>
      </c>
      <c r="H565" s="21">
        <f t="shared" si="171"/>
        <v>0.68046835420827101</v>
      </c>
      <c r="I565" s="21">
        <f t="shared" si="171"/>
        <v>0.68046835420827101</v>
      </c>
      <c r="J565" s="21">
        <f t="shared" si="171"/>
        <v>0.68046835420827101</v>
      </c>
      <c r="K565" s="21">
        <f t="shared" si="171"/>
        <v>0.68046835420827101</v>
      </c>
      <c r="L565" s="21">
        <f t="shared" si="171"/>
        <v>0.68046835420827101</v>
      </c>
      <c r="M565" s="21">
        <f t="shared" si="171"/>
        <v>0.68046835420827101</v>
      </c>
      <c r="N565" s="21">
        <f t="shared" si="171"/>
        <v>0.68046835420827101</v>
      </c>
      <c r="O565" s="21">
        <f t="shared" si="171"/>
        <v>1.940135984054278</v>
      </c>
      <c r="P565" s="21">
        <f t="shared" si="171"/>
        <v>1.940135984054278</v>
      </c>
      <c r="Q565" s="21">
        <f t="shared" si="171"/>
        <v>1.940135984054278</v>
      </c>
      <c r="R565" s="21">
        <f t="shared" si="171"/>
        <v>1.940135984054278</v>
      </c>
      <c r="S565" s="21">
        <f t="shared" si="171"/>
        <v>1.940135984054278</v>
      </c>
      <c r="T565" s="21">
        <f t="shared" si="171"/>
        <v>1.940135984054278</v>
      </c>
      <c r="U565" s="21">
        <f t="shared" si="171"/>
        <v>4.4594712437462913</v>
      </c>
      <c r="V565" s="21">
        <f t="shared" si="171"/>
        <v>4.4594712437462913</v>
      </c>
      <c r="W565" s="21">
        <f t="shared" si="171"/>
        <v>4.4594712437462913</v>
      </c>
      <c r="X565" s="21">
        <f t="shared" si="171"/>
        <v>4.4594712437462913</v>
      </c>
      <c r="Y565" s="21">
        <f t="shared" si="171"/>
        <v>4.4594712437462913</v>
      </c>
      <c r="Z565" s="21">
        <f t="shared" si="171"/>
        <v>4.4594712437462913</v>
      </c>
      <c r="AA565" s="21">
        <f t="shared" si="171"/>
        <v>0.88893080031356952</v>
      </c>
      <c r="AB565" s="21">
        <f t="shared" si="171"/>
        <v>0.88893080031356952</v>
      </c>
      <c r="AC565" s="21">
        <f t="shared" si="171"/>
        <v>0.88893080031356952</v>
      </c>
      <c r="AD565" s="21">
        <f t="shared" si="171"/>
        <v>0.88893080031356952</v>
      </c>
      <c r="AE565" s="21">
        <f t="shared" si="171"/>
        <v>0.88893080031356952</v>
      </c>
    </row>
    <row r="566" spans="1:31" x14ac:dyDescent="0.2">
      <c r="A566" s="9" t="s">
        <v>689</v>
      </c>
      <c r="B566" s="4" t="s">
        <v>690</v>
      </c>
      <c r="C566" s="35">
        <f>+C400</f>
        <v>0</v>
      </c>
      <c r="D566" s="35">
        <f t="shared" ref="D566:AE566" si="172">+D400</f>
        <v>0</v>
      </c>
      <c r="E566" s="35">
        <f t="shared" si="172"/>
        <v>0</v>
      </c>
      <c r="F566" s="35">
        <f t="shared" si="172"/>
        <v>0</v>
      </c>
      <c r="G566" s="35">
        <f t="shared" si="172"/>
        <v>0</v>
      </c>
      <c r="H566" s="35">
        <f t="shared" si="172"/>
        <v>0</v>
      </c>
      <c r="I566" s="35">
        <f t="shared" si="172"/>
        <v>0</v>
      </c>
      <c r="J566" s="35">
        <f t="shared" si="172"/>
        <v>0</v>
      </c>
      <c r="K566" s="35">
        <f t="shared" si="172"/>
        <v>0</v>
      </c>
      <c r="L566" s="35">
        <f t="shared" si="172"/>
        <v>0</v>
      </c>
      <c r="M566" s="35">
        <f t="shared" si="172"/>
        <v>0</v>
      </c>
      <c r="N566" s="35">
        <f t="shared" si="172"/>
        <v>0</v>
      </c>
      <c r="O566" s="35">
        <f t="shared" si="172"/>
        <v>0</v>
      </c>
      <c r="P566" s="35">
        <f t="shared" si="172"/>
        <v>0</v>
      </c>
      <c r="Q566" s="35">
        <f t="shared" si="172"/>
        <v>0</v>
      </c>
      <c r="R566" s="35">
        <f t="shared" si="172"/>
        <v>0</v>
      </c>
      <c r="S566" s="35">
        <f t="shared" si="172"/>
        <v>0</v>
      </c>
      <c r="T566" s="35">
        <f t="shared" si="172"/>
        <v>0</v>
      </c>
      <c r="U566" s="35">
        <f t="shared" si="172"/>
        <v>0</v>
      </c>
      <c r="V566" s="35">
        <f t="shared" si="172"/>
        <v>0</v>
      </c>
      <c r="W566" s="35">
        <f t="shared" si="172"/>
        <v>0</v>
      </c>
      <c r="X566" s="35">
        <f t="shared" si="172"/>
        <v>0</v>
      </c>
      <c r="Y566" s="35">
        <f t="shared" si="172"/>
        <v>0</v>
      </c>
      <c r="Z566" s="35">
        <f t="shared" si="172"/>
        <v>0</v>
      </c>
      <c r="AA566" s="35">
        <f t="shared" si="172"/>
        <v>0</v>
      </c>
      <c r="AB566" s="35">
        <f t="shared" si="172"/>
        <v>0</v>
      </c>
      <c r="AC566" s="35">
        <f t="shared" si="172"/>
        <v>0</v>
      </c>
      <c r="AD566" s="35">
        <f t="shared" si="172"/>
        <v>0</v>
      </c>
      <c r="AE566" s="35">
        <f t="shared" si="172"/>
        <v>0</v>
      </c>
    </row>
    <row r="567" spans="1:31" x14ac:dyDescent="0.2">
      <c r="A567" s="9" t="s">
        <v>691</v>
      </c>
      <c r="B567" s="4" t="s">
        <v>692</v>
      </c>
      <c r="C567" s="35">
        <f>+C401</f>
        <v>0.68046835420827101</v>
      </c>
      <c r="D567" s="35">
        <f t="shared" ref="D567:AE567" si="173">+D401</f>
        <v>0.68046835420827101</v>
      </c>
      <c r="E567" s="35">
        <f t="shared" si="173"/>
        <v>0.68046835420827101</v>
      </c>
      <c r="F567" s="35">
        <f t="shared" si="173"/>
        <v>0.68046835420827101</v>
      </c>
      <c r="G567" s="35">
        <f t="shared" si="173"/>
        <v>0.68046835420827101</v>
      </c>
      <c r="H567" s="35">
        <f t="shared" si="173"/>
        <v>0.68046835420827101</v>
      </c>
      <c r="I567" s="35">
        <f t="shared" si="173"/>
        <v>0.68046835420827101</v>
      </c>
      <c r="J567" s="35">
        <f t="shared" si="173"/>
        <v>0.68046835420827101</v>
      </c>
      <c r="K567" s="35">
        <f t="shared" si="173"/>
        <v>0.68046835420827101</v>
      </c>
      <c r="L567" s="35">
        <f t="shared" si="173"/>
        <v>0.68046835420827101</v>
      </c>
      <c r="M567" s="35">
        <f t="shared" si="173"/>
        <v>0.68046835420827101</v>
      </c>
      <c r="N567" s="35">
        <f t="shared" si="173"/>
        <v>0.68046835420827101</v>
      </c>
      <c r="O567" s="35">
        <f t="shared" si="173"/>
        <v>1.940135984054278</v>
      </c>
      <c r="P567" s="35">
        <f t="shared" si="173"/>
        <v>1.940135984054278</v>
      </c>
      <c r="Q567" s="35">
        <f t="shared" si="173"/>
        <v>1.940135984054278</v>
      </c>
      <c r="R567" s="35">
        <f t="shared" si="173"/>
        <v>1.940135984054278</v>
      </c>
      <c r="S567" s="35">
        <f t="shared" si="173"/>
        <v>1.940135984054278</v>
      </c>
      <c r="T567" s="35">
        <f t="shared" si="173"/>
        <v>1.940135984054278</v>
      </c>
      <c r="U567" s="35">
        <f t="shared" si="173"/>
        <v>4.4594712437462913</v>
      </c>
      <c r="V567" s="35">
        <f t="shared" si="173"/>
        <v>4.4594712437462913</v>
      </c>
      <c r="W567" s="35">
        <f t="shared" si="173"/>
        <v>4.4594712437462913</v>
      </c>
      <c r="X567" s="35">
        <f t="shared" si="173"/>
        <v>4.4594712437462913</v>
      </c>
      <c r="Y567" s="35">
        <f t="shared" si="173"/>
        <v>4.4594712437462913</v>
      </c>
      <c r="Z567" s="35">
        <f t="shared" si="173"/>
        <v>4.4594712437462913</v>
      </c>
      <c r="AA567" s="35">
        <f t="shared" si="173"/>
        <v>0.88893080031356952</v>
      </c>
      <c r="AB567" s="35">
        <f t="shared" si="173"/>
        <v>0.88893080031356952</v>
      </c>
      <c r="AC567" s="35">
        <f t="shared" si="173"/>
        <v>0.88893080031356952</v>
      </c>
      <c r="AD567" s="35">
        <f t="shared" si="173"/>
        <v>0.88893080031356952</v>
      </c>
      <c r="AE567" s="35">
        <f t="shared" si="173"/>
        <v>0.88893080031356952</v>
      </c>
    </row>
    <row r="568" spans="1:31" x14ac:dyDescent="0.2">
      <c r="A568" s="9" t="s">
        <v>698</v>
      </c>
      <c r="B568" s="4" t="s">
        <v>657</v>
      </c>
      <c r="C568" s="21">
        <f>+C569+C570</f>
        <v>18.827235950244184</v>
      </c>
      <c r="D568" s="21">
        <f t="shared" ref="D568:AE568" si="174">+D569+D570</f>
        <v>17.101562622463074</v>
      </c>
      <c r="E568" s="21">
        <f t="shared" si="174"/>
        <v>17.564771005288268</v>
      </c>
      <c r="F568" s="21">
        <f t="shared" si="174"/>
        <v>18.027979388113454</v>
      </c>
      <c r="G568" s="21">
        <f t="shared" si="174"/>
        <v>18.491187770938645</v>
      </c>
      <c r="H568" s="21">
        <f t="shared" si="174"/>
        <v>18.954396153763838</v>
      </c>
      <c r="I568" s="21">
        <f t="shared" si="174"/>
        <v>19.417604536589028</v>
      </c>
      <c r="J568" s="21">
        <f t="shared" si="174"/>
        <v>19.880812919414215</v>
      </c>
      <c r="K568" s="21">
        <f t="shared" si="174"/>
        <v>20.344021302239412</v>
      </c>
      <c r="L568" s="21">
        <f t="shared" si="174"/>
        <v>20.807229685064602</v>
      </c>
      <c r="M568" s="21">
        <f t="shared" si="174"/>
        <v>21.270438067889788</v>
      </c>
      <c r="N568" s="21">
        <f t="shared" si="174"/>
        <v>21.733646450714982</v>
      </c>
      <c r="O568" s="21">
        <f t="shared" si="174"/>
        <v>25.395973214522673</v>
      </c>
      <c r="P568" s="21">
        <f t="shared" si="174"/>
        <v>25.894085067638446</v>
      </c>
      <c r="Q568" s="21">
        <f t="shared" si="174"/>
        <v>26.39219692075422</v>
      </c>
      <c r="R568" s="21">
        <f t="shared" si="174"/>
        <v>26.890308773869993</v>
      </c>
      <c r="S568" s="21">
        <f t="shared" si="174"/>
        <v>27.388420626985781</v>
      </c>
      <c r="T568" s="21">
        <f t="shared" si="174"/>
        <v>27.886532480101554</v>
      </c>
      <c r="U568" s="21">
        <f t="shared" si="174"/>
        <v>34.781010898142334</v>
      </c>
      <c r="V568" s="21">
        <f t="shared" si="174"/>
        <v>35.348935108040394</v>
      </c>
      <c r="W568" s="21">
        <f t="shared" si="174"/>
        <v>35.453650935113266</v>
      </c>
      <c r="X568" s="21">
        <f t="shared" si="174"/>
        <v>35.558366762186132</v>
      </c>
      <c r="Y568" s="21">
        <f t="shared" si="174"/>
        <v>35.66308258925902</v>
      </c>
      <c r="Z568" s="21">
        <f t="shared" si="174"/>
        <v>35.767798416331885</v>
      </c>
      <c r="AA568" s="21">
        <f t="shared" si="174"/>
        <v>15.923388359337581</v>
      </c>
      <c r="AB568" s="21">
        <f t="shared" si="174"/>
        <v>16.165888264684082</v>
      </c>
      <c r="AC568" s="21">
        <f t="shared" si="174"/>
        <v>16.408388170030584</v>
      </c>
      <c r="AD568" s="21">
        <f t="shared" si="174"/>
        <v>16.650888075377097</v>
      </c>
      <c r="AE568" s="21">
        <f t="shared" si="174"/>
        <v>16.893387980723613</v>
      </c>
    </row>
    <row r="569" spans="1:31" x14ac:dyDescent="0.2">
      <c r="A569" s="9" t="s">
        <v>699</v>
      </c>
      <c r="B569" s="4" t="s">
        <v>700</v>
      </c>
      <c r="C569" s="35">
        <f>+C408</f>
        <v>0</v>
      </c>
      <c r="D569" s="35">
        <f t="shared" ref="D569:AE569" si="175">+D408</f>
        <v>0</v>
      </c>
      <c r="E569" s="35">
        <f t="shared" si="175"/>
        <v>0</v>
      </c>
      <c r="F569" s="35">
        <f t="shared" si="175"/>
        <v>0</v>
      </c>
      <c r="G569" s="35">
        <f t="shared" si="175"/>
        <v>0</v>
      </c>
      <c r="H569" s="35">
        <f t="shared" si="175"/>
        <v>0</v>
      </c>
      <c r="I569" s="35">
        <f t="shared" si="175"/>
        <v>0</v>
      </c>
      <c r="J569" s="35">
        <f t="shared" si="175"/>
        <v>0</v>
      </c>
      <c r="K569" s="35">
        <f t="shared" si="175"/>
        <v>0</v>
      </c>
      <c r="L569" s="35">
        <f t="shared" si="175"/>
        <v>0</v>
      </c>
      <c r="M569" s="35">
        <f t="shared" si="175"/>
        <v>0</v>
      </c>
      <c r="N569" s="35">
        <f t="shared" si="175"/>
        <v>0</v>
      </c>
      <c r="O569" s="35">
        <f t="shared" si="175"/>
        <v>0</v>
      </c>
      <c r="P569" s="35">
        <f t="shared" si="175"/>
        <v>0</v>
      </c>
      <c r="Q569" s="35">
        <f t="shared" si="175"/>
        <v>0</v>
      </c>
      <c r="R569" s="35">
        <f t="shared" si="175"/>
        <v>0</v>
      </c>
      <c r="S569" s="35">
        <f t="shared" si="175"/>
        <v>0</v>
      </c>
      <c r="T569" s="35">
        <f t="shared" si="175"/>
        <v>0</v>
      </c>
      <c r="U569" s="35">
        <f t="shared" si="175"/>
        <v>0</v>
      </c>
      <c r="V569" s="35">
        <f t="shared" si="175"/>
        <v>0</v>
      </c>
      <c r="W569" s="35">
        <f t="shared" si="175"/>
        <v>0</v>
      </c>
      <c r="X569" s="35">
        <f t="shared" si="175"/>
        <v>0</v>
      </c>
      <c r="Y569" s="35">
        <f t="shared" si="175"/>
        <v>0</v>
      </c>
      <c r="Z569" s="35">
        <f t="shared" si="175"/>
        <v>0</v>
      </c>
      <c r="AA569" s="35">
        <f t="shared" si="175"/>
        <v>0</v>
      </c>
      <c r="AB569" s="35">
        <f t="shared" si="175"/>
        <v>0</v>
      </c>
      <c r="AC569" s="35">
        <f t="shared" si="175"/>
        <v>0</v>
      </c>
      <c r="AD569" s="35">
        <f t="shared" si="175"/>
        <v>0</v>
      </c>
      <c r="AE569" s="35">
        <f t="shared" si="175"/>
        <v>0</v>
      </c>
    </row>
    <row r="570" spans="1:31" x14ac:dyDescent="0.2">
      <c r="A570" s="9" t="s">
        <v>701</v>
      </c>
      <c r="B570" s="4" t="s">
        <v>702</v>
      </c>
      <c r="C570" s="35">
        <f>+C409</f>
        <v>18.827235950244184</v>
      </c>
      <c r="D570" s="35">
        <f t="shared" ref="D570:AE570" si="176">+D409</f>
        <v>17.101562622463074</v>
      </c>
      <c r="E570" s="35">
        <f t="shared" si="176"/>
        <v>17.564771005288268</v>
      </c>
      <c r="F570" s="35">
        <f t="shared" si="176"/>
        <v>18.027979388113454</v>
      </c>
      <c r="G570" s="35">
        <f t="shared" si="176"/>
        <v>18.491187770938645</v>
      </c>
      <c r="H570" s="35">
        <f t="shared" si="176"/>
        <v>18.954396153763838</v>
      </c>
      <c r="I570" s="35">
        <f t="shared" si="176"/>
        <v>19.417604536589028</v>
      </c>
      <c r="J570" s="35">
        <f t="shared" si="176"/>
        <v>19.880812919414215</v>
      </c>
      <c r="K570" s="35">
        <f t="shared" si="176"/>
        <v>20.344021302239412</v>
      </c>
      <c r="L570" s="35">
        <f t="shared" si="176"/>
        <v>20.807229685064602</v>
      </c>
      <c r="M570" s="35">
        <f t="shared" si="176"/>
        <v>21.270438067889788</v>
      </c>
      <c r="N570" s="35">
        <f t="shared" si="176"/>
        <v>21.733646450714982</v>
      </c>
      <c r="O570" s="35">
        <f t="shared" si="176"/>
        <v>25.395973214522673</v>
      </c>
      <c r="P570" s="35">
        <f t="shared" si="176"/>
        <v>25.894085067638446</v>
      </c>
      <c r="Q570" s="35">
        <f t="shared" si="176"/>
        <v>26.39219692075422</v>
      </c>
      <c r="R570" s="35">
        <f t="shared" si="176"/>
        <v>26.890308773869993</v>
      </c>
      <c r="S570" s="35">
        <f t="shared" si="176"/>
        <v>27.388420626985781</v>
      </c>
      <c r="T570" s="35">
        <f t="shared" si="176"/>
        <v>27.886532480101554</v>
      </c>
      <c r="U570" s="35">
        <f t="shared" si="176"/>
        <v>34.781010898142334</v>
      </c>
      <c r="V570" s="35">
        <f t="shared" si="176"/>
        <v>35.348935108040394</v>
      </c>
      <c r="W570" s="35">
        <f t="shared" si="176"/>
        <v>35.453650935113266</v>
      </c>
      <c r="X570" s="35">
        <f t="shared" si="176"/>
        <v>35.558366762186132</v>
      </c>
      <c r="Y570" s="35">
        <f t="shared" si="176"/>
        <v>35.66308258925902</v>
      </c>
      <c r="Z570" s="35">
        <f t="shared" si="176"/>
        <v>35.767798416331885</v>
      </c>
      <c r="AA570" s="35">
        <f t="shared" si="176"/>
        <v>15.923388359337581</v>
      </c>
      <c r="AB570" s="35">
        <f t="shared" si="176"/>
        <v>16.165888264684082</v>
      </c>
      <c r="AC570" s="35">
        <f t="shared" si="176"/>
        <v>16.408388170030584</v>
      </c>
      <c r="AD570" s="35">
        <f t="shared" si="176"/>
        <v>16.650888075377097</v>
      </c>
      <c r="AE570" s="35">
        <f t="shared" si="176"/>
        <v>16.893387980723613</v>
      </c>
    </row>
    <row r="571" spans="1:31" x14ac:dyDescent="0.2">
      <c r="A571" s="9" t="s">
        <v>708</v>
      </c>
      <c r="B571" s="4" t="s">
        <v>663</v>
      </c>
      <c r="C571" s="21">
        <f>+C572+C573</f>
        <v>1.3950755497415909E-2</v>
      </c>
      <c r="D571" s="21">
        <f t="shared" ref="D571:AE571" si="177">+D572+D573</f>
        <v>2.7901510994831819E-2</v>
      </c>
      <c r="E571" s="21">
        <f t="shared" si="177"/>
        <v>4.1852266492247721E-2</v>
      </c>
      <c r="F571" s="21">
        <f t="shared" si="177"/>
        <v>5.5803021989663637E-2</v>
      </c>
      <c r="G571" s="21">
        <f t="shared" si="177"/>
        <v>6.9753777487079546E-2</v>
      </c>
      <c r="H571" s="21">
        <f t="shared" si="177"/>
        <v>8.3704532984495442E-2</v>
      </c>
      <c r="I571" s="21">
        <f t="shared" si="177"/>
        <v>9.7655288481911351E-2</v>
      </c>
      <c r="J571" s="21">
        <f t="shared" si="177"/>
        <v>0.11160604397932727</v>
      </c>
      <c r="K571" s="21">
        <f t="shared" si="177"/>
        <v>0.1255567994767432</v>
      </c>
      <c r="L571" s="21">
        <f t="shared" si="177"/>
        <v>0.13950755497415912</v>
      </c>
      <c r="M571" s="21">
        <f t="shared" si="177"/>
        <v>0.15345831047157504</v>
      </c>
      <c r="N571" s="21">
        <f t="shared" si="177"/>
        <v>0.16740906596899094</v>
      </c>
      <c r="O571" s="21">
        <f t="shared" si="177"/>
        <v>0.31693572811615733</v>
      </c>
      <c r="P571" s="21">
        <f t="shared" si="177"/>
        <v>0.3585714093147741</v>
      </c>
      <c r="Q571" s="21">
        <f t="shared" si="177"/>
        <v>0.40020709051339076</v>
      </c>
      <c r="R571" s="21">
        <f t="shared" si="177"/>
        <v>0.44184277171200753</v>
      </c>
      <c r="S571" s="21">
        <f t="shared" si="177"/>
        <v>0.48347845291062419</v>
      </c>
      <c r="T571" s="21">
        <f t="shared" si="177"/>
        <v>0.52511413410924102</v>
      </c>
      <c r="U571" s="21">
        <f t="shared" si="177"/>
        <v>0.83790162860735884</v>
      </c>
      <c r="V571" s="21">
        <f t="shared" si="177"/>
        <v>0.93490716120837714</v>
      </c>
      <c r="W571" s="21">
        <f t="shared" si="177"/>
        <v>1.0179619383119796</v>
      </c>
      <c r="X571" s="21">
        <f t="shared" si="177"/>
        <v>1.1010167154155821</v>
      </c>
      <c r="Y571" s="21">
        <f t="shared" si="177"/>
        <v>1.1840714925191844</v>
      </c>
      <c r="Z571" s="21">
        <f t="shared" si="177"/>
        <v>1.2671262696227867</v>
      </c>
      <c r="AA571" s="21">
        <f t="shared" si="177"/>
        <v>2.7275232521909771</v>
      </c>
      <c r="AB571" s="21">
        <f t="shared" si="177"/>
        <v>2.7566041131884855</v>
      </c>
      <c r="AC571" s="21">
        <f t="shared" si="177"/>
        <v>2.7856849741859948</v>
      </c>
      <c r="AD571" s="21">
        <f t="shared" si="177"/>
        <v>2.8147658351835037</v>
      </c>
      <c r="AE571" s="21">
        <f t="shared" si="177"/>
        <v>2.8438466961810129</v>
      </c>
    </row>
    <row r="572" spans="1:31" x14ac:dyDescent="0.2">
      <c r="A572" s="9" t="s">
        <v>709</v>
      </c>
      <c r="B572" s="4" t="s">
        <v>710</v>
      </c>
      <c r="C572" s="35">
        <f>+C416</f>
        <v>0</v>
      </c>
      <c r="D572" s="35">
        <f t="shared" ref="D572:AE572" si="178">+D416</f>
        <v>0</v>
      </c>
      <c r="E572" s="35">
        <f t="shared" si="178"/>
        <v>0</v>
      </c>
      <c r="F572" s="35">
        <f t="shared" si="178"/>
        <v>0</v>
      </c>
      <c r="G572" s="35">
        <f t="shared" si="178"/>
        <v>0</v>
      </c>
      <c r="H572" s="35">
        <f t="shared" si="178"/>
        <v>0</v>
      </c>
      <c r="I572" s="35">
        <f t="shared" si="178"/>
        <v>0</v>
      </c>
      <c r="J572" s="35">
        <f t="shared" si="178"/>
        <v>0</v>
      </c>
      <c r="K572" s="35">
        <f t="shared" si="178"/>
        <v>0</v>
      </c>
      <c r="L572" s="35">
        <f t="shared" si="178"/>
        <v>0</v>
      </c>
      <c r="M572" s="35">
        <f t="shared" si="178"/>
        <v>0</v>
      </c>
      <c r="N572" s="35">
        <f t="shared" si="178"/>
        <v>0</v>
      </c>
      <c r="O572" s="35">
        <f t="shared" si="178"/>
        <v>0</v>
      </c>
      <c r="P572" s="35">
        <f t="shared" si="178"/>
        <v>0</v>
      </c>
      <c r="Q572" s="35">
        <f t="shared" si="178"/>
        <v>0</v>
      </c>
      <c r="R572" s="35">
        <f t="shared" si="178"/>
        <v>0</v>
      </c>
      <c r="S572" s="35">
        <f t="shared" si="178"/>
        <v>0</v>
      </c>
      <c r="T572" s="35">
        <f t="shared" si="178"/>
        <v>0</v>
      </c>
      <c r="U572" s="35">
        <f t="shared" si="178"/>
        <v>0</v>
      </c>
      <c r="V572" s="35">
        <f t="shared" si="178"/>
        <v>0</v>
      </c>
      <c r="W572" s="35">
        <f t="shared" si="178"/>
        <v>0</v>
      </c>
      <c r="X572" s="35">
        <f t="shared" si="178"/>
        <v>0</v>
      </c>
      <c r="Y572" s="35">
        <f t="shared" si="178"/>
        <v>0</v>
      </c>
      <c r="Z572" s="35">
        <f t="shared" si="178"/>
        <v>0</v>
      </c>
      <c r="AA572" s="35">
        <f t="shared" si="178"/>
        <v>0</v>
      </c>
      <c r="AB572" s="35">
        <f t="shared" si="178"/>
        <v>0</v>
      </c>
      <c r="AC572" s="35">
        <f t="shared" si="178"/>
        <v>0</v>
      </c>
      <c r="AD572" s="35">
        <f t="shared" si="178"/>
        <v>0</v>
      </c>
      <c r="AE572" s="35">
        <f t="shared" si="178"/>
        <v>0</v>
      </c>
    </row>
    <row r="573" spans="1:31" x14ac:dyDescent="0.2">
      <c r="A573" s="9" t="s">
        <v>711</v>
      </c>
      <c r="B573" s="4" t="s">
        <v>712</v>
      </c>
      <c r="C573" s="35">
        <f>+C417</f>
        <v>1.3950755497415909E-2</v>
      </c>
      <c r="D573" s="35">
        <f t="shared" ref="D573:AE573" si="179">+D417</f>
        <v>2.7901510994831819E-2</v>
      </c>
      <c r="E573" s="35">
        <f t="shared" si="179"/>
        <v>4.1852266492247721E-2</v>
      </c>
      <c r="F573" s="35">
        <f t="shared" si="179"/>
        <v>5.5803021989663637E-2</v>
      </c>
      <c r="G573" s="35">
        <f t="shared" si="179"/>
        <v>6.9753777487079546E-2</v>
      </c>
      <c r="H573" s="35">
        <f t="shared" si="179"/>
        <v>8.3704532984495442E-2</v>
      </c>
      <c r="I573" s="35">
        <f t="shared" si="179"/>
        <v>9.7655288481911351E-2</v>
      </c>
      <c r="J573" s="35">
        <f t="shared" si="179"/>
        <v>0.11160604397932727</v>
      </c>
      <c r="K573" s="35">
        <f t="shared" si="179"/>
        <v>0.1255567994767432</v>
      </c>
      <c r="L573" s="35">
        <f t="shared" si="179"/>
        <v>0.13950755497415912</v>
      </c>
      <c r="M573" s="35">
        <f t="shared" si="179"/>
        <v>0.15345831047157504</v>
      </c>
      <c r="N573" s="35">
        <f t="shared" si="179"/>
        <v>0.16740906596899094</v>
      </c>
      <c r="O573" s="35">
        <f t="shared" si="179"/>
        <v>0.31693572811615733</v>
      </c>
      <c r="P573" s="35">
        <f t="shared" si="179"/>
        <v>0.3585714093147741</v>
      </c>
      <c r="Q573" s="35">
        <f t="shared" si="179"/>
        <v>0.40020709051339076</v>
      </c>
      <c r="R573" s="35">
        <f t="shared" si="179"/>
        <v>0.44184277171200753</v>
      </c>
      <c r="S573" s="35">
        <f t="shared" si="179"/>
        <v>0.48347845291062419</v>
      </c>
      <c r="T573" s="35">
        <f t="shared" si="179"/>
        <v>0.52511413410924102</v>
      </c>
      <c r="U573" s="35">
        <f t="shared" si="179"/>
        <v>0.83790162860735884</v>
      </c>
      <c r="V573" s="35">
        <f t="shared" si="179"/>
        <v>0.93490716120837714</v>
      </c>
      <c r="W573" s="35">
        <f t="shared" si="179"/>
        <v>1.0179619383119796</v>
      </c>
      <c r="X573" s="35">
        <f t="shared" si="179"/>
        <v>1.1010167154155821</v>
      </c>
      <c r="Y573" s="35">
        <f t="shared" si="179"/>
        <v>1.1840714925191844</v>
      </c>
      <c r="Z573" s="35">
        <f t="shared" si="179"/>
        <v>1.2671262696227867</v>
      </c>
      <c r="AA573" s="35">
        <f t="shared" si="179"/>
        <v>2.7275232521909771</v>
      </c>
      <c r="AB573" s="35">
        <f t="shared" si="179"/>
        <v>2.7566041131884855</v>
      </c>
      <c r="AC573" s="35">
        <f t="shared" si="179"/>
        <v>2.7856849741859948</v>
      </c>
      <c r="AD573" s="35">
        <f t="shared" si="179"/>
        <v>2.8147658351835037</v>
      </c>
      <c r="AE573" s="35">
        <f t="shared" si="179"/>
        <v>2.8438466961810129</v>
      </c>
    </row>
    <row r="574" spans="1:31" x14ac:dyDescent="0.2">
      <c r="A574" s="9" t="s">
        <v>718</v>
      </c>
      <c r="B574" s="4" t="s">
        <v>719</v>
      </c>
      <c r="C574" s="37">
        <f>+C423</f>
        <v>0</v>
      </c>
      <c r="D574" s="37">
        <f t="shared" ref="D574:AE574" si="180">+D423</f>
        <v>0</v>
      </c>
      <c r="E574" s="37">
        <f t="shared" si="180"/>
        <v>0</v>
      </c>
      <c r="F574" s="37">
        <f t="shared" si="180"/>
        <v>0</v>
      </c>
      <c r="G574" s="37">
        <f t="shared" si="180"/>
        <v>0</v>
      </c>
      <c r="H574" s="37">
        <f t="shared" si="180"/>
        <v>0</v>
      </c>
      <c r="I574" s="37">
        <f t="shared" si="180"/>
        <v>0</v>
      </c>
      <c r="J574" s="37">
        <f t="shared" si="180"/>
        <v>0</v>
      </c>
      <c r="K574" s="37">
        <f t="shared" si="180"/>
        <v>0</v>
      </c>
      <c r="L574" s="37">
        <f t="shared" si="180"/>
        <v>0</v>
      </c>
      <c r="M574" s="37">
        <f t="shared" si="180"/>
        <v>0</v>
      </c>
      <c r="N574" s="37">
        <f t="shared" si="180"/>
        <v>0</v>
      </c>
      <c r="O574" s="37">
        <f t="shared" si="180"/>
        <v>0</v>
      </c>
      <c r="P574" s="37">
        <f t="shared" si="180"/>
        <v>0</v>
      </c>
      <c r="Q574" s="37">
        <f t="shared" si="180"/>
        <v>0</v>
      </c>
      <c r="R574" s="37">
        <f t="shared" si="180"/>
        <v>0</v>
      </c>
      <c r="S574" s="37">
        <f t="shared" si="180"/>
        <v>0</v>
      </c>
      <c r="T574" s="37">
        <f t="shared" si="180"/>
        <v>0</v>
      </c>
      <c r="U574" s="37">
        <f t="shared" si="180"/>
        <v>0</v>
      </c>
      <c r="V574" s="37">
        <f t="shared" si="180"/>
        <v>0</v>
      </c>
      <c r="W574" s="37">
        <f t="shared" si="180"/>
        <v>0</v>
      </c>
      <c r="X574" s="37">
        <f t="shared" si="180"/>
        <v>0</v>
      </c>
      <c r="Y574" s="37">
        <f t="shared" si="180"/>
        <v>0</v>
      </c>
      <c r="Z574" s="37">
        <f t="shared" si="180"/>
        <v>0</v>
      </c>
      <c r="AA574" s="37">
        <f t="shared" si="180"/>
        <v>0</v>
      </c>
      <c r="AB574" s="37">
        <f t="shared" si="180"/>
        <v>0</v>
      </c>
      <c r="AC574" s="37">
        <f t="shared" si="180"/>
        <v>0</v>
      </c>
      <c r="AD574" s="37">
        <f t="shared" si="180"/>
        <v>0</v>
      </c>
      <c r="AE574" s="37">
        <f t="shared" si="180"/>
        <v>0</v>
      </c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>+C577+C578+C579+C580+C581</f>
        <v>0.94139029035687483</v>
      </c>
      <c r="D576" s="28">
        <f t="shared" ref="D576:AE576" si="181">+D577+D578+D579+D580+D581</f>
        <v>0.96153603497798235</v>
      </c>
      <c r="E576" s="28">
        <f t="shared" si="181"/>
        <v>0.9948541006667927</v>
      </c>
      <c r="F576" s="28">
        <f t="shared" si="181"/>
        <v>1.0093923167620811</v>
      </c>
      <c r="G576" s="28">
        <f t="shared" si="181"/>
        <v>1.0174361758000321</v>
      </c>
      <c r="H576" s="28">
        <f t="shared" si="181"/>
        <v>1.0420087087095817</v>
      </c>
      <c r="I576" s="28">
        <f t="shared" si="181"/>
        <v>1.06584933334567</v>
      </c>
      <c r="J576" s="28">
        <f t="shared" si="181"/>
        <v>1.0926061261246467</v>
      </c>
      <c r="K576" s="28">
        <f t="shared" si="181"/>
        <v>1.1052289433788076</v>
      </c>
      <c r="L576" s="28">
        <f t="shared" si="181"/>
        <v>1.0949722264682042</v>
      </c>
      <c r="M576" s="28">
        <f t="shared" si="181"/>
        <v>1.1115243162611887</v>
      </c>
      <c r="N576" s="28">
        <f t="shared" si="181"/>
        <v>1.1185340574905751</v>
      </c>
      <c r="O576" s="28">
        <f t="shared" si="181"/>
        <v>1.1490990048764447</v>
      </c>
      <c r="P576" s="28">
        <f t="shared" si="181"/>
        <v>1.1754138966618322</v>
      </c>
      <c r="Q576" s="28">
        <f t="shared" si="181"/>
        <v>1.2055760612884154</v>
      </c>
      <c r="R576" s="28">
        <f t="shared" si="181"/>
        <v>1.2348036366470112</v>
      </c>
      <c r="S576" s="28">
        <f t="shared" si="181"/>
        <v>1.2615561228388601</v>
      </c>
      <c r="T576" s="28">
        <f t="shared" si="181"/>
        <v>1.2890911627825286</v>
      </c>
      <c r="U576" s="28">
        <f t="shared" si="181"/>
        <v>1.2199086698641157</v>
      </c>
      <c r="V576" s="28">
        <f t="shared" si="181"/>
        <v>1.2592483673314658</v>
      </c>
      <c r="W576" s="28">
        <f t="shared" si="181"/>
        <v>1.3179682829277555</v>
      </c>
      <c r="X576" s="28">
        <f t="shared" si="181"/>
        <v>1.4117415684252805</v>
      </c>
      <c r="Y576" s="28">
        <f t="shared" si="181"/>
        <v>1.4285384287605067</v>
      </c>
      <c r="Z576" s="28">
        <f t="shared" si="181"/>
        <v>1.4534895809838511</v>
      </c>
      <c r="AA576" s="28">
        <f t="shared" si="181"/>
        <v>1.2302676482212704</v>
      </c>
      <c r="AB576" s="28">
        <f t="shared" si="181"/>
        <v>1.3074810852863818</v>
      </c>
      <c r="AC576" s="28">
        <f t="shared" si="181"/>
        <v>1.3334240533410766</v>
      </c>
      <c r="AD576" s="28">
        <f t="shared" si="181"/>
        <v>1.5111560788190359</v>
      </c>
      <c r="AE576" s="28">
        <f t="shared" si="181"/>
        <v>1.6817811789073902</v>
      </c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35">
        <f t="shared" ref="C578:R579" si="182">+C430</f>
        <v>0</v>
      </c>
      <c r="D578" s="35">
        <f t="shared" si="182"/>
        <v>0</v>
      </c>
      <c r="E578" s="35">
        <f t="shared" si="182"/>
        <v>0</v>
      </c>
      <c r="F578" s="35">
        <f t="shared" si="182"/>
        <v>0</v>
      </c>
      <c r="G578" s="35">
        <f t="shared" si="182"/>
        <v>0</v>
      </c>
      <c r="H578" s="35">
        <f t="shared" si="182"/>
        <v>0</v>
      </c>
      <c r="I578" s="35">
        <f t="shared" si="182"/>
        <v>0</v>
      </c>
      <c r="J578" s="35">
        <f t="shared" si="182"/>
        <v>0</v>
      </c>
      <c r="K578" s="35">
        <f t="shared" si="182"/>
        <v>0</v>
      </c>
      <c r="L578" s="35">
        <f t="shared" si="182"/>
        <v>0</v>
      </c>
      <c r="M578" s="35">
        <f t="shared" si="182"/>
        <v>0</v>
      </c>
      <c r="N578" s="35">
        <f t="shared" si="182"/>
        <v>0</v>
      </c>
      <c r="O578" s="35">
        <f t="shared" si="182"/>
        <v>0</v>
      </c>
      <c r="P578" s="35">
        <f t="shared" si="182"/>
        <v>0</v>
      </c>
      <c r="Q578" s="35">
        <f t="shared" si="182"/>
        <v>0</v>
      </c>
      <c r="R578" s="35">
        <f t="shared" si="182"/>
        <v>0</v>
      </c>
      <c r="S578" s="35">
        <f t="shared" ref="D578:AE579" si="183">+S430</f>
        <v>0</v>
      </c>
      <c r="T578" s="35">
        <f t="shared" si="183"/>
        <v>0</v>
      </c>
      <c r="U578" s="35">
        <f t="shared" si="183"/>
        <v>0</v>
      </c>
      <c r="V578" s="35">
        <f t="shared" si="183"/>
        <v>0</v>
      </c>
      <c r="W578" s="35">
        <f t="shared" si="183"/>
        <v>0</v>
      </c>
      <c r="X578" s="35">
        <f t="shared" si="183"/>
        <v>0</v>
      </c>
      <c r="Y578" s="35">
        <f t="shared" si="183"/>
        <v>0</v>
      </c>
      <c r="Z578" s="35">
        <f t="shared" si="183"/>
        <v>0</v>
      </c>
      <c r="AA578" s="35">
        <f t="shared" si="183"/>
        <v>0</v>
      </c>
      <c r="AB578" s="35">
        <f t="shared" si="183"/>
        <v>0</v>
      </c>
      <c r="AC578" s="35">
        <f t="shared" si="183"/>
        <v>0</v>
      </c>
      <c r="AD578" s="35">
        <f t="shared" si="183"/>
        <v>0</v>
      </c>
      <c r="AE578" s="35">
        <f t="shared" si="183"/>
        <v>0</v>
      </c>
    </row>
    <row r="579" spans="1:31" x14ac:dyDescent="0.2">
      <c r="A579" s="9" t="s">
        <v>730</v>
      </c>
      <c r="B579" s="4" t="s">
        <v>731</v>
      </c>
      <c r="C579" s="35">
        <f t="shared" si="182"/>
        <v>0.94139029035687483</v>
      </c>
      <c r="D579" s="35">
        <f t="shared" si="183"/>
        <v>0.96153603497798235</v>
      </c>
      <c r="E579" s="35">
        <f t="shared" si="183"/>
        <v>0.9948541006667927</v>
      </c>
      <c r="F579" s="35">
        <f t="shared" si="183"/>
        <v>1.0093923167620811</v>
      </c>
      <c r="G579" s="35">
        <f t="shared" si="183"/>
        <v>1.0174361758000321</v>
      </c>
      <c r="H579" s="35">
        <f t="shared" si="183"/>
        <v>1.0420087087095817</v>
      </c>
      <c r="I579" s="35">
        <f t="shared" si="183"/>
        <v>1.06584933334567</v>
      </c>
      <c r="J579" s="35">
        <f t="shared" si="183"/>
        <v>1.0926061261246467</v>
      </c>
      <c r="K579" s="35">
        <f t="shared" si="183"/>
        <v>1.1052289433788076</v>
      </c>
      <c r="L579" s="35">
        <f t="shared" si="183"/>
        <v>1.0949722264682042</v>
      </c>
      <c r="M579" s="35">
        <f t="shared" si="183"/>
        <v>1.1115243162611887</v>
      </c>
      <c r="N579" s="35">
        <f t="shared" si="183"/>
        <v>1.1185340574905751</v>
      </c>
      <c r="O579" s="35">
        <f t="shared" si="183"/>
        <v>1.1490990048764447</v>
      </c>
      <c r="P579" s="35">
        <f t="shared" si="183"/>
        <v>1.1754138966618322</v>
      </c>
      <c r="Q579" s="35">
        <f t="shared" si="183"/>
        <v>1.2055760612884154</v>
      </c>
      <c r="R579" s="35">
        <f t="shared" si="183"/>
        <v>1.2348036366470112</v>
      </c>
      <c r="S579" s="35">
        <f t="shared" si="183"/>
        <v>1.2615561228388601</v>
      </c>
      <c r="T579" s="35">
        <f t="shared" si="183"/>
        <v>1.2890911627825286</v>
      </c>
      <c r="U579" s="35">
        <f t="shared" si="183"/>
        <v>1.2199086698641157</v>
      </c>
      <c r="V579" s="35">
        <f t="shared" si="183"/>
        <v>1.2592483673314658</v>
      </c>
      <c r="W579" s="35">
        <f t="shared" si="183"/>
        <v>1.3179682829277555</v>
      </c>
      <c r="X579" s="35">
        <f t="shared" si="183"/>
        <v>1.4117415684252805</v>
      </c>
      <c r="Y579" s="35">
        <f t="shared" si="183"/>
        <v>1.4285384287605067</v>
      </c>
      <c r="Z579" s="35">
        <f t="shared" si="183"/>
        <v>1.4534895809838511</v>
      </c>
      <c r="AA579" s="35">
        <f t="shared" si="183"/>
        <v>1.2302676482212704</v>
      </c>
      <c r="AB579" s="35">
        <f t="shared" si="183"/>
        <v>1.3074810852863818</v>
      </c>
      <c r="AC579" s="35">
        <f t="shared" si="183"/>
        <v>1.3334240533410766</v>
      </c>
      <c r="AD579" s="35">
        <f t="shared" si="183"/>
        <v>1.5111560788190359</v>
      </c>
      <c r="AE579" s="35">
        <f t="shared" si="183"/>
        <v>1.6817811789073902</v>
      </c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>+C585+C586</f>
        <v>0</v>
      </c>
      <c r="D584" s="21">
        <f t="shared" ref="D584:AE584" si="184">+D585+D586</f>
        <v>0</v>
      </c>
      <c r="E584" s="21">
        <f t="shared" si="184"/>
        <v>0</v>
      </c>
      <c r="F584" s="21">
        <f t="shared" si="184"/>
        <v>0</v>
      </c>
      <c r="G584" s="21">
        <f t="shared" si="184"/>
        <v>0</v>
      </c>
      <c r="H584" s="21">
        <f t="shared" si="184"/>
        <v>0</v>
      </c>
      <c r="I584" s="21">
        <f t="shared" si="184"/>
        <v>0</v>
      </c>
      <c r="J584" s="21">
        <f t="shared" si="184"/>
        <v>0</v>
      </c>
      <c r="K584" s="21">
        <f t="shared" si="184"/>
        <v>0</v>
      </c>
      <c r="L584" s="21">
        <f t="shared" si="184"/>
        <v>0</v>
      </c>
      <c r="M584" s="21">
        <f t="shared" si="184"/>
        <v>0</v>
      </c>
      <c r="N584" s="21">
        <f t="shared" si="184"/>
        <v>0</v>
      </c>
      <c r="O584" s="21">
        <f t="shared" si="184"/>
        <v>0</v>
      </c>
      <c r="P584" s="21">
        <f t="shared" si="184"/>
        <v>0</v>
      </c>
      <c r="Q584" s="21">
        <f t="shared" si="184"/>
        <v>0</v>
      </c>
      <c r="R584" s="21">
        <f t="shared" si="184"/>
        <v>0</v>
      </c>
      <c r="S584" s="21">
        <f t="shared" si="184"/>
        <v>0</v>
      </c>
      <c r="T584" s="21">
        <f t="shared" si="184"/>
        <v>0</v>
      </c>
      <c r="U584" s="21">
        <f t="shared" si="184"/>
        <v>0</v>
      </c>
      <c r="V584" s="21">
        <f t="shared" si="184"/>
        <v>0</v>
      </c>
      <c r="W584" s="21">
        <f t="shared" si="184"/>
        <v>0</v>
      </c>
      <c r="X584" s="21">
        <f t="shared" si="184"/>
        <v>0</v>
      </c>
      <c r="Y584" s="21">
        <f t="shared" si="184"/>
        <v>0</v>
      </c>
      <c r="Z584" s="21">
        <f t="shared" si="184"/>
        <v>0</v>
      </c>
      <c r="AA584" s="21">
        <f t="shared" si="184"/>
        <v>0</v>
      </c>
      <c r="AB584" s="21">
        <f t="shared" si="184"/>
        <v>0</v>
      </c>
      <c r="AC584" s="21">
        <f t="shared" si="184"/>
        <v>0</v>
      </c>
      <c r="AD584" s="21">
        <f t="shared" si="184"/>
        <v>0</v>
      </c>
      <c r="AE584" s="21">
        <f t="shared" si="184"/>
        <v>0</v>
      </c>
    </row>
    <row r="585" spans="1:31" x14ac:dyDescent="0.2">
      <c r="A585" s="9" t="s">
        <v>222</v>
      </c>
      <c r="B585" s="4" t="s">
        <v>223</v>
      </c>
      <c r="C585" s="35">
        <f t="shared" ref="C585:R587" si="185">+C441</f>
        <v>0</v>
      </c>
      <c r="D585" s="35">
        <f t="shared" si="185"/>
        <v>0</v>
      </c>
      <c r="E585" s="35">
        <f t="shared" si="185"/>
        <v>0</v>
      </c>
      <c r="F585" s="35">
        <f t="shared" si="185"/>
        <v>0</v>
      </c>
      <c r="G585" s="35">
        <f t="shared" si="185"/>
        <v>0</v>
      </c>
      <c r="H585" s="35">
        <f t="shared" si="185"/>
        <v>0</v>
      </c>
      <c r="I585" s="35">
        <f t="shared" si="185"/>
        <v>0</v>
      </c>
      <c r="J585" s="35">
        <f t="shared" si="185"/>
        <v>0</v>
      </c>
      <c r="K585" s="35">
        <f t="shared" si="185"/>
        <v>0</v>
      </c>
      <c r="L585" s="35">
        <f t="shared" si="185"/>
        <v>0</v>
      </c>
      <c r="M585" s="35">
        <f t="shared" si="185"/>
        <v>0</v>
      </c>
      <c r="N585" s="35">
        <f t="shared" si="185"/>
        <v>0</v>
      </c>
      <c r="O585" s="35">
        <f t="shared" si="185"/>
        <v>0</v>
      </c>
      <c r="P585" s="35">
        <f t="shared" si="185"/>
        <v>0</v>
      </c>
      <c r="Q585" s="35">
        <f t="shared" si="185"/>
        <v>0</v>
      </c>
      <c r="R585" s="35">
        <f t="shared" si="185"/>
        <v>0</v>
      </c>
      <c r="S585" s="35">
        <f t="shared" ref="D585:AE587" si="186">+S441</f>
        <v>0</v>
      </c>
      <c r="T585" s="35">
        <f t="shared" si="186"/>
        <v>0</v>
      </c>
      <c r="U585" s="35">
        <f t="shared" si="186"/>
        <v>0</v>
      </c>
      <c r="V585" s="35">
        <f t="shared" si="186"/>
        <v>0</v>
      </c>
      <c r="W585" s="35">
        <f t="shared" si="186"/>
        <v>0</v>
      </c>
      <c r="X585" s="35">
        <f t="shared" si="186"/>
        <v>0</v>
      </c>
      <c r="Y585" s="35">
        <f t="shared" si="186"/>
        <v>0</v>
      </c>
      <c r="Z585" s="35">
        <f t="shared" si="186"/>
        <v>0</v>
      </c>
      <c r="AA585" s="35">
        <f t="shared" si="186"/>
        <v>0</v>
      </c>
      <c r="AB585" s="35">
        <f t="shared" si="186"/>
        <v>0</v>
      </c>
      <c r="AC585" s="35">
        <f t="shared" si="186"/>
        <v>0</v>
      </c>
      <c r="AD585" s="35">
        <f t="shared" si="186"/>
        <v>0</v>
      </c>
      <c r="AE585" s="35">
        <f t="shared" si="186"/>
        <v>0</v>
      </c>
    </row>
    <row r="586" spans="1:31" x14ac:dyDescent="0.2">
      <c r="A586" s="9" t="s">
        <v>224</v>
      </c>
      <c r="B586" s="4" t="s">
        <v>225</v>
      </c>
      <c r="C586" s="35">
        <f t="shared" si="185"/>
        <v>0</v>
      </c>
      <c r="D586" s="35">
        <f t="shared" si="186"/>
        <v>0</v>
      </c>
      <c r="E586" s="35">
        <f t="shared" si="186"/>
        <v>0</v>
      </c>
      <c r="F586" s="35">
        <f t="shared" si="186"/>
        <v>0</v>
      </c>
      <c r="G586" s="35">
        <f t="shared" si="186"/>
        <v>0</v>
      </c>
      <c r="H586" s="35">
        <f t="shared" si="186"/>
        <v>0</v>
      </c>
      <c r="I586" s="35">
        <f t="shared" si="186"/>
        <v>0</v>
      </c>
      <c r="J586" s="35">
        <f t="shared" si="186"/>
        <v>0</v>
      </c>
      <c r="K586" s="35">
        <f t="shared" si="186"/>
        <v>0</v>
      </c>
      <c r="L586" s="35">
        <f t="shared" si="186"/>
        <v>0</v>
      </c>
      <c r="M586" s="35">
        <f t="shared" si="186"/>
        <v>0</v>
      </c>
      <c r="N586" s="35">
        <f t="shared" si="186"/>
        <v>0</v>
      </c>
      <c r="O586" s="35">
        <f t="shared" si="186"/>
        <v>0</v>
      </c>
      <c r="P586" s="35">
        <f t="shared" si="186"/>
        <v>0</v>
      </c>
      <c r="Q586" s="35">
        <f t="shared" si="186"/>
        <v>0</v>
      </c>
      <c r="R586" s="35">
        <f t="shared" si="186"/>
        <v>0</v>
      </c>
      <c r="S586" s="35">
        <f t="shared" si="186"/>
        <v>0</v>
      </c>
      <c r="T586" s="35">
        <f t="shared" si="186"/>
        <v>0</v>
      </c>
      <c r="U586" s="35">
        <f t="shared" si="186"/>
        <v>0</v>
      </c>
      <c r="V586" s="35">
        <f t="shared" si="186"/>
        <v>0</v>
      </c>
      <c r="W586" s="35">
        <f t="shared" si="186"/>
        <v>0</v>
      </c>
      <c r="X586" s="35">
        <f t="shared" si="186"/>
        <v>0</v>
      </c>
      <c r="Y586" s="35">
        <f t="shared" si="186"/>
        <v>0</v>
      </c>
      <c r="Z586" s="35">
        <f t="shared" si="186"/>
        <v>0</v>
      </c>
      <c r="AA586" s="35">
        <f t="shared" si="186"/>
        <v>0</v>
      </c>
      <c r="AB586" s="35">
        <f t="shared" si="186"/>
        <v>0</v>
      </c>
      <c r="AC586" s="35">
        <f t="shared" si="186"/>
        <v>0</v>
      </c>
      <c r="AD586" s="35">
        <f t="shared" si="186"/>
        <v>0</v>
      </c>
      <c r="AE586" s="35">
        <f t="shared" si="186"/>
        <v>0</v>
      </c>
    </row>
    <row r="587" spans="1:31" x14ac:dyDescent="0.2">
      <c r="A587" s="9" t="s">
        <v>226</v>
      </c>
      <c r="B587" s="4" t="s">
        <v>141</v>
      </c>
      <c r="C587" s="37">
        <f t="shared" si="185"/>
        <v>0</v>
      </c>
      <c r="D587" s="37">
        <f t="shared" si="186"/>
        <v>0</v>
      </c>
      <c r="E587" s="37">
        <f t="shared" si="186"/>
        <v>0</v>
      </c>
      <c r="F587" s="37">
        <f t="shared" si="186"/>
        <v>0</v>
      </c>
      <c r="G587" s="37">
        <f t="shared" si="186"/>
        <v>0</v>
      </c>
      <c r="H587" s="37">
        <f t="shared" si="186"/>
        <v>0</v>
      </c>
      <c r="I587" s="37">
        <f t="shared" si="186"/>
        <v>0</v>
      </c>
      <c r="J587" s="37">
        <f t="shared" si="186"/>
        <v>0</v>
      </c>
      <c r="K587" s="37">
        <f t="shared" si="186"/>
        <v>0</v>
      </c>
      <c r="L587" s="37">
        <f t="shared" si="186"/>
        <v>0</v>
      </c>
      <c r="M587" s="37">
        <f t="shared" si="186"/>
        <v>0</v>
      </c>
      <c r="N587" s="37">
        <f t="shared" si="186"/>
        <v>0</v>
      </c>
      <c r="O587" s="37">
        <f t="shared" si="186"/>
        <v>0</v>
      </c>
      <c r="P587" s="37">
        <f t="shared" si="186"/>
        <v>0</v>
      </c>
      <c r="Q587" s="37">
        <f t="shared" si="186"/>
        <v>0</v>
      </c>
      <c r="R587" s="37">
        <f t="shared" si="186"/>
        <v>0</v>
      </c>
      <c r="S587" s="37">
        <f t="shared" si="186"/>
        <v>0</v>
      </c>
      <c r="T587" s="37">
        <f t="shared" si="186"/>
        <v>0</v>
      </c>
      <c r="U587" s="37">
        <f t="shared" si="186"/>
        <v>0</v>
      </c>
      <c r="V587" s="37">
        <f t="shared" si="186"/>
        <v>0</v>
      </c>
      <c r="W587" s="37">
        <f t="shared" si="186"/>
        <v>0</v>
      </c>
      <c r="X587" s="37">
        <f t="shared" si="186"/>
        <v>0</v>
      </c>
      <c r="Y587" s="37">
        <f t="shared" si="186"/>
        <v>0</v>
      </c>
      <c r="Z587" s="37">
        <f t="shared" si="186"/>
        <v>0</v>
      </c>
      <c r="AA587" s="37">
        <f t="shared" si="186"/>
        <v>0</v>
      </c>
      <c r="AB587" s="37">
        <f t="shared" si="186"/>
        <v>0</v>
      </c>
      <c r="AC587" s="37">
        <f t="shared" si="186"/>
        <v>0</v>
      </c>
      <c r="AD587" s="37">
        <f t="shared" si="186"/>
        <v>0</v>
      </c>
      <c r="AE587" s="37">
        <f t="shared" si="186"/>
        <v>0</v>
      </c>
    </row>
    <row r="588" spans="1:31" x14ac:dyDescent="0.2">
      <c r="A588" s="9" t="s">
        <v>227</v>
      </c>
      <c r="B588" s="13" t="s">
        <v>228</v>
      </c>
      <c r="C588" s="37">
        <f>+C444</f>
        <v>0</v>
      </c>
      <c r="D588" s="37">
        <f t="shared" ref="D588:AE588" si="187">+D444</f>
        <v>0</v>
      </c>
      <c r="E588" s="37">
        <f t="shared" si="187"/>
        <v>0</v>
      </c>
      <c r="F588" s="37">
        <f t="shared" si="187"/>
        <v>0</v>
      </c>
      <c r="G588" s="37">
        <f t="shared" si="187"/>
        <v>0</v>
      </c>
      <c r="H588" s="37">
        <f t="shared" si="187"/>
        <v>0</v>
      </c>
      <c r="I588" s="37">
        <f t="shared" si="187"/>
        <v>0</v>
      </c>
      <c r="J588" s="37">
        <f t="shared" si="187"/>
        <v>0</v>
      </c>
      <c r="K588" s="37">
        <f t="shared" si="187"/>
        <v>0</v>
      </c>
      <c r="L588" s="37">
        <f t="shared" si="187"/>
        <v>0</v>
      </c>
      <c r="M588" s="37">
        <f t="shared" si="187"/>
        <v>0</v>
      </c>
      <c r="N588" s="37">
        <f t="shared" si="187"/>
        <v>0</v>
      </c>
      <c r="O588" s="37">
        <f t="shared" si="187"/>
        <v>0</v>
      </c>
      <c r="P588" s="37">
        <f t="shared" si="187"/>
        <v>0</v>
      </c>
      <c r="Q588" s="37">
        <f t="shared" si="187"/>
        <v>0</v>
      </c>
      <c r="R588" s="37">
        <f t="shared" si="187"/>
        <v>0</v>
      </c>
      <c r="S588" s="37">
        <f t="shared" si="187"/>
        <v>0</v>
      </c>
      <c r="T588" s="37">
        <f t="shared" si="187"/>
        <v>0</v>
      </c>
      <c r="U588" s="37">
        <f t="shared" si="187"/>
        <v>0</v>
      </c>
      <c r="V588" s="37">
        <f t="shared" si="187"/>
        <v>0</v>
      </c>
      <c r="W588" s="37">
        <f t="shared" si="187"/>
        <v>0</v>
      </c>
      <c r="X588" s="37">
        <f t="shared" si="187"/>
        <v>0</v>
      </c>
      <c r="Y588" s="37">
        <f t="shared" si="187"/>
        <v>0</v>
      </c>
      <c r="Z588" s="37">
        <f t="shared" si="187"/>
        <v>0</v>
      </c>
      <c r="AA588" s="37">
        <f t="shared" si="187"/>
        <v>0</v>
      </c>
      <c r="AB588" s="37">
        <f t="shared" si="187"/>
        <v>0</v>
      </c>
      <c r="AC588" s="37">
        <f t="shared" si="187"/>
        <v>0</v>
      </c>
      <c r="AD588" s="37">
        <f t="shared" si="187"/>
        <v>0</v>
      </c>
      <c r="AE588" s="37">
        <f t="shared" si="187"/>
        <v>0</v>
      </c>
    </row>
    <row r="597" spans="1:31" x14ac:dyDescent="0.2">
      <c r="A597" s="4" t="s">
        <v>230</v>
      </c>
      <c r="C597" s="72">
        <f>+C599-C4</f>
        <v>0</v>
      </c>
      <c r="D597" s="72">
        <f t="shared" ref="D597:AE597" si="188">+D599-D4</f>
        <v>0</v>
      </c>
      <c r="E597" s="72">
        <f t="shared" si="188"/>
        <v>0</v>
      </c>
      <c r="F597" s="72">
        <f t="shared" si="188"/>
        <v>0</v>
      </c>
      <c r="G597" s="72">
        <f t="shared" si="188"/>
        <v>0</v>
      </c>
      <c r="H597" s="72">
        <f t="shared" si="188"/>
        <v>0</v>
      </c>
      <c r="I597" s="72">
        <f t="shared" si="188"/>
        <v>0</v>
      </c>
      <c r="J597" s="72">
        <f t="shared" si="188"/>
        <v>0</v>
      </c>
      <c r="K597" s="72">
        <f t="shared" si="188"/>
        <v>0</v>
      </c>
      <c r="L597" s="72">
        <f t="shared" si="188"/>
        <v>0</v>
      </c>
      <c r="M597" s="72">
        <f t="shared" si="188"/>
        <v>0</v>
      </c>
      <c r="N597" s="72">
        <f t="shared" si="188"/>
        <v>0</v>
      </c>
      <c r="O597" s="72">
        <f t="shared" si="188"/>
        <v>0</v>
      </c>
      <c r="P597" s="72">
        <f t="shared" si="188"/>
        <v>0</v>
      </c>
      <c r="Q597" s="72">
        <f t="shared" si="188"/>
        <v>0</v>
      </c>
      <c r="R597" s="72">
        <f t="shared" si="188"/>
        <v>0</v>
      </c>
      <c r="S597" s="72">
        <f t="shared" si="188"/>
        <v>0</v>
      </c>
      <c r="T597" s="72">
        <f t="shared" si="188"/>
        <v>0</v>
      </c>
      <c r="U597" s="72">
        <f t="shared" si="188"/>
        <v>0</v>
      </c>
      <c r="V597" s="72">
        <f t="shared" si="188"/>
        <v>0</v>
      </c>
      <c r="W597" s="72">
        <f t="shared" si="188"/>
        <v>0</v>
      </c>
      <c r="X597" s="72">
        <f t="shared" si="188"/>
        <v>0</v>
      </c>
      <c r="Y597" s="72">
        <f t="shared" si="188"/>
        <v>0</v>
      </c>
      <c r="Z597" s="72">
        <f t="shared" si="188"/>
        <v>0</v>
      </c>
      <c r="AA597" s="72">
        <f t="shared" si="188"/>
        <v>0</v>
      </c>
      <c r="AB597" s="72">
        <f t="shared" si="188"/>
        <v>0</v>
      </c>
      <c r="AC597" s="72">
        <f t="shared" si="188"/>
        <v>0</v>
      </c>
      <c r="AD597" s="72">
        <f t="shared" si="188"/>
        <v>0</v>
      </c>
      <c r="AE597" s="72">
        <f t="shared" si="188"/>
        <v>0</v>
      </c>
    </row>
    <row r="598" spans="1:31" x14ac:dyDescent="0.2">
      <c r="A598" s="83" t="s">
        <v>17</v>
      </c>
      <c r="B598" s="83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>+C600+C604+C613+C624+C633</f>
        <v>2447.5096990756197</v>
      </c>
      <c r="D599" s="28">
        <f t="shared" ref="D599:AE599" si="189">+D600+D604+D613+D624+D633</f>
        <v>2620.202887646637</v>
      </c>
      <c r="E599" s="28">
        <f t="shared" si="189"/>
        <v>2841.5746340512678</v>
      </c>
      <c r="F599" s="28">
        <f t="shared" si="189"/>
        <v>2906.1001146708659</v>
      </c>
      <c r="G599" s="28">
        <f t="shared" si="189"/>
        <v>3240.9215538900626</v>
      </c>
      <c r="H599" s="28">
        <f t="shared" si="189"/>
        <v>3248.4069693848669</v>
      </c>
      <c r="I599" s="28">
        <f t="shared" si="189"/>
        <v>3682.1317278867018</v>
      </c>
      <c r="J599" s="28">
        <f t="shared" si="189"/>
        <v>3763.9744244808112</v>
      </c>
      <c r="K599" s="28">
        <f t="shared" si="189"/>
        <v>3716.8320391583152</v>
      </c>
      <c r="L599" s="28">
        <f t="shared" si="189"/>
        <v>4347.3669528836708</v>
      </c>
      <c r="M599" s="28">
        <f t="shared" si="189"/>
        <v>4177.5996817902824</v>
      </c>
      <c r="N599" s="28">
        <f t="shared" si="189"/>
        <v>4044.132672883959</v>
      </c>
      <c r="O599" s="28">
        <f t="shared" si="189"/>
        <v>4052.5763357419742</v>
      </c>
      <c r="P599" s="28">
        <f t="shared" si="189"/>
        <v>3824.7666910395683</v>
      </c>
      <c r="Q599" s="28">
        <f t="shared" si="189"/>
        <v>4418.1328514841816</v>
      </c>
      <c r="R599" s="28">
        <f t="shared" si="189"/>
        <v>4632.7279842972093</v>
      </c>
      <c r="S599" s="28">
        <f t="shared" si="189"/>
        <v>4736.3528274861483</v>
      </c>
      <c r="T599" s="28">
        <f t="shared" si="189"/>
        <v>5428.9672345425161</v>
      </c>
      <c r="U599" s="28">
        <f t="shared" si="189"/>
        <v>5923.1201561220305</v>
      </c>
      <c r="V599" s="28">
        <f t="shared" si="189"/>
        <v>5832.0513199424422</v>
      </c>
      <c r="W599" s="28">
        <f t="shared" si="189"/>
        <v>5629.3635828758206</v>
      </c>
      <c r="X599" s="28">
        <f t="shared" si="189"/>
        <v>5031.4159761695137</v>
      </c>
      <c r="Y599" s="28">
        <f t="shared" si="189"/>
        <v>4693.5767282852003</v>
      </c>
      <c r="Z599" s="28">
        <f t="shared" si="189"/>
        <v>4125.00340587558</v>
      </c>
      <c r="AA599" s="28">
        <f t="shared" si="189"/>
        <v>4398.501592790697</v>
      </c>
      <c r="AB599" s="28">
        <f t="shared" si="189"/>
        <v>4674.7491820767518</v>
      </c>
      <c r="AC599" s="28">
        <f t="shared" si="189"/>
        <v>4115.0065513243944</v>
      </c>
      <c r="AD599" s="28">
        <f t="shared" si="189"/>
        <v>12406.131253814738</v>
      </c>
      <c r="AE599" s="28">
        <f t="shared" si="189"/>
        <v>4233.0401125843537</v>
      </c>
    </row>
    <row r="600" spans="1:31" x14ac:dyDescent="0.2">
      <c r="A600" s="6" t="s">
        <v>19</v>
      </c>
      <c r="B600" s="7" t="s">
        <v>20</v>
      </c>
      <c r="C600" s="28">
        <f>+C601+C602+C603</f>
        <v>760.63227108352896</v>
      </c>
      <c r="D600" s="28">
        <f t="shared" ref="D600:AE600" si="190">+D601+D602+D603</f>
        <v>723.12517535794393</v>
      </c>
      <c r="E600" s="28">
        <f t="shared" si="190"/>
        <v>765.00472590701111</v>
      </c>
      <c r="F600" s="28">
        <f t="shared" si="190"/>
        <v>879.06686502542743</v>
      </c>
      <c r="G600" s="28">
        <f t="shared" si="190"/>
        <v>949.44887326099581</v>
      </c>
      <c r="H600" s="28">
        <f t="shared" si="190"/>
        <v>984.63450145342404</v>
      </c>
      <c r="I600" s="28">
        <f t="shared" si="190"/>
        <v>1019.3484413300139</v>
      </c>
      <c r="J600" s="28">
        <f t="shared" si="190"/>
        <v>1236.6628579834273</v>
      </c>
      <c r="K600" s="28">
        <f t="shared" si="190"/>
        <v>1182.1037950649977</v>
      </c>
      <c r="L600" s="28">
        <f t="shared" si="190"/>
        <v>1189.1709849399572</v>
      </c>
      <c r="M600" s="28">
        <f t="shared" si="190"/>
        <v>1192.8758912726123</v>
      </c>
      <c r="N600" s="28">
        <f t="shared" si="190"/>
        <v>1224.2110037192192</v>
      </c>
      <c r="O600" s="28">
        <f t="shared" si="190"/>
        <v>1228.5748348740699</v>
      </c>
      <c r="P600" s="28">
        <f t="shared" si="190"/>
        <v>1094.1896933445457</v>
      </c>
      <c r="Q600" s="28">
        <f t="shared" si="190"/>
        <v>1093.3582318587639</v>
      </c>
      <c r="R600" s="28">
        <f t="shared" si="190"/>
        <v>1201.4560871631209</v>
      </c>
      <c r="S600" s="28">
        <f t="shared" si="190"/>
        <v>1250.6539685295465</v>
      </c>
      <c r="T600" s="28">
        <f t="shared" si="190"/>
        <v>1700.83604837141</v>
      </c>
      <c r="U600" s="28">
        <f t="shared" si="190"/>
        <v>1777.2363084545902</v>
      </c>
      <c r="V600" s="28">
        <f t="shared" si="190"/>
        <v>1449.7119110971068</v>
      </c>
      <c r="W600" s="28">
        <f t="shared" si="190"/>
        <v>1527.4847386214919</v>
      </c>
      <c r="X600" s="28">
        <f t="shared" si="190"/>
        <v>1810.6445821582806</v>
      </c>
      <c r="Y600" s="28">
        <f t="shared" si="190"/>
        <v>1682.0661236608155</v>
      </c>
      <c r="Z600" s="28">
        <f t="shared" si="190"/>
        <v>1770.2540856424721</v>
      </c>
      <c r="AA600" s="28">
        <f t="shared" si="190"/>
        <v>1591.485412108749</v>
      </c>
      <c r="AB600" s="28">
        <f t="shared" si="190"/>
        <v>1647.441631974664</v>
      </c>
      <c r="AC600" s="28">
        <f t="shared" si="190"/>
        <v>1774.3472195294921</v>
      </c>
      <c r="AD600" s="28">
        <f t="shared" si="190"/>
        <v>1998.9444469037824</v>
      </c>
      <c r="AE600" s="28">
        <f t="shared" si="190"/>
        <v>1857.0513594853226</v>
      </c>
    </row>
    <row r="601" spans="1:31" x14ac:dyDescent="0.2">
      <c r="A601" s="8" t="s">
        <v>23</v>
      </c>
      <c r="B601" s="4" t="s">
        <v>24</v>
      </c>
      <c r="C601" s="37">
        <f>+C457</f>
        <v>760.63227108352896</v>
      </c>
      <c r="D601" s="37">
        <f t="shared" ref="D601:AE601" si="191">+D457</f>
        <v>723.12517535794393</v>
      </c>
      <c r="E601" s="37">
        <f t="shared" si="191"/>
        <v>765.00472590701111</v>
      </c>
      <c r="F601" s="37">
        <f t="shared" si="191"/>
        <v>879.06686502542743</v>
      </c>
      <c r="G601" s="37">
        <f t="shared" si="191"/>
        <v>949.44887326099581</v>
      </c>
      <c r="H601" s="37">
        <f t="shared" si="191"/>
        <v>984.63450145342404</v>
      </c>
      <c r="I601" s="37">
        <f t="shared" si="191"/>
        <v>1019.3484413300139</v>
      </c>
      <c r="J601" s="37">
        <f t="shared" si="191"/>
        <v>1236.6628579834273</v>
      </c>
      <c r="K601" s="37">
        <f t="shared" si="191"/>
        <v>1182.1037950649977</v>
      </c>
      <c r="L601" s="37">
        <f t="shared" si="191"/>
        <v>1189.1709849399572</v>
      </c>
      <c r="M601" s="37">
        <f t="shared" si="191"/>
        <v>1192.8758912726123</v>
      </c>
      <c r="N601" s="37">
        <f t="shared" si="191"/>
        <v>1224.2110037192192</v>
      </c>
      <c r="O601" s="37">
        <f t="shared" si="191"/>
        <v>1228.5748348740699</v>
      </c>
      <c r="P601" s="37">
        <f t="shared" si="191"/>
        <v>1094.1896933445457</v>
      </c>
      <c r="Q601" s="37">
        <f t="shared" si="191"/>
        <v>1093.3582318587639</v>
      </c>
      <c r="R601" s="37">
        <f t="shared" si="191"/>
        <v>1201.4560871631209</v>
      </c>
      <c r="S601" s="37">
        <f t="shared" si="191"/>
        <v>1250.6539685295465</v>
      </c>
      <c r="T601" s="37">
        <f t="shared" si="191"/>
        <v>1700.83458470286</v>
      </c>
      <c r="U601" s="37">
        <f t="shared" si="191"/>
        <v>1777.2363084545902</v>
      </c>
      <c r="V601" s="37">
        <f t="shared" si="191"/>
        <v>1449.7113941460293</v>
      </c>
      <c r="W601" s="37">
        <f t="shared" si="191"/>
        <v>1527.4805023398019</v>
      </c>
      <c r="X601" s="37">
        <f t="shared" si="191"/>
        <v>1810.640045861584</v>
      </c>
      <c r="Y601" s="37">
        <f t="shared" si="191"/>
        <v>1682.0624585866926</v>
      </c>
      <c r="Z601" s="37">
        <f t="shared" si="191"/>
        <v>1770.2495540242714</v>
      </c>
      <c r="AA601" s="37">
        <f t="shared" si="191"/>
        <v>1591.4819700533326</v>
      </c>
      <c r="AB601" s="37">
        <f t="shared" si="191"/>
        <v>1647.4368905482302</v>
      </c>
      <c r="AC601" s="37">
        <f t="shared" si="191"/>
        <v>1774.3393146171982</v>
      </c>
      <c r="AD601" s="37">
        <f t="shared" si="191"/>
        <v>1998.9319043106245</v>
      </c>
      <c r="AE601" s="37">
        <f t="shared" si="191"/>
        <v>1857.0306197841176</v>
      </c>
    </row>
    <row r="602" spans="1:31" x14ac:dyDescent="0.2">
      <c r="A602" s="9" t="s">
        <v>142</v>
      </c>
      <c r="B602" s="4" t="s">
        <v>143</v>
      </c>
      <c r="C602" s="37">
        <f>+C463</f>
        <v>0</v>
      </c>
      <c r="D602" s="37">
        <f t="shared" ref="D602:AE602" si="192">+D463</f>
        <v>0</v>
      </c>
      <c r="E602" s="37">
        <f t="shared" si="192"/>
        <v>0</v>
      </c>
      <c r="F602" s="37">
        <f t="shared" si="192"/>
        <v>0</v>
      </c>
      <c r="G602" s="37">
        <f t="shared" si="192"/>
        <v>0</v>
      </c>
      <c r="H602" s="37">
        <f t="shared" si="192"/>
        <v>0</v>
      </c>
      <c r="I602" s="37">
        <f t="shared" si="192"/>
        <v>0</v>
      </c>
      <c r="J602" s="37">
        <f t="shared" si="192"/>
        <v>0</v>
      </c>
      <c r="K602" s="37">
        <f t="shared" si="192"/>
        <v>0</v>
      </c>
      <c r="L602" s="37">
        <f t="shared" si="192"/>
        <v>0</v>
      </c>
      <c r="M602" s="37">
        <f t="shared" si="192"/>
        <v>0</v>
      </c>
      <c r="N602" s="37">
        <f t="shared" si="192"/>
        <v>0</v>
      </c>
      <c r="O602" s="37">
        <f t="shared" si="192"/>
        <v>0</v>
      </c>
      <c r="P602" s="37">
        <f t="shared" si="192"/>
        <v>0</v>
      </c>
      <c r="Q602" s="37">
        <f t="shared" si="192"/>
        <v>0</v>
      </c>
      <c r="R602" s="37">
        <f t="shared" si="192"/>
        <v>0</v>
      </c>
      <c r="S602" s="37">
        <f t="shared" si="192"/>
        <v>0</v>
      </c>
      <c r="T602" s="37">
        <f t="shared" si="192"/>
        <v>1.4636685500220078E-3</v>
      </c>
      <c r="U602" s="37">
        <f t="shared" si="192"/>
        <v>0</v>
      </c>
      <c r="V602" s="37">
        <f t="shared" si="192"/>
        <v>5.1695107757632034E-4</v>
      </c>
      <c r="W602" s="37">
        <f t="shared" si="192"/>
        <v>4.2362816900340583E-3</v>
      </c>
      <c r="X602" s="37">
        <f t="shared" si="192"/>
        <v>4.5362966967487876E-3</v>
      </c>
      <c r="Y602" s="37">
        <f t="shared" si="192"/>
        <v>3.6650741227860608E-3</v>
      </c>
      <c r="Z602" s="37">
        <f t="shared" si="192"/>
        <v>4.5316182007315384E-3</v>
      </c>
      <c r="AA602" s="37">
        <f t="shared" si="192"/>
        <v>3.4420554164167625E-3</v>
      </c>
      <c r="AB602" s="37">
        <f t="shared" si="192"/>
        <v>4.7414264338666327E-3</v>
      </c>
      <c r="AC602" s="37">
        <f t="shared" si="192"/>
        <v>7.9049122938538285E-3</v>
      </c>
      <c r="AD602" s="37">
        <f t="shared" si="192"/>
        <v>1.2542593157733425E-2</v>
      </c>
      <c r="AE602" s="37">
        <f t="shared" si="192"/>
        <v>2.0739701205051378E-2</v>
      </c>
    </row>
    <row r="603" spans="1:31" x14ac:dyDescent="0.2">
      <c r="A603" s="9" t="s">
        <v>201</v>
      </c>
      <c r="B603" s="4" t="s">
        <v>202</v>
      </c>
      <c r="C603" s="37">
        <f>+C467</f>
        <v>0</v>
      </c>
      <c r="D603" s="37">
        <f t="shared" ref="D603:AE603" si="193">+D467</f>
        <v>0</v>
      </c>
      <c r="E603" s="37">
        <f t="shared" si="193"/>
        <v>0</v>
      </c>
      <c r="F603" s="37">
        <f t="shared" si="193"/>
        <v>0</v>
      </c>
      <c r="G603" s="37">
        <f t="shared" si="193"/>
        <v>0</v>
      </c>
      <c r="H603" s="37">
        <f t="shared" si="193"/>
        <v>0</v>
      </c>
      <c r="I603" s="37">
        <f t="shared" si="193"/>
        <v>0</v>
      </c>
      <c r="J603" s="37">
        <f t="shared" si="193"/>
        <v>0</v>
      </c>
      <c r="K603" s="37">
        <f t="shared" si="193"/>
        <v>0</v>
      </c>
      <c r="L603" s="37">
        <f t="shared" si="193"/>
        <v>0</v>
      </c>
      <c r="M603" s="37">
        <f t="shared" si="193"/>
        <v>0</v>
      </c>
      <c r="N603" s="37">
        <f t="shared" si="193"/>
        <v>0</v>
      </c>
      <c r="O603" s="37">
        <f t="shared" si="193"/>
        <v>0</v>
      </c>
      <c r="P603" s="37">
        <f t="shared" si="193"/>
        <v>0</v>
      </c>
      <c r="Q603" s="37">
        <f t="shared" si="193"/>
        <v>0</v>
      </c>
      <c r="R603" s="37">
        <f t="shared" si="193"/>
        <v>0</v>
      </c>
      <c r="S603" s="37">
        <f t="shared" si="193"/>
        <v>0</v>
      </c>
      <c r="T603" s="37">
        <f t="shared" si="193"/>
        <v>0</v>
      </c>
      <c r="U603" s="37">
        <f t="shared" si="193"/>
        <v>0</v>
      </c>
      <c r="V603" s="37">
        <f t="shared" si="193"/>
        <v>0</v>
      </c>
      <c r="W603" s="37">
        <f t="shared" si="193"/>
        <v>0</v>
      </c>
      <c r="X603" s="37">
        <f t="shared" si="193"/>
        <v>0</v>
      </c>
      <c r="Y603" s="37">
        <f t="shared" si="193"/>
        <v>0</v>
      </c>
      <c r="Z603" s="37">
        <f t="shared" si="193"/>
        <v>0</v>
      </c>
      <c r="AA603" s="37">
        <f t="shared" si="193"/>
        <v>0</v>
      </c>
      <c r="AB603" s="37">
        <f t="shared" si="193"/>
        <v>0</v>
      </c>
      <c r="AC603" s="37">
        <f t="shared" si="193"/>
        <v>0</v>
      </c>
      <c r="AD603" s="37">
        <f t="shared" si="193"/>
        <v>0</v>
      </c>
      <c r="AE603" s="37">
        <f t="shared" si="193"/>
        <v>0</v>
      </c>
    </row>
    <row r="604" spans="1:31" x14ac:dyDescent="0.2">
      <c r="A604" s="12" t="s">
        <v>248</v>
      </c>
      <c r="B604" s="7" t="s">
        <v>249</v>
      </c>
      <c r="C604" s="28">
        <f>+C605+C606+C607+C608+C609+C611+C612</f>
        <v>1.9439176048129689</v>
      </c>
      <c r="D604" s="28">
        <f t="shared" ref="D604:AE604" si="194">+D605+D606+D607+D608+D609+D611+D612</f>
        <v>1.9372022442924253</v>
      </c>
      <c r="E604" s="28">
        <f t="shared" si="194"/>
        <v>2.036901006957244</v>
      </c>
      <c r="F604" s="28">
        <f t="shared" si="194"/>
        <v>2.0471652899718435</v>
      </c>
      <c r="G604" s="28">
        <f t="shared" si="194"/>
        <v>2.1389904051596051</v>
      </c>
      <c r="H604" s="28">
        <f t="shared" si="194"/>
        <v>2.1722158563200296</v>
      </c>
      <c r="I604" s="28">
        <f t="shared" si="194"/>
        <v>2.2603510162317266</v>
      </c>
      <c r="J604" s="28">
        <f t="shared" si="194"/>
        <v>2.294914078430927</v>
      </c>
      <c r="K604" s="28">
        <f t="shared" si="194"/>
        <v>2.3110735722658302</v>
      </c>
      <c r="L604" s="28">
        <f t="shared" si="194"/>
        <v>2.130080529124148</v>
      </c>
      <c r="M604" s="28">
        <f t="shared" si="194"/>
        <v>2.4242514317234036</v>
      </c>
      <c r="N604" s="28">
        <f t="shared" si="194"/>
        <v>2.4760377419455271</v>
      </c>
      <c r="O604" s="28">
        <f t="shared" si="194"/>
        <v>2.6102539744449533</v>
      </c>
      <c r="P604" s="28">
        <f t="shared" si="194"/>
        <v>2.5308768611078785</v>
      </c>
      <c r="Q604" s="28">
        <f t="shared" si="194"/>
        <v>2.6021787621904657</v>
      </c>
      <c r="R604" s="28">
        <f t="shared" si="194"/>
        <v>2.9313440293340602</v>
      </c>
      <c r="S604" s="28">
        <f t="shared" si="194"/>
        <v>2.9794884808441724</v>
      </c>
      <c r="T604" s="28">
        <f t="shared" si="194"/>
        <v>10.303531854457436</v>
      </c>
      <c r="U604" s="28">
        <f t="shared" si="194"/>
        <v>13.990541725426969</v>
      </c>
      <c r="V604" s="28">
        <f t="shared" si="194"/>
        <v>12.31147235404455</v>
      </c>
      <c r="W604" s="28">
        <f t="shared" si="194"/>
        <v>12.709612253272887</v>
      </c>
      <c r="X604" s="28">
        <f t="shared" si="194"/>
        <v>13.999847875294407</v>
      </c>
      <c r="Y604" s="28">
        <f t="shared" si="194"/>
        <v>11.003424501650876</v>
      </c>
      <c r="Z604" s="28">
        <f t="shared" si="194"/>
        <v>12.243538926986993</v>
      </c>
      <c r="AA604" s="28">
        <f t="shared" si="194"/>
        <v>13.248451520491365</v>
      </c>
      <c r="AB604" s="28">
        <f t="shared" si="194"/>
        <v>17.668080196471355</v>
      </c>
      <c r="AC604" s="28">
        <f t="shared" si="194"/>
        <v>24.575026282200533</v>
      </c>
      <c r="AD604" s="28">
        <f t="shared" si="194"/>
        <v>25.296042973002642</v>
      </c>
      <c r="AE604" s="28">
        <f t="shared" si="194"/>
        <v>20.485271276868431</v>
      </c>
    </row>
    <row r="605" spans="1:31" x14ac:dyDescent="0.2">
      <c r="A605" s="9" t="s">
        <v>250</v>
      </c>
      <c r="B605" s="4" t="s">
        <v>251</v>
      </c>
      <c r="C605" s="37">
        <f>+C472</f>
        <v>0</v>
      </c>
      <c r="D605" s="37">
        <f t="shared" ref="D605:AE605" si="195">+D472</f>
        <v>0</v>
      </c>
      <c r="E605" s="37">
        <f t="shared" si="195"/>
        <v>0</v>
      </c>
      <c r="F605" s="37">
        <f t="shared" si="195"/>
        <v>0</v>
      </c>
      <c r="G605" s="37">
        <f t="shared" si="195"/>
        <v>0</v>
      </c>
      <c r="H605" s="37">
        <f t="shared" si="195"/>
        <v>0</v>
      </c>
      <c r="I605" s="37">
        <f t="shared" si="195"/>
        <v>0</v>
      </c>
      <c r="J605" s="37">
        <f t="shared" si="195"/>
        <v>0</v>
      </c>
      <c r="K605" s="37">
        <f t="shared" si="195"/>
        <v>0</v>
      </c>
      <c r="L605" s="37">
        <f t="shared" si="195"/>
        <v>0</v>
      </c>
      <c r="M605" s="37">
        <f t="shared" si="195"/>
        <v>0</v>
      </c>
      <c r="N605" s="37">
        <f t="shared" si="195"/>
        <v>0</v>
      </c>
      <c r="O605" s="37">
        <f t="shared" si="195"/>
        <v>0</v>
      </c>
      <c r="P605" s="37">
        <f t="shared" si="195"/>
        <v>0</v>
      </c>
      <c r="Q605" s="37">
        <f t="shared" si="195"/>
        <v>0</v>
      </c>
      <c r="R605" s="37">
        <f t="shared" si="195"/>
        <v>0</v>
      </c>
      <c r="S605" s="37">
        <f t="shared" si="195"/>
        <v>0</v>
      </c>
      <c r="T605" s="37">
        <f t="shared" si="195"/>
        <v>7.2228240000000001</v>
      </c>
      <c r="U605" s="37">
        <f t="shared" si="195"/>
        <v>10.728427499999999</v>
      </c>
      <c r="V605" s="37">
        <f t="shared" si="195"/>
        <v>9.0302940000000014</v>
      </c>
      <c r="W605" s="37">
        <f t="shared" si="195"/>
        <v>9.0333117000000005</v>
      </c>
      <c r="X605" s="37">
        <f t="shared" si="195"/>
        <v>9.7007651999999975</v>
      </c>
      <c r="Y605" s="37">
        <f t="shared" si="195"/>
        <v>6.5007096000000004</v>
      </c>
      <c r="Z605" s="37">
        <f t="shared" si="195"/>
        <v>7.8521855999999994</v>
      </c>
      <c r="AA605" s="37">
        <f t="shared" si="195"/>
        <v>8.8800550166997017</v>
      </c>
      <c r="AB605" s="37">
        <f t="shared" si="195"/>
        <v>13.164060862756966</v>
      </c>
      <c r="AC605" s="37">
        <f t="shared" si="195"/>
        <v>19.344263309921338</v>
      </c>
      <c r="AD605" s="37">
        <f t="shared" si="195"/>
        <v>19.788367367450903</v>
      </c>
      <c r="AE605" s="37">
        <f t="shared" si="195"/>
        <v>14.630407280949258</v>
      </c>
    </row>
    <row r="606" spans="1:31" x14ac:dyDescent="0.2">
      <c r="A606" s="9" t="s">
        <v>269</v>
      </c>
      <c r="B606" s="4" t="s">
        <v>270</v>
      </c>
      <c r="C606" s="37">
        <f t="shared" ref="C606:AE606" si="196">+C478</f>
        <v>0</v>
      </c>
      <c r="D606" s="37">
        <f t="shared" si="196"/>
        <v>0</v>
      </c>
      <c r="E606" s="37">
        <f t="shared" si="196"/>
        <v>0</v>
      </c>
      <c r="F606" s="37">
        <f t="shared" si="196"/>
        <v>0</v>
      </c>
      <c r="G606" s="37">
        <f t="shared" si="196"/>
        <v>0</v>
      </c>
      <c r="H606" s="37">
        <f t="shared" si="196"/>
        <v>0</v>
      </c>
      <c r="I606" s="37">
        <f t="shared" si="196"/>
        <v>0</v>
      </c>
      <c r="J606" s="37">
        <f t="shared" si="196"/>
        <v>0</v>
      </c>
      <c r="K606" s="37">
        <f t="shared" si="196"/>
        <v>0</v>
      </c>
      <c r="L606" s="37">
        <f t="shared" si="196"/>
        <v>0</v>
      </c>
      <c r="M606" s="37">
        <f t="shared" si="196"/>
        <v>0</v>
      </c>
      <c r="N606" s="37">
        <f t="shared" si="196"/>
        <v>0</v>
      </c>
      <c r="O606" s="37">
        <f t="shared" si="196"/>
        <v>0</v>
      </c>
      <c r="P606" s="37">
        <f t="shared" si="196"/>
        <v>0</v>
      </c>
      <c r="Q606" s="37">
        <f t="shared" si="196"/>
        <v>0</v>
      </c>
      <c r="R606" s="37">
        <f t="shared" si="196"/>
        <v>0</v>
      </c>
      <c r="S606" s="37">
        <f t="shared" si="196"/>
        <v>0</v>
      </c>
      <c r="T606" s="37">
        <f t="shared" si="196"/>
        <v>0</v>
      </c>
      <c r="U606" s="37">
        <f t="shared" si="196"/>
        <v>0</v>
      </c>
      <c r="V606" s="37">
        <f t="shared" si="196"/>
        <v>0</v>
      </c>
      <c r="W606" s="37">
        <f t="shared" si="196"/>
        <v>0</v>
      </c>
      <c r="X606" s="37">
        <f t="shared" si="196"/>
        <v>0</v>
      </c>
      <c r="Y606" s="37">
        <f t="shared" si="196"/>
        <v>0</v>
      </c>
      <c r="Z606" s="37">
        <f t="shared" si="196"/>
        <v>0</v>
      </c>
      <c r="AA606" s="37">
        <f t="shared" si="196"/>
        <v>0</v>
      </c>
      <c r="AB606" s="37">
        <f t="shared" si="196"/>
        <v>0</v>
      </c>
      <c r="AC606" s="37">
        <f t="shared" si="196"/>
        <v>0</v>
      </c>
      <c r="AD606" s="37">
        <f t="shared" si="196"/>
        <v>0</v>
      </c>
      <c r="AE606" s="37">
        <f t="shared" si="196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97">+C489</f>
        <v>0</v>
      </c>
      <c r="D607" s="37">
        <f t="shared" si="197"/>
        <v>0</v>
      </c>
      <c r="E607" s="37">
        <f t="shared" si="197"/>
        <v>0</v>
      </c>
      <c r="F607" s="37">
        <f t="shared" si="197"/>
        <v>0</v>
      </c>
      <c r="G607" s="37">
        <f t="shared" si="197"/>
        <v>0</v>
      </c>
      <c r="H607" s="37">
        <f t="shared" si="197"/>
        <v>0</v>
      </c>
      <c r="I607" s="37">
        <f t="shared" si="197"/>
        <v>0</v>
      </c>
      <c r="J607" s="37">
        <f t="shared" si="197"/>
        <v>0</v>
      </c>
      <c r="K607" s="37">
        <f t="shared" si="197"/>
        <v>0</v>
      </c>
      <c r="L607" s="37">
        <f t="shared" si="197"/>
        <v>0</v>
      </c>
      <c r="M607" s="37">
        <f t="shared" si="197"/>
        <v>0</v>
      </c>
      <c r="N607" s="37">
        <f t="shared" si="197"/>
        <v>0</v>
      </c>
      <c r="O607" s="37">
        <f t="shared" si="197"/>
        <v>0</v>
      </c>
      <c r="P607" s="37">
        <f t="shared" si="197"/>
        <v>0</v>
      </c>
      <c r="Q607" s="37">
        <f t="shared" si="197"/>
        <v>0</v>
      </c>
      <c r="R607" s="37">
        <f t="shared" si="197"/>
        <v>0</v>
      </c>
      <c r="S607" s="37">
        <f t="shared" si="197"/>
        <v>0</v>
      </c>
      <c r="T607" s="37">
        <f t="shared" si="197"/>
        <v>0</v>
      </c>
      <c r="U607" s="37">
        <f t="shared" si="197"/>
        <v>0</v>
      </c>
      <c r="V607" s="37">
        <f t="shared" si="197"/>
        <v>0</v>
      </c>
      <c r="W607" s="37">
        <f t="shared" si="197"/>
        <v>0</v>
      </c>
      <c r="X607" s="37">
        <f t="shared" si="197"/>
        <v>0</v>
      </c>
      <c r="Y607" s="37">
        <f t="shared" si="197"/>
        <v>0</v>
      </c>
      <c r="Z607" s="37">
        <f t="shared" si="197"/>
        <v>0</v>
      </c>
      <c r="AA607" s="37">
        <f t="shared" si="197"/>
        <v>0</v>
      </c>
      <c r="AB607" s="37">
        <f t="shared" si="197"/>
        <v>0</v>
      </c>
      <c r="AC607" s="37">
        <f t="shared" si="197"/>
        <v>0</v>
      </c>
      <c r="AD607" s="37">
        <f t="shared" si="197"/>
        <v>0</v>
      </c>
      <c r="AE607" s="37">
        <f t="shared" si="197"/>
        <v>0</v>
      </c>
    </row>
    <row r="608" spans="1:31" x14ac:dyDescent="0.2">
      <c r="A608" s="9" t="s">
        <v>321</v>
      </c>
      <c r="B608" s="4" t="s">
        <v>322</v>
      </c>
      <c r="C608" s="37">
        <f>+C497</f>
        <v>1.9439176048129689</v>
      </c>
      <c r="D608" s="37">
        <f t="shared" ref="D608:AE608" si="198">+D497</f>
        <v>1.9372022442924253</v>
      </c>
      <c r="E608" s="37">
        <f t="shared" si="198"/>
        <v>2.036901006957244</v>
      </c>
      <c r="F608" s="37">
        <f t="shared" si="198"/>
        <v>2.0471652899718435</v>
      </c>
      <c r="G608" s="37">
        <f t="shared" si="198"/>
        <v>2.1389904051596051</v>
      </c>
      <c r="H608" s="37">
        <f t="shared" si="198"/>
        <v>2.1722158563200296</v>
      </c>
      <c r="I608" s="37">
        <f t="shared" si="198"/>
        <v>2.2603510162317266</v>
      </c>
      <c r="J608" s="37">
        <f t="shared" si="198"/>
        <v>2.294914078430927</v>
      </c>
      <c r="K608" s="37">
        <f t="shared" si="198"/>
        <v>2.3110735722658302</v>
      </c>
      <c r="L608" s="37">
        <f t="shared" si="198"/>
        <v>2.130080529124148</v>
      </c>
      <c r="M608" s="37">
        <f t="shared" si="198"/>
        <v>2.4242514317234036</v>
      </c>
      <c r="N608" s="37">
        <f t="shared" si="198"/>
        <v>2.4760377419455271</v>
      </c>
      <c r="O608" s="37">
        <f t="shared" si="198"/>
        <v>2.6102539744449533</v>
      </c>
      <c r="P608" s="37">
        <f t="shared" si="198"/>
        <v>2.5308768611078785</v>
      </c>
      <c r="Q608" s="37">
        <f t="shared" si="198"/>
        <v>2.6021787621904657</v>
      </c>
      <c r="R608" s="37">
        <f t="shared" si="198"/>
        <v>2.9313440293340602</v>
      </c>
      <c r="S608" s="37">
        <f t="shared" si="198"/>
        <v>2.9794884808441724</v>
      </c>
      <c r="T608" s="37">
        <f t="shared" si="198"/>
        <v>3.0807078544574358</v>
      </c>
      <c r="U608" s="37">
        <f t="shared" si="198"/>
        <v>3.2621142254269704</v>
      </c>
      <c r="V608" s="37">
        <f t="shared" si="198"/>
        <v>3.2811783540445481</v>
      </c>
      <c r="W608" s="37">
        <f t="shared" si="198"/>
        <v>3.6763005532728856</v>
      </c>
      <c r="X608" s="37">
        <f t="shared" si="198"/>
        <v>4.2990826752944091</v>
      </c>
      <c r="Y608" s="37">
        <f t="shared" si="198"/>
        <v>4.5027149016508767</v>
      </c>
      <c r="Z608" s="37">
        <f t="shared" si="198"/>
        <v>4.3913533269869935</v>
      </c>
      <c r="AA608" s="37">
        <f t="shared" si="198"/>
        <v>4.3683965037916632</v>
      </c>
      <c r="AB608" s="37">
        <f t="shared" si="198"/>
        <v>4.504019333714389</v>
      </c>
      <c r="AC608" s="37">
        <f t="shared" si="198"/>
        <v>5.2307629722791953</v>
      </c>
      <c r="AD608" s="37">
        <f t="shared" si="198"/>
        <v>5.5076756055517411</v>
      </c>
      <c r="AE608" s="37">
        <f t="shared" si="198"/>
        <v>5.8548639959191719</v>
      </c>
    </row>
    <row r="609" spans="1:31" x14ac:dyDescent="0.2">
      <c r="A609" s="9" t="s">
        <v>330</v>
      </c>
      <c r="B609" s="4" t="s">
        <v>331</v>
      </c>
      <c r="C609" s="37">
        <f t="shared" ref="C609:AE609" si="199">+C502</f>
        <v>0</v>
      </c>
      <c r="D609" s="37">
        <f t="shared" si="199"/>
        <v>0</v>
      </c>
      <c r="E609" s="37">
        <f t="shared" si="199"/>
        <v>0</v>
      </c>
      <c r="F609" s="37">
        <f t="shared" si="199"/>
        <v>0</v>
      </c>
      <c r="G609" s="37">
        <f t="shared" si="199"/>
        <v>0</v>
      </c>
      <c r="H609" s="37">
        <f t="shared" si="199"/>
        <v>0</v>
      </c>
      <c r="I609" s="37">
        <f t="shared" si="199"/>
        <v>0</v>
      </c>
      <c r="J609" s="37">
        <f t="shared" si="199"/>
        <v>0</v>
      </c>
      <c r="K609" s="37">
        <f t="shared" si="199"/>
        <v>0</v>
      </c>
      <c r="L609" s="37">
        <f t="shared" si="199"/>
        <v>0</v>
      </c>
      <c r="M609" s="37">
        <f t="shared" si="199"/>
        <v>0</v>
      </c>
      <c r="N609" s="37">
        <f t="shared" si="199"/>
        <v>0</v>
      </c>
      <c r="O609" s="37">
        <f t="shared" si="199"/>
        <v>0</v>
      </c>
      <c r="P609" s="37">
        <f t="shared" si="199"/>
        <v>0</v>
      </c>
      <c r="Q609" s="37">
        <f t="shared" si="199"/>
        <v>0</v>
      </c>
      <c r="R609" s="37">
        <f t="shared" si="199"/>
        <v>0</v>
      </c>
      <c r="S609" s="37">
        <f t="shared" si="199"/>
        <v>0</v>
      </c>
      <c r="T609" s="37">
        <f t="shared" si="199"/>
        <v>0</v>
      </c>
      <c r="U609" s="37">
        <f t="shared" si="199"/>
        <v>0</v>
      </c>
      <c r="V609" s="37">
        <f t="shared" si="199"/>
        <v>0</v>
      </c>
      <c r="W609" s="37">
        <f t="shared" si="199"/>
        <v>0</v>
      </c>
      <c r="X609" s="37">
        <f t="shared" si="199"/>
        <v>0</v>
      </c>
      <c r="Y609" s="37">
        <f t="shared" si="199"/>
        <v>0</v>
      </c>
      <c r="Z609" s="37">
        <f t="shared" si="199"/>
        <v>0</v>
      </c>
      <c r="AA609" s="37">
        <f t="shared" si="199"/>
        <v>0</v>
      </c>
      <c r="AB609" s="37">
        <f t="shared" si="199"/>
        <v>0</v>
      </c>
      <c r="AC609" s="37">
        <f t="shared" si="199"/>
        <v>0</v>
      </c>
      <c r="AD609" s="37">
        <f t="shared" si="199"/>
        <v>0</v>
      </c>
      <c r="AE609" s="37">
        <f t="shared" si="199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200">+C515</f>
        <v>0</v>
      </c>
      <c r="D611" s="37">
        <f t="shared" si="200"/>
        <v>0</v>
      </c>
      <c r="E611" s="37">
        <f t="shared" si="200"/>
        <v>0</v>
      </c>
      <c r="F611" s="37">
        <f t="shared" si="200"/>
        <v>0</v>
      </c>
      <c r="G611" s="37">
        <f t="shared" si="200"/>
        <v>0</v>
      </c>
      <c r="H611" s="37">
        <f t="shared" si="200"/>
        <v>0</v>
      </c>
      <c r="I611" s="37">
        <f t="shared" si="200"/>
        <v>0</v>
      </c>
      <c r="J611" s="37">
        <f t="shared" si="200"/>
        <v>0</v>
      </c>
      <c r="K611" s="37">
        <f t="shared" si="200"/>
        <v>0</v>
      </c>
      <c r="L611" s="37">
        <f t="shared" si="200"/>
        <v>0</v>
      </c>
      <c r="M611" s="37">
        <f t="shared" si="200"/>
        <v>0</v>
      </c>
      <c r="N611" s="37">
        <f t="shared" si="200"/>
        <v>0</v>
      </c>
      <c r="O611" s="37">
        <f t="shared" si="200"/>
        <v>0</v>
      </c>
      <c r="P611" s="37">
        <f t="shared" si="200"/>
        <v>0</v>
      </c>
      <c r="Q611" s="37">
        <f t="shared" si="200"/>
        <v>0</v>
      </c>
      <c r="R611" s="37">
        <f t="shared" si="200"/>
        <v>0</v>
      </c>
      <c r="S611" s="37">
        <f t="shared" si="200"/>
        <v>0</v>
      </c>
      <c r="T611" s="37">
        <f t="shared" si="200"/>
        <v>0</v>
      </c>
      <c r="U611" s="37">
        <f t="shared" si="200"/>
        <v>0</v>
      </c>
      <c r="V611" s="37">
        <f t="shared" si="200"/>
        <v>0</v>
      </c>
      <c r="W611" s="37">
        <f t="shared" si="200"/>
        <v>0</v>
      </c>
      <c r="X611" s="37">
        <f t="shared" si="200"/>
        <v>0</v>
      </c>
      <c r="Y611" s="37">
        <f t="shared" si="200"/>
        <v>0</v>
      </c>
      <c r="Z611" s="37">
        <f t="shared" si="200"/>
        <v>0</v>
      </c>
      <c r="AA611" s="37">
        <f t="shared" si="200"/>
        <v>0</v>
      </c>
      <c r="AB611" s="37">
        <f t="shared" si="200"/>
        <v>0</v>
      </c>
      <c r="AC611" s="37">
        <f t="shared" si="200"/>
        <v>0</v>
      </c>
      <c r="AD611" s="37">
        <f t="shared" si="200"/>
        <v>0</v>
      </c>
      <c r="AE611" s="37">
        <f t="shared" si="200"/>
        <v>0</v>
      </c>
    </row>
    <row r="612" spans="1:31" x14ac:dyDescent="0.2">
      <c r="A612" s="8" t="s">
        <v>383</v>
      </c>
      <c r="B612" s="4" t="s">
        <v>184</v>
      </c>
      <c r="C612" s="37">
        <f>+C520</f>
        <v>0</v>
      </c>
      <c r="D612" s="37">
        <f t="shared" ref="D612:AE612" si="201">+D520</f>
        <v>0</v>
      </c>
      <c r="E612" s="37">
        <f t="shared" si="201"/>
        <v>0</v>
      </c>
      <c r="F612" s="37">
        <f t="shared" si="201"/>
        <v>0</v>
      </c>
      <c r="G612" s="37">
        <f t="shared" si="201"/>
        <v>0</v>
      </c>
      <c r="H612" s="37">
        <f t="shared" si="201"/>
        <v>0</v>
      </c>
      <c r="I612" s="37">
        <f t="shared" si="201"/>
        <v>0</v>
      </c>
      <c r="J612" s="37">
        <f t="shared" si="201"/>
        <v>0</v>
      </c>
      <c r="K612" s="37">
        <f t="shared" si="201"/>
        <v>0</v>
      </c>
      <c r="L612" s="37">
        <f t="shared" si="201"/>
        <v>0</v>
      </c>
      <c r="M612" s="37">
        <f t="shared" si="201"/>
        <v>0</v>
      </c>
      <c r="N612" s="37">
        <f t="shared" si="201"/>
        <v>0</v>
      </c>
      <c r="O612" s="37">
        <f t="shared" si="201"/>
        <v>0</v>
      </c>
      <c r="P612" s="37">
        <f t="shared" si="201"/>
        <v>0</v>
      </c>
      <c r="Q612" s="37">
        <f t="shared" si="201"/>
        <v>0</v>
      </c>
      <c r="R612" s="37">
        <f t="shared" si="201"/>
        <v>0</v>
      </c>
      <c r="S612" s="37">
        <f t="shared" si="201"/>
        <v>0</v>
      </c>
      <c r="T612" s="37">
        <f t="shared" si="201"/>
        <v>0</v>
      </c>
      <c r="U612" s="37">
        <f t="shared" si="201"/>
        <v>0</v>
      </c>
      <c r="V612" s="37">
        <f t="shared" si="201"/>
        <v>0</v>
      </c>
      <c r="W612" s="37">
        <f t="shared" si="201"/>
        <v>0</v>
      </c>
      <c r="X612" s="37">
        <f t="shared" si="201"/>
        <v>0</v>
      </c>
      <c r="Y612" s="37">
        <f t="shared" si="201"/>
        <v>0</v>
      </c>
      <c r="Z612" s="37">
        <f t="shared" si="201"/>
        <v>0</v>
      </c>
      <c r="AA612" s="37">
        <f t="shared" si="201"/>
        <v>0</v>
      </c>
      <c r="AB612" s="37">
        <f t="shared" si="201"/>
        <v>0</v>
      </c>
      <c r="AC612" s="37">
        <f t="shared" si="201"/>
        <v>0</v>
      </c>
      <c r="AD612" s="37">
        <f t="shared" si="201"/>
        <v>0</v>
      </c>
      <c r="AE612" s="37">
        <f t="shared" si="201"/>
        <v>0</v>
      </c>
    </row>
    <row r="613" spans="1:31" x14ac:dyDescent="0.2">
      <c r="A613" s="12" t="s">
        <v>390</v>
      </c>
      <c r="B613" s="7" t="s">
        <v>391</v>
      </c>
      <c r="C613" s="28">
        <f>+C614+C615+C616+C617+C618+C619+C620+C621+C622+C623</f>
        <v>22.391574899886916</v>
      </c>
      <c r="D613" s="28">
        <f t="shared" ref="D613:AE613" si="202">+D614+D615+D616+D617+D618+D619+D620+D621+D622+D623</f>
        <v>25.309535725876405</v>
      </c>
      <c r="E613" s="28">
        <f t="shared" si="202"/>
        <v>27.482110033352136</v>
      </c>
      <c r="F613" s="28">
        <f t="shared" si="202"/>
        <v>27.587051193122793</v>
      </c>
      <c r="G613" s="28">
        <f t="shared" si="202"/>
        <v>26.150276516613054</v>
      </c>
      <c r="H613" s="28">
        <f t="shared" si="202"/>
        <v>29.207068090935564</v>
      </c>
      <c r="I613" s="28">
        <f t="shared" si="202"/>
        <v>38.625280190500185</v>
      </c>
      <c r="J613" s="28">
        <f t="shared" si="202"/>
        <v>27.092012587250238</v>
      </c>
      <c r="K613" s="28">
        <f t="shared" si="202"/>
        <v>30.726160713973851</v>
      </c>
      <c r="L613" s="28">
        <f t="shared" si="202"/>
        <v>35.316835659928742</v>
      </c>
      <c r="M613" s="28">
        <f t="shared" si="202"/>
        <v>39.284974908668609</v>
      </c>
      <c r="N613" s="28">
        <f t="shared" si="202"/>
        <v>35.461426848487619</v>
      </c>
      <c r="O613" s="28">
        <f t="shared" si="202"/>
        <v>40.024159487366219</v>
      </c>
      <c r="P613" s="28">
        <f t="shared" si="202"/>
        <v>44.514115569350672</v>
      </c>
      <c r="Q613" s="28">
        <f t="shared" si="202"/>
        <v>45.570239615407537</v>
      </c>
      <c r="R613" s="28">
        <f t="shared" si="202"/>
        <v>38.29180375524713</v>
      </c>
      <c r="S613" s="28">
        <f t="shared" si="202"/>
        <v>40.47642643654423</v>
      </c>
      <c r="T613" s="28">
        <f t="shared" si="202"/>
        <v>40.03443675119177</v>
      </c>
      <c r="U613" s="28">
        <f t="shared" si="202"/>
        <v>44.460349281431</v>
      </c>
      <c r="V613" s="28">
        <f t="shared" si="202"/>
        <v>39.082924287263737</v>
      </c>
      <c r="W613" s="28">
        <f t="shared" si="202"/>
        <v>48.929010055935287</v>
      </c>
      <c r="X613" s="28">
        <f t="shared" si="202"/>
        <v>48.491067665658782</v>
      </c>
      <c r="Y613" s="28">
        <f t="shared" si="202"/>
        <v>48.285634148940183</v>
      </c>
      <c r="Z613" s="28">
        <f t="shared" si="202"/>
        <v>51.932070601724156</v>
      </c>
      <c r="AA613" s="28">
        <f t="shared" si="202"/>
        <v>49.480970370686954</v>
      </c>
      <c r="AB613" s="28">
        <f t="shared" si="202"/>
        <v>56.165822840797603</v>
      </c>
      <c r="AC613" s="28">
        <f t="shared" si="202"/>
        <v>46.299611373477845</v>
      </c>
      <c r="AD613" s="28">
        <f t="shared" si="202"/>
        <v>46.844634358010843</v>
      </c>
      <c r="AE613" s="28">
        <f t="shared" si="202"/>
        <v>47.435172819727775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7">
        <f>+C544</f>
        <v>0</v>
      </c>
      <c r="D618" s="37">
        <f t="shared" ref="D618:AE618" si="203">+D544</f>
        <v>0</v>
      </c>
      <c r="E618" s="37">
        <f t="shared" si="203"/>
        <v>0</v>
      </c>
      <c r="F618" s="37">
        <f t="shared" si="203"/>
        <v>0</v>
      </c>
      <c r="G618" s="37">
        <f t="shared" si="203"/>
        <v>0</v>
      </c>
      <c r="H618" s="37">
        <f t="shared" si="203"/>
        <v>0</v>
      </c>
      <c r="I618" s="37">
        <f t="shared" si="203"/>
        <v>0</v>
      </c>
      <c r="J618" s="37">
        <f t="shared" si="203"/>
        <v>0</v>
      </c>
      <c r="K618" s="37">
        <f t="shared" si="203"/>
        <v>0</v>
      </c>
      <c r="L618" s="37">
        <f t="shared" si="203"/>
        <v>0</v>
      </c>
      <c r="M618" s="37">
        <f t="shared" si="203"/>
        <v>0</v>
      </c>
      <c r="N618" s="37">
        <f t="shared" si="203"/>
        <v>0</v>
      </c>
      <c r="O618" s="37">
        <f t="shared" si="203"/>
        <v>0</v>
      </c>
      <c r="P618" s="37">
        <f t="shared" si="203"/>
        <v>0</v>
      </c>
      <c r="Q618" s="37">
        <f t="shared" si="203"/>
        <v>0</v>
      </c>
      <c r="R618" s="37">
        <f t="shared" si="203"/>
        <v>0</v>
      </c>
      <c r="S618" s="37">
        <f t="shared" si="203"/>
        <v>0</v>
      </c>
      <c r="T618" s="37">
        <f t="shared" si="203"/>
        <v>0</v>
      </c>
      <c r="U618" s="37">
        <f t="shared" si="203"/>
        <v>0</v>
      </c>
      <c r="V618" s="37">
        <f t="shared" si="203"/>
        <v>0</v>
      </c>
      <c r="W618" s="37">
        <f t="shared" si="203"/>
        <v>0</v>
      </c>
      <c r="X618" s="37">
        <f t="shared" si="203"/>
        <v>0</v>
      </c>
      <c r="Y618" s="37">
        <f t="shared" si="203"/>
        <v>0</v>
      </c>
      <c r="Z618" s="37">
        <f t="shared" si="203"/>
        <v>0</v>
      </c>
      <c r="AA618" s="37">
        <f t="shared" si="203"/>
        <v>0</v>
      </c>
      <c r="AB618" s="37">
        <f t="shared" si="203"/>
        <v>0</v>
      </c>
      <c r="AC618" s="37">
        <f t="shared" si="203"/>
        <v>0</v>
      </c>
      <c r="AD618" s="37">
        <f t="shared" si="203"/>
        <v>0</v>
      </c>
      <c r="AE618" s="37">
        <f t="shared" si="203"/>
        <v>0</v>
      </c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7">
        <f>+C549</f>
        <v>0</v>
      </c>
      <c r="D620" s="37">
        <f t="shared" ref="D620:AE620" si="204">+D549</f>
        <v>0</v>
      </c>
      <c r="E620" s="37">
        <f t="shared" si="204"/>
        <v>0</v>
      </c>
      <c r="F620" s="37">
        <f t="shared" si="204"/>
        <v>0</v>
      </c>
      <c r="G620" s="37">
        <f t="shared" si="204"/>
        <v>0</v>
      </c>
      <c r="H620" s="37">
        <f t="shared" si="204"/>
        <v>0</v>
      </c>
      <c r="I620" s="37">
        <f t="shared" si="204"/>
        <v>0</v>
      </c>
      <c r="J620" s="37">
        <f t="shared" si="204"/>
        <v>0</v>
      </c>
      <c r="K620" s="37">
        <f t="shared" si="204"/>
        <v>0</v>
      </c>
      <c r="L620" s="37">
        <f t="shared" si="204"/>
        <v>0</v>
      </c>
      <c r="M620" s="37">
        <f t="shared" si="204"/>
        <v>0</v>
      </c>
      <c r="N620" s="37">
        <f t="shared" si="204"/>
        <v>0</v>
      </c>
      <c r="O620" s="37">
        <f t="shared" si="204"/>
        <v>0</v>
      </c>
      <c r="P620" s="37">
        <f t="shared" si="204"/>
        <v>0</v>
      </c>
      <c r="Q620" s="37">
        <f t="shared" si="204"/>
        <v>0</v>
      </c>
      <c r="R620" s="37">
        <f t="shared" si="204"/>
        <v>0</v>
      </c>
      <c r="S620" s="37">
        <f t="shared" si="204"/>
        <v>0</v>
      </c>
      <c r="T620" s="37">
        <f t="shared" si="204"/>
        <v>0</v>
      </c>
      <c r="U620" s="37">
        <f t="shared" si="204"/>
        <v>0</v>
      </c>
      <c r="V620" s="37">
        <f t="shared" si="204"/>
        <v>0</v>
      </c>
      <c r="W620" s="37">
        <f t="shared" si="204"/>
        <v>0</v>
      </c>
      <c r="X620" s="37">
        <f t="shared" si="204"/>
        <v>0</v>
      </c>
      <c r="Y620" s="37">
        <f t="shared" si="204"/>
        <v>0</v>
      </c>
      <c r="Z620" s="37">
        <f t="shared" si="204"/>
        <v>0</v>
      </c>
      <c r="AA620" s="37">
        <f t="shared" si="204"/>
        <v>0</v>
      </c>
      <c r="AB620" s="37">
        <f t="shared" si="204"/>
        <v>0</v>
      </c>
      <c r="AC620" s="37">
        <f t="shared" si="204"/>
        <v>0</v>
      </c>
      <c r="AD620" s="37">
        <f t="shared" si="204"/>
        <v>0</v>
      </c>
      <c r="AE620" s="37">
        <f t="shared" si="204"/>
        <v>0</v>
      </c>
    </row>
    <row r="621" spans="1:31" x14ac:dyDescent="0.2">
      <c r="A621" s="9" t="s">
        <v>543</v>
      </c>
      <c r="B621" s="4" t="s">
        <v>544</v>
      </c>
      <c r="C621" s="37">
        <f>+C552</f>
        <v>22.391574899886916</v>
      </c>
      <c r="D621" s="37">
        <f t="shared" ref="D621:AE621" si="205">+D552</f>
        <v>25.309535725876405</v>
      </c>
      <c r="E621" s="37">
        <f t="shared" si="205"/>
        <v>27.482110033352136</v>
      </c>
      <c r="F621" s="37">
        <f t="shared" si="205"/>
        <v>27.587051193122793</v>
      </c>
      <c r="G621" s="37">
        <f t="shared" si="205"/>
        <v>26.150276516613054</v>
      </c>
      <c r="H621" s="37">
        <f t="shared" si="205"/>
        <v>29.207068090935564</v>
      </c>
      <c r="I621" s="37">
        <f t="shared" si="205"/>
        <v>38.625280190500185</v>
      </c>
      <c r="J621" s="37">
        <f t="shared" si="205"/>
        <v>27.092012587250238</v>
      </c>
      <c r="K621" s="37">
        <f t="shared" si="205"/>
        <v>30.726160713973851</v>
      </c>
      <c r="L621" s="37">
        <f t="shared" si="205"/>
        <v>35.316835659928742</v>
      </c>
      <c r="M621" s="37">
        <f t="shared" si="205"/>
        <v>39.284974908668609</v>
      </c>
      <c r="N621" s="37">
        <f t="shared" si="205"/>
        <v>35.461426848487619</v>
      </c>
      <c r="O621" s="37">
        <f t="shared" si="205"/>
        <v>40.024159487366219</v>
      </c>
      <c r="P621" s="37">
        <f t="shared" si="205"/>
        <v>44.514115569350672</v>
      </c>
      <c r="Q621" s="37">
        <f t="shared" si="205"/>
        <v>45.570239615407537</v>
      </c>
      <c r="R621" s="37">
        <f t="shared" si="205"/>
        <v>38.29180375524713</v>
      </c>
      <c r="S621" s="37">
        <f t="shared" si="205"/>
        <v>40.47642643654423</v>
      </c>
      <c r="T621" s="37">
        <f t="shared" si="205"/>
        <v>40.03443675119177</v>
      </c>
      <c r="U621" s="37">
        <f t="shared" si="205"/>
        <v>44.460349281431</v>
      </c>
      <c r="V621" s="37">
        <f t="shared" si="205"/>
        <v>39.082924287263737</v>
      </c>
      <c r="W621" s="37">
        <f t="shared" si="205"/>
        <v>48.929010055935287</v>
      </c>
      <c r="X621" s="37">
        <f t="shared" si="205"/>
        <v>48.491067665658782</v>
      </c>
      <c r="Y621" s="37">
        <f t="shared" si="205"/>
        <v>48.285634148940183</v>
      </c>
      <c r="Z621" s="37">
        <f t="shared" si="205"/>
        <v>51.932070601724156</v>
      </c>
      <c r="AA621" s="37">
        <f t="shared" si="205"/>
        <v>49.480970370686954</v>
      </c>
      <c r="AB621" s="37">
        <f t="shared" si="205"/>
        <v>56.165822840797603</v>
      </c>
      <c r="AC621" s="37">
        <f t="shared" si="205"/>
        <v>46.299611373477845</v>
      </c>
      <c r="AD621" s="37">
        <f t="shared" si="205"/>
        <v>46.844634358010843</v>
      </c>
      <c r="AE621" s="37">
        <f t="shared" si="205"/>
        <v>47.435172819727775</v>
      </c>
    </row>
    <row r="622" spans="1:31" x14ac:dyDescent="0.2">
      <c r="A622" s="9" t="s">
        <v>545</v>
      </c>
      <c r="B622" s="4" t="s">
        <v>546</v>
      </c>
      <c r="C622" s="37">
        <f>+C553</f>
        <v>0</v>
      </c>
      <c r="D622" s="37">
        <f t="shared" ref="D622:AE622" si="206">+D553</f>
        <v>0</v>
      </c>
      <c r="E622" s="37">
        <f t="shared" si="206"/>
        <v>0</v>
      </c>
      <c r="F622" s="37">
        <f t="shared" si="206"/>
        <v>0</v>
      </c>
      <c r="G622" s="37">
        <f t="shared" si="206"/>
        <v>0</v>
      </c>
      <c r="H622" s="37">
        <f t="shared" si="206"/>
        <v>0</v>
      </c>
      <c r="I622" s="37">
        <f t="shared" si="206"/>
        <v>0</v>
      </c>
      <c r="J622" s="37">
        <f t="shared" si="206"/>
        <v>0</v>
      </c>
      <c r="K622" s="37">
        <f t="shared" si="206"/>
        <v>0</v>
      </c>
      <c r="L622" s="37">
        <f t="shared" si="206"/>
        <v>0</v>
      </c>
      <c r="M622" s="37">
        <f t="shared" si="206"/>
        <v>0</v>
      </c>
      <c r="N622" s="37">
        <f t="shared" si="206"/>
        <v>0</v>
      </c>
      <c r="O622" s="37">
        <f t="shared" si="206"/>
        <v>0</v>
      </c>
      <c r="P622" s="37">
        <f t="shared" si="206"/>
        <v>0</v>
      </c>
      <c r="Q622" s="37">
        <f t="shared" si="206"/>
        <v>0</v>
      </c>
      <c r="R622" s="37">
        <f t="shared" si="206"/>
        <v>0</v>
      </c>
      <c r="S622" s="37">
        <f t="shared" si="206"/>
        <v>0</v>
      </c>
      <c r="T622" s="37">
        <f t="shared" si="206"/>
        <v>0</v>
      </c>
      <c r="U622" s="37">
        <f t="shared" si="206"/>
        <v>0</v>
      </c>
      <c r="V622" s="37">
        <f t="shared" si="206"/>
        <v>0</v>
      </c>
      <c r="W622" s="37">
        <f t="shared" si="206"/>
        <v>0</v>
      </c>
      <c r="X622" s="37">
        <f t="shared" si="206"/>
        <v>0</v>
      </c>
      <c r="Y622" s="37">
        <f t="shared" si="206"/>
        <v>0</v>
      </c>
      <c r="Z622" s="37">
        <f t="shared" si="206"/>
        <v>0</v>
      </c>
      <c r="AA622" s="37">
        <f t="shared" si="206"/>
        <v>0</v>
      </c>
      <c r="AB622" s="37">
        <f t="shared" si="206"/>
        <v>0</v>
      </c>
      <c r="AC622" s="37">
        <f t="shared" si="206"/>
        <v>0</v>
      </c>
      <c r="AD622" s="37">
        <f t="shared" si="206"/>
        <v>0</v>
      </c>
      <c r="AE622" s="37">
        <f t="shared" si="206"/>
        <v>0</v>
      </c>
    </row>
    <row r="623" spans="1:31" x14ac:dyDescent="0.2">
      <c r="A623" s="9" t="s">
        <v>547</v>
      </c>
      <c r="B623" s="4" t="s">
        <v>184</v>
      </c>
      <c r="C623" s="37">
        <f>+C554</f>
        <v>0</v>
      </c>
      <c r="D623" s="37">
        <f t="shared" ref="D623:AE623" si="207">+D554</f>
        <v>0</v>
      </c>
      <c r="E623" s="37">
        <f t="shared" si="207"/>
        <v>0</v>
      </c>
      <c r="F623" s="37">
        <f t="shared" si="207"/>
        <v>0</v>
      </c>
      <c r="G623" s="37">
        <f t="shared" si="207"/>
        <v>0</v>
      </c>
      <c r="H623" s="37">
        <f t="shared" si="207"/>
        <v>0</v>
      </c>
      <c r="I623" s="37">
        <f t="shared" si="207"/>
        <v>0</v>
      </c>
      <c r="J623" s="37">
        <f t="shared" si="207"/>
        <v>0</v>
      </c>
      <c r="K623" s="37">
        <f t="shared" si="207"/>
        <v>0</v>
      </c>
      <c r="L623" s="37">
        <f t="shared" si="207"/>
        <v>0</v>
      </c>
      <c r="M623" s="37">
        <f t="shared" si="207"/>
        <v>0</v>
      </c>
      <c r="N623" s="37">
        <f t="shared" si="207"/>
        <v>0</v>
      </c>
      <c r="O623" s="37">
        <f t="shared" si="207"/>
        <v>0</v>
      </c>
      <c r="P623" s="37">
        <f t="shared" si="207"/>
        <v>0</v>
      </c>
      <c r="Q623" s="37">
        <f t="shared" si="207"/>
        <v>0</v>
      </c>
      <c r="R623" s="37">
        <f t="shared" si="207"/>
        <v>0</v>
      </c>
      <c r="S623" s="37">
        <f t="shared" si="207"/>
        <v>0</v>
      </c>
      <c r="T623" s="37">
        <f t="shared" si="207"/>
        <v>0</v>
      </c>
      <c r="U623" s="37">
        <f t="shared" si="207"/>
        <v>0</v>
      </c>
      <c r="V623" s="37">
        <f t="shared" si="207"/>
        <v>0</v>
      </c>
      <c r="W623" s="37">
        <f t="shared" si="207"/>
        <v>0</v>
      </c>
      <c r="X623" s="37">
        <f t="shared" si="207"/>
        <v>0</v>
      </c>
      <c r="Y623" s="37">
        <f t="shared" si="207"/>
        <v>0</v>
      </c>
      <c r="Z623" s="37">
        <f t="shared" si="207"/>
        <v>0</v>
      </c>
      <c r="AA623" s="37">
        <f t="shared" si="207"/>
        <v>0</v>
      </c>
      <c r="AB623" s="37">
        <f t="shared" si="207"/>
        <v>0</v>
      </c>
      <c r="AC623" s="37">
        <f t="shared" si="207"/>
        <v>0</v>
      </c>
      <c r="AD623" s="37">
        <f t="shared" si="207"/>
        <v>0</v>
      </c>
      <c r="AE623" s="37">
        <f t="shared" si="207"/>
        <v>0</v>
      </c>
    </row>
    <row r="624" spans="1:31" x14ac:dyDescent="0.2">
      <c r="A624" s="12" t="s">
        <v>548</v>
      </c>
      <c r="B624" s="7" t="s">
        <v>804</v>
      </c>
      <c r="C624" s="28">
        <f>+C625+C626+C627+C628+C629+C630+C631+C632</f>
        <v>1661.6005451970336</v>
      </c>
      <c r="D624" s="28">
        <f t="shared" ref="D624:AE624" si="208">+D625+D626+D627+D628+D629+D630+D631+D632</f>
        <v>1868.8694382835461</v>
      </c>
      <c r="E624" s="28">
        <f t="shared" si="208"/>
        <v>2046.0560430032806</v>
      </c>
      <c r="F624" s="28">
        <f t="shared" si="208"/>
        <v>1996.3896408455819</v>
      </c>
      <c r="G624" s="28">
        <f t="shared" si="208"/>
        <v>2262.1659775314943</v>
      </c>
      <c r="H624" s="28">
        <f t="shared" si="208"/>
        <v>2231.351175275478</v>
      </c>
      <c r="I624" s="28">
        <f t="shared" si="208"/>
        <v>2620.8318060166102</v>
      </c>
      <c r="J624" s="28">
        <f t="shared" si="208"/>
        <v>2496.8320337055779</v>
      </c>
      <c r="K624" s="28">
        <f t="shared" si="208"/>
        <v>2500.5857808636993</v>
      </c>
      <c r="L624" s="28">
        <f t="shared" si="208"/>
        <v>3119.6540795281917</v>
      </c>
      <c r="M624" s="28">
        <f t="shared" si="208"/>
        <v>2941.9030398610166</v>
      </c>
      <c r="N624" s="28">
        <f t="shared" si="208"/>
        <v>2780.865670516816</v>
      </c>
      <c r="O624" s="28">
        <f t="shared" si="208"/>
        <v>2780.2179884012166</v>
      </c>
      <c r="P624" s="28">
        <f t="shared" si="208"/>
        <v>2682.3565913679026</v>
      </c>
      <c r="Q624" s="28">
        <f t="shared" si="208"/>
        <v>3275.3966251865313</v>
      </c>
      <c r="R624" s="28">
        <f t="shared" si="208"/>
        <v>3388.8139457128609</v>
      </c>
      <c r="S624" s="28">
        <f t="shared" si="208"/>
        <v>3440.9813879163744</v>
      </c>
      <c r="T624" s="28">
        <f t="shared" si="208"/>
        <v>3676.504126402674</v>
      </c>
      <c r="U624" s="28">
        <f t="shared" si="208"/>
        <v>4086.2130479907187</v>
      </c>
      <c r="V624" s="28">
        <f t="shared" si="208"/>
        <v>4329.6857638366955</v>
      </c>
      <c r="W624" s="28">
        <f t="shared" si="208"/>
        <v>4038.9222536621928</v>
      </c>
      <c r="X624" s="28">
        <f t="shared" si="208"/>
        <v>3156.8687369018553</v>
      </c>
      <c r="Y624" s="28">
        <f t="shared" si="208"/>
        <v>2950.7930075450331</v>
      </c>
      <c r="Z624" s="28">
        <f t="shared" si="208"/>
        <v>2289.1202211234131</v>
      </c>
      <c r="AA624" s="28">
        <f t="shared" si="208"/>
        <v>2743.0564911425486</v>
      </c>
      <c r="AB624" s="28">
        <f t="shared" si="208"/>
        <v>2952.1661659795318</v>
      </c>
      <c r="AC624" s="28">
        <f t="shared" si="208"/>
        <v>2268.4512700858827</v>
      </c>
      <c r="AD624" s="28">
        <f t="shared" si="208"/>
        <v>10333.534973501122</v>
      </c>
      <c r="AE624" s="28">
        <f t="shared" si="208"/>
        <v>2306.3865278235271</v>
      </c>
    </row>
    <row r="625" spans="1:31" x14ac:dyDescent="0.2">
      <c r="A625" s="9" t="s">
        <v>549</v>
      </c>
      <c r="B625" s="4" t="s">
        <v>550</v>
      </c>
      <c r="C625" s="37">
        <f>+C556</f>
        <v>1569.8520460653897</v>
      </c>
      <c r="D625" s="37">
        <f t="shared" ref="D625:AE625" si="209">+D556</f>
        <v>1777.4676620524895</v>
      </c>
      <c r="E625" s="37">
        <f t="shared" si="209"/>
        <v>1952.8121079622047</v>
      </c>
      <c r="F625" s="37">
        <f t="shared" si="209"/>
        <v>1901.3035469944869</v>
      </c>
      <c r="G625" s="37">
        <f t="shared" si="209"/>
        <v>2165.2377248703797</v>
      </c>
      <c r="H625" s="37">
        <f t="shared" si="209"/>
        <v>2132.5807638043448</v>
      </c>
      <c r="I625" s="37">
        <f t="shared" si="209"/>
        <v>2520.2192357354579</v>
      </c>
      <c r="J625" s="37">
        <f t="shared" si="209"/>
        <v>2394.3773046144061</v>
      </c>
      <c r="K625" s="37">
        <f t="shared" si="209"/>
        <v>2396.2888929625083</v>
      </c>
      <c r="L625" s="37">
        <f t="shared" si="209"/>
        <v>3013.5150328169821</v>
      </c>
      <c r="M625" s="37">
        <f t="shared" si="209"/>
        <v>2833.9218343397874</v>
      </c>
      <c r="N625" s="37">
        <f t="shared" si="209"/>
        <v>2671.0423061855681</v>
      </c>
      <c r="O625" s="37">
        <f t="shared" si="209"/>
        <v>2576.4559822245715</v>
      </c>
      <c r="P625" s="37">
        <f t="shared" si="209"/>
        <v>2474.9356841932258</v>
      </c>
      <c r="Q625" s="37">
        <f t="shared" si="209"/>
        <v>3064.3168170138224</v>
      </c>
      <c r="R625" s="37">
        <f t="shared" si="209"/>
        <v>3174.0752365421204</v>
      </c>
      <c r="S625" s="37">
        <f t="shared" si="209"/>
        <v>3222.5837777476017</v>
      </c>
      <c r="T625" s="37">
        <f t="shared" si="209"/>
        <v>3454.4476152358698</v>
      </c>
      <c r="U625" s="37">
        <f t="shared" si="209"/>
        <v>3676.4652630607552</v>
      </c>
      <c r="V625" s="37">
        <f t="shared" si="209"/>
        <v>3912.645588116472</v>
      </c>
      <c r="W625" s="37">
        <f t="shared" si="209"/>
        <v>3616.4318459617316</v>
      </c>
      <c r="X625" s="37">
        <f t="shared" si="209"/>
        <v>2728.9280972211545</v>
      </c>
      <c r="Y625" s="37">
        <f t="shared" si="209"/>
        <v>2517.4021358840932</v>
      </c>
      <c r="Z625" s="37">
        <f t="shared" si="209"/>
        <v>1850.2791174822341</v>
      </c>
      <c r="AA625" s="37">
        <f t="shared" si="209"/>
        <v>2320.2973106915979</v>
      </c>
      <c r="AB625" s="37">
        <f t="shared" si="209"/>
        <v>2528.6061919197778</v>
      </c>
      <c r="AC625" s="37">
        <f t="shared" si="209"/>
        <v>1844.0905024173248</v>
      </c>
      <c r="AD625" s="37">
        <f t="shared" si="209"/>
        <v>9908.373412223762</v>
      </c>
      <c r="AE625" s="37">
        <f t="shared" si="209"/>
        <v>1880.424172937363</v>
      </c>
    </row>
    <row r="626" spans="1:31" x14ac:dyDescent="0.2">
      <c r="A626" s="9" t="s">
        <v>668</v>
      </c>
      <c r="B626" s="4" t="s">
        <v>639</v>
      </c>
      <c r="C626" s="37">
        <f>+C559</f>
        <v>20.498764528503948</v>
      </c>
      <c r="D626" s="37">
        <f t="shared" ref="D626:AE626" si="210">+D559</f>
        <v>21.863764200200482</v>
      </c>
      <c r="E626" s="37">
        <f t="shared" si="210"/>
        <v>23.228763871897012</v>
      </c>
      <c r="F626" s="37">
        <f t="shared" si="210"/>
        <v>24.59376354359355</v>
      </c>
      <c r="G626" s="37">
        <f t="shared" si="210"/>
        <v>25.95876321529008</v>
      </c>
      <c r="H626" s="37">
        <f t="shared" si="210"/>
        <v>27.323762886986614</v>
      </c>
      <c r="I626" s="37">
        <f t="shared" si="210"/>
        <v>28.688762558683145</v>
      </c>
      <c r="J626" s="37">
        <f t="shared" si="210"/>
        <v>30.053762230379679</v>
      </c>
      <c r="K626" s="37">
        <f t="shared" si="210"/>
        <v>31.418761902076213</v>
      </c>
      <c r="L626" s="37">
        <f t="shared" si="210"/>
        <v>32.783761573772743</v>
      </c>
      <c r="M626" s="37">
        <f t="shared" si="210"/>
        <v>34.148761245469288</v>
      </c>
      <c r="N626" s="37">
        <f t="shared" si="210"/>
        <v>35.513760917165811</v>
      </c>
      <c r="O626" s="37">
        <f t="shared" si="210"/>
        <v>92.006286832496272</v>
      </c>
      <c r="P626" s="37">
        <f t="shared" si="210"/>
        <v>95.125440296213725</v>
      </c>
      <c r="Q626" s="37">
        <f t="shared" si="210"/>
        <v>98.244593759931192</v>
      </c>
      <c r="R626" s="37">
        <f t="shared" si="210"/>
        <v>101.36374722364864</v>
      </c>
      <c r="S626" s="37">
        <f t="shared" si="210"/>
        <v>104.4829006873661</v>
      </c>
      <c r="T626" s="37">
        <f t="shared" si="210"/>
        <v>107.60205415108356</v>
      </c>
      <c r="U626" s="37">
        <f t="shared" si="210"/>
        <v>220.8211383661189</v>
      </c>
      <c r="V626" s="37">
        <f t="shared" si="210"/>
        <v>227.44859941387821</v>
      </c>
      <c r="W626" s="37">
        <f t="shared" si="210"/>
        <v>232.71106078994097</v>
      </c>
      <c r="X626" s="37">
        <f t="shared" si="210"/>
        <v>237.97352216600376</v>
      </c>
      <c r="Y626" s="37">
        <f t="shared" si="210"/>
        <v>243.23598354206655</v>
      </c>
      <c r="Z626" s="37">
        <f t="shared" si="210"/>
        <v>248.49844491812931</v>
      </c>
      <c r="AA626" s="37">
        <f t="shared" si="210"/>
        <v>107.23910267858086</v>
      </c>
      <c r="AB626" s="37">
        <f t="shared" si="210"/>
        <v>107.76831552104018</v>
      </c>
      <c r="AC626" s="37">
        <f t="shared" si="210"/>
        <v>108.29752836349954</v>
      </c>
      <c r="AD626" s="37">
        <f t="shared" si="210"/>
        <v>108.82674120595885</v>
      </c>
      <c r="AE626" s="37">
        <f t="shared" si="210"/>
        <v>109.3559540484182</v>
      </c>
    </row>
    <row r="627" spans="1:31" x14ac:dyDescent="0.2">
      <c r="A627" s="9" t="s">
        <v>678</v>
      </c>
      <c r="B627" s="4" t="s">
        <v>645</v>
      </c>
      <c r="C627" s="37">
        <f>+C562</f>
        <v>51.728079543190184</v>
      </c>
      <c r="D627" s="37">
        <f t="shared" ref="D627:AE627" si="211">+D562</f>
        <v>51.728079543190184</v>
      </c>
      <c r="E627" s="37">
        <f t="shared" si="211"/>
        <v>51.728079543190184</v>
      </c>
      <c r="F627" s="37">
        <f t="shared" si="211"/>
        <v>51.728079543190184</v>
      </c>
      <c r="G627" s="37">
        <f t="shared" si="211"/>
        <v>51.728079543190184</v>
      </c>
      <c r="H627" s="37">
        <f t="shared" si="211"/>
        <v>51.728079543190184</v>
      </c>
      <c r="I627" s="37">
        <f t="shared" si="211"/>
        <v>51.728079543190184</v>
      </c>
      <c r="J627" s="37">
        <f t="shared" si="211"/>
        <v>51.728079543190184</v>
      </c>
      <c r="K627" s="37">
        <f t="shared" si="211"/>
        <v>51.728079543190184</v>
      </c>
      <c r="L627" s="37">
        <f t="shared" si="211"/>
        <v>51.728079543190184</v>
      </c>
      <c r="M627" s="37">
        <f t="shared" si="211"/>
        <v>51.728079543190184</v>
      </c>
      <c r="N627" s="37">
        <f t="shared" si="211"/>
        <v>51.728079543190184</v>
      </c>
      <c r="O627" s="37">
        <f t="shared" si="211"/>
        <v>84.102674417455518</v>
      </c>
      <c r="P627" s="37">
        <f t="shared" si="211"/>
        <v>84.102674417455518</v>
      </c>
      <c r="Q627" s="37">
        <f t="shared" si="211"/>
        <v>84.102674417455518</v>
      </c>
      <c r="R627" s="37">
        <f t="shared" si="211"/>
        <v>84.102674417455518</v>
      </c>
      <c r="S627" s="37">
        <f t="shared" si="211"/>
        <v>84.102674417455518</v>
      </c>
      <c r="T627" s="37">
        <f t="shared" si="211"/>
        <v>84.102674417455518</v>
      </c>
      <c r="U627" s="37">
        <f t="shared" si="211"/>
        <v>148.84826279334885</v>
      </c>
      <c r="V627" s="37">
        <f t="shared" si="211"/>
        <v>148.84826279334885</v>
      </c>
      <c r="W627" s="37">
        <f t="shared" si="211"/>
        <v>148.84826279334885</v>
      </c>
      <c r="X627" s="37">
        <f t="shared" si="211"/>
        <v>148.84826279334885</v>
      </c>
      <c r="Y627" s="37">
        <f t="shared" si="211"/>
        <v>148.84826279334885</v>
      </c>
      <c r="Z627" s="37">
        <f t="shared" si="211"/>
        <v>148.84826279334885</v>
      </c>
      <c r="AA627" s="37">
        <f t="shared" si="211"/>
        <v>295.98023536052773</v>
      </c>
      <c r="AB627" s="37">
        <f t="shared" si="211"/>
        <v>295.98023536052773</v>
      </c>
      <c r="AC627" s="37">
        <f t="shared" si="211"/>
        <v>295.98023536052773</v>
      </c>
      <c r="AD627" s="37">
        <f t="shared" si="211"/>
        <v>295.98023536052773</v>
      </c>
      <c r="AE627" s="37">
        <f t="shared" si="211"/>
        <v>295.98023536052773</v>
      </c>
    </row>
    <row r="628" spans="1:31" x14ac:dyDescent="0.2">
      <c r="A628" s="9" t="s">
        <v>688</v>
      </c>
      <c r="B628" s="4" t="s">
        <v>651</v>
      </c>
      <c r="C628" s="37">
        <f>+C565</f>
        <v>0.68046835420827101</v>
      </c>
      <c r="D628" s="37">
        <f t="shared" ref="D628:AE628" si="212">+D565</f>
        <v>0.68046835420827101</v>
      </c>
      <c r="E628" s="37">
        <f t="shared" si="212"/>
        <v>0.68046835420827101</v>
      </c>
      <c r="F628" s="37">
        <f t="shared" si="212"/>
        <v>0.68046835420827101</v>
      </c>
      <c r="G628" s="37">
        <f t="shared" si="212"/>
        <v>0.68046835420827101</v>
      </c>
      <c r="H628" s="37">
        <f t="shared" si="212"/>
        <v>0.68046835420827101</v>
      </c>
      <c r="I628" s="37">
        <f t="shared" si="212"/>
        <v>0.68046835420827101</v>
      </c>
      <c r="J628" s="37">
        <f t="shared" si="212"/>
        <v>0.68046835420827101</v>
      </c>
      <c r="K628" s="37">
        <f t="shared" si="212"/>
        <v>0.68046835420827101</v>
      </c>
      <c r="L628" s="37">
        <f t="shared" si="212"/>
        <v>0.68046835420827101</v>
      </c>
      <c r="M628" s="37">
        <f t="shared" si="212"/>
        <v>0.68046835420827101</v>
      </c>
      <c r="N628" s="37">
        <f t="shared" si="212"/>
        <v>0.68046835420827101</v>
      </c>
      <c r="O628" s="37">
        <f t="shared" si="212"/>
        <v>1.940135984054278</v>
      </c>
      <c r="P628" s="37">
        <f t="shared" si="212"/>
        <v>1.940135984054278</v>
      </c>
      <c r="Q628" s="37">
        <f t="shared" si="212"/>
        <v>1.940135984054278</v>
      </c>
      <c r="R628" s="37">
        <f t="shared" si="212"/>
        <v>1.940135984054278</v>
      </c>
      <c r="S628" s="37">
        <f t="shared" si="212"/>
        <v>1.940135984054278</v>
      </c>
      <c r="T628" s="37">
        <f t="shared" si="212"/>
        <v>1.940135984054278</v>
      </c>
      <c r="U628" s="37">
        <f t="shared" si="212"/>
        <v>4.4594712437462913</v>
      </c>
      <c r="V628" s="37">
        <f t="shared" si="212"/>
        <v>4.4594712437462913</v>
      </c>
      <c r="W628" s="37">
        <f t="shared" si="212"/>
        <v>4.4594712437462913</v>
      </c>
      <c r="X628" s="37">
        <f t="shared" si="212"/>
        <v>4.4594712437462913</v>
      </c>
      <c r="Y628" s="37">
        <f t="shared" si="212"/>
        <v>4.4594712437462913</v>
      </c>
      <c r="Z628" s="37">
        <f t="shared" si="212"/>
        <v>4.4594712437462913</v>
      </c>
      <c r="AA628" s="37">
        <f t="shared" si="212"/>
        <v>0.88893080031356952</v>
      </c>
      <c r="AB628" s="37">
        <f t="shared" si="212"/>
        <v>0.88893080031356952</v>
      </c>
      <c r="AC628" s="37">
        <f t="shared" si="212"/>
        <v>0.88893080031356952</v>
      </c>
      <c r="AD628" s="37">
        <f t="shared" si="212"/>
        <v>0.88893080031356952</v>
      </c>
      <c r="AE628" s="37">
        <f t="shared" si="212"/>
        <v>0.88893080031356952</v>
      </c>
    </row>
    <row r="629" spans="1:31" x14ac:dyDescent="0.2">
      <c r="A629" s="9" t="s">
        <v>698</v>
      </c>
      <c r="B629" s="4" t="s">
        <v>657</v>
      </c>
      <c r="C629" s="37">
        <f>+C568</f>
        <v>18.827235950244184</v>
      </c>
      <c r="D629" s="37">
        <f t="shared" ref="D629:AE629" si="213">+D568</f>
        <v>17.101562622463074</v>
      </c>
      <c r="E629" s="37">
        <f t="shared" si="213"/>
        <v>17.564771005288268</v>
      </c>
      <c r="F629" s="37">
        <f t="shared" si="213"/>
        <v>18.027979388113454</v>
      </c>
      <c r="G629" s="37">
        <f t="shared" si="213"/>
        <v>18.491187770938645</v>
      </c>
      <c r="H629" s="37">
        <f t="shared" si="213"/>
        <v>18.954396153763838</v>
      </c>
      <c r="I629" s="37">
        <f t="shared" si="213"/>
        <v>19.417604536589028</v>
      </c>
      <c r="J629" s="37">
        <f t="shared" si="213"/>
        <v>19.880812919414215</v>
      </c>
      <c r="K629" s="37">
        <f t="shared" si="213"/>
        <v>20.344021302239412</v>
      </c>
      <c r="L629" s="37">
        <f t="shared" si="213"/>
        <v>20.807229685064602</v>
      </c>
      <c r="M629" s="37">
        <f t="shared" si="213"/>
        <v>21.270438067889788</v>
      </c>
      <c r="N629" s="37">
        <f t="shared" si="213"/>
        <v>21.733646450714982</v>
      </c>
      <c r="O629" s="37">
        <f t="shared" si="213"/>
        <v>25.395973214522673</v>
      </c>
      <c r="P629" s="37">
        <f t="shared" si="213"/>
        <v>25.894085067638446</v>
      </c>
      <c r="Q629" s="37">
        <f t="shared" si="213"/>
        <v>26.39219692075422</v>
      </c>
      <c r="R629" s="37">
        <f t="shared" si="213"/>
        <v>26.890308773869993</v>
      </c>
      <c r="S629" s="37">
        <f t="shared" si="213"/>
        <v>27.388420626985781</v>
      </c>
      <c r="T629" s="37">
        <f t="shared" si="213"/>
        <v>27.886532480101554</v>
      </c>
      <c r="U629" s="37">
        <f t="shared" si="213"/>
        <v>34.781010898142334</v>
      </c>
      <c r="V629" s="37">
        <f t="shared" si="213"/>
        <v>35.348935108040394</v>
      </c>
      <c r="W629" s="37">
        <f t="shared" si="213"/>
        <v>35.453650935113266</v>
      </c>
      <c r="X629" s="37">
        <f t="shared" si="213"/>
        <v>35.558366762186132</v>
      </c>
      <c r="Y629" s="37">
        <f t="shared" si="213"/>
        <v>35.66308258925902</v>
      </c>
      <c r="Z629" s="37">
        <f t="shared" si="213"/>
        <v>35.767798416331885</v>
      </c>
      <c r="AA629" s="37">
        <f t="shared" si="213"/>
        <v>15.923388359337581</v>
      </c>
      <c r="AB629" s="37">
        <f t="shared" si="213"/>
        <v>16.165888264684082</v>
      </c>
      <c r="AC629" s="37">
        <f t="shared" si="213"/>
        <v>16.408388170030584</v>
      </c>
      <c r="AD629" s="37">
        <f t="shared" si="213"/>
        <v>16.650888075377097</v>
      </c>
      <c r="AE629" s="37">
        <f t="shared" si="213"/>
        <v>16.893387980723613</v>
      </c>
    </row>
    <row r="630" spans="1:31" x14ac:dyDescent="0.2">
      <c r="A630" s="9" t="s">
        <v>708</v>
      </c>
      <c r="B630" s="4" t="s">
        <v>663</v>
      </c>
      <c r="C630" s="37">
        <f>+C571</f>
        <v>1.3950755497415909E-2</v>
      </c>
      <c r="D630" s="37">
        <f t="shared" ref="D630:AE630" si="214">+D571</f>
        <v>2.7901510994831819E-2</v>
      </c>
      <c r="E630" s="37">
        <f t="shared" si="214"/>
        <v>4.1852266492247721E-2</v>
      </c>
      <c r="F630" s="37">
        <f t="shared" si="214"/>
        <v>5.5803021989663637E-2</v>
      </c>
      <c r="G630" s="37">
        <f t="shared" si="214"/>
        <v>6.9753777487079546E-2</v>
      </c>
      <c r="H630" s="37">
        <f t="shared" si="214"/>
        <v>8.3704532984495442E-2</v>
      </c>
      <c r="I630" s="37">
        <f t="shared" si="214"/>
        <v>9.7655288481911351E-2</v>
      </c>
      <c r="J630" s="37">
        <f t="shared" si="214"/>
        <v>0.11160604397932727</v>
      </c>
      <c r="K630" s="37">
        <f t="shared" si="214"/>
        <v>0.1255567994767432</v>
      </c>
      <c r="L630" s="37">
        <f t="shared" si="214"/>
        <v>0.13950755497415912</v>
      </c>
      <c r="M630" s="37">
        <f t="shared" si="214"/>
        <v>0.15345831047157504</v>
      </c>
      <c r="N630" s="37">
        <f t="shared" si="214"/>
        <v>0.16740906596899094</v>
      </c>
      <c r="O630" s="37">
        <f t="shared" si="214"/>
        <v>0.31693572811615733</v>
      </c>
      <c r="P630" s="37">
        <f t="shared" si="214"/>
        <v>0.3585714093147741</v>
      </c>
      <c r="Q630" s="37">
        <f t="shared" si="214"/>
        <v>0.40020709051339076</v>
      </c>
      <c r="R630" s="37">
        <f t="shared" si="214"/>
        <v>0.44184277171200753</v>
      </c>
      <c r="S630" s="37">
        <f t="shared" si="214"/>
        <v>0.48347845291062419</v>
      </c>
      <c r="T630" s="37">
        <f t="shared" si="214"/>
        <v>0.52511413410924102</v>
      </c>
      <c r="U630" s="37">
        <f t="shared" si="214"/>
        <v>0.83790162860735884</v>
      </c>
      <c r="V630" s="37">
        <f t="shared" si="214"/>
        <v>0.93490716120837714</v>
      </c>
      <c r="W630" s="37">
        <f t="shared" si="214"/>
        <v>1.0179619383119796</v>
      </c>
      <c r="X630" s="37">
        <f t="shared" si="214"/>
        <v>1.1010167154155821</v>
      </c>
      <c r="Y630" s="37">
        <f t="shared" si="214"/>
        <v>1.1840714925191844</v>
      </c>
      <c r="Z630" s="37">
        <f t="shared" si="214"/>
        <v>1.2671262696227867</v>
      </c>
      <c r="AA630" s="37">
        <f t="shared" si="214"/>
        <v>2.7275232521909771</v>
      </c>
      <c r="AB630" s="37">
        <f t="shared" si="214"/>
        <v>2.7566041131884855</v>
      </c>
      <c r="AC630" s="37">
        <f t="shared" si="214"/>
        <v>2.7856849741859948</v>
      </c>
      <c r="AD630" s="37">
        <f t="shared" si="214"/>
        <v>2.8147658351835037</v>
      </c>
      <c r="AE630" s="37">
        <f t="shared" si="214"/>
        <v>2.8438466961810129</v>
      </c>
    </row>
    <row r="631" spans="1:31" x14ac:dyDescent="0.2">
      <c r="A631" s="9" t="s">
        <v>718</v>
      </c>
      <c r="B631" s="4" t="s">
        <v>719</v>
      </c>
      <c r="C631" s="37">
        <f>+C574</f>
        <v>0</v>
      </c>
      <c r="D631" s="37">
        <f t="shared" ref="D631:AE631" si="215">+D574</f>
        <v>0</v>
      </c>
      <c r="E631" s="37">
        <f t="shared" si="215"/>
        <v>0</v>
      </c>
      <c r="F631" s="37">
        <f t="shared" si="215"/>
        <v>0</v>
      </c>
      <c r="G631" s="37">
        <f t="shared" si="215"/>
        <v>0</v>
      </c>
      <c r="H631" s="37">
        <f t="shared" si="215"/>
        <v>0</v>
      </c>
      <c r="I631" s="37">
        <f t="shared" si="215"/>
        <v>0</v>
      </c>
      <c r="J631" s="37">
        <f t="shared" si="215"/>
        <v>0</v>
      </c>
      <c r="K631" s="37">
        <f t="shared" si="215"/>
        <v>0</v>
      </c>
      <c r="L631" s="37">
        <f t="shared" si="215"/>
        <v>0</v>
      </c>
      <c r="M631" s="37">
        <f t="shared" si="215"/>
        <v>0</v>
      </c>
      <c r="N631" s="37">
        <f t="shared" si="215"/>
        <v>0</v>
      </c>
      <c r="O631" s="37">
        <f t="shared" si="215"/>
        <v>0</v>
      </c>
      <c r="P631" s="37">
        <f t="shared" si="215"/>
        <v>0</v>
      </c>
      <c r="Q631" s="37">
        <f t="shared" si="215"/>
        <v>0</v>
      </c>
      <c r="R631" s="37">
        <f t="shared" si="215"/>
        <v>0</v>
      </c>
      <c r="S631" s="37">
        <f t="shared" si="215"/>
        <v>0</v>
      </c>
      <c r="T631" s="37">
        <f t="shared" si="215"/>
        <v>0</v>
      </c>
      <c r="U631" s="37">
        <f t="shared" si="215"/>
        <v>0</v>
      </c>
      <c r="V631" s="37">
        <f t="shared" si="215"/>
        <v>0</v>
      </c>
      <c r="W631" s="37">
        <f t="shared" si="215"/>
        <v>0</v>
      </c>
      <c r="X631" s="37">
        <f t="shared" si="215"/>
        <v>0</v>
      </c>
      <c r="Y631" s="37">
        <f t="shared" si="215"/>
        <v>0</v>
      </c>
      <c r="Z631" s="37">
        <f t="shared" si="215"/>
        <v>0</v>
      </c>
      <c r="AA631" s="37">
        <f t="shared" si="215"/>
        <v>0</v>
      </c>
      <c r="AB631" s="37">
        <f t="shared" si="215"/>
        <v>0</v>
      </c>
      <c r="AC631" s="37">
        <f t="shared" si="215"/>
        <v>0</v>
      </c>
      <c r="AD631" s="37">
        <f t="shared" si="215"/>
        <v>0</v>
      </c>
      <c r="AE631" s="37">
        <f t="shared" si="215"/>
        <v>0</v>
      </c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>+C634+C635+C636+C637+C638</f>
        <v>0.94139029035687483</v>
      </c>
      <c r="D633" s="28">
        <f t="shared" ref="D633:AE633" si="216">+D634+D635+D636+D637+D638</f>
        <v>0.96153603497798235</v>
      </c>
      <c r="E633" s="28">
        <f t="shared" si="216"/>
        <v>0.9948541006667927</v>
      </c>
      <c r="F633" s="28">
        <f t="shared" si="216"/>
        <v>1.0093923167620811</v>
      </c>
      <c r="G633" s="28">
        <f t="shared" si="216"/>
        <v>1.0174361758000321</v>
      </c>
      <c r="H633" s="28">
        <f t="shared" si="216"/>
        <v>1.0420087087095817</v>
      </c>
      <c r="I633" s="28">
        <f t="shared" si="216"/>
        <v>1.06584933334567</v>
      </c>
      <c r="J633" s="28">
        <f t="shared" si="216"/>
        <v>1.0926061261246467</v>
      </c>
      <c r="K633" s="28">
        <f t="shared" si="216"/>
        <v>1.1052289433788076</v>
      </c>
      <c r="L633" s="28">
        <f t="shared" si="216"/>
        <v>1.0949722264682042</v>
      </c>
      <c r="M633" s="28">
        <f t="shared" si="216"/>
        <v>1.1115243162611887</v>
      </c>
      <c r="N633" s="28">
        <f t="shared" si="216"/>
        <v>1.1185340574905751</v>
      </c>
      <c r="O633" s="28">
        <f t="shared" si="216"/>
        <v>1.1490990048764447</v>
      </c>
      <c r="P633" s="28">
        <f t="shared" si="216"/>
        <v>1.1754138966618322</v>
      </c>
      <c r="Q633" s="28">
        <f t="shared" si="216"/>
        <v>1.2055760612884154</v>
      </c>
      <c r="R633" s="28">
        <f t="shared" si="216"/>
        <v>1.2348036366470112</v>
      </c>
      <c r="S633" s="28">
        <f t="shared" si="216"/>
        <v>1.2615561228388601</v>
      </c>
      <c r="T633" s="28">
        <f t="shared" si="216"/>
        <v>1.2890911627825286</v>
      </c>
      <c r="U633" s="28">
        <f t="shared" si="216"/>
        <v>1.2199086698641157</v>
      </c>
      <c r="V633" s="28">
        <f t="shared" si="216"/>
        <v>1.2592483673314658</v>
      </c>
      <c r="W633" s="28">
        <f t="shared" si="216"/>
        <v>1.3179682829277555</v>
      </c>
      <c r="X633" s="28">
        <f t="shared" si="216"/>
        <v>1.4117415684252805</v>
      </c>
      <c r="Y633" s="28">
        <f t="shared" si="216"/>
        <v>1.4285384287605067</v>
      </c>
      <c r="Z633" s="28">
        <f t="shared" si="216"/>
        <v>1.4534895809838511</v>
      </c>
      <c r="AA633" s="28">
        <f t="shared" si="216"/>
        <v>1.2302676482212704</v>
      </c>
      <c r="AB633" s="28">
        <f t="shared" si="216"/>
        <v>1.3074810852863818</v>
      </c>
      <c r="AC633" s="28">
        <f t="shared" si="216"/>
        <v>1.3334240533410766</v>
      </c>
      <c r="AD633" s="28">
        <f t="shared" si="216"/>
        <v>1.5111560788190359</v>
      </c>
      <c r="AE633" s="28">
        <f t="shared" si="216"/>
        <v>1.6817811789073902</v>
      </c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37">
        <f>+C578</f>
        <v>0</v>
      </c>
      <c r="D635" s="37">
        <f t="shared" ref="D635:AE635" si="217">+D578</f>
        <v>0</v>
      </c>
      <c r="E635" s="37">
        <f t="shared" si="217"/>
        <v>0</v>
      </c>
      <c r="F635" s="37">
        <f t="shared" si="217"/>
        <v>0</v>
      </c>
      <c r="G635" s="37">
        <f t="shared" si="217"/>
        <v>0</v>
      </c>
      <c r="H635" s="37">
        <f t="shared" si="217"/>
        <v>0</v>
      </c>
      <c r="I635" s="37">
        <f t="shared" si="217"/>
        <v>0</v>
      </c>
      <c r="J635" s="37">
        <f t="shared" si="217"/>
        <v>0</v>
      </c>
      <c r="K635" s="37">
        <f t="shared" si="217"/>
        <v>0</v>
      </c>
      <c r="L635" s="37">
        <f t="shared" si="217"/>
        <v>0</v>
      </c>
      <c r="M635" s="37">
        <f t="shared" si="217"/>
        <v>0</v>
      </c>
      <c r="N635" s="37">
        <f t="shared" si="217"/>
        <v>0</v>
      </c>
      <c r="O635" s="37">
        <f t="shared" si="217"/>
        <v>0</v>
      </c>
      <c r="P635" s="37">
        <f t="shared" si="217"/>
        <v>0</v>
      </c>
      <c r="Q635" s="37">
        <f t="shared" si="217"/>
        <v>0</v>
      </c>
      <c r="R635" s="37">
        <f t="shared" si="217"/>
        <v>0</v>
      </c>
      <c r="S635" s="37">
        <f t="shared" si="217"/>
        <v>0</v>
      </c>
      <c r="T635" s="37">
        <f t="shared" si="217"/>
        <v>0</v>
      </c>
      <c r="U635" s="37">
        <f t="shared" si="217"/>
        <v>0</v>
      </c>
      <c r="V635" s="37">
        <f t="shared" si="217"/>
        <v>0</v>
      </c>
      <c r="W635" s="37">
        <f t="shared" si="217"/>
        <v>0</v>
      </c>
      <c r="X635" s="37">
        <f t="shared" si="217"/>
        <v>0</v>
      </c>
      <c r="Y635" s="37">
        <f t="shared" si="217"/>
        <v>0</v>
      </c>
      <c r="Z635" s="37">
        <f t="shared" si="217"/>
        <v>0</v>
      </c>
      <c r="AA635" s="37">
        <f t="shared" si="217"/>
        <v>0</v>
      </c>
      <c r="AB635" s="37">
        <f t="shared" si="217"/>
        <v>0</v>
      </c>
      <c r="AC635" s="37">
        <f t="shared" si="217"/>
        <v>0</v>
      </c>
      <c r="AD635" s="37">
        <f t="shared" si="217"/>
        <v>0</v>
      </c>
      <c r="AE635" s="37">
        <f t="shared" si="217"/>
        <v>0</v>
      </c>
    </row>
    <row r="636" spans="1:31" x14ac:dyDescent="0.2">
      <c r="A636" s="9" t="s">
        <v>730</v>
      </c>
      <c r="B636" s="4" t="s">
        <v>731</v>
      </c>
      <c r="C636" s="37">
        <f>+C579</f>
        <v>0.94139029035687483</v>
      </c>
      <c r="D636" s="37">
        <f t="shared" ref="D636:AE636" si="218">+D579</f>
        <v>0.96153603497798235</v>
      </c>
      <c r="E636" s="37">
        <f t="shared" si="218"/>
        <v>0.9948541006667927</v>
      </c>
      <c r="F636" s="37">
        <f t="shared" si="218"/>
        <v>1.0093923167620811</v>
      </c>
      <c r="G636" s="37">
        <f t="shared" si="218"/>
        <v>1.0174361758000321</v>
      </c>
      <c r="H636" s="37">
        <f t="shared" si="218"/>
        <v>1.0420087087095817</v>
      </c>
      <c r="I636" s="37">
        <f t="shared" si="218"/>
        <v>1.06584933334567</v>
      </c>
      <c r="J636" s="37">
        <f t="shared" si="218"/>
        <v>1.0926061261246467</v>
      </c>
      <c r="K636" s="37">
        <f t="shared" si="218"/>
        <v>1.1052289433788076</v>
      </c>
      <c r="L636" s="37">
        <f t="shared" si="218"/>
        <v>1.0949722264682042</v>
      </c>
      <c r="M636" s="37">
        <f t="shared" si="218"/>
        <v>1.1115243162611887</v>
      </c>
      <c r="N636" s="37">
        <f t="shared" si="218"/>
        <v>1.1185340574905751</v>
      </c>
      <c r="O636" s="37">
        <f t="shared" si="218"/>
        <v>1.1490990048764447</v>
      </c>
      <c r="P636" s="37">
        <f t="shared" si="218"/>
        <v>1.1754138966618322</v>
      </c>
      <c r="Q636" s="37">
        <f t="shared" si="218"/>
        <v>1.2055760612884154</v>
      </c>
      <c r="R636" s="37">
        <f t="shared" si="218"/>
        <v>1.2348036366470112</v>
      </c>
      <c r="S636" s="37">
        <f t="shared" si="218"/>
        <v>1.2615561228388601</v>
      </c>
      <c r="T636" s="37">
        <f t="shared" si="218"/>
        <v>1.2890911627825286</v>
      </c>
      <c r="U636" s="37">
        <f t="shared" si="218"/>
        <v>1.2199086698641157</v>
      </c>
      <c r="V636" s="37">
        <f t="shared" si="218"/>
        <v>1.2592483673314658</v>
      </c>
      <c r="W636" s="37">
        <f t="shared" si="218"/>
        <v>1.3179682829277555</v>
      </c>
      <c r="X636" s="37">
        <f t="shared" si="218"/>
        <v>1.4117415684252805</v>
      </c>
      <c r="Y636" s="37">
        <f t="shared" si="218"/>
        <v>1.4285384287605067</v>
      </c>
      <c r="Z636" s="37">
        <f t="shared" si="218"/>
        <v>1.4534895809838511</v>
      </c>
      <c r="AA636" s="37">
        <f t="shared" si="218"/>
        <v>1.2302676482212704</v>
      </c>
      <c r="AB636" s="37">
        <f t="shared" si="218"/>
        <v>1.3074810852863818</v>
      </c>
      <c r="AC636" s="37">
        <f t="shared" si="218"/>
        <v>1.3334240533410766</v>
      </c>
      <c r="AD636" s="37">
        <f t="shared" si="218"/>
        <v>1.5111560788190359</v>
      </c>
      <c r="AE636" s="37">
        <f t="shared" si="218"/>
        <v>1.6817811789073902</v>
      </c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>+C642+C643</f>
        <v>0</v>
      </c>
      <c r="D641" s="21">
        <f t="shared" ref="D641:AE641" si="219">+D642+D643</f>
        <v>0</v>
      </c>
      <c r="E641" s="21">
        <f t="shared" si="219"/>
        <v>0</v>
      </c>
      <c r="F641" s="21">
        <f t="shared" si="219"/>
        <v>0</v>
      </c>
      <c r="G641" s="21">
        <f t="shared" si="219"/>
        <v>0</v>
      </c>
      <c r="H641" s="21">
        <f t="shared" si="219"/>
        <v>0</v>
      </c>
      <c r="I641" s="21">
        <f t="shared" si="219"/>
        <v>0</v>
      </c>
      <c r="J641" s="21">
        <f t="shared" si="219"/>
        <v>0</v>
      </c>
      <c r="K641" s="21">
        <f t="shared" si="219"/>
        <v>0</v>
      </c>
      <c r="L641" s="21">
        <f t="shared" si="219"/>
        <v>0</v>
      </c>
      <c r="M641" s="21">
        <f t="shared" si="219"/>
        <v>0</v>
      </c>
      <c r="N641" s="21">
        <f t="shared" si="219"/>
        <v>0</v>
      </c>
      <c r="O641" s="21">
        <f t="shared" si="219"/>
        <v>0</v>
      </c>
      <c r="P641" s="21">
        <f t="shared" si="219"/>
        <v>0</v>
      </c>
      <c r="Q641" s="21">
        <f t="shared" si="219"/>
        <v>0</v>
      </c>
      <c r="R641" s="21">
        <f t="shared" si="219"/>
        <v>0</v>
      </c>
      <c r="S641" s="21">
        <f t="shared" si="219"/>
        <v>0</v>
      </c>
      <c r="T641" s="21">
        <f t="shared" si="219"/>
        <v>0</v>
      </c>
      <c r="U641" s="21">
        <f t="shared" si="219"/>
        <v>0</v>
      </c>
      <c r="V641" s="21">
        <f t="shared" si="219"/>
        <v>0</v>
      </c>
      <c r="W641" s="21">
        <f t="shared" si="219"/>
        <v>0</v>
      </c>
      <c r="X641" s="21">
        <f t="shared" si="219"/>
        <v>0</v>
      </c>
      <c r="Y641" s="21">
        <f t="shared" si="219"/>
        <v>0</v>
      </c>
      <c r="Z641" s="21">
        <f t="shared" si="219"/>
        <v>0</v>
      </c>
      <c r="AA641" s="21">
        <f t="shared" si="219"/>
        <v>0</v>
      </c>
      <c r="AB641" s="21">
        <f t="shared" si="219"/>
        <v>0</v>
      </c>
      <c r="AC641" s="21">
        <f t="shared" si="219"/>
        <v>0</v>
      </c>
      <c r="AD641" s="21">
        <f t="shared" si="219"/>
        <v>0</v>
      </c>
      <c r="AE641" s="21">
        <f t="shared" si="219"/>
        <v>0</v>
      </c>
    </row>
    <row r="642" spans="1:31" x14ac:dyDescent="0.2">
      <c r="A642" s="9" t="s">
        <v>222</v>
      </c>
      <c r="B642" s="4" t="s">
        <v>223</v>
      </c>
      <c r="C642" s="37">
        <f>+C585</f>
        <v>0</v>
      </c>
      <c r="D642" s="37">
        <f t="shared" ref="D642:AE645" si="220">+D585</f>
        <v>0</v>
      </c>
      <c r="E642" s="37">
        <f t="shared" si="220"/>
        <v>0</v>
      </c>
      <c r="F642" s="37">
        <f t="shared" si="220"/>
        <v>0</v>
      </c>
      <c r="G642" s="37">
        <f t="shared" si="220"/>
        <v>0</v>
      </c>
      <c r="H642" s="37">
        <f t="shared" si="220"/>
        <v>0</v>
      </c>
      <c r="I642" s="37">
        <f t="shared" si="220"/>
        <v>0</v>
      </c>
      <c r="J642" s="37">
        <f t="shared" si="220"/>
        <v>0</v>
      </c>
      <c r="K642" s="37">
        <f t="shared" si="220"/>
        <v>0</v>
      </c>
      <c r="L642" s="37">
        <f t="shared" si="220"/>
        <v>0</v>
      </c>
      <c r="M642" s="37">
        <f t="shared" si="220"/>
        <v>0</v>
      </c>
      <c r="N642" s="37">
        <f t="shared" si="220"/>
        <v>0</v>
      </c>
      <c r="O642" s="37">
        <f t="shared" si="220"/>
        <v>0</v>
      </c>
      <c r="P642" s="37">
        <f t="shared" si="220"/>
        <v>0</v>
      </c>
      <c r="Q642" s="37">
        <f t="shared" si="220"/>
        <v>0</v>
      </c>
      <c r="R642" s="37">
        <f t="shared" si="220"/>
        <v>0</v>
      </c>
      <c r="S642" s="37">
        <f t="shared" si="220"/>
        <v>0</v>
      </c>
      <c r="T642" s="37">
        <f t="shared" si="220"/>
        <v>0</v>
      </c>
      <c r="U642" s="37">
        <f t="shared" si="220"/>
        <v>0</v>
      </c>
      <c r="V642" s="37">
        <f t="shared" si="220"/>
        <v>0</v>
      </c>
      <c r="W642" s="37">
        <f t="shared" si="220"/>
        <v>0</v>
      </c>
      <c r="X642" s="37">
        <f t="shared" si="220"/>
        <v>0</v>
      </c>
      <c r="Y642" s="37">
        <f t="shared" si="220"/>
        <v>0</v>
      </c>
      <c r="Z642" s="37">
        <f t="shared" si="220"/>
        <v>0</v>
      </c>
      <c r="AA642" s="37">
        <f t="shared" si="220"/>
        <v>0</v>
      </c>
      <c r="AB642" s="37">
        <f t="shared" si="220"/>
        <v>0</v>
      </c>
      <c r="AC642" s="37">
        <f t="shared" si="220"/>
        <v>0</v>
      </c>
      <c r="AD642" s="37">
        <f t="shared" si="220"/>
        <v>0</v>
      </c>
      <c r="AE642" s="37">
        <f t="shared" si="220"/>
        <v>0</v>
      </c>
    </row>
    <row r="643" spans="1:31" x14ac:dyDescent="0.2">
      <c r="A643" s="9" t="s">
        <v>224</v>
      </c>
      <c r="B643" s="4" t="s">
        <v>225</v>
      </c>
      <c r="C643" s="37">
        <f t="shared" ref="C643:R645" si="221">+C586</f>
        <v>0</v>
      </c>
      <c r="D643" s="37">
        <f t="shared" si="221"/>
        <v>0</v>
      </c>
      <c r="E643" s="37">
        <f t="shared" si="221"/>
        <v>0</v>
      </c>
      <c r="F643" s="37">
        <f t="shared" si="221"/>
        <v>0</v>
      </c>
      <c r="G643" s="37">
        <f t="shared" si="221"/>
        <v>0</v>
      </c>
      <c r="H643" s="37">
        <f t="shared" si="221"/>
        <v>0</v>
      </c>
      <c r="I643" s="37">
        <f t="shared" si="221"/>
        <v>0</v>
      </c>
      <c r="J643" s="37">
        <f t="shared" si="221"/>
        <v>0</v>
      </c>
      <c r="K643" s="37">
        <f t="shared" si="221"/>
        <v>0</v>
      </c>
      <c r="L643" s="37">
        <f t="shared" si="221"/>
        <v>0</v>
      </c>
      <c r="M643" s="37">
        <f t="shared" si="221"/>
        <v>0</v>
      </c>
      <c r="N643" s="37">
        <f t="shared" si="221"/>
        <v>0</v>
      </c>
      <c r="O643" s="37">
        <f t="shared" si="221"/>
        <v>0</v>
      </c>
      <c r="P643" s="37">
        <f t="shared" si="221"/>
        <v>0</v>
      </c>
      <c r="Q643" s="37">
        <f t="shared" si="221"/>
        <v>0</v>
      </c>
      <c r="R643" s="37">
        <f t="shared" si="221"/>
        <v>0</v>
      </c>
      <c r="S643" s="37">
        <f t="shared" si="220"/>
        <v>0</v>
      </c>
      <c r="T643" s="37">
        <f t="shared" si="220"/>
        <v>0</v>
      </c>
      <c r="U643" s="37">
        <f t="shared" si="220"/>
        <v>0</v>
      </c>
      <c r="V643" s="37">
        <f t="shared" si="220"/>
        <v>0</v>
      </c>
      <c r="W643" s="37">
        <f t="shared" si="220"/>
        <v>0</v>
      </c>
      <c r="X643" s="37">
        <f t="shared" si="220"/>
        <v>0</v>
      </c>
      <c r="Y643" s="37">
        <f t="shared" si="220"/>
        <v>0</v>
      </c>
      <c r="Z643" s="37">
        <f t="shared" si="220"/>
        <v>0</v>
      </c>
      <c r="AA643" s="37">
        <f t="shared" si="220"/>
        <v>0</v>
      </c>
      <c r="AB643" s="37">
        <f t="shared" si="220"/>
        <v>0</v>
      </c>
      <c r="AC643" s="37">
        <f t="shared" si="220"/>
        <v>0</v>
      </c>
      <c r="AD643" s="37">
        <f t="shared" si="220"/>
        <v>0</v>
      </c>
      <c r="AE643" s="37">
        <f t="shared" si="220"/>
        <v>0</v>
      </c>
    </row>
    <row r="644" spans="1:31" x14ac:dyDescent="0.2">
      <c r="A644" s="9" t="s">
        <v>226</v>
      </c>
      <c r="B644" s="4" t="s">
        <v>141</v>
      </c>
      <c r="C644" s="37">
        <f t="shared" si="221"/>
        <v>0</v>
      </c>
      <c r="D644" s="37">
        <f t="shared" si="220"/>
        <v>0</v>
      </c>
      <c r="E644" s="37">
        <f t="shared" si="220"/>
        <v>0</v>
      </c>
      <c r="F644" s="37">
        <f t="shared" si="220"/>
        <v>0</v>
      </c>
      <c r="G644" s="37">
        <f t="shared" si="220"/>
        <v>0</v>
      </c>
      <c r="H644" s="37">
        <f t="shared" si="220"/>
        <v>0</v>
      </c>
      <c r="I644" s="37">
        <f t="shared" si="220"/>
        <v>0</v>
      </c>
      <c r="J644" s="37">
        <f t="shared" si="220"/>
        <v>0</v>
      </c>
      <c r="K644" s="37">
        <f t="shared" si="220"/>
        <v>0</v>
      </c>
      <c r="L644" s="37">
        <f t="shared" si="220"/>
        <v>0</v>
      </c>
      <c r="M644" s="37">
        <f t="shared" si="220"/>
        <v>0</v>
      </c>
      <c r="N644" s="37">
        <f t="shared" si="220"/>
        <v>0</v>
      </c>
      <c r="O644" s="37">
        <f t="shared" si="220"/>
        <v>0</v>
      </c>
      <c r="P644" s="37">
        <f t="shared" si="220"/>
        <v>0</v>
      </c>
      <c r="Q644" s="37">
        <f t="shared" si="220"/>
        <v>0</v>
      </c>
      <c r="R644" s="37">
        <f t="shared" si="220"/>
        <v>0</v>
      </c>
      <c r="S644" s="37">
        <f t="shared" si="220"/>
        <v>0</v>
      </c>
      <c r="T644" s="37">
        <f t="shared" si="220"/>
        <v>0</v>
      </c>
      <c r="U644" s="37">
        <f t="shared" si="220"/>
        <v>0</v>
      </c>
      <c r="V644" s="37">
        <f t="shared" si="220"/>
        <v>0</v>
      </c>
      <c r="W644" s="37">
        <f t="shared" si="220"/>
        <v>0</v>
      </c>
      <c r="X644" s="37">
        <f t="shared" si="220"/>
        <v>0</v>
      </c>
      <c r="Y644" s="37">
        <f t="shared" si="220"/>
        <v>0</v>
      </c>
      <c r="Z644" s="37">
        <f t="shared" si="220"/>
        <v>0</v>
      </c>
      <c r="AA644" s="37">
        <f t="shared" si="220"/>
        <v>0</v>
      </c>
      <c r="AB644" s="37">
        <f t="shared" si="220"/>
        <v>0</v>
      </c>
      <c r="AC644" s="37">
        <f t="shared" si="220"/>
        <v>0</v>
      </c>
      <c r="AD644" s="37">
        <f t="shared" si="220"/>
        <v>0</v>
      </c>
      <c r="AE644" s="37">
        <f t="shared" si="220"/>
        <v>0</v>
      </c>
    </row>
    <row r="645" spans="1:31" x14ac:dyDescent="0.2">
      <c r="A645" s="9" t="s">
        <v>227</v>
      </c>
      <c r="B645" s="13" t="s">
        <v>228</v>
      </c>
      <c r="C645" s="37">
        <f t="shared" si="221"/>
        <v>0</v>
      </c>
      <c r="D645" s="37">
        <f t="shared" si="220"/>
        <v>0</v>
      </c>
      <c r="E645" s="37">
        <f t="shared" si="220"/>
        <v>0</v>
      </c>
      <c r="F645" s="37">
        <f t="shared" si="220"/>
        <v>0</v>
      </c>
      <c r="G645" s="37">
        <f t="shared" si="220"/>
        <v>0</v>
      </c>
      <c r="H645" s="37">
        <f t="shared" si="220"/>
        <v>0</v>
      </c>
      <c r="I645" s="37">
        <f t="shared" si="220"/>
        <v>0</v>
      </c>
      <c r="J645" s="37">
        <f t="shared" si="220"/>
        <v>0</v>
      </c>
      <c r="K645" s="37">
        <f t="shared" si="220"/>
        <v>0</v>
      </c>
      <c r="L645" s="37">
        <f t="shared" si="220"/>
        <v>0</v>
      </c>
      <c r="M645" s="37">
        <f t="shared" si="220"/>
        <v>0</v>
      </c>
      <c r="N645" s="37">
        <f t="shared" si="220"/>
        <v>0</v>
      </c>
      <c r="O645" s="37">
        <f t="shared" si="220"/>
        <v>0</v>
      </c>
      <c r="P645" s="37">
        <f t="shared" si="220"/>
        <v>0</v>
      </c>
      <c r="Q645" s="37">
        <f t="shared" si="220"/>
        <v>0</v>
      </c>
      <c r="R645" s="37">
        <f t="shared" si="220"/>
        <v>0</v>
      </c>
      <c r="S645" s="37">
        <f t="shared" si="220"/>
        <v>0</v>
      </c>
      <c r="T645" s="37">
        <f t="shared" si="220"/>
        <v>0</v>
      </c>
      <c r="U645" s="37">
        <f t="shared" si="220"/>
        <v>0</v>
      </c>
      <c r="V645" s="37">
        <f t="shared" si="220"/>
        <v>0</v>
      </c>
      <c r="W645" s="37">
        <f t="shared" si="220"/>
        <v>0</v>
      </c>
      <c r="X645" s="37">
        <f t="shared" si="220"/>
        <v>0</v>
      </c>
      <c r="Y645" s="37">
        <f t="shared" si="220"/>
        <v>0</v>
      </c>
      <c r="Z645" s="37">
        <f t="shared" si="220"/>
        <v>0</v>
      </c>
      <c r="AA645" s="37">
        <f t="shared" si="220"/>
        <v>0</v>
      </c>
      <c r="AB645" s="37">
        <f t="shared" si="220"/>
        <v>0</v>
      </c>
      <c r="AC645" s="37">
        <f t="shared" si="220"/>
        <v>0</v>
      </c>
      <c r="AD645" s="37">
        <f t="shared" si="220"/>
        <v>0</v>
      </c>
      <c r="AE645" s="37">
        <f t="shared" si="220"/>
        <v>0</v>
      </c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>+C656-C4</f>
        <v>0</v>
      </c>
      <c r="D654" s="70">
        <f t="shared" ref="D654:AE654" si="222">+D656-D4</f>
        <v>0</v>
      </c>
      <c r="E654" s="70">
        <f t="shared" si="222"/>
        <v>0</v>
      </c>
      <c r="F654" s="70">
        <f t="shared" si="222"/>
        <v>0</v>
      </c>
      <c r="G654" s="70">
        <f t="shared" si="222"/>
        <v>0</v>
      </c>
      <c r="H654" s="70">
        <f t="shared" si="222"/>
        <v>0</v>
      </c>
      <c r="I654" s="70">
        <f t="shared" si="222"/>
        <v>0</v>
      </c>
      <c r="J654" s="70">
        <f t="shared" si="222"/>
        <v>0</v>
      </c>
      <c r="K654" s="70">
        <f t="shared" si="222"/>
        <v>0</v>
      </c>
      <c r="L654" s="70">
        <f t="shared" si="222"/>
        <v>0</v>
      </c>
      <c r="M654" s="70">
        <f t="shared" si="222"/>
        <v>0</v>
      </c>
      <c r="N654" s="70">
        <f t="shared" si="222"/>
        <v>0</v>
      </c>
      <c r="O654" s="70">
        <f t="shared" si="222"/>
        <v>0</v>
      </c>
      <c r="P654" s="70">
        <f t="shared" si="222"/>
        <v>0</v>
      </c>
      <c r="Q654" s="70">
        <f t="shared" si="222"/>
        <v>0</v>
      </c>
      <c r="R654" s="70">
        <f t="shared" si="222"/>
        <v>0</v>
      </c>
      <c r="S654" s="70">
        <f t="shared" si="222"/>
        <v>0</v>
      </c>
      <c r="T654" s="70">
        <f t="shared" si="222"/>
        <v>0</v>
      </c>
      <c r="U654" s="70">
        <f t="shared" si="222"/>
        <v>0</v>
      </c>
      <c r="V654" s="70">
        <f t="shared" si="222"/>
        <v>0</v>
      </c>
      <c r="W654" s="70">
        <f t="shared" si="222"/>
        <v>0</v>
      </c>
      <c r="X654" s="70">
        <f t="shared" si="222"/>
        <v>0</v>
      </c>
      <c r="Y654" s="70">
        <f t="shared" si="222"/>
        <v>0</v>
      </c>
      <c r="Z654" s="70">
        <f t="shared" si="222"/>
        <v>0</v>
      </c>
      <c r="AA654" s="70">
        <f t="shared" si="222"/>
        <v>0</v>
      </c>
      <c r="AB654" s="70">
        <f t="shared" si="222"/>
        <v>0</v>
      </c>
      <c r="AC654" s="70">
        <f t="shared" si="222"/>
        <v>0</v>
      </c>
      <c r="AD654" s="70">
        <f t="shared" si="222"/>
        <v>0</v>
      </c>
      <c r="AE654" s="70">
        <f t="shared" si="222"/>
        <v>0</v>
      </c>
    </row>
    <row r="655" spans="1:31" x14ac:dyDescent="0.2">
      <c r="A655" s="83" t="s">
        <v>17</v>
      </c>
      <c r="B655" s="83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>+C657+C658+C659+C660+C661</f>
        <v>2447.5096990756197</v>
      </c>
      <c r="D656" s="28">
        <f t="shared" ref="D656:AE656" si="223">+D657+D658+D659+D660+D661</f>
        <v>2620.202887646637</v>
      </c>
      <c r="E656" s="28">
        <f t="shared" si="223"/>
        <v>2841.5746340512678</v>
      </c>
      <c r="F656" s="28">
        <f t="shared" si="223"/>
        <v>2906.1001146708659</v>
      </c>
      <c r="G656" s="28">
        <f t="shared" si="223"/>
        <v>3240.9215538900626</v>
      </c>
      <c r="H656" s="28">
        <f t="shared" si="223"/>
        <v>3248.4069693848669</v>
      </c>
      <c r="I656" s="28">
        <f t="shared" si="223"/>
        <v>3682.1317278867018</v>
      </c>
      <c r="J656" s="28">
        <f t="shared" si="223"/>
        <v>3763.9744244808112</v>
      </c>
      <c r="K656" s="28">
        <f t="shared" si="223"/>
        <v>3716.8320391583152</v>
      </c>
      <c r="L656" s="28">
        <f t="shared" si="223"/>
        <v>4347.3669528836708</v>
      </c>
      <c r="M656" s="28">
        <f t="shared" si="223"/>
        <v>4177.5996817902824</v>
      </c>
      <c r="N656" s="28">
        <f t="shared" si="223"/>
        <v>4044.132672883959</v>
      </c>
      <c r="O656" s="28">
        <f t="shared" si="223"/>
        <v>4052.5763357419742</v>
      </c>
      <c r="P656" s="28">
        <f t="shared" si="223"/>
        <v>3824.7666910395683</v>
      </c>
      <c r="Q656" s="28">
        <f t="shared" si="223"/>
        <v>4418.1328514841816</v>
      </c>
      <c r="R656" s="28">
        <f t="shared" si="223"/>
        <v>4632.7279842972093</v>
      </c>
      <c r="S656" s="28">
        <f t="shared" si="223"/>
        <v>4736.3528274861483</v>
      </c>
      <c r="T656" s="28">
        <f t="shared" si="223"/>
        <v>5428.9672345425161</v>
      </c>
      <c r="U656" s="28">
        <f t="shared" si="223"/>
        <v>5923.1201561220305</v>
      </c>
      <c r="V656" s="28">
        <f t="shared" si="223"/>
        <v>5832.0513199424422</v>
      </c>
      <c r="W656" s="28">
        <f t="shared" si="223"/>
        <v>5629.3635828758206</v>
      </c>
      <c r="X656" s="28">
        <f t="shared" si="223"/>
        <v>5031.4159761695137</v>
      </c>
      <c r="Y656" s="28">
        <f t="shared" si="223"/>
        <v>4693.5767282852003</v>
      </c>
      <c r="Z656" s="28">
        <f t="shared" si="223"/>
        <v>4125.00340587558</v>
      </c>
      <c r="AA656" s="28">
        <f t="shared" si="223"/>
        <v>4398.501592790697</v>
      </c>
      <c r="AB656" s="28">
        <f t="shared" si="223"/>
        <v>4674.7491820767518</v>
      </c>
      <c r="AC656" s="28">
        <f t="shared" si="223"/>
        <v>4115.0065513243944</v>
      </c>
      <c r="AD656" s="28">
        <f t="shared" si="223"/>
        <v>12406.131253814738</v>
      </c>
      <c r="AE656" s="28">
        <f t="shared" si="223"/>
        <v>4233.0401125843537</v>
      </c>
    </row>
    <row r="657" spans="1:31" x14ac:dyDescent="0.2">
      <c r="A657" s="6" t="s">
        <v>19</v>
      </c>
      <c r="B657" s="7" t="s">
        <v>20</v>
      </c>
      <c r="C657" s="28">
        <f>+C600</f>
        <v>760.63227108352896</v>
      </c>
      <c r="D657" s="28">
        <f t="shared" ref="D657:AE657" si="224">+D600</f>
        <v>723.12517535794393</v>
      </c>
      <c r="E657" s="28">
        <f t="shared" si="224"/>
        <v>765.00472590701111</v>
      </c>
      <c r="F657" s="28">
        <f t="shared" si="224"/>
        <v>879.06686502542743</v>
      </c>
      <c r="G657" s="28">
        <f t="shared" si="224"/>
        <v>949.44887326099581</v>
      </c>
      <c r="H657" s="28">
        <f t="shared" si="224"/>
        <v>984.63450145342404</v>
      </c>
      <c r="I657" s="28">
        <f t="shared" si="224"/>
        <v>1019.3484413300139</v>
      </c>
      <c r="J657" s="28">
        <f t="shared" si="224"/>
        <v>1236.6628579834273</v>
      </c>
      <c r="K657" s="28">
        <f t="shared" si="224"/>
        <v>1182.1037950649977</v>
      </c>
      <c r="L657" s="28">
        <f t="shared" si="224"/>
        <v>1189.1709849399572</v>
      </c>
      <c r="M657" s="28">
        <f t="shared" si="224"/>
        <v>1192.8758912726123</v>
      </c>
      <c r="N657" s="28">
        <f t="shared" si="224"/>
        <v>1224.2110037192192</v>
      </c>
      <c r="O657" s="28">
        <f t="shared" si="224"/>
        <v>1228.5748348740699</v>
      </c>
      <c r="P657" s="28">
        <f t="shared" si="224"/>
        <v>1094.1896933445457</v>
      </c>
      <c r="Q657" s="28">
        <f t="shared" si="224"/>
        <v>1093.3582318587639</v>
      </c>
      <c r="R657" s="28">
        <f t="shared" si="224"/>
        <v>1201.4560871631209</v>
      </c>
      <c r="S657" s="28">
        <f t="shared" si="224"/>
        <v>1250.6539685295465</v>
      </c>
      <c r="T657" s="28">
        <f t="shared" si="224"/>
        <v>1700.83604837141</v>
      </c>
      <c r="U657" s="28">
        <f t="shared" si="224"/>
        <v>1777.2363084545902</v>
      </c>
      <c r="V657" s="28">
        <f t="shared" si="224"/>
        <v>1449.7119110971068</v>
      </c>
      <c r="W657" s="28">
        <f t="shared" si="224"/>
        <v>1527.4847386214919</v>
      </c>
      <c r="X657" s="28">
        <f t="shared" si="224"/>
        <v>1810.6445821582806</v>
      </c>
      <c r="Y657" s="28">
        <f t="shared" si="224"/>
        <v>1682.0661236608155</v>
      </c>
      <c r="Z657" s="28">
        <f t="shared" si="224"/>
        <v>1770.2540856424721</v>
      </c>
      <c r="AA657" s="28">
        <f t="shared" si="224"/>
        <v>1591.485412108749</v>
      </c>
      <c r="AB657" s="28">
        <f t="shared" si="224"/>
        <v>1647.441631974664</v>
      </c>
      <c r="AC657" s="28">
        <f t="shared" si="224"/>
        <v>1774.3472195294921</v>
      </c>
      <c r="AD657" s="28">
        <f t="shared" si="224"/>
        <v>1998.9444469037824</v>
      </c>
      <c r="AE657" s="28">
        <f t="shared" si="224"/>
        <v>1857.0513594853226</v>
      </c>
    </row>
    <row r="658" spans="1:31" x14ac:dyDescent="0.2">
      <c r="A658" s="12" t="s">
        <v>248</v>
      </c>
      <c r="B658" s="7" t="s">
        <v>249</v>
      </c>
      <c r="C658" s="28">
        <f>+C604</f>
        <v>1.9439176048129689</v>
      </c>
      <c r="D658" s="28">
        <f t="shared" ref="D658:AE658" si="225">+D604</f>
        <v>1.9372022442924253</v>
      </c>
      <c r="E658" s="28">
        <f t="shared" si="225"/>
        <v>2.036901006957244</v>
      </c>
      <c r="F658" s="28">
        <f t="shared" si="225"/>
        <v>2.0471652899718435</v>
      </c>
      <c r="G658" s="28">
        <f t="shared" si="225"/>
        <v>2.1389904051596051</v>
      </c>
      <c r="H658" s="28">
        <f t="shared" si="225"/>
        <v>2.1722158563200296</v>
      </c>
      <c r="I658" s="28">
        <f t="shared" si="225"/>
        <v>2.2603510162317266</v>
      </c>
      <c r="J658" s="28">
        <f t="shared" si="225"/>
        <v>2.294914078430927</v>
      </c>
      <c r="K658" s="28">
        <f t="shared" si="225"/>
        <v>2.3110735722658302</v>
      </c>
      <c r="L658" s="28">
        <f t="shared" si="225"/>
        <v>2.130080529124148</v>
      </c>
      <c r="M658" s="28">
        <f t="shared" si="225"/>
        <v>2.4242514317234036</v>
      </c>
      <c r="N658" s="28">
        <f t="shared" si="225"/>
        <v>2.4760377419455271</v>
      </c>
      <c r="O658" s="28">
        <f t="shared" si="225"/>
        <v>2.6102539744449533</v>
      </c>
      <c r="P658" s="28">
        <f t="shared" si="225"/>
        <v>2.5308768611078785</v>
      </c>
      <c r="Q658" s="28">
        <f t="shared" si="225"/>
        <v>2.6021787621904657</v>
      </c>
      <c r="R658" s="28">
        <f t="shared" si="225"/>
        <v>2.9313440293340602</v>
      </c>
      <c r="S658" s="28">
        <f t="shared" si="225"/>
        <v>2.9794884808441724</v>
      </c>
      <c r="T658" s="28">
        <f t="shared" si="225"/>
        <v>10.303531854457436</v>
      </c>
      <c r="U658" s="28">
        <f t="shared" si="225"/>
        <v>13.990541725426969</v>
      </c>
      <c r="V658" s="28">
        <f t="shared" si="225"/>
        <v>12.31147235404455</v>
      </c>
      <c r="W658" s="28">
        <f t="shared" si="225"/>
        <v>12.709612253272887</v>
      </c>
      <c r="X658" s="28">
        <f t="shared" si="225"/>
        <v>13.999847875294407</v>
      </c>
      <c r="Y658" s="28">
        <f t="shared" si="225"/>
        <v>11.003424501650876</v>
      </c>
      <c r="Z658" s="28">
        <f t="shared" si="225"/>
        <v>12.243538926986993</v>
      </c>
      <c r="AA658" s="28">
        <f t="shared" si="225"/>
        <v>13.248451520491365</v>
      </c>
      <c r="AB658" s="28">
        <f t="shared" si="225"/>
        <v>17.668080196471355</v>
      </c>
      <c r="AC658" s="28">
        <f t="shared" si="225"/>
        <v>24.575026282200533</v>
      </c>
      <c r="AD658" s="28">
        <f t="shared" si="225"/>
        <v>25.296042973002642</v>
      </c>
      <c r="AE658" s="28">
        <f t="shared" si="225"/>
        <v>20.485271276868431</v>
      </c>
    </row>
    <row r="659" spans="1:31" x14ac:dyDescent="0.2">
      <c r="A659" s="12" t="s">
        <v>390</v>
      </c>
      <c r="B659" s="7" t="s">
        <v>391</v>
      </c>
      <c r="C659" s="28">
        <f>+C613</f>
        <v>22.391574899886916</v>
      </c>
      <c r="D659" s="28">
        <f t="shared" ref="D659:AE659" si="226">+D613</f>
        <v>25.309535725876405</v>
      </c>
      <c r="E659" s="28">
        <f t="shared" si="226"/>
        <v>27.482110033352136</v>
      </c>
      <c r="F659" s="28">
        <f t="shared" si="226"/>
        <v>27.587051193122793</v>
      </c>
      <c r="G659" s="28">
        <f t="shared" si="226"/>
        <v>26.150276516613054</v>
      </c>
      <c r="H659" s="28">
        <f t="shared" si="226"/>
        <v>29.207068090935564</v>
      </c>
      <c r="I659" s="28">
        <f t="shared" si="226"/>
        <v>38.625280190500185</v>
      </c>
      <c r="J659" s="28">
        <f t="shared" si="226"/>
        <v>27.092012587250238</v>
      </c>
      <c r="K659" s="28">
        <f t="shared" si="226"/>
        <v>30.726160713973851</v>
      </c>
      <c r="L659" s="28">
        <f t="shared" si="226"/>
        <v>35.316835659928742</v>
      </c>
      <c r="M659" s="28">
        <f t="shared" si="226"/>
        <v>39.284974908668609</v>
      </c>
      <c r="N659" s="28">
        <f t="shared" si="226"/>
        <v>35.461426848487619</v>
      </c>
      <c r="O659" s="28">
        <f t="shared" si="226"/>
        <v>40.024159487366219</v>
      </c>
      <c r="P659" s="28">
        <f t="shared" si="226"/>
        <v>44.514115569350672</v>
      </c>
      <c r="Q659" s="28">
        <f t="shared" si="226"/>
        <v>45.570239615407537</v>
      </c>
      <c r="R659" s="28">
        <f t="shared" si="226"/>
        <v>38.29180375524713</v>
      </c>
      <c r="S659" s="28">
        <f t="shared" si="226"/>
        <v>40.47642643654423</v>
      </c>
      <c r="T659" s="28">
        <f t="shared" si="226"/>
        <v>40.03443675119177</v>
      </c>
      <c r="U659" s="28">
        <f t="shared" si="226"/>
        <v>44.460349281431</v>
      </c>
      <c r="V659" s="28">
        <f t="shared" si="226"/>
        <v>39.082924287263737</v>
      </c>
      <c r="W659" s="28">
        <f t="shared" si="226"/>
        <v>48.929010055935287</v>
      </c>
      <c r="X659" s="28">
        <f t="shared" si="226"/>
        <v>48.491067665658782</v>
      </c>
      <c r="Y659" s="28">
        <f t="shared" si="226"/>
        <v>48.285634148940183</v>
      </c>
      <c r="Z659" s="28">
        <f t="shared" si="226"/>
        <v>51.932070601724156</v>
      </c>
      <c r="AA659" s="28">
        <f t="shared" si="226"/>
        <v>49.480970370686954</v>
      </c>
      <c r="AB659" s="28">
        <f t="shared" si="226"/>
        <v>56.165822840797603</v>
      </c>
      <c r="AC659" s="28">
        <f t="shared" si="226"/>
        <v>46.299611373477845</v>
      </c>
      <c r="AD659" s="28">
        <f t="shared" si="226"/>
        <v>46.844634358010843</v>
      </c>
      <c r="AE659" s="28">
        <f t="shared" si="226"/>
        <v>47.435172819727775</v>
      </c>
    </row>
    <row r="660" spans="1:31" x14ac:dyDescent="0.2">
      <c r="A660" s="12" t="s">
        <v>548</v>
      </c>
      <c r="B660" s="7" t="s">
        <v>804</v>
      </c>
      <c r="C660" s="28">
        <f>+C624</f>
        <v>1661.6005451970336</v>
      </c>
      <c r="D660" s="28">
        <f t="shared" ref="D660:AE660" si="227">+D624</f>
        <v>1868.8694382835461</v>
      </c>
      <c r="E660" s="28">
        <f t="shared" si="227"/>
        <v>2046.0560430032806</v>
      </c>
      <c r="F660" s="28">
        <f t="shared" si="227"/>
        <v>1996.3896408455819</v>
      </c>
      <c r="G660" s="28">
        <f t="shared" si="227"/>
        <v>2262.1659775314943</v>
      </c>
      <c r="H660" s="28">
        <f t="shared" si="227"/>
        <v>2231.351175275478</v>
      </c>
      <c r="I660" s="28">
        <f t="shared" si="227"/>
        <v>2620.8318060166102</v>
      </c>
      <c r="J660" s="28">
        <f t="shared" si="227"/>
        <v>2496.8320337055779</v>
      </c>
      <c r="K660" s="28">
        <f t="shared" si="227"/>
        <v>2500.5857808636993</v>
      </c>
      <c r="L660" s="28">
        <f t="shared" si="227"/>
        <v>3119.6540795281917</v>
      </c>
      <c r="M660" s="28">
        <f t="shared" si="227"/>
        <v>2941.9030398610166</v>
      </c>
      <c r="N660" s="28">
        <f t="shared" si="227"/>
        <v>2780.865670516816</v>
      </c>
      <c r="O660" s="28">
        <f t="shared" si="227"/>
        <v>2780.2179884012166</v>
      </c>
      <c r="P660" s="28">
        <f t="shared" si="227"/>
        <v>2682.3565913679026</v>
      </c>
      <c r="Q660" s="28">
        <f t="shared" si="227"/>
        <v>3275.3966251865313</v>
      </c>
      <c r="R660" s="28">
        <f t="shared" si="227"/>
        <v>3388.8139457128609</v>
      </c>
      <c r="S660" s="28">
        <f t="shared" si="227"/>
        <v>3440.9813879163744</v>
      </c>
      <c r="T660" s="28">
        <f t="shared" si="227"/>
        <v>3676.504126402674</v>
      </c>
      <c r="U660" s="28">
        <f t="shared" si="227"/>
        <v>4086.2130479907187</v>
      </c>
      <c r="V660" s="28">
        <f t="shared" si="227"/>
        <v>4329.6857638366955</v>
      </c>
      <c r="W660" s="28">
        <f t="shared" si="227"/>
        <v>4038.9222536621928</v>
      </c>
      <c r="X660" s="28">
        <f t="shared" si="227"/>
        <v>3156.8687369018553</v>
      </c>
      <c r="Y660" s="28">
        <f t="shared" si="227"/>
        <v>2950.7930075450331</v>
      </c>
      <c r="Z660" s="28">
        <f t="shared" si="227"/>
        <v>2289.1202211234131</v>
      </c>
      <c r="AA660" s="28">
        <f t="shared" si="227"/>
        <v>2743.0564911425486</v>
      </c>
      <c r="AB660" s="28">
        <f t="shared" si="227"/>
        <v>2952.1661659795318</v>
      </c>
      <c r="AC660" s="28">
        <f t="shared" si="227"/>
        <v>2268.4512700858827</v>
      </c>
      <c r="AD660" s="28">
        <f t="shared" si="227"/>
        <v>10333.534973501122</v>
      </c>
      <c r="AE660" s="28">
        <f t="shared" si="227"/>
        <v>2306.3865278235271</v>
      </c>
    </row>
    <row r="661" spans="1:31" x14ac:dyDescent="0.2">
      <c r="A661" s="12" t="s">
        <v>721</v>
      </c>
      <c r="B661" s="7" t="s">
        <v>722</v>
      </c>
      <c r="C661" s="28">
        <f>+C633</f>
        <v>0.94139029035687483</v>
      </c>
      <c r="D661" s="28">
        <f t="shared" ref="D661:AE661" si="228">+D633</f>
        <v>0.96153603497798235</v>
      </c>
      <c r="E661" s="28">
        <f t="shared" si="228"/>
        <v>0.9948541006667927</v>
      </c>
      <c r="F661" s="28">
        <f t="shared" si="228"/>
        <v>1.0093923167620811</v>
      </c>
      <c r="G661" s="28">
        <f t="shared" si="228"/>
        <v>1.0174361758000321</v>
      </c>
      <c r="H661" s="28">
        <f t="shared" si="228"/>
        <v>1.0420087087095817</v>
      </c>
      <c r="I661" s="28">
        <f t="shared" si="228"/>
        <v>1.06584933334567</v>
      </c>
      <c r="J661" s="28">
        <f t="shared" si="228"/>
        <v>1.0926061261246467</v>
      </c>
      <c r="K661" s="28">
        <f t="shared" si="228"/>
        <v>1.1052289433788076</v>
      </c>
      <c r="L661" s="28">
        <f t="shared" si="228"/>
        <v>1.0949722264682042</v>
      </c>
      <c r="M661" s="28">
        <f t="shared" si="228"/>
        <v>1.1115243162611887</v>
      </c>
      <c r="N661" s="28">
        <f t="shared" si="228"/>
        <v>1.1185340574905751</v>
      </c>
      <c r="O661" s="28">
        <f t="shared" si="228"/>
        <v>1.1490990048764447</v>
      </c>
      <c r="P661" s="28">
        <f t="shared" si="228"/>
        <v>1.1754138966618322</v>
      </c>
      <c r="Q661" s="28">
        <f t="shared" si="228"/>
        <v>1.2055760612884154</v>
      </c>
      <c r="R661" s="28">
        <f t="shared" si="228"/>
        <v>1.2348036366470112</v>
      </c>
      <c r="S661" s="28">
        <f t="shared" si="228"/>
        <v>1.2615561228388601</v>
      </c>
      <c r="T661" s="28">
        <f t="shared" si="228"/>
        <v>1.2890911627825286</v>
      </c>
      <c r="U661" s="28">
        <f t="shared" si="228"/>
        <v>1.2199086698641157</v>
      </c>
      <c r="V661" s="28">
        <f t="shared" si="228"/>
        <v>1.2592483673314658</v>
      </c>
      <c r="W661" s="28">
        <f t="shared" si="228"/>
        <v>1.3179682829277555</v>
      </c>
      <c r="X661" s="28">
        <f t="shared" si="228"/>
        <v>1.4117415684252805</v>
      </c>
      <c r="Y661" s="28">
        <f t="shared" si="228"/>
        <v>1.4285384287605067</v>
      </c>
      <c r="Z661" s="28">
        <f t="shared" si="228"/>
        <v>1.4534895809838511</v>
      </c>
      <c r="AA661" s="28">
        <f t="shared" si="228"/>
        <v>1.2302676482212704</v>
      </c>
      <c r="AB661" s="28">
        <f t="shared" si="228"/>
        <v>1.3074810852863818</v>
      </c>
      <c r="AC661" s="28">
        <f t="shared" si="228"/>
        <v>1.3334240533410766</v>
      </c>
      <c r="AD661" s="28">
        <f t="shared" si="228"/>
        <v>1.5111560788190359</v>
      </c>
      <c r="AE661" s="28">
        <f t="shared" si="228"/>
        <v>1.6817811789073902</v>
      </c>
    </row>
  </sheetData>
  <conditionalFormatting sqref="C2:AC2">
    <cfRule type="cellIs" dxfId="885" priority="610" operator="equal">
      <formula>0</formula>
    </cfRule>
  </conditionalFormatting>
  <conditionalFormatting sqref="AD2:AE2">
    <cfRule type="cellIs" dxfId="884" priority="306" operator="equal">
      <formula>0</formula>
    </cfRule>
  </conditionalFormatting>
  <conditionalFormatting sqref="A425:B426 A430:B431 A434:B437 A427:A429">
    <cfRule type="cellIs" dxfId="883" priority="243" operator="lessThan">
      <formula>0</formula>
    </cfRule>
  </conditionalFormatting>
  <conditionalFormatting sqref="A432:B433">
    <cfRule type="cellIs" dxfId="882" priority="241" operator="lessThan">
      <formula>0</formula>
    </cfRule>
  </conditionalFormatting>
  <conditionalFormatting sqref="B555 A576:B581">
    <cfRule type="cellIs" dxfId="881" priority="240" operator="lessThan">
      <formula>0</formula>
    </cfRule>
  </conditionalFormatting>
  <conditionalFormatting sqref="A633:B638 B624">
    <cfRule type="cellIs" dxfId="880" priority="239" operator="lessThan">
      <formula>0</formula>
    </cfRule>
  </conditionalFormatting>
  <conditionalFormatting sqref="A661:B661">
    <cfRule type="cellIs" dxfId="879" priority="236" operator="lessThan">
      <formula>0</formula>
    </cfRule>
  </conditionalFormatting>
  <conditionalFormatting sqref="B659:B660">
    <cfRule type="cellIs" dxfId="878" priority="235" operator="lessThan">
      <formula>0</formula>
    </cfRule>
  </conditionalFormatting>
  <conditionalFormatting sqref="B613">
    <cfRule type="cellIs" dxfId="877" priority="234" operator="lessThan">
      <formula>0</formula>
    </cfRule>
  </conditionalFormatting>
  <conditionalFormatting sqref="C192:C210 C212:C215">
    <cfRule type="cellIs" dxfId="876" priority="233" operator="lessThan">
      <formula>0</formula>
    </cfRule>
  </conditionalFormatting>
  <conditionalFormatting sqref="C291">
    <cfRule type="cellIs" dxfId="875" priority="231" operator="lessThan">
      <formula>0</formula>
    </cfRule>
  </conditionalFormatting>
  <conditionalFormatting sqref="C211">
    <cfRule type="cellIs" dxfId="874" priority="230" operator="lessThan">
      <formula>0</formula>
    </cfRule>
  </conditionalFormatting>
  <conditionalFormatting sqref="C287">
    <cfRule type="cellIs" dxfId="873" priority="226" operator="lessThan">
      <formula>0</formula>
    </cfRule>
  </conditionalFormatting>
  <conditionalFormatting sqref="C453">
    <cfRule type="cellIs" dxfId="872" priority="220" operator="lessThan">
      <formula>0</formula>
    </cfRule>
  </conditionalFormatting>
  <conditionalFormatting sqref="C453">
    <cfRule type="cellIs" dxfId="871" priority="218" operator="equal">
      <formula>0</formula>
    </cfRule>
    <cfRule type="cellIs" dxfId="870" priority="219" operator="equal">
      <formula>0</formula>
    </cfRule>
  </conditionalFormatting>
  <conditionalFormatting sqref="C597">
    <cfRule type="cellIs" dxfId="869" priority="217" operator="lessThan">
      <formula>0</formula>
    </cfRule>
  </conditionalFormatting>
  <conditionalFormatting sqref="C597">
    <cfRule type="cellIs" dxfId="868" priority="215" operator="equal">
      <formula>0</formula>
    </cfRule>
    <cfRule type="cellIs" dxfId="867" priority="216" operator="equal">
      <formula>0</formula>
    </cfRule>
  </conditionalFormatting>
  <conditionalFormatting sqref="C654">
    <cfRule type="cellIs" dxfId="866" priority="214" operator="lessThan">
      <formula>0</formula>
    </cfRule>
  </conditionalFormatting>
  <conditionalFormatting sqref="C654">
    <cfRule type="cellIs" dxfId="865" priority="212" operator="equal">
      <formula>0</formula>
    </cfRule>
    <cfRule type="cellIs" dxfId="864" priority="213" operator="equal">
      <formula>0</formula>
    </cfRule>
  </conditionalFormatting>
  <conditionalFormatting sqref="C187">
    <cfRule type="cellIs" dxfId="863" priority="211" operator="lessThan">
      <formula>0</formula>
    </cfRule>
  </conditionalFormatting>
  <conditionalFormatting sqref="C216:C225 C227:C270 C273:C278 C280:C285">
    <cfRule type="cellIs" dxfId="862" priority="209" operator="lessThan">
      <formula>0</formula>
    </cfRule>
  </conditionalFormatting>
  <conditionalFormatting sqref="C271">
    <cfRule type="cellIs" dxfId="861" priority="208" operator="lessThan">
      <formula>0</formula>
    </cfRule>
  </conditionalFormatting>
  <conditionalFormatting sqref="C226">
    <cfRule type="cellIs" dxfId="860" priority="207" operator="lessThan">
      <formula>0</formula>
    </cfRule>
  </conditionalFormatting>
  <conditionalFormatting sqref="C272">
    <cfRule type="cellIs" dxfId="859" priority="206" operator="lessThan">
      <formula>0</formula>
    </cfRule>
  </conditionalFormatting>
  <conditionalFormatting sqref="C279">
    <cfRule type="cellIs" dxfId="858" priority="205" operator="lessThan">
      <formula>0</formula>
    </cfRule>
  </conditionalFormatting>
  <conditionalFormatting sqref="C191">
    <cfRule type="cellIs" dxfId="857" priority="204" operator="lessThan">
      <formula>0</formula>
    </cfRule>
  </conditionalFormatting>
  <conditionalFormatting sqref="C315 C328 C341 C349:C350 C358:C359 C364 C368 C371 C374 C377 C380 C383 C297:C302">
    <cfRule type="cellIs" dxfId="856" priority="202" operator="lessThan">
      <formula>0</formula>
    </cfRule>
  </conditionalFormatting>
  <conditionalFormatting sqref="C385 C391 C393 C399 C401 C407 C409 C415 C417 C424">
    <cfRule type="cellIs" dxfId="855" priority="201" operator="lessThan">
      <formula>0</formula>
    </cfRule>
  </conditionalFormatting>
  <conditionalFormatting sqref="C367">
    <cfRule type="cellIs" dxfId="854" priority="203" operator="lessThan">
      <formula>0</formula>
    </cfRule>
  </conditionalFormatting>
  <conditionalFormatting sqref="C303">
    <cfRule type="cellIs" dxfId="853" priority="185" operator="lessThan">
      <formula>0</formula>
    </cfRule>
  </conditionalFormatting>
  <conditionalFormatting sqref="C355">
    <cfRule type="cellIs" dxfId="852" priority="182" operator="lessThan">
      <formula>0</formula>
    </cfRule>
  </conditionalFormatting>
  <conditionalFormatting sqref="C434:C437 C425:C429 C431">
    <cfRule type="cellIs" dxfId="851" priority="181" operator="lessThan">
      <formula>0</formula>
    </cfRule>
  </conditionalFormatting>
  <conditionalFormatting sqref="C566:C567">
    <cfRule type="cellIs" dxfId="850" priority="175" operator="lessThan">
      <formula>0</formula>
    </cfRule>
  </conditionalFormatting>
  <conditionalFormatting sqref="C555:C556 C580:C581 C574:C577 C571 C568 C565 C562 C559">
    <cfRule type="cellIs" dxfId="849" priority="179" operator="lessThan">
      <formula>0</formula>
    </cfRule>
  </conditionalFormatting>
  <conditionalFormatting sqref="C557:C558">
    <cfRule type="cellIs" dxfId="848" priority="178" operator="lessThan">
      <formula>0</formula>
    </cfRule>
  </conditionalFormatting>
  <conditionalFormatting sqref="C560:C561">
    <cfRule type="cellIs" dxfId="847" priority="177" operator="lessThan">
      <formula>0</formula>
    </cfRule>
  </conditionalFormatting>
  <conditionalFormatting sqref="C563:C564">
    <cfRule type="cellIs" dxfId="846" priority="176" operator="lessThan">
      <formula>0</formula>
    </cfRule>
  </conditionalFormatting>
  <conditionalFormatting sqref="C569:C570">
    <cfRule type="cellIs" dxfId="845" priority="174" operator="lessThan">
      <formula>0</formula>
    </cfRule>
  </conditionalFormatting>
  <conditionalFormatting sqref="C572:C573">
    <cfRule type="cellIs" dxfId="844" priority="173" operator="lessThan">
      <formula>0</formula>
    </cfRule>
  </conditionalFormatting>
  <conditionalFormatting sqref="C578:C579">
    <cfRule type="cellIs" dxfId="843" priority="172" operator="lessThan">
      <formula>0</formula>
    </cfRule>
  </conditionalFormatting>
  <conditionalFormatting sqref="C585:C586">
    <cfRule type="cellIs" dxfId="842" priority="171" operator="lessThan">
      <formula>0</formula>
    </cfRule>
  </conditionalFormatting>
  <conditionalFormatting sqref="C526:C554">
    <cfRule type="cellIs" dxfId="841" priority="170" operator="lessThan">
      <formula>0</formula>
    </cfRule>
  </conditionalFormatting>
  <conditionalFormatting sqref="C524:C525">
    <cfRule type="cellIs" dxfId="840" priority="169" operator="lessThan">
      <formula>0</formula>
    </cfRule>
  </conditionalFormatting>
  <conditionalFormatting sqref="C613">
    <cfRule type="cellIs" dxfId="839" priority="168" operator="lessThan">
      <formula>0</formula>
    </cfRule>
  </conditionalFormatting>
  <conditionalFormatting sqref="C637:C638 C632:C634 C624">
    <cfRule type="cellIs" dxfId="838" priority="167" operator="lessThan">
      <formula>0</formula>
    </cfRule>
  </conditionalFormatting>
  <conditionalFormatting sqref="C601:C602">
    <cfRule type="cellIs" dxfId="837" priority="166" operator="lessThan">
      <formula>0</formula>
    </cfRule>
  </conditionalFormatting>
  <conditionalFormatting sqref="C603">
    <cfRule type="cellIs" dxfId="836" priority="165" operator="lessThan">
      <formula>0</formula>
    </cfRule>
  </conditionalFormatting>
  <conditionalFormatting sqref="C605:C609">
    <cfRule type="cellIs" dxfId="835" priority="164" operator="lessThan">
      <formula>0</formula>
    </cfRule>
  </conditionalFormatting>
  <conditionalFormatting sqref="C611:C612">
    <cfRule type="cellIs" dxfId="834" priority="163" operator="lessThan">
      <formula>0</formula>
    </cfRule>
  </conditionalFormatting>
  <conditionalFormatting sqref="C625:C631">
    <cfRule type="cellIs" dxfId="833" priority="162" operator="lessThan">
      <formula>0</formula>
    </cfRule>
  </conditionalFormatting>
  <conditionalFormatting sqref="C635:C636">
    <cfRule type="cellIs" dxfId="832" priority="161" operator="lessThan">
      <formula>0</formula>
    </cfRule>
  </conditionalFormatting>
  <conditionalFormatting sqref="C642:C644">
    <cfRule type="cellIs" dxfId="831" priority="160" operator="lessThan">
      <formula>0</formula>
    </cfRule>
  </conditionalFormatting>
  <conditionalFormatting sqref="C645">
    <cfRule type="cellIs" dxfId="830" priority="159" operator="lessThan">
      <formula>0</formula>
    </cfRule>
  </conditionalFormatting>
  <conditionalFormatting sqref="C614:C623">
    <cfRule type="cellIs" dxfId="829" priority="158" operator="lessThan">
      <formula>0</formula>
    </cfRule>
  </conditionalFormatting>
  <conditionalFormatting sqref="C659">
    <cfRule type="cellIs" dxfId="828" priority="157" operator="lessThan">
      <formula>0</formula>
    </cfRule>
  </conditionalFormatting>
  <conditionalFormatting sqref="C660">
    <cfRule type="cellIs" dxfId="827" priority="156" operator="lessThan">
      <formula>0</formula>
    </cfRule>
  </conditionalFormatting>
  <conditionalFormatting sqref="C661">
    <cfRule type="cellIs" dxfId="826" priority="155" operator="lessThan">
      <formula>0</formula>
    </cfRule>
  </conditionalFormatting>
  <conditionalFormatting sqref="D192:AE210 D212:AE215">
    <cfRule type="cellIs" dxfId="825" priority="154" operator="lessThan">
      <formula>0</formula>
    </cfRule>
  </conditionalFormatting>
  <conditionalFormatting sqref="D291:AE291">
    <cfRule type="cellIs" dxfId="824" priority="153" operator="lessThan">
      <formula>0</formula>
    </cfRule>
  </conditionalFormatting>
  <conditionalFormatting sqref="D211:AE211">
    <cfRule type="cellIs" dxfId="823" priority="152" operator="lessThan">
      <formula>0</formula>
    </cfRule>
  </conditionalFormatting>
  <conditionalFormatting sqref="D287:AE287">
    <cfRule type="cellIs" dxfId="822" priority="151" operator="lessThan">
      <formula>0</formula>
    </cfRule>
  </conditionalFormatting>
  <conditionalFormatting sqref="D453:AE453">
    <cfRule type="cellIs" dxfId="821" priority="150" operator="lessThan">
      <formula>0</formula>
    </cfRule>
  </conditionalFormatting>
  <conditionalFormatting sqref="D453:AE453">
    <cfRule type="cellIs" dxfId="820" priority="148" operator="equal">
      <formula>0</formula>
    </cfRule>
    <cfRule type="cellIs" dxfId="819" priority="149" operator="equal">
      <formula>0</formula>
    </cfRule>
  </conditionalFormatting>
  <conditionalFormatting sqref="D597:AE597">
    <cfRule type="cellIs" dxfId="818" priority="147" operator="lessThan">
      <formula>0</formula>
    </cfRule>
  </conditionalFormatting>
  <conditionalFormatting sqref="D597:AE597">
    <cfRule type="cellIs" dxfId="817" priority="145" operator="equal">
      <formula>0</formula>
    </cfRule>
    <cfRule type="cellIs" dxfId="816" priority="146" operator="equal">
      <formula>0</formula>
    </cfRule>
  </conditionalFormatting>
  <conditionalFormatting sqref="D654:AE654">
    <cfRule type="cellIs" dxfId="815" priority="144" operator="lessThan">
      <formula>0</formula>
    </cfRule>
  </conditionalFormatting>
  <conditionalFormatting sqref="D654:AE654">
    <cfRule type="cellIs" dxfId="814" priority="142" operator="equal">
      <formula>0</formula>
    </cfRule>
    <cfRule type="cellIs" dxfId="813" priority="143" operator="equal">
      <formula>0</formula>
    </cfRule>
  </conditionalFormatting>
  <conditionalFormatting sqref="D187:AE187">
    <cfRule type="cellIs" dxfId="812" priority="141" operator="lessThan">
      <formula>0</formula>
    </cfRule>
  </conditionalFormatting>
  <conditionalFormatting sqref="D216:AE225 D227:AE270 D273:AE278 D280:AE285">
    <cfRule type="cellIs" dxfId="811" priority="140" operator="lessThan">
      <formula>0</formula>
    </cfRule>
  </conditionalFormatting>
  <conditionalFormatting sqref="D271:AE271">
    <cfRule type="cellIs" dxfId="810" priority="139" operator="lessThan">
      <formula>0</formula>
    </cfRule>
  </conditionalFormatting>
  <conditionalFormatting sqref="D226:AE226">
    <cfRule type="cellIs" dxfId="809" priority="138" operator="lessThan">
      <formula>0</formula>
    </cfRule>
  </conditionalFormatting>
  <conditionalFormatting sqref="D272:AE272">
    <cfRule type="cellIs" dxfId="808" priority="137" operator="lessThan">
      <formula>0</formula>
    </cfRule>
  </conditionalFormatting>
  <conditionalFormatting sqref="D279:AE279">
    <cfRule type="cellIs" dxfId="807" priority="136" operator="lessThan">
      <formula>0</formula>
    </cfRule>
  </conditionalFormatting>
  <conditionalFormatting sqref="D191:AE191">
    <cfRule type="cellIs" dxfId="806" priority="135" operator="lessThan">
      <formula>0</formula>
    </cfRule>
  </conditionalFormatting>
  <conditionalFormatting sqref="D315:AE315 D328:AE328 D341:AE341 D349:AE350 D358:AE359 D364:AE364 D368:AE368 D371:AE371 D374:AE374 D377:AE377 D380:AE380 D383:AE383 D297:AE302">
    <cfRule type="cellIs" dxfId="805" priority="133" operator="lessThan">
      <formula>0</formula>
    </cfRule>
  </conditionalFormatting>
  <conditionalFormatting sqref="D385:AE385 D391:AE391 D393:AE393 D399:AE399 D401:AE401 D407:AE407 D409:AE409 D415:AE415 D417:AE417 D424:AE424">
    <cfRule type="cellIs" dxfId="804" priority="132" operator="lessThan">
      <formula>0</formula>
    </cfRule>
  </conditionalFormatting>
  <conditionalFormatting sqref="D367:AE367">
    <cfRule type="cellIs" dxfId="803" priority="134" operator="lessThan">
      <formula>0</formula>
    </cfRule>
  </conditionalFormatting>
  <conditionalFormatting sqref="D303:AE303">
    <cfRule type="cellIs" dxfId="802" priority="116" operator="lessThan">
      <formula>0</formula>
    </cfRule>
  </conditionalFormatting>
  <conditionalFormatting sqref="D355:AE355">
    <cfRule type="cellIs" dxfId="801" priority="113" operator="lessThan">
      <formula>0</formula>
    </cfRule>
  </conditionalFormatting>
  <conditionalFormatting sqref="D434:AE437 D425:AE429 D431:AE431">
    <cfRule type="cellIs" dxfId="800" priority="112" operator="lessThan">
      <formula>0</formula>
    </cfRule>
  </conditionalFormatting>
  <conditionalFormatting sqref="D566:AE567">
    <cfRule type="cellIs" dxfId="799" priority="107" operator="lessThan">
      <formula>0</formula>
    </cfRule>
  </conditionalFormatting>
  <conditionalFormatting sqref="D555:AE556 D580:AE581 D574:AE577 D571:AE571 D568:AE568 D565:AE565 D562:AE562 D559:AE559">
    <cfRule type="cellIs" dxfId="798" priority="111" operator="lessThan">
      <formula>0</formula>
    </cfRule>
  </conditionalFormatting>
  <conditionalFormatting sqref="D557:AE558">
    <cfRule type="cellIs" dxfId="797" priority="110" operator="lessThan">
      <formula>0</formula>
    </cfRule>
  </conditionalFormatting>
  <conditionalFormatting sqref="D560:AE561">
    <cfRule type="cellIs" dxfId="796" priority="109" operator="lessThan">
      <formula>0</formula>
    </cfRule>
  </conditionalFormatting>
  <conditionalFormatting sqref="D563:AE564">
    <cfRule type="cellIs" dxfId="795" priority="108" operator="lessThan">
      <formula>0</formula>
    </cfRule>
  </conditionalFormatting>
  <conditionalFormatting sqref="D569:AE570">
    <cfRule type="cellIs" dxfId="794" priority="106" operator="lessThan">
      <formula>0</formula>
    </cfRule>
  </conditionalFormatting>
  <conditionalFormatting sqref="D572:AE573">
    <cfRule type="cellIs" dxfId="793" priority="105" operator="lessThan">
      <formula>0</formula>
    </cfRule>
  </conditionalFormatting>
  <conditionalFormatting sqref="D578:AE579">
    <cfRule type="cellIs" dxfId="792" priority="104" operator="lessThan">
      <formula>0</formula>
    </cfRule>
  </conditionalFormatting>
  <conditionalFormatting sqref="D585:AE586">
    <cfRule type="cellIs" dxfId="791" priority="103" operator="lessThan">
      <formula>0</formula>
    </cfRule>
  </conditionalFormatting>
  <conditionalFormatting sqref="D526:AE554">
    <cfRule type="cellIs" dxfId="790" priority="102" operator="lessThan">
      <formula>0</formula>
    </cfRule>
  </conditionalFormatting>
  <conditionalFormatting sqref="D524:AE525">
    <cfRule type="cellIs" dxfId="789" priority="101" operator="lessThan">
      <formula>0</formula>
    </cfRule>
  </conditionalFormatting>
  <conditionalFormatting sqref="D613:AE613">
    <cfRule type="cellIs" dxfId="788" priority="100" operator="lessThan">
      <formula>0</formula>
    </cfRule>
  </conditionalFormatting>
  <conditionalFormatting sqref="D637:AE638 D632:AE634 D624:AE624">
    <cfRule type="cellIs" dxfId="787" priority="99" operator="lessThan">
      <formula>0</formula>
    </cfRule>
  </conditionalFormatting>
  <conditionalFormatting sqref="D601:AE602">
    <cfRule type="cellIs" dxfId="786" priority="98" operator="lessThan">
      <formula>0</formula>
    </cfRule>
  </conditionalFormatting>
  <conditionalFormatting sqref="D603:AE603">
    <cfRule type="cellIs" dxfId="785" priority="97" operator="lessThan">
      <formula>0</formula>
    </cfRule>
  </conditionalFormatting>
  <conditionalFormatting sqref="D605:AE609">
    <cfRule type="cellIs" dxfId="784" priority="96" operator="lessThan">
      <formula>0</formula>
    </cfRule>
  </conditionalFormatting>
  <conditionalFormatting sqref="D611:AE612">
    <cfRule type="cellIs" dxfId="783" priority="95" operator="lessThan">
      <formula>0</formula>
    </cfRule>
  </conditionalFormatting>
  <conditionalFormatting sqref="D625:AE631">
    <cfRule type="cellIs" dxfId="782" priority="94" operator="lessThan">
      <formula>0</formula>
    </cfRule>
  </conditionalFormatting>
  <conditionalFormatting sqref="D635:AE636">
    <cfRule type="cellIs" dxfId="781" priority="93" operator="lessThan">
      <formula>0</formula>
    </cfRule>
  </conditionalFormatting>
  <conditionalFormatting sqref="D642:AE644">
    <cfRule type="cellIs" dxfId="780" priority="92" operator="lessThan">
      <formula>0</formula>
    </cfRule>
  </conditionalFormatting>
  <conditionalFormatting sqref="D645:AE645">
    <cfRule type="cellIs" dxfId="779" priority="91" operator="lessThan">
      <formula>0</formula>
    </cfRule>
  </conditionalFormatting>
  <conditionalFormatting sqref="D614:AE623">
    <cfRule type="cellIs" dxfId="778" priority="90" operator="lessThan">
      <formula>0</formula>
    </cfRule>
  </conditionalFormatting>
  <conditionalFormatting sqref="D659:AE659">
    <cfRule type="cellIs" dxfId="777" priority="89" operator="lessThan">
      <formula>0</formula>
    </cfRule>
  </conditionalFormatting>
  <conditionalFormatting sqref="D660:AE660">
    <cfRule type="cellIs" dxfId="776" priority="88" operator="lessThan">
      <formula>0</formula>
    </cfRule>
  </conditionalFormatting>
  <conditionalFormatting sqref="D661:AE661">
    <cfRule type="cellIs" dxfId="775" priority="87" operator="lessThan">
      <formula>0</formula>
    </cfRule>
  </conditionalFormatting>
  <conditionalFormatting sqref="C288:AE290">
    <cfRule type="cellIs" dxfId="774" priority="85" operator="lessThan">
      <formula>0</formula>
    </cfRule>
  </conditionalFormatting>
  <conditionalFormatting sqref="C304:C314">
    <cfRule type="cellIs" dxfId="773" priority="84" operator="lessThan">
      <formula>0</formula>
    </cfRule>
  </conditionalFormatting>
  <conditionalFormatting sqref="D304:AE314">
    <cfRule type="cellIs" dxfId="772" priority="83" operator="lessThan">
      <formula>0</formula>
    </cfRule>
  </conditionalFormatting>
  <conditionalFormatting sqref="C316:C327">
    <cfRule type="cellIs" dxfId="771" priority="82" operator="lessThan">
      <formula>0</formula>
    </cfRule>
  </conditionalFormatting>
  <conditionalFormatting sqref="D316:AE327">
    <cfRule type="cellIs" dxfId="770" priority="81" operator="lessThan">
      <formula>0</formula>
    </cfRule>
  </conditionalFormatting>
  <conditionalFormatting sqref="C329:C340">
    <cfRule type="cellIs" dxfId="769" priority="80" operator="lessThan">
      <formula>0</formula>
    </cfRule>
  </conditionalFormatting>
  <conditionalFormatting sqref="D329:AE340">
    <cfRule type="cellIs" dxfId="768" priority="79" operator="lessThan">
      <formula>0</formula>
    </cfRule>
  </conditionalFormatting>
  <conditionalFormatting sqref="C342:C348">
    <cfRule type="cellIs" dxfId="767" priority="78" operator="lessThan">
      <formula>0</formula>
    </cfRule>
  </conditionalFormatting>
  <conditionalFormatting sqref="D342:AE348">
    <cfRule type="cellIs" dxfId="766" priority="77" operator="lessThan">
      <formula>0</formula>
    </cfRule>
  </conditionalFormatting>
  <conditionalFormatting sqref="C351:C354">
    <cfRule type="cellIs" dxfId="765" priority="76" operator="lessThan">
      <formula>0</formula>
    </cfRule>
  </conditionalFormatting>
  <conditionalFormatting sqref="D351:AE354">
    <cfRule type="cellIs" dxfId="764" priority="75" operator="lessThan">
      <formula>0</formula>
    </cfRule>
  </conditionalFormatting>
  <conditionalFormatting sqref="C356:C357">
    <cfRule type="cellIs" dxfId="763" priority="38" operator="lessThan">
      <formula>0</formula>
    </cfRule>
  </conditionalFormatting>
  <conditionalFormatting sqref="D356:AE357">
    <cfRule type="cellIs" dxfId="762" priority="37" operator="lessThan">
      <formula>0</formula>
    </cfRule>
  </conditionalFormatting>
  <conditionalFormatting sqref="C360:C361">
    <cfRule type="cellIs" dxfId="761" priority="36" operator="lessThan">
      <formula>0</formula>
    </cfRule>
  </conditionalFormatting>
  <conditionalFormatting sqref="D360:AE361">
    <cfRule type="cellIs" dxfId="760" priority="35" operator="lessThan">
      <formula>0</formula>
    </cfRule>
  </conditionalFormatting>
  <conditionalFormatting sqref="C362:C363">
    <cfRule type="cellIs" dxfId="759" priority="34" operator="lessThan">
      <formula>0</formula>
    </cfRule>
  </conditionalFormatting>
  <conditionalFormatting sqref="D362:AE363">
    <cfRule type="cellIs" dxfId="758" priority="33" operator="lessThan">
      <formula>0</formula>
    </cfRule>
  </conditionalFormatting>
  <conditionalFormatting sqref="C365:C366">
    <cfRule type="cellIs" dxfId="757" priority="32" operator="lessThan">
      <formula>0</formula>
    </cfRule>
  </conditionalFormatting>
  <conditionalFormatting sqref="D365:AE366">
    <cfRule type="cellIs" dxfId="756" priority="31" operator="lessThan">
      <formula>0</formula>
    </cfRule>
  </conditionalFormatting>
  <conditionalFormatting sqref="C369:C370">
    <cfRule type="cellIs" dxfId="755" priority="30" operator="lessThan">
      <formula>0</formula>
    </cfRule>
  </conditionalFormatting>
  <conditionalFormatting sqref="D369:AE370">
    <cfRule type="cellIs" dxfId="754" priority="29" operator="lessThan">
      <formula>0</formula>
    </cfRule>
  </conditionalFormatting>
  <conditionalFormatting sqref="C372:C373">
    <cfRule type="cellIs" dxfId="753" priority="28" operator="lessThan">
      <formula>0</formula>
    </cfRule>
  </conditionalFormatting>
  <conditionalFormatting sqref="D372:AE373">
    <cfRule type="cellIs" dxfId="752" priority="27" operator="lessThan">
      <formula>0</formula>
    </cfRule>
  </conditionalFormatting>
  <conditionalFormatting sqref="C375:C376">
    <cfRule type="cellIs" dxfId="751" priority="26" operator="lessThan">
      <formula>0</formula>
    </cfRule>
  </conditionalFormatting>
  <conditionalFormatting sqref="D375:AE376">
    <cfRule type="cellIs" dxfId="750" priority="25" operator="lessThan">
      <formula>0</formula>
    </cfRule>
  </conditionalFormatting>
  <conditionalFormatting sqref="C378:C379">
    <cfRule type="cellIs" dxfId="749" priority="24" operator="lessThan">
      <formula>0</formula>
    </cfRule>
  </conditionalFormatting>
  <conditionalFormatting sqref="D378:AE379">
    <cfRule type="cellIs" dxfId="748" priority="23" operator="lessThan">
      <formula>0</formula>
    </cfRule>
  </conditionalFormatting>
  <conditionalFormatting sqref="C381:C382">
    <cfRule type="cellIs" dxfId="747" priority="22" operator="lessThan">
      <formula>0</formula>
    </cfRule>
  </conditionalFormatting>
  <conditionalFormatting sqref="D381:AE382">
    <cfRule type="cellIs" dxfId="746" priority="21" operator="lessThan">
      <formula>0</formula>
    </cfRule>
  </conditionalFormatting>
  <conditionalFormatting sqref="C384">
    <cfRule type="cellIs" dxfId="745" priority="20" operator="lessThan">
      <formula>0</formula>
    </cfRule>
  </conditionalFormatting>
  <conditionalFormatting sqref="D384:AE384">
    <cfRule type="cellIs" dxfId="744" priority="19" operator="lessThan">
      <formula>0</formula>
    </cfRule>
  </conditionalFormatting>
  <conditionalFormatting sqref="C386:C390">
    <cfRule type="cellIs" dxfId="743" priority="18" operator="lessThan">
      <formula>0</formula>
    </cfRule>
  </conditionalFormatting>
  <conditionalFormatting sqref="D386:AE390">
    <cfRule type="cellIs" dxfId="742" priority="17" operator="lessThan">
      <formula>0</formula>
    </cfRule>
  </conditionalFormatting>
  <conditionalFormatting sqref="C392">
    <cfRule type="cellIs" dxfId="741" priority="16" operator="lessThan">
      <formula>0</formula>
    </cfRule>
  </conditionalFormatting>
  <conditionalFormatting sqref="D392:AE392">
    <cfRule type="cellIs" dxfId="740" priority="15" operator="lessThan">
      <formula>0</formula>
    </cfRule>
  </conditionalFormatting>
  <conditionalFormatting sqref="C394:C398">
    <cfRule type="cellIs" dxfId="739" priority="14" operator="lessThan">
      <formula>0</formula>
    </cfRule>
  </conditionalFormatting>
  <conditionalFormatting sqref="D394:AE398">
    <cfRule type="cellIs" dxfId="738" priority="13" operator="lessThan">
      <formula>0</formula>
    </cfRule>
  </conditionalFormatting>
  <conditionalFormatting sqref="C400">
    <cfRule type="cellIs" dxfId="737" priority="12" operator="lessThan">
      <formula>0</formula>
    </cfRule>
  </conditionalFormatting>
  <conditionalFormatting sqref="D400:AE400">
    <cfRule type="cellIs" dxfId="736" priority="11" operator="lessThan">
      <formula>0</formula>
    </cfRule>
  </conditionalFormatting>
  <conditionalFormatting sqref="C402:C406">
    <cfRule type="cellIs" dxfId="735" priority="10" operator="lessThan">
      <formula>0</formula>
    </cfRule>
  </conditionalFormatting>
  <conditionalFormatting sqref="D402:AE406">
    <cfRule type="cellIs" dxfId="734" priority="9" operator="lessThan">
      <formula>0</formula>
    </cfRule>
  </conditionalFormatting>
  <conditionalFormatting sqref="C408">
    <cfRule type="cellIs" dxfId="733" priority="8" operator="lessThan">
      <formula>0</formula>
    </cfRule>
  </conditionalFormatting>
  <conditionalFormatting sqref="D408:AE408">
    <cfRule type="cellIs" dxfId="732" priority="7" operator="lessThan">
      <formula>0</formula>
    </cfRule>
  </conditionalFormatting>
  <conditionalFormatting sqref="C410:C414">
    <cfRule type="cellIs" dxfId="731" priority="6" operator="lessThan">
      <formula>0</formula>
    </cfRule>
  </conditionalFormatting>
  <conditionalFormatting sqref="D410:AE414">
    <cfRule type="cellIs" dxfId="730" priority="5" operator="lessThan">
      <formula>0</formula>
    </cfRule>
  </conditionalFormatting>
  <conditionalFormatting sqref="C416">
    <cfRule type="cellIs" dxfId="729" priority="4" operator="lessThan">
      <formula>0</formula>
    </cfRule>
  </conditionalFormatting>
  <conditionalFormatting sqref="D416:AE416">
    <cfRule type="cellIs" dxfId="728" priority="3" operator="lessThan">
      <formula>0</formula>
    </cfRule>
  </conditionalFormatting>
  <conditionalFormatting sqref="C418:C423">
    <cfRule type="cellIs" dxfId="727" priority="2" operator="lessThan">
      <formula>0</formula>
    </cfRule>
  </conditionalFormatting>
  <conditionalFormatting sqref="D418:AE423">
    <cfRule type="cellIs" dxfId="726" priority="1" operator="lessThan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'CO2'!AI423:BK423</xm:f>
              <xm:sqref>BM423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'CO2'!C297:AE297</xm:f>
              <xm:sqref>AG297</xm:sqref>
            </x14:sparkline>
            <x14:sparkline>
              <xm:f>'CO2'!C298:AE298</xm:f>
              <xm:sqref>AG298</xm:sqref>
            </x14:sparkline>
            <x14:sparkline>
              <xm:f>'CO2'!C299:AE299</xm:f>
              <xm:sqref>AG299</xm:sqref>
            </x14:sparkline>
            <x14:sparkline>
              <xm:f>'CO2'!C300:AE300</xm:f>
              <xm:sqref>AG300</xm:sqref>
            </x14:sparkline>
            <x14:sparkline>
              <xm:f>'CO2'!C301:AE301</xm:f>
              <xm:sqref>AG301</xm:sqref>
            </x14:sparkline>
            <x14:sparkline>
              <xm:f>'CO2'!C302:AE302</xm:f>
              <xm:sqref>AG302</xm:sqref>
            </x14:sparkline>
            <x14:sparkline>
              <xm:f>'CO2'!C303:AE303</xm:f>
              <xm:sqref>AG303</xm:sqref>
            </x14:sparkline>
            <x14:sparkline>
              <xm:f>'CO2'!C304:AE304</xm:f>
              <xm:sqref>AG304</xm:sqref>
            </x14:sparkline>
            <x14:sparkline>
              <xm:f>'CO2'!C305:AE305</xm:f>
              <xm:sqref>AG305</xm:sqref>
            </x14:sparkline>
            <x14:sparkline>
              <xm:f>'CO2'!C306:AE306</xm:f>
              <xm:sqref>AG306</xm:sqref>
            </x14:sparkline>
            <x14:sparkline>
              <xm:f>'CO2'!C307:AE307</xm:f>
              <xm:sqref>AG307</xm:sqref>
            </x14:sparkline>
            <x14:sparkline>
              <xm:f>'CO2'!C308:AE308</xm:f>
              <xm:sqref>AG308</xm:sqref>
            </x14:sparkline>
            <x14:sparkline>
              <xm:f>'CO2'!C309:AE309</xm:f>
              <xm:sqref>AG309</xm:sqref>
            </x14:sparkline>
            <x14:sparkline>
              <xm:f>'CO2'!C310:AE310</xm:f>
              <xm:sqref>AG310</xm:sqref>
            </x14:sparkline>
            <x14:sparkline>
              <xm:f>'CO2'!C311:AE311</xm:f>
              <xm:sqref>AG311</xm:sqref>
            </x14:sparkline>
            <x14:sparkline>
              <xm:f>'CO2'!C312:AE312</xm:f>
              <xm:sqref>AG312</xm:sqref>
            </x14:sparkline>
            <x14:sparkline>
              <xm:f>'CO2'!C313:AE313</xm:f>
              <xm:sqref>AG313</xm:sqref>
            </x14:sparkline>
            <x14:sparkline>
              <xm:f>'CO2'!C314:AE314</xm:f>
              <xm:sqref>AG314</xm:sqref>
            </x14:sparkline>
            <x14:sparkline>
              <xm:f>'CO2'!C315:AE315</xm:f>
              <xm:sqref>AG315</xm:sqref>
            </x14:sparkline>
            <x14:sparkline>
              <xm:f>'CO2'!C316:AE316</xm:f>
              <xm:sqref>AG316</xm:sqref>
            </x14:sparkline>
            <x14:sparkline>
              <xm:f>'CO2'!C317:AE317</xm:f>
              <xm:sqref>AG317</xm:sqref>
            </x14:sparkline>
            <x14:sparkline>
              <xm:f>'CO2'!C318:AE318</xm:f>
              <xm:sqref>AG318</xm:sqref>
            </x14:sparkline>
            <x14:sparkline>
              <xm:f>'CO2'!C319:AE319</xm:f>
              <xm:sqref>AG319</xm:sqref>
            </x14:sparkline>
            <x14:sparkline>
              <xm:f>'CO2'!C320:AE320</xm:f>
              <xm:sqref>AG320</xm:sqref>
            </x14:sparkline>
            <x14:sparkline>
              <xm:f>'CO2'!C321:AE321</xm:f>
              <xm:sqref>AG321</xm:sqref>
            </x14:sparkline>
            <x14:sparkline>
              <xm:f>'CO2'!C322:AE322</xm:f>
              <xm:sqref>AG322</xm:sqref>
            </x14:sparkline>
            <x14:sparkline>
              <xm:f>'CO2'!C323:AE323</xm:f>
              <xm:sqref>AG323</xm:sqref>
            </x14:sparkline>
            <x14:sparkline>
              <xm:f>'CO2'!C324:AE324</xm:f>
              <xm:sqref>AG324</xm:sqref>
            </x14:sparkline>
            <x14:sparkline>
              <xm:f>'CO2'!C325:AE325</xm:f>
              <xm:sqref>AG325</xm:sqref>
            </x14:sparkline>
            <x14:sparkline>
              <xm:f>'CO2'!C326:AE326</xm:f>
              <xm:sqref>AG326</xm:sqref>
            </x14:sparkline>
            <x14:sparkline>
              <xm:f>'CO2'!C327:AE327</xm:f>
              <xm:sqref>AG327</xm:sqref>
            </x14:sparkline>
            <x14:sparkline>
              <xm:f>'CO2'!C328:AE328</xm:f>
              <xm:sqref>AG328</xm:sqref>
            </x14:sparkline>
            <x14:sparkline>
              <xm:f>'CO2'!C329:AE329</xm:f>
              <xm:sqref>AG329</xm:sqref>
            </x14:sparkline>
            <x14:sparkline>
              <xm:f>'CO2'!C330:AE330</xm:f>
              <xm:sqref>AG330</xm:sqref>
            </x14:sparkline>
            <x14:sparkline>
              <xm:f>'CO2'!C331:AE331</xm:f>
              <xm:sqref>AG331</xm:sqref>
            </x14:sparkline>
            <x14:sparkline>
              <xm:f>'CO2'!C332:AE332</xm:f>
              <xm:sqref>AG332</xm:sqref>
            </x14:sparkline>
            <x14:sparkline>
              <xm:f>'CO2'!C333:AE333</xm:f>
              <xm:sqref>AG333</xm:sqref>
            </x14:sparkline>
            <x14:sparkline>
              <xm:f>'CO2'!C334:AE334</xm:f>
              <xm:sqref>AG334</xm:sqref>
            </x14:sparkline>
            <x14:sparkline>
              <xm:f>'CO2'!C335:AE335</xm:f>
              <xm:sqref>AG335</xm:sqref>
            </x14:sparkline>
            <x14:sparkline>
              <xm:f>'CO2'!C336:AE336</xm:f>
              <xm:sqref>AG336</xm:sqref>
            </x14:sparkline>
            <x14:sparkline>
              <xm:f>'CO2'!C337:AE337</xm:f>
              <xm:sqref>AG337</xm:sqref>
            </x14:sparkline>
            <x14:sparkline>
              <xm:f>'CO2'!C338:AE338</xm:f>
              <xm:sqref>AG338</xm:sqref>
            </x14:sparkline>
            <x14:sparkline>
              <xm:f>'CO2'!C339:AE339</xm:f>
              <xm:sqref>AG339</xm:sqref>
            </x14:sparkline>
            <x14:sparkline>
              <xm:f>'CO2'!C340:AE340</xm:f>
              <xm:sqref>AG340</xm:sqref>
            </x14:sparkline>
            <x14:sparkline>
              <xm:f>'CO2'!C341:AE341</xm:f>
              <xm:sqref>AG341</xm:sqref>
            </x14:sparkline>
            <x14:sparkline>
              <xm:f>'CO2'!C342:AE342</xm:f>
              <xm:sqref>AG342</xm:sqref>
            </x14:sparkline>
            <x14:sparkline>
              <xm:f>'CO2'!C343:AE343</xm:f>
              <xm:sqref>AG343</xm:sqref>
            </x14:sparkline>
            <x14:sparkline>
              <xm:f>'CO2'!C344:AE344</xm:f>
              <xm:sqref>AG344</xm:sqref>
            </x14:sparkline>
            <x14:sparkline>
              <xm:f>'CO2'!C345:AE345</xm:f>
              <xm:sqref>AG345</xm:sqref>
            </x14:sparkline>
            <x14:sparkline>
              <xm:f>'CO2'!C346:AE346</xm:f>
              <xm:sqref>AG346</xm:sqref>
            </x14:sparkline>
            <x14:sparkline>
              <xm:f>'CO2'!C347:AE347</xm:f>
              <xm:sqref>AG347</xm:sqref>
            </x14:sparkline>
            <x14:sparkline>
              <xm:f>'CO2'!C348:AE348</xm:f>
              <xm:sqref>AG348</xm:sqref>
            </x14:sparkline>
            <x14:sparkline>
              <xm:f>'CO2'!C349:AE349</xm:f>
              <xm:sqref>AG349</xm:sqref>
            </x14:sparkline>
            <x14:sparkline>
              <xm:f>'CO2'!C350:AE350</xm:f>
              <xm:sqref>AG350</xm:sqref>
            </x14:sparkline>
            <x14:sparkline>
              <xm:f>'CO2'!C351:AE351</xm:f>
              <xm:sqref>AG351</xm:sqref>
            </x14:sparkline>
            <x14:sparkline>
              <xm:f>'CO2'!C352:AE352</xm:f>
              <xm:sqref>AG352</xm:sqref>
            </x14:sparkline>
            <x14:sparkline>
              <xm:f>'CO2'!C353:AE353</xm:f>
              <xm:sqref>AG353</xm:sqref>
            </x14:sparkline>
            <x14:sparkline>
              <xm:f>'CO2'!C354:AE354</xm:f>
              <xm:sqref>AG354</xm:sqref>
            </x14:sparkline>
            <x14:sparkline>
              <xm:f>'CO2'!C355:AE355</xm:f>
              <xm:sqref>AG355</xm:sqref>
            </x14:sparkline>
            <x14:sparkline>
              <xm:f>'CO2'!C356:AE356</xm:f>
              <xm:sqref>AG356</xm:sqref>
            </x14:sparkline>
            <x14:sparkline>
              <xm:f>'CO2'!C357:AE357</xm:f>
              <xm:sqref>AG357</xm:sqref>
            </x14:sparkline>
            <x14:sparkline>
              <xm:f>'CO2'!C358:AE358</xm:f>
              <xm:sqref>AG358</xm:sqref>
            </x14:sparkline>
            <x14:sparkline>
              <xm:f>'CO2'!C359:AE359</xm:f>
              <xm:sqref>AG359</xm:sqref>
            </x14:sparkline>
            <x14:sparkline>
              <xm:f>'CO2'!C360:AE360</xm:f>
              <xm:sqref>AG360</xm:sqref>
            </x14:sparkline>
            <x14:sparkline>
              <xm:f>'CO2'!C361:AE361</xm:f>
              <xm:sqref>AG361</xm:sqref>
            </x14:sparkline>
            <x14:sparkline>
              <xm:f>'CO2'!C362:AE362</xm:f>
              <xm:sqref>AG362</xm:sqref>
            </x14:sparkline>
            <x14:sparkline>
              <xm:f>'CO2'!C363:AE363</xm:f>
              <xm:sqref>AG363</xm:sqref>
            </x14:sparkline>
            <x14:sparkline>
              <xm:f>'CO2'!C364:AE364</xm:f>
              <xm:sqref>AG364</xm:sqref>
            </x14:sparkline>
            <x14:sparkline>
              <xm:f>'CO2'!C365:AE365</xm:f>
              <xm:sqref>AG365</xm:sqref>
            </x14:sparkline>
            <x14:sparkline>
              <xm:f>'CO2'!C366:AE366</xm:f>
              <xm:sqref>AG366</xm:sqref>
            </x14:sparkline>
            <x14:sparkline>
              <xm:f>'CO2'!C367:AE367</xm:f>
              <xm:sqref>AG367</xm:sqref>
            </x14:sparkline>
            <x14:sparkline>
              <xm:f>'CO2'!C368:AE368</xm:f>
              <xm:sqref>AG368</xm:sqref>
            </x14:sparkline>
            <x14:sparkline>
              <xm:f>'CO2'!C369:AE369</xm:f>
              <xm:sqref>AG369</xm:sqref>
            </x14:sparkline>
            <x14:sparkline>
              <xm:f>'CO2'!C370:AE370</xm:f>
              <xm:sqref>AG370</xm:sqref>
            </x14:sparkline>
            <x14:sparkline>
              <xm:f>'CO2'!C371:AE371</xm:f>
              <xm:sqref>AG371</xm:sqref>
            </x14:sparkline>
            <x14:sparkline>
              <xm:f>'CO2'!C372:AE372</xm:f>
              <xm:sqref>AG372</xm:sqref>
            </x14:sparkline>
            <x14:sparkline>
              <xm:f>'CO2'!C373:AE373</xm:f>
              <xm:sqref>AG373</xm:sqref>
            </x14:sparkline>
            <x14:sparkline>
              <xm:f>'CO2'!C374:AE374</xm:f>
              <xm:sqref>AG374</xm:sqref>
            </x14:sparkline>
            <x14:sparkline>
              <xm:f>'CO2'!C375:AE375</xm:f>
              <xm:sqref>AG375</xm:sqref>
            </x14:sparkline>
            <x14:sparkline>
              <xm:f>'CO2'!C376:AE376</xm:f>
              <xm:sqref>AG376</xm:sqref>
            </x14:sparkline>
            <x14:sparkline>
              <xm:f>'CO2'!C377:AE377</xm:f>
              <xm:sqref>AG377</xm:sqref>
            </x14:sparkline>
            <x14:sparkline>
              <xm:f>'CO2'!C378:AE378</xm:f>
              <xm:sqref>AG378</xm:sqref>
            </x14:sparkline>
            <x14:sparkline>
              <xm:f>'CO2'!C379:AE379</xm:f>
              <xm:sqref>AG379</xm:sqref>
            </x14:sparkline>
            <x14:sparkline>
              <xm:f>'CO2'!C380:AE380</xm:f>
              <xm:sqref>AG380</xm:sqref>
            </x14:sparkline>
            <x14:sparkline>
              <xm:f>'CO2'!C381:AE381</xm:f>
              <xm:sqref>AG381</xm:sqref>
            </x14:sparkline>
            <x14:sparkline>
              <xm:f>'CO2'!C382:AE382</xm:f>
              <xm:sqref>AG382</xm:sqref>
            </x14:sparkline>
            <x14:sparkline>
              <xm:f>'CO2'!C383:AE383</xm:f>
              <xm:sqref>AG383</xm:sqref>
            </x14:sparkline>
            <x14:sparkline>
              <xm:f>'CO2'!C384:AE384</xm:f>
              <xm:sqref>AG384</xm:sqref>
            </x14:sparkline>
            <x14:sparkline>
              <xm:f>'CO2'!C385:AE385</xm:f>
              <xm:sqref>AG385</xm:sqref>
            </x14:sparkline>
            <x14:sparkline>
              <xm:f>'CO2'!C386:AE386</xm:f>
              <xm:sqref>AG386</xm:sqref>
            </x14:sparkline>
            <x14:sparkline>
              <xm:f>'CO2'!C387:AE387</xm:f>
              <xm:sqref>AG387</xm:sqref>
            </x14:sparkline>
            <x14:sparkline>
              <xm:f>'CO2'!C388:AE388</xm:f>
              <xm:sqref>AG388</xm:sqref>
            </x14:sparkline>
            <x14:sparkline>
              <xm:f>'CO2'!C389:AE389</xm:f>
              <xm:sqref>AG389</xm:sqref>
            </x14:sparkline>
            <x14:sparkline>
              <xm:f>'CO2'!C390:AE390</xm:f>
              <xm:sqref>AG390</xm:sqref>
            </x14:sparkline>
            <x14:sparkline>
              <xm:f>'CO2'!C391:AE391</xm:f>
              <xm:sqref>AG391</xm:sqref>
            </x14:sparkline>
            <x14:sparkline>
              <xm:f>'CO2'!C392:AE392</xm:f>
              <xm:sqref>AG392</xm:sqref>
            </x14:sparkline>
            <x14:sparkline>
              <xm:f>'CO2'!C393:AE393</xm:f>
              <xm:sqref>AG393</xm:sqref>
            </x14:sparkline>
            <x14:sparkline>
              <xm:f>'CO2'!C394:AE394</xm:f>
              <xm:sqref>AG394</xm:sqref>
            </x14:sparkline>
            <x14:sparkline>
              <xm:f>'CO2'!C395:AE395</xm:f>
              <xm:sqref>AG395</xm:sqref>
            </x14:sparkline>
            <x14:sparkline>
              <xm:f>'CO2'!C396:AE396</xm:f>
              <xm:sqref>AG396</xm:sqref>
            </x14:sparkline>
            <x14:sparkline>
              <xm:f>'CO2'!C397:AE397</xm:f>
              <xm:sqref>AG397</xm:sqref>
            </x14:sparkline>
            <x14:sparkline>
              <xm:f>'CO2'!C398:AE398</xm:f>
              <xm:sqref>AG398</xm:sqref>
            </x14:sparkline>
            <x14:sparkline>
              <xm:f>'CO2'!C399:AE399</xm:f>
              <xm:sqref>AG399</xm:sqref>
            </x14:sparkline>
            <x14:sparkline>
              <xm:f>'CO2'!C400:AE400</xm:f>
              <xm:sqref>AG400</xm:sqref>
            </x14:sparkline>
            <x14:sparkline>
              <xm:f>'CO2'!C401:AE401</xm:f>
              <xm:sqref>AG401</xm:sqref>
            </x14:sparkline>
            <x14:sparkline>
              <xm:f>'CO2'!C402:AE402</xm:f>
              <xm:sqref>AG402</xm:sqref>
            </x14:sparkline>
            <x14:sparkline>
              <xm:f>'CO2'!C403:AE403</xm:f>
              <xm:sqref>AG403</xm:sqref>
            </x14:sparkline>
            <x14:sparkline>
              <xm:f>'CO2'!C404:AE404</xm:f>
              <xm:sqref>AG404</xm:sqref>
            </x14:sparkline>
            <x14:sparkline>
              <xm:f>'CO2'!C405:AE405</xm:f>
              <xm:sqref>AG405</xm:sqref>
            </x14:sparkline>
            <x14:sparkline>
              <xm:f>'CO2'!C406:AE406</xm:f>
              <xm:sqref>AG406</xm:sqref>
            </x14:sparkline>
            <x14:sparkline>
              <xm:f>'CO2'!C407:AE407</xm:f>
              <xm:sqref>AG407</xm:sqref>
            </x14:sparkline>
            <x14:sparkline>
              <xm:f>'CO2'!C408:AE408</xm:f>
              <xm:sqref>AG408</xm:sqref>
            </x14:sparkline>
            <x14:sparkline>
              <xm:f>'CO2'!C409:AE409</xm:f>
              <xm:sqref>AG409</xm:sqref>
            </x14:sparkline>
            <x14:sparkline>
              <xm:f>'CO2'!C410:AE410</xm:f>
              <xm:sqref>AG410</xm:sqref>
            </x14:sparkline>
            <x14:sparkline>
              <xm:f>'CO2'!C411:AE411</xm:f>
              <xm:sqref>AG411</xm:sqref>
            </x14:sparkline>
            <x14:sparkline>
              <xm:f>'CO2'!C412:AE412</xm:f>
              <xm:sqref>AG412</xm:sqref>
            </x14:sparkline>
            <x14:sparkline>
              <xm:f>'CO2'!C413:AE413</xm:f>
              <xm:sqref>AG413</xm:sqref>
            </x14:sparkline>
            <x14:sparkline>
              <xm:f>'CO2'!C414:AE414</xm:f>
              <xm:sqref>AG414</xm:sqref>
            </x14:sparkline>
            <x14:sparkline>
              <xm:f>'CO2'!C415:AE415</xm:f>
              <xm:sqref>AG415</xm:sqref>
            </x14:sparkline>
            <x14:sparkline>
              <xm:f>'CO2'!C416:AE416</xm:f>
              <xm:sqref>AG416</xm:sqref>
            </x14:sparkline>
            <x14:sparkline>
              <xm:f>'CO2'!C417:AE417</xm:f>
              <xm:sqref>AG417</xm:sqref>
            </x14:sparkline>
            <x14:sparkline>
              <xm:f>'CO2'!C418:AE418</xm:f>
              <xm:sqref>AG418</xm:sqref>
            </x14:sparkline>
            <x14:sparkline>
              <xm:f>'CO2'!C419:AE419</xm:f>
              <xm:sqref>AG419</xm:sqref>
            </x14:sparkline>
            <x14:sparkline>
              <xm:f>'CO2'!C420:AE420</xm:f>
              <xm:sqref>AG420</xm:sqref>
            </x14:sparkline>
            <x14:sparkline>
              <xm:f>'CO2'!C421:AE421</xm:f>
              <xm:sqref>AG421</xm:sqref>
            </x14:sparkline>
            <x14:sparkline>
              <xm:f>'CO2'!C422:AE422</xm:f>
              <xm:sqref>AG422</xm:sqref>
            </x14:sparkline>
            <x14:sparkline>
              <xm:f>'CO2'!C423:AE423</xm:f>
              <xm:sqref>AG423</xm:sqref>
            </x14:sparkline>
            <x14:sparkline>
              <xm:f>'CO2'!C424:AE424</xm:f>
              <xm:sqref>AG424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FF00"/>
  </sheetPr>
  <dimension ref="A1:BK661"/>
  <sheetViews>
    <sheetView showGridLines="0" topLeftCell="A594" zoomScale="70" zoomScaleNormal="70" workbookViewId="0">
      <selection activeCell="C418" sqref="C418:AE423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794</v>
      </c>
    </row>
    <row r="2" spans="1:31" ht="15" x14ac:dyDescent="0.25">
      <c r="C2" s="86"/>
      <c r="D2" s="74"/>
      <c r="E2" s="74"/>
      <c r="F2" s="74"/>
      <c r="G2" s="74"/>
      <c r="H2" s="74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31" x14ac:dyDescent="0.2">
      <c r="A3" s="99" t="s">
        <v>17</v>
      </c>
      <c r="B3" s="99" t="s">
        <v>18</v>
      </c>
      <c r="C3" s="99">
        <v>1990</v>
      </c>
      <c r="D3" s="99">
        <v>1991</v>
      </c>
      <c r="E3" s="99">
        <v>1992</v>
      </c>
      <c r="F3" s="99">
        <v>1993</v>
      </c>
      <c r="G3" s="99">
        <v>1994</v>
      </c>
      <c r="H3" s="99">
        <v>1995</v>
      </c>
      <c r="I3" s="99">
        <v>1996</v>
      </c>
      <c r="J3" s="99">
        <v>1997</v>
      </c>
      <c r="K3" s="99">
        <v>1998</v>
      </c>
      <c r="L3" s="99">
        <v>1999</v>
      </c>
      <c r="M3" s="99">
        <v>2000</v>
      </c>
      <c r="N3" s="99">
        <v>2001</v>
      </c>
      <c r="O3" s="99">
        <v>2002</v>
      </c>
      <c r="P3" s="99">
        <v>2003</v>
      </c>
      <c r="Q3" s="99">
        <v>2004</v>
      </c>
      <c r="R3" s="99">
        <v>2005</v>
      </c>
      <c r="S3" s="99">
        <v>2006</v>
      </c>
      <c r="T3" s="99">
        <v>2007</v>
      </c>
      <c r="U3" s="99">
        <v>2008</v>
      </c>
      <c r="V3" s="99">
        <v>2009</v>
      </c>
      <c r="W3" s="99">
        <v>2010</v>
      </c>
      <c r="X3" s="99">
        <v>2011</v>
      </c>
      <c r="Y3" s="99">
        <v>2012</v>
      </c>
      <c r="Z3" s="99">
        <v>2013</v>
      </c>
      <c r="AA3" s="99">
        <v>2014</v>
      </c>
      <c r="AB3" s="99">
        <v>2015</v>
      </c>
      <c r="AC3" s="99">
        <v>2016</v>
      </c>
      <c r="AD3" s="99">
        <v>2017</v>
      </c>
      <c r="AE3" s="99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-1820.2214859711701</v>
      </c>
      <c r="D4" s="28">
        <f t="shared" si="0"/>
        <v>-1946.724805007756</v>
      </c>
      <c r="E4" s="28">
        <f t="shared" si="0"/>
        <v>-2137.0344876898002</v>
      </c>
      <c r="F4" s="28">
        <f t="shared" si="0"/>
        <v>-2299.4219874594905</v>
      </c>
      <c r="G4" s="28">
        <f t="shared" si="0"/>
        <v>-2420.6726294096206</v>
      </c>
      <c r="H4" s="28">
        <f t="shared" si="0"/>
        <v>-2313.393769529981</v>
      </c>
      <c r="I4" s="28">
        <f t="shared" si="0"/>
        <v>-2364.2095117359472</v>
      </c>
      <c r="J4" s="28">
        <f t="shared" si="0"/>
        <v>-2454.9239662272439</v>
      </c>
      <c r="K4" s="28">
        <f t="shared" si="0"/>
        <v>-2471.1464742173234</v>
      </c>
      <c r="L4" s="28">
        <f t="shared" si="0"/>
        <v>-2654.368318886663</v>
      </c>
      <c r="M4" s="28">
        <f t="shared" si="0"/>
        <v>-2714.3446400704852</v>
      </c>
      <c r="N4" s="28">
        <f t="shared" si="0"/>
        <v>-2717.7550568455672</v>
      </c>
      <c r="O4" s="28">
        <f t="shared" si="0"/>
        <v>-2756.3806569908647</v>
      </c>
      <c r="P4" s="28">
        <f t="shared" si="0"/>
        <v>-2910.7028477901385</v>
      </c>
      <c r="Q4" s="28">
        <f t="shared" si="0"/>
        <v>-2589.9550522813597</v>
      </c>
      <c r="R4" s="28">
        <f t="shared" si="0"/>
        <v>-2664.07292594719</v>
      </c>
      <c r="S4" s="28">
        <f t="shared" si="0"/>
        <v>-2817.619725311522</v>
      </c>
      <c r="T4" s="28">
        <f t="shared" si="0"/>
        <v>-2867.1796945612396</v>
      </c>
      <c r="U4" s="28">
        <f t="shared" si="0"/>
        <v>-2878.0645093369985</v>
      </c>
      <c r="V4" s="28">
        <f t="shared" si="0"/>
        <v>-2881.3522165406785</v>
      </c>
      <c r="W4" s="28">
        <f t="shared" si="0"/>
        <v>-3009.2524978841134</v>
      </c>
      <c r="X4" s="28">
        <f t="shared" si="0"/>
        <v>-3128.2075125744223</v>
      </c>
      <c r="Y4" s="28">
        <f t="shared" si="0"/>
        <v>-3136.6786701982019</v>
      </c>
      <c r="Z4" s="28">
        <f t="shared" si="0"/>
        <v>-3345.9350647329143</v>
      </c>
      <c r="AA4" s="28">
        <f t="shared" si="0"/>
        <v>-3439.3035028410086</v>
      </c>
      <c r="AB4" s="28">
        <f t="shared" si="0"/>
        <v>-3522.2562318265154</v>
      </c>
      <c r="AC4" s="28">
        <f t="shared" si="0"/>
        <v>-3489.5885683575675</v>
      </c>
      <c r="AD4" s="28">
        <f t="shared" si="0"/>
        <v>-3359.0162547711166</v>
      </c>
      <c r="AE4" s="28">
        <f t="shared" si="0"/>
        <v>-3319.0896060359796</v>
      </c>
    </row>
    <row r="5" spans="1:31" x14ac:dyDescent="0.2">
      <c r="A5" s="31" t="s">
        <v>19</v>
      </c>
      <c r="B5" s="7" t="s">
        <v>20</v>
      </c>
      <c r="C5" s="28">
        <f t="shared" ref="C5:AE5" si="1">+C7+C67+C102</f>
        <v>0</v>
      </c>
      <c r="D5" s="28">
        <f t="shared" si="1"/>
        <v>0</v>
      </c>
      <c r="E5" s="28">
        <f t="shared" si="1"/>
        <v>0</v>
      </c>
      <c r="F5" s="28">
        <f t="shared" si="1"/>
        <v>0</v>
      </c>
      <c r="G5" s="28">
        <f t="shared" si="1"/>
        <v>0</v>
      </c>
      <c r="H5" s="28">
        <f t="shared" si="1"/>
        <v>0</v>
      </c>
      <c r="I5" s="28">
        <f t="shared" si="1"/>
        <v>0</v>
      </c>
      <c r="J5" s="28">
        <f t="shared" si="1"/>
        <v>0</v>
      </c>
      <c r="K5" s="28">
        <f t="shared" si="1"/>
        <v>0</v>
      </c>
      <c r="L5" s="28">
        <f t="shared" si="1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28">
        <f t="shared" si="1"/>
        <v>0</v>
      </c>
      <c r="U5" s="28">
        <f t="shared" si="1"/>
        <v>0</v>
      </c>
      <c r="V5" s="28">
        <f t="shared" si="1"/>
        <v>0</v>
      </c>
      <c r="W5" s="28">
        <f t="shared" si="1"/>
        <v>0</v>
      </c>
      <c r="X5" s="28">
        <f t="shared" si="1"/>
        <v>0</v>
      </c>
      <c r="Y5" s="28">
        <f t="shared" si="1"/>
        <v>0</v>
      </c>
      <c r="Z5" s="28">
        <f t="shared" si="1"/>
        <v>0</v>
      </c>
      <c r="AA5" s="28">
        <f t="shared" si="1"/>
        <v>0</v>
      </c>
      <c r="AB5" s="28">
        <f t="shared" si="1"/>
        <v>0</v>
      </c>
      <c r="AC5" s="28">
        <f t="shared" si="1"/>
        <v>0</v>
      </c>
      <c r="AD5" s="28">
        <f t="shared" si="1"/>
        <v>0</v>
      </c>
      <c r="AE5" s="28">
        <f t="shared" si="1"/>
        <v>0</v>
      </c>
    </row>
    <row r="6" spans="1:31" x14ac:dyDescent="0.2">
      <c r="A6" s="13" t="s">
        <v>21</v>
      </c>
      <c r="B6" s="4" t="s">
        <v>22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>
        <f t="shared" ref="C9:AE9" si="4">+C10+C11+C12</f>
        <v>0</v>
      </c>
      <c r="D9" s="21">
        <f t="shared" si="4"/>
        <v>0</v>
      </c>
      <c r="E9" s="21">
        <f t="shared" si="4"/>
        <v>0</v>
      </c>
      <c r="F9" s="21">
        <f t="shared" si="4"/>
        <v>0</v>
      </c>
      <c r="G9" s="21">
        <f t="shared" si="4"/>
        <v>0</v>
      </c>
      <c r="H9" s="21">
        <f t="shared" si="4"/>
        <v>0</v>
      </c>
      <c r="I9" s="21">
        <f t="shared" si="4"/>
        <v>0</v>
      </c>
      <c r="J9" s="21">
        <f t="shared" si="4"/>
        <v>0</v>
      </c>
      <c r="K9" s="21">
        <f t="shared" si="4"/>
        <v>0</v>
      </c>
      <c r="L9" s="21">
        <f t="shared" si="4"/>
        <v>0</v>
      </c>
      <c r="M9" s="21">
        <f t="shared" si="4"/>
        <v>0</v>
      </c>
      <c r="N9" s="21">
        <f t="shared" si="4"/>
        <v>0</v>
      </c>
      <c r="O9" s="21">
        <f t="shared" si="4"/>
        <v>0</v>
      </c>
      <c r="P9" s="21">
        <f t="shared" si="4"/>
        <v>0</v>
      </c>
      <c r="Q9" s="21">
        <f t="shared" si="4"/>
        <v>0</v>
      </c>
      <c r="R9" s="21">
        <f t="shared" si="4"/>
        <v>0</v>
      </c>
      <c r="S9" s="21">
        <f t="shared" si="4"/>
        <v>0</v>
      </c>
      <c r="T9" s="21">
        <f t="shared" si="4"/>
        <v>0</v>
      </c>
      <c r="U9" s="21">
        <f t="shared" si="4"/>
        <v>0</v>
      </c>
      <c r="V9" s="21">
        <f t="shared" si="4"/>
        <v>0</v>
      </c>
      <c r="W9" s="21">
        <f t="shared" si="4"/>
        <v>0</v>
      </c>
      <c r="X9" s="21">
        <f t="shared" si="4"/>
        <v>0</v>
      </c>
      <c r="Y9" s="21">
        <f t="shared" si="4"/>
        <v>0</v>
      </c>
      <c r="Z9" s="21">
        <f t="shared" si="4"/>
        <v>0</v>
      </c>
      <c r="AA9" s="21">
        <f t="shared" si="4"/>
        <v>0</v>
      </c>
      <c r="AB9" s="21">
        <f t="shared" si="4"/>
        <v>0</v>
      </c>
      <c r="AC9" s="21">
        <f t="shared" si="4"/>
        <v>0</v>
      </c>
      <c r="AD9" s="21">
        <f t="shared" si="4"/>
        <v>0</v>
      </c>
      <c r="AE9" s="21">
        <f t="shared" si="4"/>
        <v>0</v>
      </c>
    </row>
    <row r="10" spans="1:31" x14ac:dyDescent="0.2">
      <c r="A10" s="13" t="s">
        <v>29</v>
      </c>
      <c r="B10" s="4" t="s">
        <v>30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</row>
    <row r="11" spans="1:31" x14ac:dyDescent="0.2">
      <c r="A11" s="13" t="s">
        <v>31</v>
      </c>
      <c r="B11" s="4" t="s">
        <v>32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</row>
    <row r="12" spans="1:31" x14ac:dyDescent="0.2">
      <c r="A12" s="13" t="s">
        <v>33</v>
      </c>
      <c r="B12" s="4" t="s">
        <v>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</row>
    <row r="13" spans="1:31" x14ac:dyDescent="0.2">
      <c r="A13" s="13" t="s">
        <v>35</v>
      </c>
      <c r="B13" s="4" t="s">
        <v>36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</row>
    <row r="14" spans="1:31" x14ac:dyDescent="0.2">
      <c r="A14" s="13" t="s">
        <v>37</v>
      </c>
      <c r="B14" s="4" t="s">
        <v>38</v>
      </c>
      <c r="C14" s="21">
        <f t="shared" ref="C14:AE14" si="5">+C15+C16</f>
        <v>0</v>
      </c>
      <c r="D14" s="21">
        <f t="shared" si="5"/>
        <v>0</v>
      </c>
      <c r="E14" s="21">
        <f t="shared" si="5"/>
        <v>0</v>
      </c>
      <c r="F14" s="21">
        <f t="shared" si="5"/>
        <v>0</v>
      </c>
      <c r="G14" s="21">
        <f t="shared" si="5"/>
        <v>0</v>
      </c>
      <c r="H14" s="21">
        <f t="shared" si="5"/>
        <v>0</v>
      </c>
      <c r="I14" s="21">
        <f t="shared" si="5"/>
        <v>0</v>
      </c>
      <c r="J14" s="21">
        <f t="shared" si="5"/>
        <v>0</v>
      </c>
      <c r="K14" s="21">
        <f t="shared" si="5"/>
        <v>0</v>
      </c>
      <c r="L14" s="21">
        <f t="shared" si="5"/>
        <v>0</v>
      </c>
      <c r="M14" s="21">
        <f t="shared" si="5"/>
        <v>0</v>
      </c>
      <c r="N14" s="21">
        <f t="shared" si="5"/>
        <v>0</v>
      </c>
      <c r="O14" s="21">
        <f t="shared" si="5"/>
        <v>0</v>
      </c>
      <c r="P14" s="21">
        <f t="shared" si="5"/>
        <v>0</v>
      </c>
      <c r="Q14" s="21">
        <f t="shared" si="5"/>
        <v>0</v>
      </c>
      <c r="R14" s="21">
        <f t="shared" si="5"/>
        <v>0</v>
      </c>
      <c r="S14" s="21">
        <f t="shared" si="5"/>
        <v>0</v>
      </c>
      <c r="T14" s="21">
        <f t="shared" si="5"/>
        <v>0</v>
      </c>
      <c r="U14" s="21">
        <f t="shared" si="5"/>
        <v>0</v>
      </c>
      <c r="V14" s="21">
        <f t="shared" si="5"/>
        <v>0</v>
      </c>
      <c r="W14" s="21">
        <f t="shared" si="5"/>
        <v>0</v>
      </c>
      <c r="X14" s="21">
        <f t="shared" si="5"/>
        <v>0</v>
      </c>
      <c r="Y14" s="21">
        <f t="shared" si="5"/>
        <v>0</v>
      </c>
      <c r="Z14" s="21">
        <f t="shared" si="5"/>
        <v>0</v>
      </c>
      <c r="AA14" s="21">
        <f t="shared" si="5"/>
        <v>0</v>
      </c>
      <c r="AB14" s="21">
        <f t="shared" si="5"/>
        <v>0</v>
      </c>
      <c r="AC14" s="21">
        <f t="shared" si="5"/>
        <v>0</v>
      </c>
      <c r="AD14" s="21">
        <f t="shared" si="5"/>
        <v>0</v>
      </c>
      <c r="AE14" s="21">
        <f t="shared" si="5"/>
        <v>0</v>
      </c>
    </row>
    <row r="15" spans="1:31" x14ac:dyDescent="0.2">
      <c r="A15" s="13" t="s">
        <v>39</v>
      </c>
      <c r="B15" s="4" t="s">
        <v>40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</row>
    <row r="16" spans="1:31" x14ac:dyDescent="0.2">
      <c r="A16" s="13" t="s">
        <v>41</v>
      </c>
      <c r="B16" s="4" t="s">
        <v>42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</row>
    <row r="17" spans="1:31" x14ac:dyDescent="0.2">
      <c r="A17" s="13" t="s">
        <v>43</v>
      </c>
      <c r="B17" s="4" t="s">
        <v>44</v>
      </c>
      <c r="C17" s="21">
        <f t="shared" ref="C17:AE17" si="6">+C18+C19+C20+C21+C22+C23+C24+C25+C26+C27+C28+C29+C30</f>
        <v>0</v>
      </c>
      <c r="D17" s="21">
        <f t="shared" si="6"/>
        <v>0</v>
      </c>
      <c r="E17" s="21">
        <f t="shared" si="6"/>
        <v>0</v>
      </c>
      <c r="F17" s="21">
        <f t="shared" si="6"/>
        <v>0</v>
      </c>
      <c r="G17" s="21">
        <f t="shared" si="6"/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21">
        <f t="shared" si="6"/>
        <v>0</v>
      </c>
      <c r="L17" s="21">
        <f t="shared" si="6"/>
        <v>0</v>
      </c>
      <c r="M17" s="21">
        <f t="shared" si="6"/>
        <v>0</v>
      </c>
      <c r="N17" s="21">
        <f t="shared" si="6"/>
        <v>0</v>
      </c>
      <c r="O17" s="21">
        <f t="shared" si="6"/>
        <v>0</v>
      </c>
      <c r="P17" s="21">
        <f t="shared" si="6"/>
        <v>0</v>
      </c>
      <c r="Q17" s="21">
        <f t="shared" si="6"/>
        <v>0</v>
      </c>
      <c r="R17" s="21">
        <f t="shared" si="6"/>
        <v>0</v>
      </c>
      <c r="S17" s="21">
        <f t="shared" si="6"/>
        <v>0</v>
      </c>
      <c r="T17" s="21">
        <f t="shared" si="6"/>
        <v>0</v>
      </c>
      <c r="U17" s="21">
        <f t="shared" si="6"/>
        <v>0</v>
      </c>
      <c r="V17" s="21">
        <f t="shared" si="6"/>
        <v>0</v>
      </c>
      <c r="W17" s="21">
        <f t="shared" si="6"/>
        <v>0</v>
      </c>
      <c r="X17" s="21">
        <f t="shared" si="6"/>
        <v>0</v>
      </c>
      <c r="Y17" s="21">
        <f t="shared" si="6"/>
        <v>0</v>
      </c>
      <c r="Z17" s="21">
        <f t="shared" si="6"/>
        <v>0</v>
      </c>
      <c r="AA17" s="21">
        <f t="shared" si="6"/>
        <v>0</v>
      </c>
      <c r="AB17" s="21">
        <f t="shared" si="6"/>
        <v>0</v>
      </c>
      <c r="AC17" s="21">
        <f t="shared" si="6"/>
        <v>0</v>
      </c>
      <c r="AD17" s="21">
        <f t="shared" si="6"/>
        <v>0</v>
      </c>
      <c r="AE17" s="21">
        <f t="shared" si="6"/>
        <v>0</v>
      </c>
    </row>
    <row r="18" spans="1:31" x14ac:dyDescent="0.2">
      <c r="A18" s="13" t="s">
        <v>45</v>
      </c>
      <c r="B18" s="4" t="s">
        <v>46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</row>
    <row r="19" spans="1:31" x14ac:dyDescent="0.2">
      <c r="A19" s="13" t="s">
        <v>47</v>
      </c>
      <c r="B19" s="4" t="s">
        <v>48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</row>
    <row r="20" spans="1:31" x14ac:dyDescent="0.2">
      <c r="A20" s="13" t="s">
        <v>49</v>
      </c>
      <c r="B20" s="4" t="s">
        <v>50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</row>
    <row r="21" spans="1:31" x14ac:dyDescent="0.2">
      <c r="A21" s="13" t="s">
        <v>51</v>
      </c>
      <c r="B21" s="4" t="s">
        <v>52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</row>
    <row r="22" spans="1:31" x14ac:dyDescent="0.2">
      <c r="A22" s="13" t="s">
        <v>53</v>
      </c>
      <c r="B22" s="4" t="s">
        <v>54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</row>
    <row r="23" spans="1:31" x14ac:dyDescent="0.2">
      <c r="A23" s="13" t="s">
        <v>55</v>
      </c>
      <c r="B23" s="4" t="s">
        <v>56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</row>
    <row r="24" spans="1:31" x14ac:dyDescent="0.2">
      <c r="A24" s="13" t="s">
        <v>57</v>
      </c>
      <c r="B24" s="4" t="s">
        <v>58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</row>
    <row r="25" spans="1:31" x14ac:dyDescent="0.2">
      <c r="A25" s="13" t="s">
        <v>59</v>
      </c>
      <c r="B25" s="4" t="s">
        <v>60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</row>
    <row r="26" spans="1:31" x14ac:dyDescent="0.2">
      <c r="A26" s="13" t="s">
        <v>61</v>
      </c>
      <c r="B26" s="4" t="s">
        <v>62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</row>
    <row r="27" spans="1:31" x14ac:dyDescent="0.2">
      <c r="A27" s="13" t="s">
        <v>63</v>
      </c>
      <c r="B27" s="4" t="s">
        <v>64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</row>
    <row r="28" spans="1:31" x14ac:dyDescent="0.2">
      <c r="A28" s="13" t="s">
        <v>65</v>
      </c>
      <c r="B28" s="4" t="s">
        <v>66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</row>
    <row r="29" spans="1:31" x14ac:dyDescent="0.2">
      <c r="A29" s="13" t="s">
        <v>67</v>
      </c>
      <c r="B29" s="4" t="s">
        <v>68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</row>
    <row r="30" spans="1:31" x14ac:dyDescent="0.2">
      <c r="A30" s="13" t="s">
        <v>69</v>
      </c>
      <c r="B30" s="4" t="s">
        <v>70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</row>
    <row r="31" spans="1:31" x14ac:dyDescent="0.2">
      <c r="A31" s="13" t="s">
        <v>71</v>
      </c>
      <c r="B31" s="4" t="s">
        <v>72</v>
      </c>
      <c r="C31" s="21">
        <f t="shared" ref="C31:AE31" si="7">+C32+C35+C46+C47+C50</f>
        <v>0</v>
      </c>
      <c r="D31" s="21">
        <f t="shared" si="7"/>
        <v>0</v>
      </c>
      <c r="E31" s="21">
        <f t="shared" si="7"/>
        <v>0</v>
      </c>
      <c r="F31" s="21">
        <f t="shared" si="7"/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0</v>
      </c>
      <c r="N31" s="21">
        <f t="shared" si="7"/>
        <v>0</v>
      </c>
      <c r="O31" s="21">
        <f t="shared" si="7"/>
        <v>0</v>
      </c>
      <c r="P31" s="21">
        <f t="shared" si="7"/>
        <v>0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7"/>
        <v>0</v>
      </c>
      <c r="U31" s="21">
        <f t="shared" si="7"/>
        <v>0</v>
      </c>
      <c r="V31" s="21">
        <f t="shared" si="7"/>
        <v>0</v>
      </c>
      <c r="W31" s="21">
        <f t="shared" si="7"/>
        <v>0</v>
      </c>
      <c r="X31" s="21">
        <f t="shared" si="7"/>
        <v>0</v>
      </c>
      <c r="Y31" s="21">
        <f t="shared" si="7"/>
        <v>0</v>
      </c>
      <c r="Z31" s="21">
        <f t="shared" si="7"/>
        <v>0</v>
      </c>
      <c r="AA31" s="21">
        <f t="shared" si="7"/>
        <v>0</v>
      </c>
      <c r="AB31" s="21">
        <f t="shared" si="7"/>
        <v>0</v>
      </c>
      <c r="AC31" s="21">
        <f t="shared" si="7"/>
        <v>0</v>
      </c>
      <c r="AD31" s="21">
        <f t="shared" si="7"/>
        <v>0</v>
      </c>
      <c r="AE31" s="21">
        <f t="shared" si="7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8">+C34</f>
        <v>0</v>
      </c>
      <c r="D32" s="21">
        <f t="shared" si="8"/>
        <v>0</v>
      </c>
      <c r="E32" s="21">
        <f t="shared" si="8"/>
        <v>0</v>
      </c>
      <c r="F32" s="21">
        <f t="shared" si="8"/>
        <v>0</v>
      </c>
      <c r="G32" s="21">
        <f t="shared" si="8"/>
        <v>0</v>
      </c>
      <c r="H32" s="21">
        <f t="shared" si="8"/>
        <v>0</v>
      </c>
      <c r="I32" s="21">
        <f t="shared" si="8"/>
        <v>0</v>
      </c>
      <c r="J32" s="21">
        <f t="shared" si="8"/>
        <v>0</v>
      </c>
      <c r="K32" s="21">
        <f t="shared" si="8"/>
        <v>0</v>
      </c>
      <c r="L32" s="21">
        <f t="shared" si="8"/>
        <v>0</v>
      </c>
      <c r="M32" s="21">
        <f t="shared" si="8"/>
        <v>0</v>
      </c>
      <c r="N32" s="21">
        <f t="shared" si="8"/>
        <v>0</v>
      </c>
      <c r="O32" s="21">
        <f t="shared" si="8"/>
        <v>0</v>
      </c>
      <c r="P32" s="21">
        <f t="shared" si="8"/>
        <v>0</v>
      </c>
      <c r="Q32" s="21">
        <f t="shared" si="8"/>
        <v>0</v>
      </c>
      <c r="R32" s="21">
        <f t="shared" si="8"/>
        <v>0</v>
      </c>
      <c r="S32" s="21">
        <f t="shared" si="8"/>
        <v>0</v>
      </c>
      <c r="T32" s="21">
        <f t="shared" si="8"/>
        <v>0</v>
      </c>
      <c r="U32" s="21">
        <f t="shared" si="8"/>
        <v>0</v>
      </c>
      <c r="V32" s="21">
        <f t="shared" si="8"/>
        <v>0</v>
      </c>
      <c r="W32" s="21">
        <f t="shared" si="8"/>
        <v>0</v>
      </c>
      <c r="X32" s="21">
        <f t="shared" si="8"/>
        <v>0</v>
      </c>
      <c r="Y32" s="21">
        <f t="shared" si="8"/>
        <v>0</v>
      </c>
      <c r="Z32" s="21">
        <f t="shared" si="8"/>
        <v>0</v>
      </c>
      <c r="AA32" s="21">
        <f t="shared" si="8"/>
        <v>0</v>
      </c>
      <c r="AB32" s="21">
        <f t="shared" si="8"/>
        <v>0</v>
      </c>
      <c r="AC32" s="21">
        <f t="shared" si="8"/>
        <v>0</v>
      </c>
      <c r="AD32" s="21">
        <f t="shared" si="8"/>
        <v>0</v>
      </c>
      <c r="AE32" s="21">
        <f t="shared" si="8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</row>
    <row r="35" spans="1:31" x14ac:dyDescent="0.2">
      <c r="A35" s="13" t="s">
        <v>79</v>
      </c>
      <c r="B35" s="4" t="s">
        <v>80</v>
      </c>
      <c r="C35" s="21">
        <f t="shared" ref="C35:AE35" si="9">+C36+C39+C42+C43+C44+C45</f>
        <v>0</v>
      </c>
      <c r="D35" s="21">
        <f t="shared" si="9"/>
        <v>0</v>
      </c>
      <c r="E35" s="21">
        <f t="shared" si="9"/>
        <v>0</v>
      </c>
      <c r="F35" s="21">
        <f t="shared" si="9"/>
        <v>0</v>
      </c>
      <c r="G35" s="21">
        <f t="shared" si="9"/>
        <v>0</v>
      </c>
      <c r="H35" s="21">
        <f t="shared" si="9"/>
        <v>0</v>
      </c>
      <c r="I35" s="21">
        <f t="shared" si="9"/>
        <v>0</v>
      </c>
      <c r="J35" s="21">
        <f t="shared" si="9"/>
        <v>0</v>
      </c>
      <c r="K35" s="21">
        <f t="shared" si="9"/>
        <v>0</v>
      </c>
      <c r="L35" s="21">
        <f t="shared" si="9"/>
        <v>0</v>
      </c>
      <c r="M35" s="21">
        <f t="shared" si="9"/>
        <v>0</v>
      </c>
      <c r="N35" s="21">
        <f t="shared" si="9"/>
        <v>0</v>
      </c>
      <c r="O35" s="21">
        <f t="shared" si="9"/>
        <v>0</v>
      </c>
      <c r="P35" s="21">
        <f t="shared" si="9"/>
        <v>0</v>
      </c>
      <c r="Q35" s="21">
        <f t="shared" si="9"/>
        <v>0</v>
      </c>
      <c r="R35" s="21">
        <f t="shared" si="9"/>
        <v>0</v>
      </c>
      <c r="S35" s="21">
        <f t="shared" si="9"/>
        <v>0</v>
      </c>
      <c r="T35" s="21">
        <f t="shared" si="9"/>
        <v>0</v>
      </c>
      <c r="U35" s="21">
        <f t="shared" si="9"/>
        <v>0</v>
      </c>
      <c r="V35" s="21">
        <f t="shared" si="9"/>
        <v>0</v>
      </c>
      <c r="W35" s="21">
        <f t="shared" si="9"/>
        <v>0</v>
      </c>
      <c r="X35" s="21">
        <f t="shared" si="9"/>
        <v>0</v>
      </c>
      <c r="Y35" s="21">
        <f t="shared" si="9"/>
        <v>0</v>
      </c>
      <c r="Z35" s="21">
        <f t="shared" si="9"/>
        <v>0</v>
      </c>
      <c r="AA35" s="21">
        <f t="shared" si="9"/>
        <v>0</v>
      </c>
      <c r="AB35" s="21">
        <f t="shared" si="9"/>
        <v>0</v>
      </c>
      <c r="AC35" s="21">
        <f t="shared" si="9"/>
        <v>0</v>
      </c>
      <c r="AD35" s="21">
        <f t="shared" si="9"/>
        <v>0</v>
      </c>
      <c r="AE35" s="21">
        <f t="shared" si="9"/>
        <v>0</v>
      </c>
    </row>
    <row r="36" spans="1:31" x14ac:dyDescent="0.2">
      <c r="A36" s="13" t="s">
        <v>81</v>
      </c>
      <c r="B36" s="4" t="s">
        <v>82</v>
      </c>
      <c r="C36" s="21">
        <f t="shared" ref="C36:AE36" si="10">+C37+C38</f>
        <v>0</v>
      </c>
      <c r="D36" s="21">
        <f t="shared" si="10"/>
        <v>0</v>
      </c>
      <c r="E36" s="21">
        <f t="shared" si="10"/>
        <v>0</v>
      </c>
      <c r="F36" s="21">
        <f t="shared" si="10"/>
        <v>0</v>
      </c>
      <c r="G36" s="21">
        <f t="shared" si="10"/>
        <v>0</v>
      </c>
      <c r="H36" s="21">
        <f t="shared" si="10"/>
        <v>0</v>
      </c>
      <c r="I36" s="21">
        <f t="shared" si="10"/>
        <v>0</v>
      </c>
      <c r="J36" s="21">
        <f t="shared" si="10"/>
        <v>0</v>
      </c>
      <c r="K36" s="21">
        <f t="shared" si="10"/>
        <v>0</v>
      </c>
      <c r="L36" s="21">
        <f t="shared" si="10"/>
        <v>0</v>
      </c>
      <c r="M36" s="21">
        <f t="shared" si="10"/>
        <v>0</v>
      </c>
      <c r="N36" s="21">
        <f t="shared" si="10"/>
        <v>0</v>
      </c>
      <c r="O36" s="21">
        <f t="shared" si="10"/>
        <v>0</v>
      </c>
      <c r="P36" s="21">
        <f t="shared" si="10"/>
        <v>0</v>
      </c>
      <c r="Q36" s="21">
        <f t="shared" si="10"/>
        <v>0</v>
      </c>
      <c r="R36" s="21">
        <f t="shared" si="10"/>
        <v>0</v>
      </c>
      <c r="S36" s="21">
        <f t="shared" si="10"/>
        <v>0</v>
      </c>
      <c r="T36" s="21">
        <f t="shared" si="10"/>
        <v>0</v>
      </c>
      <c r="U36" s="21">
        <f t="shared" si="10"/>
        <v>0</v>
      </c>
      <c r="V36" s="21">
        <f t="shared" si="10"/>
        <v>0</v>
      </c>
      <c r="W36" s="21">
        <f t="shared" si="10"/>
        <v>0</v>
      </c>
      <c r="X36" s="21">
        <f t="shared" si="10"/>
        <v>0</v>
      </c>
      <c r="Y36" s="21">
        <f t="shared" si="10"/>
        <v>0</v>
      </c>
      <c r="Z36" s="21">
        <f t="shared" si="10"/>
        <v>0</v>
      </c>
      <c r="AA36" s="21">
        <f t="shared" si="10"/>
        <v>0</v>
      </c>
      <c r="AB36" s="21">
        <f t="shared" si="10"/>
        <v>0</v>
      </c>
      <c r="AC36" s="21">
        <f t="shared" si="10"/>
        <v>0</v>
      </c>
      <c r="AD36" s="21">
        <f t="shared" si="10"/>
        <v>0</v>
      </c>
      <c r="AE36" s="21">
        <f t="shared" si="10"/>
        <v>0</v>
      </c>
    </row>
    <row r="37" spans="1:31" x14ac:dyDescent="0.2">
      <c r="A37" s="13" t="s">
        <v>83</v>
      </c>
      <c r="B37" s="4" t="s">
        <v>84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</row>
    <row r="38" spans="1:31" x14ac:dyDescent="0.2">
      <c r="A38" s="13" t="s">
        <v>85</v>
      </c>
      <c r="B38" s="4" t="s">
        <v>86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</row>
    <row r="39" spans="1:31" x14ac:dyDescent="0.2">
      <c r="A39" s="13" t="s">
        <v>87</v>
      </c>
      <c r="B39" s="4" t="s">
        <v>88</v>
      </c>
      <c r="C39" s="21">
        <f t="shared" ref="C39:AE39" si="11">+C40+C41</f>
        <v>0</v>
      </c>
      <c r="D39" s="21">
        <f t="shared" si="11"/>
        <v>0</v>
      </c>
      <c r="E39" s="21">
        <f t="shared" si="11"/>
        <v>0</v>
      </c>
      <c r="F39" s="21">
        <f t="shared" si="11"/>
        <v>0</v>
      </c>
      <c r="G39" s="21">
        <f t="shared" si="11"/>
        <v>0</v>
      </c>
      <c r="H39" s="21">
        <f t="shared" si="11"/>
        <v>0</v>
      </c>
      <c r="I39" s="21">
        <f t="shared" si="11"/>
        <v>0</v>
      </c>
      <c r="J39" s="21">
        <f t="shared" si="11"/>
        <v>0</v>
      </c>
      <c r="K39" s="21">
        <f t="shared" si="11"/>
        <v>0</v>
      </c>
      <c r="L39" s="21">
        <f t="shared" si="11"/>
        <v>0</v>
      </c>
      <c r="M39" s="21">
        <f t="shared" si="11"/>
        <v>0</v>
      </c>
      <c r="N39" s="21">
        <f t="shared" si="11"/>
        <v>0</v>
      </c>
      <c r="O39" s="21">
        <f t="shared" si="11"/>
        <v>0</v>
      </c>
      <c r="P39" s="21">
        <f t="shared" si="11"/>
        <v>0</v>
      </c>
      <c r="Q39" s="21">
        <f t="shared" si="11"/>
        <v>0</v>
      </c>
      <c r="R39" s="21">
        <f t="shared" si="11"/>
        <v>0</v>
      </c>
      <c r="S39" s="21">
        <f t="shared" si="11"/>
        <v>0</v>
      </c>
      <c r="T39" s="21">
        <f t="shared" si="11"/>
        <v>0</v>
      </c>
      <c r="U39" s="21">
        <f t="shared" si="11"/>
        <v>0</v>
      </c>
      <c r="V39" s="21">
        <f t="shared" si="11"/>
        <v>0</v>
      </c>
      <c r="W39" s="21">
        <f t="shared" si="11"/>
        <v>0</v>
      </c>
      <c r="X39" s="21">
        <f t="shared" si="11"/>
        <v>0</v>
      </c>
      <c r="Y39" s="21">
        <f t="shared" si="11"/>
        <v>0</v>
      </c>
      <c r="Z39" s="21">
        <f t="shared" si="11"/>
        <v>0</v>
      </c>
      <c r="AA39" s="21">
        <f t="shared" si="11"/>
        <v>0</v>
      </c>
      <c r="AB39" s="21">
        <f t="shared" si="11"/>
        <v>0</v>
      </c>
      <c r="AC39" s="21">
        <f t="shared" si="11"/>
        <v>0</v>
      </c>
      <c r="AD39" s="21">
        <f t="shared" si="11"/>
        <v>0</v>
      </c>
      <c r="AE39" s="21">
        <f t="shared" si="11"/>
        <v>0</v>
      </c>
    </row>
    <row r="40" spans="1:31" x14ac:dyDescent="0.2">
      <c r="A40" s="13" t="s">
        <v>89</v>
      </c>
      <c r="B40" s="4" t="s">
        <v>90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</row>
    <row r="41" spans="1:31" x14ac:dyDescent="0.2">
      <c r="A41" s="13" t="s">
        <v>91</v>
      </c>
      <c r="B41" s="4" t="s">
        <v>92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</row>
    <row r="42" spans="1:31" x14ac:dyDescent="0.2">
      <c r="A42" s="13" t="s">
        <v>93</v>
      </c>
      <c r="B42" s="4" t="s">
        <v>94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</row>
    <row r="43" spans="1:31" x14ac:dyDescent="0.2">
      <c r="A43" s="13" t="s">
        <v>95</v>
      </c>
      <c r="B43" s="4" t="s">
        <v>96</v>
      </c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</row>
    <row r="46" spans="1:31" x14ac:dyDescent="0.2">
      <c r="A46" s="13" t="s">
        <v>101</v>
      </c>
      <c r="B46" s="4" t="s">
        <v>102</v>
      </c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</row>
    <row r="47" spans="1:31" x14ac:dyDescent="0.2">
      <c r="A47" s="13" t="s">
        <v>103</v>
      </c>
      <c r="B47" s="4" t="s">
        <v>104</v>
      </c>
      <c r="C47" s="21">
        <f t="shared" ref="C47:AE47" si="12">+C49</f>
        <v>0</v>
      </c>
      <c r="D47" s="21">
        <f t="shared" si="12"/>
        <v>0</v>
      </c>
      <c r="E47" s="21">
        <f t="shared" si="12"/>
        <v>0</v>
      </c>
      <c r="F47" s="21">
        <f t="shared" si="12"/>
        <v>0</v>
      </c>
      <c r="G47" s="21">
        <f t="shared" si="12"/>
        <v>0</v>
      </c>
      <c r="H47" s="21">
        <f t="shared" si="12"/>
        <v>0</v>
      </c>
      <c r="I47" s="21">
        <f t="shared" si="12"/>
        <v>0</v>
      </c>
      <c r="J47" s="21">
        <f t="shared" si="12"/>
        <v>0</v>
      </c>
      <c r="K47" s="21">
        <f t="shared" si="12"/>
        <v>0</v>
      </c>
      <c r="L47" s="21">
        <f t="shared" si="12"/>
        <v>0</v>
      </c>
      <c r="M47" s="21">
        <f t="shared" si="12"/>
        <v>0</v>
      </c>
      <c r="N47" s="21">
        <f t="shared" si="12"/>
        <v>0</v>
      </c>
      <c r="O47" s="21">
        <f t="shared" si="12"/>
        <v>0</v>
      </c>
      <c r="P47" s="21">
        <f t="shared" si="12"/>
        <v>0</v>
      </c>
      <c r="Q47" s="21">
        <f t="shared" si="12"/>
        <v>0</v>
      </c>
      <c r="R47" s="21">
        <f t="shared" si="12"/>
        <v>0</v>
      </c>
      <c r="S47" s="21">
        <f t="shared" si="12"/>
        <v>0</v>
      </c>
      <c r="T47" s="21">
        <f t="shared" si="12"/>
        <v>0</v>
      </c>
      <c r="U47" s="21">
        <f t="shared" si="12"/>
        <v>0</v>
      </c>
      <c r="V47" s="21">
        <f t="shared" si="12"/>
        <v>0</v>
      </c>
      <c r="W47" s="21">
        <f t="shared" si="12"/>
        <v>0</v>
      </c>
      <c r="X47" s="21">
        <f t="shared" si="12"/>
        <v>0</v>
      </c>
      <c r="Y47" s="21">
        <f t="shared" si="12"/>
        <v>0</v>
      </c>
      <c r="Z47" s="21">
        <f t="shared" si="12"/>
        <v>0</v>
      </c>
      <c r="AA47" s="21">
        <f t="shared" si="12"/>
        <v>0</v>
      </c>
      <c r="AB47" s="21">
        <f t="shared" si="12"/>
        <v>0</v>
      </c>
      <c r="AC47" s="21">
        <f t="shared" si="12"/>
        <v>0</v>
      </c>
      <c r="AD47" s="21">
        <f t="shared" si="12"/>
        <v>0</v>
      </c>
      <c r="AE47" s="21">
        <f t="shared" si="12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</row>
    <row r="50" spans="1:31" x14ac:dyDescent="0.2">
      <c r="A50" s="13" t="s">
        <v>109</v>
      </c>
      <c r="B50" s="4" t="s">
        <v>110</v>
      </c>
      <c r="C50" s="21">
        <f t="shared" ref="C50:AE50" si="13">+C51+C52</f>
        <v>0</v>
      </c>
      <c r="D50" s="21">
        <f t="shared" si="13"/>
        <v>0</v>
      </c>
      <c r="E50" s="21">
        <f t="shared" si="13"/>
        <v>0</v>
      </c>
      <c r="F50" s="21">
        <f t="shared" si="13"/>
        <v>0</v>
      </c>
      <c r="G50" s="21">
        <f t="shared" si="13"/>
        <v>0</v>
      </c>
      <c r="H50" s="21">
        <f t="shared" si="13"/>
        <v>0</v>
      </c>
      <c r="I50" s="21">
        <f t="shared" si="13"/>
        <v>0</v>
      </c>
      <c r="J50" s="21">
        <f t="shared" si="13"/>
        <v>0</v>
      </c>
      <c r="K50" s="21">
        <f t="shared" si="13"/>
        <v>0</v>
      </c>
      <c r="L50" s="21">
        <f t="shared" si="13"/>
        <v>0</v>
      </c>
      <c r="M50" s="21">
        <f t="shared" si="13"/>
        <v>0</v>
      </c>
      <c r="N50" s="21">
        <f t="shared" si="13"/>
        <v>0</v>
      </c>
      <c r="O50" s="21">
        <f t="shared" si="13"/>
        <v>0</v>
      </c>
      <c r="P50" s="21">
        <f t="shared" si="13"/>
        <v>0</v>
      </c>
      <c r="Q50" s="21">
        <f t="shared" si="13"/>
        <v>0</v>
      </c>
      <c r="R50" s="21">
        <f t="shared" si="13"/>
        <v>0</v>
      </c>
      <c r="S50" s="21">
        <f t="shared" si="13"/>
        <v>0</v>
      </c>
      <c r="T50" s="21">
        <f t="shared" si="13"/>
        <v>0</v>
      </c>
      <c r="U50" s="21">
        <f t="shared" si="13"/>
        <v>0</v>
      </c>
      <c r="V50" s="21">
        <f t="shared" si="13"/>
        <v>0</v>
      </c>
      <c r="W50" s="21">
        <f t="shared" si="13"/>
        <v>0</v>
      </c>
      <c r="X50" s="21">
        <f t="shared" si="13"/>
        <v>0</v>
      </c>
      <c r="Y50" s="21">
        <f t="shared" si="13"/>
        <v>0</v>
      </c>
      <c r="Z50" s="21">
        <f t="shared" si="13"/>
        <v>0</v>
      </c>
      <c r="AA50" s="21">
        <f t="shared" si="13"/>
        <v>0</v>
      </c>
      <c r="AB50" s="21">
        <f t="shared" si="13"/>
        <v>0</v>
      </c>
      <c r="AC50" s="21">
        <f t="shared" si="13"/>
        <v>0</v>
      </c>
      <c r="AD50" s="21">
        <f t="shared" si="13"/>
        <v>0</v>
      </c>
      <c r="AE50" s="21">
        <f t="shared" si="13"/>
        <v>0</v>
      </c>
    </row>
    <row r="51" spans="1:31" x14ac:dyDescent="0.2">
      <c r="A51" s="13" t="s">
        <v>111</v>
      </c>
      <c r="B51" s="4" t="s">
        <v>112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</row>
    <row r="52" spans="1:31" x14ac:dyDescent="0.2">
      <c r="A52" s="13" t="s">
        <v>113</v>
      </c>
      <c r="B52" s="4" t="s">
        <v>114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</row>
    <row r="53" spans="1:31" x14ac:dyDescent="0.2">
      <c r="A53" s="13" t="s">
        <v>115</v>
      </c>
      <c r="B53" s="4" t="s">
        <v>116</v>
      </c>
      <c r="C53" s="21">
        <f t="shared" ref="C53:AE53" si="14">+C54+C55+C56</f>
        <v>0</v>
      </c>
      <c r="D53" s="21">
        <f t="shared" si="14"/>
        <v>0</v>
      </c>
      <c r="E53" s="21">
        <f t="shared" si="14"/>
        <v>0</v>
      </c>
      <c r="F53" s="21">
        <f t="shared" si="14"/>
        <v>0</v>
      </c>
      <c r="G53" s="21">
        <f t="shared" si="14"/>
        <v>0</v>
      </c>
      <c r="H53" s="21">
        <f t="shared" si="14"/>
        <v>0</v>
      </c>
      <c r="I53" s="21">
        <f t="shared" si="14"/>
        <v>0</v>
      </c>
      <c r="J53" s="21">
        <f t="shared" si="14"/>
        <v>0</v>
      </c>
      <c r="K53" s="21">
        <f t="shared" si="14"/>
        <v>0</v>
      </c>
      <c r="L53" s="21">
        <f t="shared" si="14"/>
        <v>0</v>
      </c>
      <c r="M53" s="21">
        <f t="shared" si="14"/>
        <v>0</v>
      </c>
      <c r="N53" s="21">
        <f t="shared" si="14"/>
        <v>0</v>
      </c>
      <c r="O53" s="21">
        <f t="shared" si="14"/>
        <v>0</v>
      </c>
      <c r="P53" s="21">
        <f t="shared" si="14"/>
        <v>0</v>
      </c>
      <c r="Q53" s="21">
        <f t="shared" si="14"/>
        <v>0</v>
      </c>
      <c r="R53" s="21">
        <f t="shared" si="14"/>
        <v>0</v>
      </c>
      <c r="S53" s="21">
        <f t="shared" si="14"/>
        <v>0</v>
      </c>
      <c r="T53" s="21">
        <f t="shared" si="14"/>
        <v>0</v>
      </c>
      <c r="U53" s="21">
        <f t="shared" si="14"/>
        <v>0</v>
      </c>
      <c r="V53" s="21">
        <f t="shared" si="14"/>
        <v>0</v>
      </c>
      <c r="W53" s="21">
        <f t="shared" si="14"/>
        <v>0</v>
      </c>
      <c r="X53" s="21">
        <f t="shared" si="14"/>
        <v>0</v>
      </c>
      <c r="Y53" s="21">
        <f t="shared" si="14"/>
        <v>0</v>
      </c>
      <c r="Z53" s="21">
        <f t="shared" si="14"/>
        <v>0</v>
      </c>
      <c r="AA53" s="21">
        <f t="shared" si="14"/>
        <v>0</v>
      </c>
      <c r="AB53" s="21">
        <f t="shared" si="14"/>
        <v>0</v>
      </c>
      <c r="AC53" s="21">
        <f t="shared" si="14"/>
        <v>0</v>
      </c>
      <c r="AD53" s="21">
        <f t="shared" si="14"/>
        <v>0</v>
      </c>
      <c r="AE53" s="21">
        <f t="shared" si="14"/>
        <v>0</v>
      </c>
    </row>
    <row r="54" spans="1:31" x14ac:dyDescent="0.2">
      <c r="A54" s="13" t="s">
        <v>117</v>
      </c>
      <c r="B54" s="4" t="s">
        <v>118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</row>
    <row r="55" spans="1:31" x14ac:dyDescent="0.2">
      <c r="A55" s="13" t="s">
        <v>119</v>
      </c>
      <c r="B55" s="4" t="s">
        <v>120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</row>
    <row r="56" spans="1:31" x14ac:dyDescent="0.2">
      <c r="A56" s="13" t="s">
        <v>121</v>
      </c>
      <c r="B56" s="4" t="s">
        <v>122</v>
      </c>
      <c r="C56" s="21">
        <f t="shared" ref="C56:AE56" si="15">+C57+C58+C59</f>
        <v>0</v>
      </c>
      <c r="D56" s="21">
        <f t="shared" si="15"/>
        <v>0</v>
      </c>
      <c r="E56" s="21">
        <f t="shared" si="15"/>
        <v>0</v>
      </c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0</v>
      </c>
      <c r="L56" s="21">
        <f t="shared" si="15"/>
        <v>0</v>
      </c>
      <c r="M56" s="21">
        <f t="shared" si="15"/>
        <v>0</v>
      </c>
      <c r="N56" s="21">
        <f t="shared" si="15"/>
        <v>0</v>
      </c>
      <c r="O56" s="21">
        <f t="shared" si="15"/>
        <v>0</v>
      </c>
      <c r="P56" s="21">
        <f t="shared" si="15"/>
        <v>0</v>
      </c>
      <c r="Q56" s="21">
        <f t="shared" si="15"/>
        <v>0</v>
      </c>
      <c r="R56" s="21">
        <f t="shared" si="15"/>
        <v>0</v>
      </c>
      <c r="S56" s="21">
        <f t="shared" si="15"/>
        <v>0</v>
      </c>
      <c r="T56" s="21">
        <f t="shared" si="15"/>
        <v>0</v>
      </c>
      <c r="U56" s="21">
        <f t="shared" si="15"/>
        <v>0</v>
      </c>
      <c r="V56" s="21">
        <f t="shared" si="15"/>
        <v>0</v>
      </c>
      <c r="W56" s="21">
        <f t="shared" si="15"/>
        <v>0</v>
      </c>
      <c r="X56" s="21">
        <f t="shared" si="15"/>
        <v>0</v>
      </c>
      <c r="Y56" s="21">
        <f t="shared" si="15"/>
        <v>0</v>
      </c>
      <c r="Z56" s="21">
        <f t="shared" si="15"/>
        <v>0</v>
      </c>
      <c r="AA56" s="21">
        <f t="shared" si="15"/>
        <v>0</v>
      </c>
      <c r="AB56" s="21">
        <f t="shared" si="15"/>
        <v>0</v>
      </c>
      <c r="AC56" s="21">
        <f t="shared" si="15"/>
        <v>0</v>
      </c>
      <c r="AD56" s="21">
        <f t="shared" si="15"/>
        <v>0</v>
      </c>
      <c r="AE56" s="21">
        <f t="shared" si="15"/>
        <v>0</v>
      </c>
    </row>
    <row r="57" spans="1:31" x14ac:dyDescent="0.2">
      <c r="A57" s="13" t="s">
        <v>123</v>
      </c>
      <c r="B57" s="4" t="s">
        <v>124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</row>
    <row r="58" spans="1:31" x14ac:dyDescent="0.2">
      <c r="A58" s="13" t="s">
        <v>125</v>
      </c>
      <c r="B58" s="4" t="s">
        <v>126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</row>
    <row r="59" spans="1:31" x14ac:dyDescent="0.2">
      <c r="A59" s="13" t="s">
        <v>127</v>
      </c>
      <c r="B59" s="4" t="s">
        <v>128</v>
      </c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</row>
    <row r="60" spans="1:31" x14ac:dyDescent="0.2">
      <c r="A60" s="13" t="s">
        <v>129</v>
      </c>
      <c r="B60" s="4" t="s">
        <v>130</v>
      </c>
      <c r="C60" s="21">
        <f t="shared" ref="C60:AE60" si="16">+C61+C62</f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0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21">
        <f t="shared" si="16"/>
        <v>0</v>
      </c>
      <c r="R60" s="21">
        <f t="shared" si="16"/>
        <v>0</v>
      </c>
      <c r="S60" s="21">
        <f t="shared" si="16"/>
        <v>0</v>
      </c>
      <c r="T60" s="21">
        <f t="shared" si="16"/>
        <v>0</v>
      </c>
      <c r="U60" s="21">
        <f t="shared" si="16"/>
        <v>0</v>
      </c>
      <c r="V60" s="21">
        <f t="shared" si="16"/>
        <v>0</v>
      </c>
      <c r="W60" s="21">
        <f t="shared" si="16"/>
        <v>0</v>
      </c>
      <c r="X60" s="21">
        <f t="shared" si="16"/>
        <v>0</v>
      </c>
      <c r="Y60" s="21">
        <f t="shared" si="16"/>
        <v>0</v>
      </c>
      <c r="Z60" s="21">
        <f t="shared" si="16"/>
        <v>0</v>
      </c>
      <c r="AA60" s="21">
        <f t="shared" si="16"/>
        <v>0</v>
      </c>
      <c r="AB60" s="21">
        <f t="shared" si="16"/>
        <v>0</v>
      </c>
      <c r="AC60" s="21">
        <f t="shared" si="16"/>
        <v>0</v>
      </c>
      <c r="AD60" s="21">
        <f t="shared" si="16"/>
        <v>0</v>
      </c>
      <c r="AE60" s="21">
        <f t="shared" si="16"/>
        <v>0</v>
      </c>
    </row>
    <row r="61" spans="1:31" x14ac:dyDescent="0.2">
      <c r="A61" s="13" t="s">
        <v>131</v>
      </c>
      <c r="B61" s="4" t="s">
        <v>124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</row>
    <row r="62" spans="1:31" x14ac:dyDescent="0.2">
      <c r="A62" s="13" t="s">
        <v>132</v>
      </c>
      <c r="B62" s="4" t="s">
        <v>133</v>
      </c>
      <c r="C62" s="21">
        <f t="shared" ref="C62:AE62" si="17">+C63+C64+C65</f>
        <v>0</v>
      </c>
      <c r="D62" s="21">
        <f t="shared" si="17"/>
        <v>0</v>
      </c>
      <c r="E62" s="21">
        <f t="shared" si="17"/>
        <v>0</v>
      </c>
      <c r="F62" s="21">
        <f t="shared" si="17"/>
        <v>0</v>
      </c>
      <c r="G62" s="21">
        <f t="shared" si="17"/>
        <v>0</v>
      </c>
      <c r="H62" s="21">
        <f t="shared" si="17"/>
        <v>0</v>
      </c>
      <c r="I62" s="21">
        <f t="shared" si="17"/>
        <v>0</v>
      </c>
      <c r="J62" s="21">
        <f t="shared" si="17"/>
        <v>0</v>
      </c>
      <c r="K62" s="21">
        <f t="shared" si="17"/>
        <v>0</v>
      </c>
      <c r="L62" s="21">
        <f t="shared" si="17"/>
        <v>0</v>
      </c>
      <c r="M62" s="21">
        <f t="shared" si="17"/>
        <v>0</v>
      </c>
      <c r="N62" s="21">
        <f t="shared" si="17"/>
        <v>0</v>
      </c>
      <c r="O62" s="21">
        <f t="shared" si="17"/>
        <v>0</v>
      </c>
      <c r="P62" s="21">
        <f t="shared" si="17"/>
        <v>0</v>
      </c>
      <c r="Q62" s="21">
        <f t="shared" si="17"/>
        <v>0</v>
      </c>
      <c r="R62" s="21">
        <f t="shared" si="17"/>
        <v>0</v>
      </c>
      <c r="S62" s="21">
        <f t="shared" si="17"/>
        <v>0</v>
      </c>
      <c r="T62" s="21">
        <f t="shared" si="17"/>
        <v>0</v>
      </c>
      <c r="U62" s="21">
        <f t="shared" si="17"/>
        <v>0</v>
      </c>
      <c r="V62" s="21">
        <f t="shared" si="17"/>
        <v>0</v>
      </c>
      <c r="W62" s="21">
        <f t="shared" si="17"/>
        <v>0</v>
      </c>
      <c r="X62" s="21">
        <f t="shared" si="17"/>
        <v>0</v>
      </c>
      <c r="Y62" s="21">
        <f t="shared" si="17"/>
        <v>0</v>
      </c>
      <c r="Z62" s="21">
        <f t="shared" si="17"/>
        <v>0</v>
      </c>
      <c r="AA62" s="21">
        <f t="shared" si="17"/>
        <v>0</v>
      </c>
      <c r="AB62" s="21">
        <f t="shared" si="17"/>
        <v>0</v>
      </c>
      <c r="AC62" s="21">
        <f t="shared" si="17"/>
        <v>0</v>
      </c>
      <c r="AD62" s="21">
        <f t="shared" si="17"/>
        <v>0</v>
      </c>
      <c r="AE62" s="21">
        <f t="shared" si="17"/>
        <v>0</v>
      </c>
    </row>
    <row r="63" spans="1:31" x14ac:dyDescent="0.2">
      <c r="A63" s="13" t="s">
        <v>134</v>
      </c>
      <c r="B63" s="4" t="s">
        <v>135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</row>
    <row r="64" spans="1:31" x14ac:dyDescent="0.2">
      <c r="A64" s="13" t="s">
        <v>136</v>
      </c>
      <c r="B64" s="4" t="s">
        <v>137</v>
      </c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</row>
    <row r="65" spans="1:31" x14ac:dyDescent="0.2">
      <c r="A65" s="13" t="s">
        <v>138</v>
      </c>
      <c r="B65" s="4" t="s">
        <v>139</v>
      </c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8">+C68+C80+C101</f>
        <v>0</v>
      </c>
      <c r="D67" s="21">
        <f t="shared" si="18"/>
        <v>0</v>
      </c>
      <c r="E67" s="21">
        <f t="shared" si="18"/>
        <v>0</v>
      </c>
      <c r="F67" s="21">
        <f t="shared" si="18"/>
        <v>0</v>
      </c>
      <c r="G67" s="21">
        <f t="shared" si="18"/>
        <v>0</v>
      </c>
      <c r="H67" s="21">
        <f t="shared" si="18"/>
        <v>0</v>
      </c>
      <c r="I67" s="21">
        <f t="shared" si="18"/>
        <v>0</v>
      </c>
      <c r="J67" s="21">
        <f t="shared" si="18"/>
        <v>0</v>
      </c>
      <c r="K67" s="21">
        <f t="shared" si="18"/>
        <v>0</v>
      </c>
      <c r="L67" s="21">
        <f t="shared" si="18"/>
        <v>0</v>
      </c>
      <c r="M67" s="21">
        <f t="shared" si="18"/>
        <v>0</v>
      </c>
      <c r="N67" s="21">
        <f t="shared" si="18"/>
        <v>0</v>
      </c>
      <c r="O67" s="21">
        <f t="shared" si="18"/>
        <v>0</v>
      </c>
      <c r="P67" s="21">
        <f t="shared" si="18"/>
        <v>0</v>
      </c>
      <c r="Q67" s="21">
        <f t="shared" si="18"/>
        <v>0</v>
      </c>
      <c r="R67" s="21">
        <f t="shared" si="18"/>
        <v>0</v>
      </c>
      <c r="S67" s="21">
        <f t="shared" si="18"/>
        <v>0</v>
      </c>
      <c r="T67" s="21">
        <f t="shared" si="18"/>
        <v>0</v>
      </c>
      <c r="U67" s="21">
        <f t="shared" si="18"/>
        <v>0</v>
      </c>
      <c r="V67" s="21">
        <f t="shared" si="18"/>
        <v>0</v>
      </c>
      <c r="W67" s="21">
        <f t="shared" si="18"/>
        <v>0</v>
      </c>
      <c r="X67" s="21">
        <f t="shared" si="18"/>
        <v>0</v>
      </c>
      <c r="Y67" s="21">
        <f t="shared" si="18"/>
        <v>0</v>
      </c>
      <c r="Z67" s="21">
        <f t="shared" si="18"/>
        <v>0</v>
      </c>
      <c r="AA67" s="21">
        <f t="shared" si="18"/>
        <v>0</v>
      </c>
      <c r="AB67" s="21">
        <f t="shared" si="18"/>
        <v>0</v>
      </c>
      <c r="AC67" s="21">
        <f t="shared" si="18"/>
        <v>0</v>
      </c>
      <c r="AD67" s="21">
        <f t="shared" si="18"/>
        <v>0</v>
      </c>
      <c r="AE67" s="21">
        <f t="shared" si="18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9">+C69+C78+C79</f>
        <v>0</v>
      </c>
      <c r="D68" s="21">
        <f t="shared" si="19"/>
        <v>0</v>
      </c>
      <c r="E68" s="21">
        <f t="shared" si="19"/>
        <v>0</v>
      </c>
      <c r="F68" s="21">
        <f t="shared" si="19"/>
        <v>0</v>
      </c>
      <c r="G68" s="21">
        <f t="shared" si="19"/>
        <v>0</v>
      </c>
      <c r="H68" s="21">
        <f t="shared" si="19"/>
        <v>0</v>
      </c>
      <c r="I68" s="21">
        <f t="shared" si="19"/>
        <v>0</v>
      </c>
      <c r="J68" s="21">
        <f t="shared" si="19"/>
        <v>0</v>
      </c>
      <c r="K68" s="21">
        <f t="shared" si="19"/>
        <v>0</v>
      </c>
      <c r="L68" s="21">
        <f t="shared" si="19"/>
        <v>0</v>
      </c>
      <c r="M68" s="21">
        <f t="shared" si="19"/>
        <v>0</v>
      </c>
      <c r="N68" s="21">
        <f t="shared" si="19"/>
        <v>0</v>
      </c>
      <c r="O68" s="21">
        <f t="shared" si="19"/>
        <v>0</v>
      </c>
      <c r="P68" s="21">
        <f t="shared" si="19"/>
        <v>0</v>
      </c>
      <c r="Q68" s="21">
        <f t="shared" si="19"/>
        <v>0</v>
      </c>
      <c r="R68" s="21">
        <f t="shared" si="19"/>
        <v>0</v>
      </c>
      <c r="S68" s="21">
        <f t="shared" si="19"/>
        <v>0</v>
      </c>
      <c r="T68" s="21">
        <f t="shared" si="19"/>
        <v>0</v>
      </c>
      <c r="U68" s="21">
        <f t="shared" si="19"/>
        <v>0</v>
      </c>
      <c r="V68" s="21">
        <f t="shared" si="19"/>
        <v>0</v>
      </c>
      <c r="W68" s="21">
        <f t="shared" si="19"/>
        <v>0</v>
      </c>
      <c r="X68" s="21">
        <f t="shared" si="19"/>
        <v>0</v>
      </c>
      <c r="Y68" s="21">
        <f t="shared" si="19"/>
        <v>0</v>
      </c>
      <c r="Z68" s="21">
        <f t="shared" si="19"/>
        <v>0</v>
      </c>
      <c r="AA68" s="21">
        <f t="shared" si="19"/>
        <v>0</v>
      </c>
      <c r="AB68" s="21">
        <f t="shared" si="19"/>
        <v>0</v>
      </c>
      <c r="AC68" s="21">
        <f t="shared" si="19"/>
        <v>0</v>
      </c>
      <c r="AD68" s="21">
        <f t="shared" si="19"/>
        <v>0</v>
      </c>
      <c r="AE68" s="21">
        <f t="shared" si="19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20">+C70+C75</f>
        <v>0</v>
      </c>
      <c r="D69" s="21">
        <f t="shared" si="20"/>
        <v>0</v>
      </c>
      <c r="E69" s="21">
        <f t="shared" si="20"/>
        <v>0</v>
      </c>
      <c r="F69" s="21">
        <f t="shared" si="20"/>
        <v>0</v>
      </c>
      <c r="G69" s="21">
        <f t="shared" si="20"/>
        <v>0</v>
      </c>
      <c r="H69" s="21">
        <f t="shared" si="20"/>
        <v>0</v>
      </c>
      <c r="I69" s="21">
        <f t="shared" si="20"/>
        <v>0</v>
      </c>
      <c r="J69" s="21">
        <f t="shared" si="20"/>
        <v>0</v>
      </c>
      <c r="K69" s="21">
        <f t="shared" si="20"/>
        <v>0</v>
      </c>
      <c r="L69" s="21">
        <f t="shared" si="20"/>
        <v>0</v>
      </c>
      <c r="M69" s="21">
        <f t="shared" si="20"/>
        <v>0</v>
      </c>
      <c r="N69" s="21">
        <f t="shared" si="20"/>
        <v>0</v>
      </c>
      <c r="O69" s="21">
        <f t="shared" si="20"/>
        <v>0</v>
      </c>
      <c r="P69" s="21">
        <f t="shared" si="20"/>
        <v>0</v>
      </c>
      <c r="Q69" s="21">
        <f t="shared" si="20"/>
        <v>0</v>
      </c>
      <c r="R69" s="21">
        <f t="shared" si="20"/>
        <v>0</v>
      </c>
      <c r="S69" s="21">
        <f t="shared" si="20"/>
        <v>0</v>
      </c>
      <c r="T69" s="21">
        <f t="shared" si="20"/>
        <v>0</v>
      </c>
      <c r="U69" s="21">
        <f t="shared" si="20"/>
        <v>0</v>
      </c>
      <c r="V69" s="21">
        <f t="shared" si="20"/>
        <v>0</v>
      </c>
      <c r="W69" s="21">
        <f t="shared" si="20"/>
        <v>0</v>
      </c>
      <c r="X69" s="21">
        <f t="shared" si="20"/>
        <v>0</v>
      </c>
      <c r="Y69" s="21">
        <f t="shared" si="20"/>
        <v>0</v>
      </c>
      <c r="Z69" s="21">
        <f t="shared" si="20"/>
        <v>0</v>
      </c>
      <c r="AA69" s="21">
        <f t="shared" si="20"/>
        <v>0</v>
      </c>
      <c r="AB69" s="21">
        <f t="shared" si="20"/>
        <v>0</v>
      </c>
      <c r="AC69" s="21">
        <f t="shared" si="20"/>
        <v>0</v>
      </c>
      <c r="AD69" s="21">
        <f t="shared" si="20"/>
        <v>0</v>
      </c>
      <c r="AE69" s="21">
        <f t="shared" si="20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21">+C71+C72+C73+C74</f>
        <v>0</v>
      </c>
      <c r="D70" s="21">
        <f t="shared" si="21"/>
        <v>0</v>
      </c>
      <c r="E70" s="21">
        <f t="shared" si="21"/>
        <v>0</v>
      </c>
      <c r="F70" s="21">
        <f t="shared" si="21"/>
        <v>0</v>
      </c>
      <c r="G70" s="21">
        <f t="shared" si="21"/>
        <v>0</v>
      </c>
      <c r="H70" s="21">
        <f t="shared" si="21"/>
        <v>0</v>
      </c>
      <c r="I70" s="21">
        <f t="shared" si="21"/>
        <v>0</v>
      </c>
      <c r="J70" s="21">
        <f t="shared" si="21"/>
        <v>0</v>
      </c>
      <c r="K70" s="21">
        <f t="shared" si="21"/>
        <v>0</v>
      </c>
      <c r="L70" s="21">
        <f t="shared" si="21"/>
        <v>0</v>
      </c>
      <c r="M70" s="21">
        <f t="shared" si="21"/>
        <v>0</v>
      </c>
      <c r="N70" s="21">
        <f t="shared" si="21"/>
        <v>0</v>
      </c>
      <c r="O70" s="21">
        <f t="shared" si="21"/>
        <v>0</v>
      </c>
      <c r="P70" s="21">
        <f t="shared" si="21"/>
        <v>0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 t="shared" si="21"/>
        <v>0</v>
      </c>
      <c r="X70" s="21">
        <f t="shared" si="21"/>
        <v>0</v>
      </c>
      <c r="Y70" s="21">
        <f t="shared" si="21"/>
        <v>0</v>
      </c>
      <c r="Z70" s="21">
        <f t="shared" si="21"/>
        <v>0</v>
      </c>
      <c r="AA70" s="21">
        <f t="shared" si="21"/>
        <v>0</v>
      </c>
      <c r="AB70" s="21">
        <f t="shared" si="21"/>
        <v>0</v>
      </c>
      <c r="AC70" s="21">
        <f t="shared" si="21"/>
        <v>0</v>
      </c>
      <c r="AD70" s="21">
        <f t="shared" si="21"/>
        <v>0</v>
      </c>
      <c r="AE70" s="21">
        <f t="shared" si="21"/>
        <v>0</v>
      </c>
    </row>
    <row r="71" spans="1:31" x14ac:dyDescent="0.2">
      <c r="A71" s="13" t="s">
        <v>150</v>
      </c>
      <c r="B71" s="4" t="s">
        <v>151</v>
      </c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</row>
    <row r="72" spans="1:31" x14ac:dyDescent="0.2">
      <c r="A72" s="13" t="s">
        <v>152</v>
      </c>
      <c r="B72" s="4" t="s">
        <v>153</v>
      </c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</row>
    <row r="73" spans="1:31" x14ac:dyDescent="0.2">
      <c r="A73" s="13" t="s">
        <v>154</v>
      </c>
      <c r="B73" s="4" t="s">
        <v>155</v>
      </c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</row>
    <row r="74" spans="1:31" x14ac:dyDescent="0.2">
      <c r="A74" s="13" t="s">
        <v>156</v>
      </c>
      <c r="B74" s="4" t="s">
        <v>157</v>
      </c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</row>
    <row r="75" spans="1:31" x14ac:dyDescent="0.2">
      <c r="A75" s="13" t="s">
        <v>158</v>
      </c>
      <c r="B75" s="4" t="s">
        <v>159</v>
      </c>
      <c r="C75" s="21">
        <f t="shared" ref="C75:AE75" si="22">+C76+C77</f>
        <v>0</v>
      </c>
      <c r="D75" s="21">
        <f t="shared" si="22"/>
        <v>0</v>
      </c>
      <c r="E75" s="21">
        <f t="shared" si="22"/>
        <v>0</v>
      </c>
      <c r="F75" s="21">
        <f t="shared" si="22"/>
        <v>0</v>
      </c>
      <c r="G75" s="21">
        <f t="shared" si="22"/>
        <v>0</v>
      </c>
      <c r="H75" s="21">
        <f t="shared" si="22"/>
        <v>0</v>
      </c>
      <c r="I75" s="21">
        <f t="shared" si="22"/>
        <v>0</v>
      </c>
      <c r="J75" s="21">
        <f t="shared" si="22"/>
        <v>0</v>
      </c>
      <c r="K75" s="21">
        <f t="shared" si="22"/>
        <v>0</v>
      </c>
      <c r="L75" s="21">
        <f t="shared" si="22"/>
        <v>0</v>
      </c>
      <c r="M75" s="21">
        <f t="shared" si="22"/>
        <v>0</v>
      </c>
      <c r="N75" s="21">
        <f t="shared" si="22"/>
        <v>0</v>
      </c>
      <c r="O75" s="21">
        <f t="shared" si="22"/>
        <v>0</v>
      </c>
      <c r="P75" s="21">
        <f t="shared" si="22"/>
        <v>0</v>
      </c>
      <c r="Q75" s="21">
        <f t="shared" si="22"/>
        <v>0</v>
      </c>
      <c r="R75" s="21">
        <f t="shared" si="22"/>
        <v>0</v>
      </c>
      <c r="S75" s="21">
        <f t="shared" si="22"/>
        <v>0</v>
      </c>
      <c r="T75" s="21">
        <f t="shared" si="22"/>
        <v>0</v>
      </c>
      <c r="U75" s="21">
        <f t="shared" si="22"/>
        <v>0</v>
      </c>
      <c r="V75" s="21">
        <f t="shared" si="22"/>
        <v>0</v>
      </c>
      <c r="W75" s="21">
        <f t="shared" si="22"/>
        <v>0</v>
      </c>
      <c r="X75" s="21">
        <f t="shared" si="22"/>
        <v>0</v>
      </c>
      <c r="Y75" s="21">
        <f t="shared" si="22"/>
        <v>0</v>
      </c>
      <c r="Z75" s="21">
        <f t="shared" si="22"/>
        <v>0</v>
      </c>
      <c r="AA75" s="21">
        <f t="shared" si="22"/>
        <v>0</v>
      </c>
      <c r="AB75" s="21">
        <f t="shared" si="22"/>
        <v>0</v>
      </c>
      <c r="AC75" s="21">
        <f t="shared" si="22"/>
        <v>0</v>
      </c>
      <c r="AD75" s="21">
        <f t="shared" si="22"/>
        <v>0</v>
      </c>
      <c r="AE75" s="21">
        <f t="shared" si="22"/>
        <v>0</v>
      </c>
    </row>
    <row r="76" spans="1:31" x14ac:dyDescent="0.2">
      <c r="A76" s="13" t="s">
        <v>160</v>
      </c>
      <c r="B76" s="4" t="s">
        <v>151</v>
      </c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</row>
    <row r="77" spans="1:31" x14ac:dyDescent="0.2">
      <c r="A77" s="13" t="s">
        <v>161</v>
      </c>
      <c r="B77" s="4" t="s">
        <v>153</v>
      </c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23">+C81+C91</f>
        <v>0</v>
      </c>
      <c r="D80" s="21">
        <f t="shared" si="23"/>
        <v>0</v>
      </c>
      <c r="E80" s="21">
        <f t="shared" si="23"/>
        <v>0</v>
      </c>
      <c r="F80" s="21">
        <f t="shared" si="23"/>
        <v>0</v>
      </c>
      <c r="G80" s="21">
        <f t="shared" si="23"/>
        <v>0</v>
      </c>
      <c r="H80" s="21">
        <f t="shared" si="23"/>
        <v>0</v>
      </c>
      <c r="I80" s="21">
        <f t="shared" si="23"/>
        <v>0</v>
      </c>
      <c r="J80" s="21">
        <f t="shared" si="23"/>
        <v>0</v>
      </c>
      <c r="K80" s="21">
        <f t="shared" si="23"/>
        <v>0</v>
      </c>
      <c r="L80" s="21">
        <f t="shared" si="23"/>
        <v>0</v>
      </c>
      <c r="M80" s="21">
        <f t="shared" si="23"/>
        <v>0</v>
      </c>
      <c r="N80" s="21">
        <f t="shared" si="23"/>
        <v>0</v>
      </c>
      <c r="O80" s="21">
        <f t="shared" si="23"/>
        <v>0</v>
      </c>
      <c r="P80" s="21">
        <f t="shared" si="23"/>
        <v>0</v>
      </c>
      <c r="Q80" s="21">
        <f t="shared" si="23"/>
        <v>0</v>
      </c>
      <c r="R80" s="21">
        <f t="shared" si="23"/>
        <v>0</v>
      </c>
      <c r="S80" s="21">
        <f t="shared" si="23"/>
        <v>0</v>
      </c>
      <c r="T80" s="21">
        <f t="shared" si="23"/>
        <v>0</v>
      </c>
      <c r="U80" s="21">
        <f t="shared" si="23"/>
        <v>0</v>
      </c>
      <c r="V80" s="21">
        <f t="shared" si="23"/>
        <v>0</v>
      </c>
      <c r="W80" s="21">
        <f t="shared" si="23"/>
        <v>0</v>
      </c>
      <c r="X80" s="21">
        <f t="shared" si="23"/>
        <v>0</v>
      </c>
      <c r="Y80" s="21">
        <f t="shared" si="23"/>
        <v>0</v>
      </c>
      <c r="Z80" s="21">
        <f t="shared" si="23"/>
        <v>0</v>
      </c>
      <c r="AA80" s="21">
        <f t="shared" si="23"/>
        <v>0</v>
      </c>
      <c r="AB80" s="21">
        <f t="shared" si="23"/>
        <v>0</v>
      </c>
      <c r="AC80" s="21">
        <f t="shared" si="23"/>
        <v>0</v>
      </c>
      <c r="AD80" s="21">
        <f t="shared" si="23"/>
        <v>0</v>
      </c>
      <c r="AE80" s="21">
        <f t="shared" si="23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4">+C82+C83+C84</f>
        <v>0</v>
      </c>
      <c r="D81" s="21">
        <f t="shared" si="24"/>
        <v>0</v>
      </c>
      <c r="E81" s="21">
        <f t="shared" si="24"/>
        <v>0</v>
      </c>
      <c r="F81" s="21">
        <f t="shared" si="24"/>
        <v>0</v>
      </c>
      <c r="G81" s="21">
        <f t="shared" si="24"/>
        <v>0</v>
      </c>
      <c r="H81" s="21">
        <f t="shared" si="24"/>
        <v>0</v>
      </c>
      <c r="I81" s="21">
        <f t="shared" si="24"/>
        <v>0</v>
      </c>
      <c r="J81" s="21">
        <f t="shared" si="24"/>
        <v>0</v>
      </c>
      <c r="K81" s="21">
        <f t="shared" si="24"/>
        <v>0</v>
      </c>
      <c r="L81" s="21">
        <f t="shared" si="24"/>
        <v>0</v>
      </c>
      <c r="M81" s="21">
        <f t="shared" si="24"/>
        <v>0</v>
      </c>
      <c r="N81" s="21">
        <f t="shared" si="24"/>
        <v>0</v>
      </c>
      <c r="O81" s="21">
        <f t="shared" si="24"/>
        <v>0</v>
      </c>
      <c r="P81" s="21">
        <f t="shared" si="24"/>
        <v>0</v>
      </c>
      <c r="Q81" s="21">
        <f t="shared" si="24"/>
        <v>0</v>
      </c>
      <c r="R81" s="21">
        <f t="shared" si="24"/>
        <v>0</v>
      </c>
      <c r="S81" s="21">
        <f t="shared" si="24"/>
        <v>0</v>
      </c>
      <c r="T81" s="21">
        <f t="shared" si="24"/>
        <v>0</v>
      </c>
      <c r="U81" s="21">
        <f t="shared" si="24"/>
        <v>0</v>
      </c>
      <c r="V81" s="21">
        <f t="shared" si="24"/>
        <v>0</v>
      </c>
      <c r="W81" s="21">
        <f t="shared" si="24"/>
        <v>0</v>
      </c>
      <c r="X81" s="21">
        <f t="shared" si="24"/>
        <v>0</v>
      </c>
      <c r="Y81" s="21">
        <f t="shared" si="24"/>
        <v>0</v>
      </c>
      <c r="Z81" s="21">
        <f t="shared" si="24"/>
        <v>0</v>
      </c>
      <c r="AA81" s="21">
        <f t="shared" si="24"/>
        <v>0</v>
      </c>
      <c r="AB81" s="21">
        <f t="shared" si="24"/>
        <v>0</v>
      </c>
      <c r="AC81" s="21">
        <f t="shared" si="24"/>
        <v>0</v>
      </c>
      <c r="AD81" s="21">
        <f t="shared" si="24"/>
        <v>0</v>
      </c>
      <c r="AE81" s="21">
        <f t="shared" si="24"/>
        <v>0</v>
      </c>
    </row>
    <row r="82" spans="1:31" x14ac:dyDescent="0.2">
      <c r="A82" s="13" t="s">
        <v>168</v>
      </c>
      <c r="B82" s="4" t="s">
        <v>169</v>
      </c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</row>
    <row r="83" spans="1:31" x14ac:dyDescent="0.2">
      <c r="A83" s="13" t="s">
        <v>170</v>
      </c>
      <c r="B83" s="4" t="s">
        <v>171</v>
      </c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</row>
    <row r="84" spans="1:31" x14ac:dyDescent="0.2">
      <c r="A84" s="13" t="s">
        <v>172</v>
      </c>
      <c r="B84" s="4" t="s">
        <v>173</v>
      </c>
      <c r="C84" s="21">
        <f t="shared" ref="C84:AE84" si="25">+C85+C86+C87+C88+C89+C90</f>
        <v>0</v>
      </c>
      <c r="D84" s="21">
        <f t="shared" si="25"/>
        <v>0</v>
      </c>
      <c r="E84" s="21">
        <f t="shared" si="25"/>
        <v>0</v>
      </c>
      <c r="F84" s="21">
        <f t="shared" si="25"/>
        <v>0</v>
      </c>
      <c r="G84" s="21">
        <f t="shared" si="25"/>
        <v>0</v>
      </c>
      <c r="H84" s="21">
        <f t="shared" si="25"/>
        <v>0</v>
      </c>
      <c r="I84" s="21">
        <f t="shared" si="25"/>
        <v>0</v>
      </c>
      <c r="J84" s="21">
        <f t="shared" si="25"/>
        <v>0</v>
      </c>
      <c r="K84" s="21">
        <f t="shared" si="25"/>
        <v>0</v>
      </c>
      <c r="L84" s="21">
        <f t="shared" si="25"/>
        <v>0</v>
      </c>
      <c r="M84" s="21">
        <f t="shared" si="25"/>
        <v>0</v>
      </c>
      <c r="N84" s="21">
        <f t="shared" si="25"/>
        <v>0</v>
      </c>
      <c r="O84" s="21">
        <f t="shared" si="25"/>
        <v>0</v>
      </c>
      <c r="P84" s="21">
        <f t="shared" si="25"/>
        <v>0</v>
      </c>
      <c r="Q84" s="21">
        <f t="shared" si="25"/>
        <v>0</v>
      </c>
      <c r="R84" s="21">
        <f t="shared" si="25"/>
        <v>0</v>
      </c>
      <c r="S84" s="21">
        <f t="shared" si="25"/>
        <v>0</v>
      </c>
      <c r="T84" s="21">
        <f t="shared" si="25"/>
        <v>0</v>
      </c>
      <c r="U84" s="21">
        <f t="shared" si="25"/>
        <v>0</v>
      </c>
      <c r="V84" s="21">
        <f t="shared" si="25"/>
        <v>0</v>
      </c>
      <c r="W84" s="21">
        <f t="shared" si="25"/>
        <v>0</v>
      </c>
      <c r="X84" s="21">
        <f t="shared" si="25"/>
        <v>0</v>
      </c>
      <c r="Y84" s="21">
        <f t="shared" si="25"/>
        <v>0</v>
      </c>
      <c r="Z84" s="21">
        <f t="shared" si="25"/>
        <v>0</v>
      </c>
      <c r="AA84" s="21">
        <f t="shared" si="25"/>
        <v>0</v>
      </c>
      <c r="AB84" s="21">
        <f t="shared" si="25"/>
        <v>0</v>
      </c>
      <c r="AC84" s="21">
        <f t="shared" si="25"/>
        <v>0</v>
      </c>
      <c r="AD84" s="21">
        <f t="shared" si="25"/>
        <v>0</v>
      </c>
      <c r="AE84" s="21">
        <f t="shared" si="25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</row>
    <row r="87" spans="1:31" x14ac:dyDescent="0.2">
      <c r="A87" s="13" t="s">
        <v>178</v>
      </c>
      <c r="B87" s="4" t="s">
        <v>72</v>
      </c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</row>
    <row r="88" spans="1:31" x14ac:dyDescent="0.2">
      <c r="A88" s="13" t="s">
        <v>179</v>
      </c>
      <c r="B88" s="4" t="s">
        <v>180</v>
      </c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6">+C92+C93+C94</f>
        <v>0</v>
      </c>
      <c r="D91" s="21">
        <f t="shared" si="26"/>
        <v>0</v>
      </c>
      <c r="E91" s="21">
        <f t="shared" si="26"/>
        <v>0</v>
      </c>
      <c r="F91" s="21">
        <f t="shared" si="26"/>
        <v>0</v>
      </c>
      <c r="G91" s="21">
        <f t="shared" si="26"/>
        <v>0</v>
      </c>
      <c r="H91" s="21">
        <f t="shared" si="26"/>
        <v>0</v>
      </c>
      <c r="I91" s="21">
        <f t="shared" si="26"/>
        <v>0</v>
      </c>
      <c r="J91" s="21">
        <f t="shared" si="26"/>
        <v>0</v>
      </c>
      <c r="K91" s="21">
        <f t="shared" si="26"/>
        <v>0</v>
      </c>
      <c r="L91" s="21">
        <f t="shared" si="26"/>
        <v>0</v>
      </c>
      <c r="M91" s="21">
        <f t="shared" si="26"/>
        <v>0</v>
      </c>
      <c r="N91" s="21">
        <f t="shared" si="26"/>
        <v>0</v>
      </c>
      <c r="O91" s="21">
        <f t="shared" si="26"/>
        <v>0</v>
      </c>
      <c r="P91" s="21">
        <f t="shared" si="26"/>
        <v>0</v>
      </c>
      <c r="Q91" s="21">
        <f t="shared" si="26"/>
        <v>0</v>
      </c>
      <c r="R91" s="21">
        <f t="shared" si="26"/>
        <v>0</v>
      </c>
      <c r="S91" s="21">
        <f t="shared" si="26"/>
        <v>0</v>
      </c>
      <c r="T91" s="21">
        <f t="shared" si="26"/>
        <v>0</v>
      </c>
      <c r="U91" s="21">
        <f t="shared" si="26"/>
        <v>0</v>
      </c>
      <c r="V91" s="21">
        <f t="shared" si="26"/>
        <v>0</v>
      </c>
      <c r="W91" s="21">
        <f t="shared" si="26"/>
        <v>0</v>
      </c>
      <c r="X91" s="21">
        <f t="shared" si="26"/>
        <v>0</v>
      </c>
      <c r="Y91" s="21">
        <f t="shared" si="26"/>
        <v>0</v>
      </c>
      <c r="Z91" s="21">
        <f t="shared" si="26"/>
        <v>0</v>
      </c>
      <c r="AA91" s="21">
        <f t="shared" si="26"/>
        <v>0</v>
      </c>
      <c r="AB91" s="21">
        <f t="shared" si="26"/>
        <v>0</v>
      </c>
      <c r="AC91" s="21">
        <f t="shared" si="26"/>
        <v>0</v>
      </c>
      <c r="AD91" s="21">
        <f t="shared" si="26"/>
        <v>0</v>
      </c>
      <c r="AE91" s="21">
        <f t="shared" si="26"/>
        <v>0</v>
      </c>
    </row>
    <row r="92" spans="1:31" x14ac:dyDescent="0.2">
      <c r="A92" s="13" t="s">
        <v>187</v>
      </c>
      <c r="B92" s="4" t="s">
        <v>169</v>
      </c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</row>
    <row r="93" spans="1:31" x14ac:dyDescent="0.2">
      <c r="A93" s="13" t="s">
        <v>188</v>
      </c>
      <c r="B93" s="4" t="s">
        <v>171</v>
      </c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</row>
    <row r="94" spans="1:31" x14ac:dyDescent="0.2">
      <c r="A94" s="13" t="s">
        <v>189</v>
      </c>
      <c r="B94" s="4" t="s">
        <v>173</v>
      </c>
      <c r="C94" s="21">
        <f t="shared" ref="C94:AE94" si="27">+C95+C96+C97+C98+C99+C100</f>
        <v>0</v>
      </c>
      <c r="D94" s="21">
        <f t="shared" si="27"/>
        <v>0</v>
      </c>
      <c r="E94" s="21">
        <f t="shared" si="27"/>
        <v>0</v>
      </c>
      <c r="F94" s="21">
        <f t="shared" si="27"/>
        <v>0</v>
      </c>
      <c r="G94" s="21">
        <f t="shared" si="27"/>
        <v>0</v>
      </c>
      <c r="H94" s="21">
        <f t="shared" si="27"/>
        <v>0</v>
      </c>
      <c r="I94" s="21">
        <f t="shared" si="27"/>
        <v>0</v>
      </c>
      <c r="J94" s="21">
        <f t="shared" si="27"/>
        <v>0</v>
      </c>
      <c r="K94" s="21">
        <f t="shared" si="27"/>
        <v>0</v>
      </c>
      <c r="L94" s="21">
        <f t="shared" si="27"/>
        <v>0</v>
      </c>
      <c r="M94" s="21">
        <f t="shared" si="27"/>
        <v>0</v>
      </c>
      <c r="N94" s="21">
        <f t="shared" si="27"/>
        <v>0</v>
      </c>
      <c r="O94" s="21">
        <f t="shared" si="27"/>
        <v>0</v>
      </c>
      <c r="P94" s="21">
        <f t="shared" si="27"/>
        <v>0</v>
      </c>
      <c r="Q94" s="21">
        <f t="shared" si="27"/>
        <v>0</v>
      </c>
      <c r="R94" s="21">
        <f t="shared" si="27"/>
        <v>0</v>
      </c>
      <c r="S94" s="21">
        <f t="shared" si="27"/>
        <v>0</v>
      </c>
      <c r="T94" s="21">
        <f t="shared" si="27"/>
        <v>0</v>
      </c>
      <c r="U94" s="21">
        <f t="shared" si="27"/>
        <v>0</v>
      </c>
      <c r="V94" s="21">
        <f t="shared" si="27"/>
        <v>0</v>
      </c>
      <c r="W94" s="21">
        <f t="shared" si="27"/>
        <v>0</v>
      </c>
      <c r="X94" s="21">
        <f t="shared" si="27"/>
        <v>0</v>
      </c>
      <c r="Y94" s="21">
        <f t="shared" si="27"/>
        <v>0</v>
      </c>
      <c r="Z94" s="21">
        <f t="shared" si="27"/>
        <v>0</v>
      </c>
      <c r="AA94" s="21">
        <f t="shared" si="27"/>
        <v>0</v>
      </c>
      <c r="AB94" s="21">
        <f t="shared" si="27"/>
        <v>0</v>
      </c>
      <c r="AC94" s="21">
        <f t="shared" si="27"/>
        <v>0</v>
      </c>
      <c r="AD94" s="21">
        <f t="shared" si="27"/>
        <v>0</v>
      </c>
      <c r="AE94" s="21">
        <f t="shared" si="27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</row>
    <row r="97" spans="1:31" x14ac:dyDescent="0.2">
      <c r="A97" s="13" t="s">
        <v>192</v>
      </c>
      <c r="B97" s="4" t="s">
        <v>193</v>
      </c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</row>
    <row r="98" spans="1:31" x14ac:dyDescent="0.2">
      <c r="A98" s="13" t="s">
        <v>194</v>
      </c>
      <c r="B98" s="4" t="s">
        <v>195</v>
      </c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</row>
    <row r="99" spans="1:31" x14ac:dyDescent="0.2">
      <c r="A99" s="13" t="s">
        <v>196</v>
      </c>
      <c r="B99" s="4" t="s">
        <v>197</v>
      </c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8">+C103+C107+C110</f>
        <v>0</v>
      </c>
      <c r="D102" s="21">
        <f t="shared" si="28"/>
        <v>0</v>
      </c>
      <c r="E102" s="21">
        <f t="shared" si="28"/>
        <v>0</v>
      </c>
      <c r="F102" s="21">
        <f t="shared" si="28"/>
        <v>0</v>
      </c>
      <c r="G102" s="21">
        <f t="shared" si="28"/>
        <v>0</v>
      </c>
      <c r="H102" s="21">
        <f t="shared" si="28"/>
        <v>0</v>
      </c>
      <c r="I102" s="21">
        <f t="shared" si="28"/>
        <v>0</v>
      </c>
      <c r="J102" s="21">
        <f t="shared" si="28"/>
        <v>0</v>
      </c>
      <c r="K102" s="21">
        <f t="shared" si="28"/>
        <v>0</v>
      </c>
      <c r="L102" s="21">
        <f t="shared" si="28"/>
        <v>0</v>
      </c>
      <c r="M102" s="21">
        <f t="shared" si="28"/>
        <v>0</v>
      </c>
      <c r="N102" s="21">
        <f t="shared" si="28"/>
        <v>0</v>
      </c>
      <c r="O102" s="21">
        <f t="shared" si="28"/>
        <v>0</v>
      </c>
      <c r="P102" s="21">
        <f t="shared" si="28"/>
        <v>0</v>
      </c>
      <c r="Q102" s="21">
        <f t="shared" si="28"/>
        <v>0</v>
      </c>
      <c r="R102" s="21">
        <f t="shared" si="28"/>
        <v>0</v>
      </c>
      <c r="S102" s="21">
        <f t="shared" si="28"/>
        <v>0</v>
      </c>
      <c r="T102" s="21">
        <f t="shared" si="28"/>
        <v>0</v>
      </c>
      <c r="U102" s="21">
        <f t="shared" si="28"/>
        <v>0</v>
      </c>
      <c r="V102" s="21">
        <f t="shared" si="28"/>
        <v>0</v>
      </c>
      <c r="W102" s="21">
        <f t="shared" si="28"/>
        <v>0</v>
      </c>
      <c r="X102" s="21">
        <f t="shared" si="28"/>
        <v>0</v>
      </c>
      <c r="Y102" s="21">
        <f t="shared" si="28"/>
        <v>0</v>
      </c>
      <c r="Z102" s="21">
        <f t="shared" si="28"/>
        <v>0</v>
      </c>
      <c r="AA102" s="21">
        <f t="shared" si="28"/>
        <v>0</v>
      </c>
      <c r="AB102" s="21">
        <f t="shared" si="28"/>
        <v>0</v>
      </c>
      <c r="AC102" s="21">
        <f t="shared" si="28"/>
        <v>0</v>
      </c>
      <c r="AD102" s="21">
        <f t="shared" si="28"/>
        <v>0</v>
      </c>
      <c r="AE102" s="21">
        <f t="shared" si="28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9">+C104+C105+C106</f>
        <v>0</v>
      </c>
      <c r="D103" s="21">
        <f t="shared" si="29"/>
        <v>0</v>
      </c>
      <c r="E103" s="21">
        <f t="shared" si="29"/>
        <v>0</v>
      </c>
      <c r="F103" s="21">
        <f t="shared" si="29"/>
        <v>0</v>
      </c>
      <c r="G103" s="21">
        <f t="shared" si="29"/>
        <v>0</v>
      </c>
      <c r="H103" s="21">
        <f t="shared" si="29"/>
        <v>0</v>
      </c>
      <c r="I103" s="21">
        <f t="shared" si="29"/>
        <v>0</v>
      </c>
      <c r="J103" s="21">
        <f t="shared" si="29"/>
        <v>0</v>
      </c>
      <c r="K103" s="21">
        <f t="shared" si="29"/>
        <v>0</v>
      </c>
      <c r="L103" s="21">
        <f t="shared" si="29"/>
        <v>0</v>
      </c>
      <c r="M103" s="21">
        <f t="shared" si="29"/>
        <v>0</v>
      </c>
      <c r="N103" s="21">
        <f t="shared" si="29"/>
        <v>0</v>
      </c>
      <c r="O103" s="21">
        <f t="shared" si="29"/>
        <v>0</v>
      </c>
      <c r="P103" s="21">
        <f t="shared" si="29"/>
        <v>0</v>
      </c>
      <c r="Q103" s="21">
        <f t="shared" si="29"/>
        <v>0</v>
      </c>
      <c r="R103" s="21">
        <f t="shared" si="29"/>
        <v>0</v>
      </c>
      <c r="S103" s="21">
        <f t="shared" si="29"/>
        <v>0</v>
      </c>
      <c r="T103" s="21">
        <f t="shared" si="29"/>
        <v>0</v>
      </c>
      <c r="U103" s="21">
        <f t="shared" si="29"/>
        <v>0</v>
      </c>
      <c r="V103" s="21">
        <f t="shared" si="29"/>
        <v>0</v>
      </c>
      <c r="W103" s="21">
        <f t="shared" si="29"/>
        <v>0</v>
      </c>
      <c r="X103" s="21">
        <f t="shared" si="29"/>
        <v>0</v>
      </c>
      <c r="Y103" s="21">
        <f t="shared" si="29"/>
        <v>0</v>
      </c>
      <c r="Z103" s="21">
        <f t="shared" si="29"/>
        <v>0</v>
      </c>
      <c r="AA103" s="21">
        <f t="shared" si="29"/>
        <v>0</v>
      </c>
      <c r="AB103" s="21">
        <f t="shared" si="29"/>
        <v>0</v>
      </c>
      <c r="AC103" s="21">
        <f t="shared" si="29"/>
        <v>0</v>
      </c>
      <c r="AD103" s="21">
        <f t="shared" si="29"/>
        <v>0</v>
      </c>
      <c r="AE103" s="21">
        <f t="shared" si="29"/>
        <v>0</v>
      </c>
    </row>
    <row r="104" spans="1:31" x14ac:dyDescent="0.2">
      <c r="A104" s="13" t="s">
        <v>205</v>
      </c>
      <c r="B104" s="4" t="s">
        <v>206</v>
      </c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</row>
    <row r="105" spans="1:31" x14ac:dyDescent="0.2">
      <c r="A105" s="13" t="s">
        <v>207</v>
      </c>
      <c r="B105" s="4" t="s">
        <v>208</v>
      </c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</row>
    <row r="106" spans="1:31" x14ac:dyDescent="0.2">
      <c r="A106" s="13" t="s">
        <v>209</v>
      </c>
      <c r="B106" s="4" t="s">
        <v>210</v>
      </c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</row>
    <row r="107" spans="1:31" x14ac:dyDescent="0.2">
      <c r="A107" s="13" t="s">
        <v>211</v>
      </c>
      <c r="B107" s="4" t="s">
        <v>212</v>
      </c>
      <c r="C107" s="21">
        <f t="shared" ref="C107:AE107" si="30">+C108+C109</f>
        <v>0</v>
      </c>
      <c r="D107" s="21">
        <f t="shared" si="30"/>
        <v>0</v>
      </c>
      <c r="E107" s="21">
        <f t="shared" si="30"/>
        <v>0</v>
      </c>
      <c r="F107" s="21">
        <f t="shared" si="30"/>
        <v>0</v>
      </c>
      <c r="G107" s="21">
        <f t="shared" si="30"/>
        <v>0</v>
      </c>
      <c r="H107" s="21">
        <f t="shared" si="30"/>
        <v>0</v>
      </c>
      <c r="I107" s="21">
        <f t="shared" si="30"/>
        <v>0</v>
      </c>
      <c r="J107" s="21">
        <f t="shared" si="30"/>
        <v>0</v>
      </c>
      <c r="K107" s="21">
        <f t="shared" si="30"/>
        <v>0</v>
      </c>
      <c r="L107" s="21">
        <f t="shared" si="30"/>
        <v>0</v>
      </c>
      <c r="M107" s="21">
        <f t="shared" si="30"/>
        <v>0</v>
      </c>
      <c r="N107" s="21">
        <f t="shared" si="30"/>
        <v>0</v>
      </c>
      <c r="O107" s="21">
        <f t="shared" si="30"/>
        <v>0</v>
      </c>
      <c r="P107" s="21">
        <f t="shared" si="30"/>
        <v>0</v>
      </c>
      <c r="Q107" s="21">
        <f t="shared" si="30"/>
        <v>0</v>
      </c>
      <c r="R107" s="21">
        <f t="shared" si="30"/>
        <v>0</v>
      </c>
      <c r="S107" s="21">
        <f t="shared" si="30"/>
        <v>0</v>
      </c>
      <c r="T107" s="21">
        <f t="shared" si="30"/>
        <v>0</v>
      </c>
      <c r="U107" s="21">
        <f t="shared" si="30"/>
        <v>0</v>
      </c>
      <c r="V107" s="21">
        <f t="shared" si="30"/>
        <v>0</v>
      </c>
      <c r="W107" s="21">
        <f t="shared" si="30"/>
        <v>0</v>
      </c>
      <c r="X107" s="21">
        <f t="shared" si="30"/>
        <v>0</v>
      </c>
      <c r="Y107" s="21">
        <f t="shared" si="30"/>
        <v>0</v>
      </c>
      <c r="Z107" s="21">
        <f t="shared" si="30"/>
        <v>0</v>
      </c>
      <c r="AA107" s="21">
        <f t="shared" si="30"/>
        <v>0</v>
      </c>
      <c r="AB107" s="21">
        <f t="shared" si="30"/>
        <v>0</v>
      </c>
      <c r="AC107" s="21">
        <f t="shared" si="30"/>
        <v>0</v>
      </c>
      <c r="AD107" s="21">
        <f t="shared" si="30"/>
        <v>0</v>
      </c>
      <c r="AE107" s="21">
        <f t="shared" si="30"/>
        <v>0</v>
      </c>
    </row>
    <row r="108" spans="1:31" x14ac:dyDescent="0.2">
      <c r="A108" s="13" t="s">
        <v>213</v>
      </c>
      <c r="B108" s="4" t="s">
        <v>214</v>
      </c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</row>
    <row r="109" spans="1:31" x14ac:dyDescent="0.2">
      <c r="A109" s="13" t="s">
        <v>215</v>
      </c>
      <c r="B109" s="4" t="s">
        <v>216</v>
      </c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</row>
    <row r="110" spans="1:31" x14ac:dyDescent="0.2">
      <c r="A110" s="13" t="s">
        <v>217</v>
      </c>
      <c r="B110" s="4" t="s">
        <v>184</v>
      </c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</row>
    <row r="111" spans="1:31" x14ac:dyDescent="0.2">
      <c r="A111" s="31" t="s">
        <v>248</v>
      </c>
      <c r="B111" s="7" t="s">
        <v>249</v>
      </c>
      <c r="C111" s="28">
        <f t="shared" ref="C111:AE111" si="31">+C112+C122+C141+C149+C154+C160+C169+C183</f>
        <v>0</v>
      </c>
      <c r="D111" s="28">
        <f t="shared" si="31"/>
        <v>0</v>
      </c>
      <c r="E111" s="28">
        <f t="shared" si="31"/>
        <v>0</v>
      </c>
      <c r="F111" s="28">
        <f t="shared" si="31"/>
        <v>0</v>
      </c>
      <c r="G111" s="28">
        <f t="shared" si="31"/>
        <v>0</v>
      </c>
      <c r="H111" s="28">
        <f t="shared" si="31"/>
        <v>0</v>
      </c>
      <c r="I111" s="28">
        <f t="shared" si="31"/>
        <v>0</v>
      </c>
      <c r="J111" s="28">
        <f t="shared" si="31"/>
        <v>0</v>
      </c>
      <c r="K111" s="28">
        <f t="shared" si="31"/>
        <v>0</v>
      </c>
      <c r="L111" s="28">
        <f t="shared" si="31"/>
        <v>0</v>
      </c>
      <c r="M111" s="28">
        <f t="shared" si="31"/>
        <v>0</v>
      </c>
      <c r="N111" s="28">
        <f t="shared" si="31"/>
        <v>0</v>
      </c>
      <c r="O111" s="28">
        <f t="shared" si="31"/>
        <v>0</v>
      </c>
      <c r="P111" s="28">
        <f t="shared" si="31"/>
        <v>0</v>
      </c>
      <c r="Q111" s="28">
        <f t="shared" si="31"/>
        <v>0</v>
      </c>
      <c r="R111" s="28">
        <f t="shared" si="31"/>
        <v>0</v>
      </c>
      <c r="S111" s="28">
        <f t="shared" si="31"/>
        <v>0</v>
      </c>
      <c r="T111" s="28">
        <f t="shared" si="31"/>
        <v>0</v>
      </c>
      <c r="U111" s="28">
        <f t="shared" si="31"/>
        <v>0</v>
      </c>
      <c r="V111" s="28">
        <f t="shared" si="31"/>
        <v>0</v>
      </c>
      <c r="W111" s="28">
        <f t="shared" si="31"/>
        <v>0</v>
      </c>
      <c r="X111" s="28">
        <f t="shared" si="31"/>
        <v>0</v>
      </c>
      <c r="Y111" s="28">
        <f t="shared" si="31"/>
        <v>0</v>
      </c>
      <c r="Z111" s="28">
        <f t="shared" si="31"/>
        <v>0</v>
      </c>
      <c r="AA111" s="28">
        <f t="shared" si="31"/>
        <v>0</v>
      </c>
      <c r="AB111" s="28">
        <f t="shared" si="31"/>
        <v>0</v>
      </c>
      <c r="AC111" s="28">
        <f t="shared" si="31"/>
        <v>0</v>
      </c>
      <c r="AD111" s="28">
        <f t="shared" si="31"/>
        <v>0</v>
      </c>
      <c r="AE111" s="28">
        <f t="shared" si="31"/>
        <v>0</v>
      </c>
    </row>
    <row r="112" spans="1:31" x14ac:dyDescent="0.2">
      <c r="A112" s="13" t="s">
        <v>250</v>
      </c>
      <c r="B112" s="4" t="s">
        <v>251</v>
      </c>
      <c r="C112" s="21">
        <f t="shared" ref="C112:AE112" si="32">+C113+C114+C115+C116+C121</f>
        <v>0</v>
      </c>
      <c r="D112" s="21">
        <f t="shared" si="32"/>
        <v>0</v>
      </c>
      <c r="E112" s="21">
        <f t="shared" si="32"/>
        <v>0</v>
      </c>
      <c r="F112" s="21">
        <f t="shared" si="32"/>
        <v>0</v>
      </c>
      <c r="G112" s="21">
        <f t="shared" si="32"/>
        <v>0</v>
      </c>
      <c r="H112" s="21">
        <f t="shared" si="32"/>
        <v>0</v>
      </c>
      <c r="I112" s="21">
        <f t="shared" si="32"/>
        <v>0</v>
      </c>
      <c r="J112" s="21">
        <f t="shared" si="32"/>
        <v>0</v>
      </c>
      <c r="K112" s="21">
        <f t="shared" si="32"/>
        <v>0</v>
      </c>
      <c r="L112" s="21">
        <f t="shared" si="32"/>
        <v>0</v>
      </c>
      <c r="M112" s="21">
        <f t="shared" si="32"/>
        <v>0</v>
      </c>
      <c r="N112" s="21">
        <f t="shared" si="32"/>
        <v>0</v>
      </c>
      <c r="O112" s="21">
        <f t="shared" si="32"/>
        <v>0</v>
      </c>
      <c r="P112" s="21">
        <f t="shared" si="32"/>
        <v>0</v>
      </c>
      <c r="Q112" s="21">
        <f t="shared" si="32"/>
        <v>0</v>
      </c>
      <c r="R112" s="21">
        <f t="shared" si="32"/>
        <v>0</v>
      </c>
      <c r="S112" s="21">
        <f t="shared" si="32"/>
        <v>0</v>
      </c>
      <c r="T112" s="21">
        <f t="shared" si="32"/>
        <v>0</v>
      </c>
      <c r="U112" s="21">
        <f t="shared" si="32"/>
        <v>0</v>
      </c>
      <c r="V112" s="21">
        <f t="shared" si="32"/>
        <v>0</v>
      </c>
      <c r="W112" s="21">
        <f t="shared" si="32"/>
        <v>0</v>
      </c>
      <c r="X112" s="21">
        <f t="shared" si="32"/>
        <v>0</v>
      </c>
      <c r="Y112" s="21">
        <f t="shared" si="32"/>
        <v>0</v>
      </c>
      <c r="Z112" s="21">
        <f t="shared" si="32"/>
        <v>0</v>
      </c>
      <c r="AA112" s="21">
        <f t="shared" si="32"/>
        <v>0</v>
      </c>
      <c r="AB112" s="21">
        <f t="shared" si="32"/>
        <v>0</v>
      </c>
      <c r="AC112" s="21">
        <f t="shared" si="32"/>
        <v>0</v>
      </c>
      <c r="AD112" s="21">
        <f t="shared" si="32"/>
        <v>0</v>
      </c>
      <c r="AE112" s="21">
        <f t="shared" si="32"/>
        <v>0</v>
      </c>
    </row>
    <row r="113" spans="1:31" x14ac:dyDescent="0.2">
      <c r="A113" s="13" t="s">
        <v>252</v>
      </c>
      <c r="B113" s="4" t="s">
        <v>253</v>
      </c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</row>
    <row r="114" spans="1:31" x14ac:dyDescent="0.2">
      <c r="A114" s="13" t="s">
        <v>254</v>
      </c>
      <c r="B114" s="4" t="s">
        <v>255</v>
      </c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</row>
    <row r="115" spans="1:31" x14ac:dyDescent="0.2">
      <c r="A115" s="13" t="s">
        <v>256</v>
      </c>
      <c r="B115" s="4" t="s">
        <v>257</v>
      </c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</row>
    <row r="116" spans="1:31" x14ac:dyDescent="0.2">
      <c r="A116" s="13" t="s">
        <v>258</v>
      </c>
      <c r="B116" s="4" t="s">
        <v>259</v>
      </c>
      <c r="C116" s="21">
        <f t="shared" ref="C116:AE116" si="33">+C117+C118+C119+C120</f>
        <v>0</v>
      </c>
      <c r="D116" s="21">
        <f t="shared" si="33"/>
        <v>0</v>
      </c>
      <c r="E116" s="21">
        <f t="shared" si="33"/>
        <v>0</v>
      </c>
      <c r="F116" s="21">
        <f t="shared" si="33"/>
        <v>0</v>
      </c>
      <c r="G116" s="21">
        <f t="shared" si="33"/>
        <v>0</v>
      </c>
      <c r="H116" s="21">
        <f t="shared" si="33"/>
        <v>0</v>
      </c>
      <c r="I116" s="21">
        <f t="shared" si="33"/>
        <v>0</v>
      </c>
      <c r="J116" s="21">
        <f t="shared" si="33"/>
        <v>0</v>
      </c>
      <c r="K116" s="21">
        <f t="shared" si="33"/>
        <v>0</v>
      </c>
      <c r="L116" s="21">
        <f t="shared" si="33"/>
        <v>0</v>
      </c>
      <c r="M116" s="21">
        <f t="shared" si="33"/>
        <v>0</v>
      </c>
      <c r="N116" s="21">
        <f t="shared" si="33"/>
        <v>0</v>
      </c>
      <c r="O116" s="21">
        <f t="shared" si="33"/>
        <v>0</v>
      </c>
      <c r="P116" s="21">
        <f t="shared" si="33"/>
        <v>0</v>
      </c>
      <c r="Q116" s="21">
        <f t="shared" si="33"/>
        <v>0</v>
      </c>
      <c r="R116" s="21">
        <f t="shared" si="33"/>
        <v>0</v>
      </c>
      <c r="S116" s="21">
        <f t="shared" si="33"/>
        <v>0</v>
      </c>
      <c r="T116" s="21">
        <f t="shared" si="33"/>
        <v>0</v>
      </c>
      <c r="U116" s="21">
        <f t="shared" si="33"/>
        <v>0</v>
      </c>
      <c r="V116" s="21">
        <f t="shared" si="33"/>
        <v>0</v>
      </c>
      <c r="W116" s="21">
        <f t="shared" si="33"/>
        <v>0</v>
      </c>
      <c r="X116" s="21">
        <f t="shared" si="33"/>
        <v>0</v>
      </c>
      <c r="Y116" s="21">
        <f t="shared" si="33"/>
        <v>0</v>
      </c>
      <c r="Z116" s="21">
        <f t="shared" si="33"/>
        <v>0</v>
      </c>
      <c r="AA116" s="21">
        <f t="shared" si="33"/>
        <v>0</v>
      </c>
      <c r="AB116" s="21">
        <f t="shared" si="33"/>
        <v>0</v>
      </c>
      <c r="AC116" s="21">
        <f t="shared" si="33"/>
        <v>0</v>
      </c>
      <c r="AD116" s="21">
        <f t="shared" si="33"/>
        <v>0</v>
      </c>
      <c r="AE116" s="21">
        <f t="shared" si="33"/>
        <v>0</v>
      </c>
    </row>
    <row r="117" spans="1:31" x14ac:dyDescent="0.2">
      <c r="A117" s="13" t="s">
        <v>260</v>
      </c>
      <c r="B117" s="4" t="s">
        <v>261</v>
      </c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118" spans="1:31" x14ac:dyDescent="0.2">
      <c r="A118" s="13" t="s">
        <v>262</v>
      </c>
      <c r="B118" s="4" t="s">
        <v>263</v>
      </c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</row>
    <row r="119" spans="1:31" x14ac:dyDescent="0.2">
      <c r="A119" s="13" t="s">
        <v>264</v>
      </c>
      <c r="B119" s="4" t="s">
        <v>265</v>
      </c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</row>
    <row r="120" spans="1:31" x14ac:dyDescent="0.2">
      <c r="A120" s="13" t="s">
        <v>266</v>
      </c>
      <c r="B120" s="4" t="s">
        <v>267</v>
      </c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</row>
    <row r="121" spans="1:31" x14ac:dyDescent="0.2">
      <c r="A121" s="13" t="s">
        <v>268</v>
      </c>
      <c r="B121" s="4" t="s">
        <v>210</v>
      </c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</row>
    <row r="122" spans="1:31" x14ac:dyDescent="0.2">
      <c r="A122" s="13" t="s">
        <v>269</v>
      </c>
      <c r="B122" s="4" t="s">
        <v>270</v>
      </c>
      <c r="C122" s="21">
        <f t="shared" ref="C122:AE122" si="34">+C123+C126+C127+C128+C129+C130+C140</f>
        <v>0</v>
      </c>
      <c r="D122" s="21">
        <f t="shared" si="34"/>
        <v>0</v>
      </c>
      <c r="E122" s="21">
        <f t="shared" si="34"/>
        <v>0</v>
      </c>
      <c r="F122" s="21">
        <f t="shared" si="34"/>
        <v>0</v>
      </c>
      <c r="G122" s="21">
        <f t="shared" si="34"/>
        <v>0</v>
      </c>
      <c r="H122" s="21">
        <f t="shared" si="34"/>
        <v>0</v>
      </c>
      <c r="I122" s="21">
        <f t="shared" si="34"/>
        <v>0</v>
      </c>
      <c r="J122" s="21">
        <f t="shared" si="34"/>
        <v>0</v>
      </c>
      <c r="K122" s="21">
        <f t="shared" si="34"/>
        <v>0</v>
      </c>
      <c r="L122" s="21">
        <f t="shared" si="34"/>
        <v>0</v>
      </c>
      <c r="M122" s="21">
        <f t="shared" si="34"/>
        <v>0</v>
      </c>
      <c r="N122" s="21">
        <f t="shared" si="34"/>
        <v>0</v>
      </c>
      <c r="O122" s="21">
        <f t="shared" si="34"/>
        <v>0</v>
      </c>
      <c r="P122" s="21">
        <f t="shared" si="34"/>
        <v>0</v>
      </c>
      <c r="Q122" s="21">
        <f t="shared" si="34"/>
        <v>0</v>
      </c>
      <c r="R122" s="21">
        <f t="shared" si="34"/>
        <v>0</v>
      </c>
      <c r="S122" s="21">
        <f t="shared" si="34"/>
        <v>0</v>
      </c>
      <c r="T122" s="21">
        <f t="shared" si="34"/>
        <v>0</v>
      </c>
      <c r="U122" s="21">
        <f t="shared" si="34"/>
        <v>0</v>
      </c>
      <c r="V122" s="21">
        <f t="shared" si="34"/>
        <v>0</v>
      </c>
      <c r="W122" s="21">
        <f t="shared" si="34"/>
        <v>0</v>
      </c>
      <c r="X122" s="21">
        <f t="shared" si="34"/>
        <v>0</v>
      </c>
      <c r="Y122" s="21">
        <f t="shared" si="34"/>
        <v>0</v>
      </c>
      <c r="Z122" s="21">
        <f t="shared" si="34"/>
        <v>0</v>
      </c>
      <c r="AA122" s="21">
        <f t="shared" si="34"/>
        <v>0</v>
      </c>
      <c r="AB122" s="21">
        <f t="shared" si="34"/>
        <v>0</v>
      </c>
      <c r="AC122" s="21">
        <f t="shared" si="34"/>
        <v>0</v>
      </c>
      <c r="AD122" s="21">
        <f t="shared" si="34"/>
        <v>0</v>
      </c>
      <c r="AE122" s="21">
        <f t="shared" si="34"/>
        <v>0</v>
      </c>
    </row>
    <row r="123" spans="1:31" x14ac:dyDescent="0.2">
      <c r="A123" s="13" t="s">
        <v>271</v>
      </c>
      <c r="B123" s="4" t="s">
        <v>272</v>
      </c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</row>
    <row r="128" spans="1:31" x14ac:dyDescent="0.2">
      <c r="A128" s="13" t="s">
        <v>281</v>
      </c>
      <c r="B128" s="4" t="s">
        <v>282</v>
      </c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</row>
    <row r="129" spans="1:31" x14ac:dyDescent="0.2">
      <c r="A129" s="13" t="s">
        <v>283</v>
      </c>
      <c r="B129" s="4" t="s">
        <v>284</v>
      </c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</row>
    <row r="130" spans="1:31" x14ac:dyDescent="0.2">
      <c r="A130" s="13" t="s">
        <v>285</v>
      </c>
      <c r="B130" s="4" t="s">
        <v>286</v>
      </c>
      <c r="C130" s="21">
        <f t="shared" ref="C130:AE130" si="35">+C131+C132+C133+C134+C135+C136</f>
        <v>0</v>
      </c>
      <c r="D130" s="21">
        <f t="shared" si="35"/>
        <v>0</v>
      </c>
      <c r="E130" s="21">
        <f t="shared" si="35"/>
        <v>0</v>
      </c>
      <c r="F130" s="21">
        <f t="shared" si="35"/>
        <v>0</v>
      </c>
      <c r="G130" s="21">
        <f t="shared" si="35"/>
        <v>0</v>
      </c>
      <c r="H130" s="21">
        <f t="shared" si="35"/>
        <v>0</v>
      </c>
      <c r="I130" s="21">
        <f t="shared" si="35"/>
        <v>0</v>
      </c>
      <c r="J130" s="21">
        <f t="shared" si="35"/>
        <v>0</v>
      </c>
      <c r="K130" s="21">
        <f t="shared" si="35"/>
        <v>0</v>
      </c>
      <c r="L130" s="21">
        <f t="shared" si="35"/>
        <v>0</v>
      </c>
      <c r="M130" s="21">
        <f t="shared" si="35"/>
        <v>0</v>
      </c>
      <c r="N130" s="21">
        <f t="shared" si="35"/>
        <v>0</v>
      </c>
      <c r="O130" s="21">
        <f t="shared" si="35"/>
        <v>0</v>
      </c>
      <c r="P130" s="21">
        <f t="shared" si="35"/>
        <v>0</v>
      </c>
      <c r="Q130" s="21">
        <f t="shared" si="35"/>
        <v>0</v>
      </c>
      <c r="R130" s="21">
        <f t="shared" si="35"/>
        <v>0</v>
      </c>
      <c r="S130" s="21">
        <f t="shared" si="35"/>
        <v>0</v>
      </c>
      <c r="T130" s="21">
        <f t="shared" si="35"/>
        <v>0</v>
      </c>
      <c r="U130" s="21">
        <f t="shared" si="35"/>
        <v>0</v>
      </c>
      <c r="V130" s="21">
        <f t="shared" si="35"/>
        <v>0</v>
      </c>
      <c r="W130" s="21">
        <f t="shared" si="35"/>
        <v>0</v>
      </c>
      <c r="X130" s="21">
        <f t="shared" si="35"/>
        <v>0</v>
      </c>
      <c r="Y130" s="21">
        <f t="shared" si="35"/>
        <v>0</v>
      </c>
      <c r="Z130" s="21">
        <f t="shared" si="35"/>
        <v>0</v>
      </c>
      <c r="AA130" s="21">
        <f t="shared" si="35"/>
        <v>0</v>
      </c>
      <c r="AB130" s="21">
        <f t="shared" si="35"/>
        <v>0</v>
      </c>
      <c r="AC130" s="21">
        <f t="shared" si="35"/>
        <v>0</v>
      </c>
      <c r="AD130" s="21">
        <f t="shared" si="35"/>
        <v>0</v>
      </c>
      <c r="AE130" s="21">
        <f t="shared" si="35"/>
        <v>0</v>
      </c>
    </row>
    <row r="131" spans="1:31" x14ac:dyDescent="0.2">
      <c r="A131" s="13" t="s">
        <v>287</v>
      </c>
      <c r="B131" s="4" t="s">
        <v>288</v>
      </c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</row>
    <row r="132" spans="1:31" x14ac:dyDescent="0.2">
      <c r="A132" s="13" t="s">
        <v>289</v>
      </c>
      <c r="B132" s="4" t="s">
        <v>290</v>
      </c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</row>
    <row r="133" spans="1:31" x14ac:dyDescent="0.2">
      <c r="A133" s="13" t="s">
        <v>291</v>
      </c>
      <c r="B133" s="4" t="s">
        <v>292</v>
      </c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</row>
    <row r="134" spans="1:31" x14ac:dyDescent="0.2">
      <c r="A134" s="13" t="s">
        <v>293</v>
      </c>
      <c r="B134" s="4" t="s">
        <v>294</v>
      </c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</row>
    <row r="135" spans="1:31" x14ac:dyDescent="0.2">
      <c r="A135" s="13" t="s">
        <v>295</v>
      </c>
      <c r="B135" s="4" t="s">
        <v>296</v>
      </c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</row>
    <row r="136" spans="1:31" x14ac:dyDescent="0.2">
      <c r="A136" s="13" t="s">
        <v>297</v>
      </c>
      <c r="B136" s="4" t="s">
        <v>298</v>
      </c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</row>
    <row r="141" spans="1:31" x14ac:dyDescent="0.2">
      <c r="A141" s="13" t="s">
        <v>306</v>
      </c>
      <c r="B141" s="4" t="s">
        <v>307</v>
      </c>
      <c r="C141" s="21">
        <f t="shared" ref="C141:AE141" si="36">+C142+C143+C144+C145+C146+C147</f>
        <v>0</v>
      </c>
      <c r="D141" s="21">
        <f t="shared" si="36"/>
        <v>0</v>
      </c>
      <c r="E141" s="21">
        <f t="shared" si="36"/>
        <v>0</v>
      </c>
      <c r="F141" s="21">
        <f t="shared" si="36"/>
        <v>0</v>
      </c>
      <c r="G141" s="21">
        <f t="shared" si="36"/>
        <v>0</v>
      </c>
      <c r="H141" s="21">
        <f t="shared" si="36"/>
        <v>0</v>
      </c>
      <c r="I141" s="21">
        <f t="shared" si="36"/>
        <v>0</v>
      </c>
      <c r="J141" s="21">
        <f t="shared" si="36"/>
        <v>0</v>
      </c>
      <c r="K141" s="21">
        <f t="shared" si="36"/>
        <v>0</v>
      </c>
      <c r="L141" s="21">
        <f t="shared" si="36"/>
        <v>0</v>
      </c>
      <c r="M141" s="21">
        <f t="shared" si="36"/>
        <v>0</v>
      </c>
      <c r="N141" s="21">
        <f t="shared" si="36"/>
        <v>0</v>
      </c>
      <c r="O141" s="21">
        <f t="shared" si="36"/>
        <v>0</v>
      </c>
      <c r="P141" s="21">
        <f t="shared" si="36"/>
        <v>0</v>
      </c>
      <c r="Q141" s="21">
        <f t="shared" si="36"/>
        <v>0</v>
      </c>
      <c r="R141" s="21">
        <f t="shared" si="36"/>
        <v>0</v>
      </c>
      <c r="S141" s="21">
        <f t="shared" si="36"/>
        <v>0</v>
      </c>
      <c r="T141" s="21">
        <f t="shared" si="36"/>
        <v>0</v>
      </c>
      <c r="U141" s="21">
        <f t="shared" si="36"/>
        <v>0</v>
      </c>
      <c r="V141" s="21">
        <f t="shared" si="36"/>
        <v>0</v>
      </c>
      <c r="W141" s="21">
        <f t="shared" si="36"/>
        <v>0</v>
      </c>
      <c r="X141" s="21">
        <f t="shared" si="36"/>
        <v>0</v>
      </c>
      <c r="Y141" s="21">
        <f t="shared" si="36"/>
        <v>0</v>
      </c>
      <c r="Z141" s="21">
        <f t="shared" si="36"/>
        <v>0</v>
      </c>
      <c r="AA141" s="21">
        <f t="shared" si="36"/>
        <v>0</v>
      </c>
      <c r="AB141" s="21">
        <f t="shared" si="36"/>
        <v>0</v>
      </c>
      <c r="AC141" s="21">
        <f t="shared" si="36"/>
        <v>0</v>
      </c>
      <c r="AD141" s="21">
        <f t="shared" si="36"/>
        <v>0</v>
      </c>
      <c r="AE141" s="21">
        <f t="shared" si="36"/>
        <v>0</v>
      </c>
    </row>
    <row r="142" spans="1:31" x14ac:dyDescent="0.2">
      <c r="A142" s="13" t="s">
        <v>308</v>
      </c>
      <c r="B142" s="4" t="s">
        <v>309</v>
      </c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</row>
    <row r="143" spans="1:31" x14ac:dyDescent="0.2">
      <c r="A143" s="13" t="s">
        <v>310</v>
      </c>
      <c r="B143" s="4" t="s">
        <v>311</v>
      </c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</row>
    <row r="144" spans="1:31" x14ac:dyDescent="0.2">
      <c r="A144" s="13" t="s">
        <v>312</v>
      </c>
      <c r="B144" s="4" t="s">
        <v>313</v>
      </c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</row>
    <row r="145" spans="1:31" x14ac:dyDescent="0.2">
      <c r="A145" s="13" t="s">
        <v>314</v>
      </c>
      <c r="B145" s="4" t="s">
        <v>315</v>
      </c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</row>
    <row r="146" spans="1:31" x14ac:dyDescent="0.2">
      <c r="A146" s="13" t="s">
        <v>316</v>
      </c>
      <c r="B146" s="4" t="s">
        <v>317</v>
      </c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</row>
    <row r="147" spans="1:31" x14ac:dyDescent="0.2">
      <c r="A147" s="13" t="s">
        <v>318</v>
      </c>
      <c r="B147" s="4" t="s">
        <v>319</v>
      </c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7">+C150+C151</f>
        <v>0</v>
      </c>
      <c r="D149" s="21">
        <f t="shared" si="37"/>
        <v>0</v>
      </c>
      <c r="E149" s="21">
        <f t="shared" si="37"/>
        <v>0</v>
      </c>
      <c r="F149" s="21">
        <f t="shared" si="37"/>
        <v>0</v>
      </c>
      <c r="G149" s="21">
        <f t="shared" si="37"/>
        <v>0</v>
      </c>
      <c r="H149" s="21">
        <f t="shared" si="37"/>
        <v>0</v>
      </c>
      <c r="I149" s="21">
        <f t="shared" si="37"/>
        <v>0</v>
      </c>
      <c r="J149" s="21">
        <f t="shared" si="37"/>
        <v>0</v>
      </c>
      <c r="K149" s="21">
        <f t="shared" si="37"/>
        <v>0</v>
      </c>
      <c r="L149" s="21">
        <f t="shared" si="37"/>
        <v>0</v>
      </c>
      <c r="M149" s="21">
        <f t="shared" si="37"/>
        <v>0</v>
      </c>
      <c r="N149" s="21">
        <f t="shared" si="37"/>
        <v>0</v>
      </c>
      <c r="O149" s="21">
        <f t="shared" si="37"/>
        <v>0</v>
      </c>
      <c r="P149" s="21">
        <f t="shared" si="37"/>
        <v>0</v>
      </c>
      <c r="Q149" s="21">
        <f t="shared" si="37"/>
        <v>0</v>
      </c>
      <c r="R149" s="21">
        <f t="shared" si="37"/>
        <v>0</v>
      </c>
      <c r="S149" s="21">
        <f t="shared" si="37"/>
        <v>0</v>
      </c>
      <c r="T149" s="21">
        <f t="shared" si="37"/>
        <v>0</v>
      </c>
      <c r="U149" s="21">
        <f t="shared" si="37"/>
        <v>0</v>
      </c>
      <c r="V149" s="21">
        <f t="shared" si="37"/>
        <v>0</v>
      </c>
      <c r="W149" s="21">
        <f t="shared" si="37"/>
        <v>0</v>
      </c>
      <c r="X149" s="21">
        <f t="shared" si="37"/>
        <v>0</v>
      </c>
      <c r="Y149" s="21">
        <f t="shared" si="37"/>
        <v>0</v>
      </c>
      <c r="Z149" s="21">
        <f t="shared" si="37"/>
        <v>0</v>
      </c>
      <c r="AA149" s="21">
        <f t="shared" si="37"/>
        <v>0</v>
      </c>
      <c r="AB149" s="21">
        <f t="shared" si="37"/>
        <v>0</v>
      </c>
      <c r="AC149" s="21">
        <f t="shared" si="37"/>
        <v>0</v>
      </c>
      <c r="AD149" s="21">
        <f t="shared" si="37"/>
        <v>0</v>
      </c>
      <c r="AE149" s="21">
        <f t="shared" si="37"/>
        <v>0</v>
      </c>
    </row>
    <row r="150" spans="1:31" x14ac:dyDescent="0.2">
      <c r="A150" s="13" t="s">
        <v>323</v>
      </c>
      <c r="B150" s="4" t="s">
        <v>324</v>
      </c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</row>
    <row r="151" spans="1:31" x14ac:dyDescent="0.2">
      <c r="A151" s="13" t="s">
        <v>325</v>
      </c>
      <c r="B151" s="4" t="s">
        <v>326</v>
      </c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+D160+E160</f>
        <v>0</v>
      </c>
      <c r="D160" s="21">
        <f t="shared" ref="D160:AE161" si="38">+E160+F160</f>
        <v>0</v>
      </c>
      <c r="E160" s="21">
        <f t="shared" si="38"/>
        <v>0</v>
      </c>
      <c r="F160" s="21">
        <f t="shared" si="38"/>
        <v>0</v>
      </c>
      <c r="G160" s="21">
        <f t="shared" si="38"/>
        <v>0</v>
      </c>
      <c r="H160" s="21">
        <f t="shared" si="38"/>
        <v>0</v>
      </c>
      <c r="I160" s="21">
        <f t="shared" si="38"/>
        <v>0</v>
      </c>
      <c r="J160" s="21">
        <f t="shared" si="38"/>
        <v>0</v>
      </c>
      <c r="K160" s="21">
        <f t="shared" si="38"/>
        <v>0</v>
      </c>
      <c r="L160" s="21">
        <f t="shared" si="38"/>
        <v>0</v>
      </c>
      <c r="M160" s="21">
        <f t="shared" si="38"/>
        <v>0</v>
      </c>
      <c r="N160" s="21">
        <f t="shared" si="38"/>
        <v>0</v>
      </c>
      <c r="O160" s="21">
        <f t="shared" si="38"/>
        <v>0</v>
      </c>
      <c r="P160" s="21">
        <f t="shared" si="38"/>
        <v>0</v>
      </c>
      <c r="Q160" s="21">
        <f t="shared" si="38"/>
        <v>0</v>
      </c>
      <c r="R160" s="21">
        <f t="shared" si="38"/>
        <v>0</v>
      </c>
      <c r="S160" s="21">
        <f t="shared" si="38"/>
        <v>0</v>
      </c>
      <c r="T160" s="21">
        <f t="shared" si="38"/>
        <v>0</v>
      </c>
      <c r="U160" s="21">
        <f t="shared" si="38"/>
        <v>0</v>
      </c>
      <c r="V160" s="21">
        <f t="shared" si="38"/>
        <v>0</v>
      </c>
      <c r="W160" s="21">
        <f t="shared" si="38"/>
        <v>0</v>
      </c>
      <c r="X160" s="21">
        <f t="shared" si="38"/>
        <v>0</v>
      </c>
      <c r="Y160" s="21">
        <f t="shared" si="38"/>
        <v>0</v>
      </c>
      <c r="Z160" s="21">
        <f t="shared" si="38"/>
        <v>0</v>
      </c>
      <c r="AA160" s="21">
        <f t="shared" si="38"/>
        <v>0</v>
      </c>
      <c r="AB160" s="21">
        <f t="shared" si="38"/>
        <v>0</v>
      </c>
      <c r="AC160" s="21">
        <f t="shared" si="38"/>
        <v>0</v>
      </c>
      <c r="AD160" s="21">
        <f t="shared" si="38"/>
        <v>0</v>
      </c>
      <c r="AE160" s="21">
        <f t="shared" si="38"/>
        <v>0</v>
      </c>
    </row>
    <row r="161" spans="1:31" x14ac:dyDescent="0.2">
      <c r="A161" s="13" t="s">
        <v>343</v>
      </c>
      <c r="B161" s="4" t="s">
        <v>344</v>
      </c>
      <c r="C161" s="21">
        <f>+D161+E161</f>
        <v>0</v>
      </c>
      <c r="D161" s="21">
        <f t="shared" si="38"/>
        <v>0</v>
      </c>
      <c r="E161" s="21">
        <f t="shared" si="38"/>
        <v>0</v>
      </c>
      <c r="F161" s="21">
        <f t="shared" si="38"/>
        <v>0</v>
      </c>
      <c r="G161" s="21">
        <f t="shared" si="38"/>
        <v>0</v>
      </c>
      <c r="H161" s="21">
        <f t="shared" si="38"/>
        <v>0</v>
      </c>
      <c r="I161" s="21">
        <f t="shared" si="38"/>
        <v>0</v>
      </c>
      <c r="J161" s="21">
        <f t="shared" si="38"/>
        <v>0</v>
      </c>
      <c r="K161" s="21">
        <f t="shared" si="38"/>
        <v>0</v>
      </c>
      <c r="L161" s="21">
        <f t="shared" si="38"/>
        <v>0</v>
      </c>
      <c r="M161" s="21">
        <f t="shared" si="38"/>
        <v>0</v>
      </c>
      <c r="N161" s="21">
        <f t="shared" si="38"/>
        <v>0</v>
      </c>
      <c r="O161" s="21">
        <f t="shared" si="38"/>
        <v>0</v>
      </c>
      <c r="P161" s="21">
        <f t="shared" si="38"/>
        <v>0</v>
      </c>
      <c r="Q161" s="21">
        <f t="shared" si="38"/>
        <v>0</v>
      </c>
      <c r="R161" s="21">
        <f t="shared" si="38"/>
        <v>0</v>
      </c>
      <c r="S161" s="21">
        <f t="shared" si="38"/>
        <v>0</v>
      </c>
      <c r="T161" s="21">
        <f t="shared" si="38"/>
        <v>0</v>
      </c>
      <c r="U161" s="21">
        <f t="shared" si="38"/>
        <v>0</v>
      </c>
      <c r="V161" s="21">
        <f t="shared" si="38"/>
        <v>0</v>
      </c>
      <c r="W161" s="21">
        <f t="shared" si="38"/>
        <v>0</v>
      </c>
      <c r="X161" s="21">
        <f t="shared" si="38"/>
        <v>0</v>
      </c>
      <c r="Y161" s="21">
        <f t="shared" si="38"/>
        <v>0</v>
      </c>
      <c r="Z161" s="21">
        <f t="shared" si="38"/>
        <v>0</v>
      </c>
      <c r="AA161" s="21">
        <f t="shared" si="38"/>
        <v>0</v>
      </c>
      <c r="AB161" s="21">
        <f t="shared" si="38"/>
        <v>0</v>
      </c>
      <c r="AC161" s="21">
        <f t="shared" si="38"/>
        <v>0</v>
      </c>
      <c r="AD161" s="21">
        <f t="shared" si="38"/>
        <v>0</v>
      </c>
      <c r="AE161" s="21">
        <f t="shared" si="38"/>
        <v>0</v>
      </c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>+D173+E173</f>
        <v>0</v>
      </c>
      <c r="D173" s="21">
        <f t="shared" ref="D173:AE174" si="39">+E173+F173</f>
        <v>0</v>
      </c>
      <c r="E173" s="21">
        <f t="shared" si="39"/>
        <v>0</v>
      </c>
      <c r="F173" s="21">
        <f t="shared" si="39"/>
        <v>0</v>
      </c>
      <c r="G173" s="21">
        <f t="shared" si="39"/>
        <v>0</v>
      </c>
      <c r="H173" s="21">
        <f t="shared" si="39"/>
        <v>0</v>
      </c>
      <c r="I173" s="21">
        <f t="shared" si="39"/>
        <v>0</v>
      </c>
      <c r="J173" s="21">
        <f t="shared" si="39"/>
        <v>0</v>
      </c>
      <c r="K173" s="21">
        <f t="shared" si="39"/>
        <v>0</v>
      </c>
      <c r="L173" s="21">
        <f t="shared" si="39"/>
        <v>0</v>
      </c>
      <c r="M173" s="21">
        <f t="shared" si="39"/>
        <v>0</v>
      </c>
      <c r="N173" s="21">
        <f t="shared" si="39"/>
        <v>0</v>
      </c>
      <c r="O173" s="21">
        <f t="shared" si="39"/>
        <v>0</v>
      </c>
      <c r="P173" s="21">
        <f t="shared" si="39"/>
        <v>0</v>
      </c>
      <c r="Q173" s="21">
        <f t="shared" si="39"/>
        <v>0</v>
      </c>
      <c r="R173" s="21">
        <f t="shared" si="39"/>
        <v>0</v>
      </c>
      <c r="S173" s="21">
        <f t="shared" si="39"/>
        <v>0</v>
      </c>
      <c r="T173" s="21">
        <f t="shared" si="39"/>
        <v>0</v>
      </c>
      <c r="U173" s="21">
        <f t="shared" si="39"/>
        <v>0</v>
      </c>
      <c r="V173" s="21">
        <f t="shared" si="39"/>
        <v>0</v>
      </c>
      <c r="W173" s="21">
        <f t="shared" si="39"/>
        <v>0</v>
      </c>
      <c r="X173" s="21">
        <f t="shared" si="39"/>
        <v>0</v>
      </c>
      <c r="Y173" s="21">
        <f t="shared" si="39"/>
        <v>0</v>
      </c>
      <c r="Z173" s="21">
        <f t="shared" si="39"/>
        <v>0</v>
      </c>
      <c r="AA173" s="21">
        <f t="shared" si="39"/>
        <v>0</v>
      </c>
      <c r="AB173" s="21">
        <f t="shared" si="39"/>
        <v>0</v>
      </c>
      <c r="AC173" s="21">
        <f t="shared" si="39"/>
        <v>0</v>
      </c>
      <c r="AD173" s="21">
        <f t="shared" si="39"/>
        <v>0</v>
      </c>
      <c r="AE173" s="21">
        <f t="shared" si="39"/>
        <v>0</v>
      </c>
    </row>
    <row r="174" spans="1:31" x14ac:dyDescent="0.2">
      <c r="A174" s="13" t="s">
        <v>360</v>
      </c>
      <c r="B174" s="4" t="s">
        <v>361</v>
      </c>
      <c r="C174" s="21">
        <f>+D174+E174</f>
        <v>0</v>
      </c>
      <c r="D174" s="21">
        <f t="shared" si="39"/>
        <v>0</v>
      </c>
      <c r="E174" s="21">
        <f t="shared" si="39"/>
        <v>0</v>
      </c>
      <c r="F174" s="21">
        <f t="shared" si="39"/>
        <v>0</v>
      </c>
      <c r="G174" s="21">
        <f t="shared" si="39"/>
        <v>0</v>
      </c>
      <c r="H174" s="21">
        <f t="shared" si="39"/>
        <v>0</v>
      </c>
      <c r="I174" s="21">
        <f t="shared" si="39"/>
        <v>0</v>
      </c>
      <c r="J174" s="21">
        <f t="shared" si="39"/>
        <v>0</v>
      </c>
      <c r="K174" s="21">
        <f t="shared" si="39"/>
        <v>0</v>
      </c>
      <c r="L174" s="21">
        <f t="shared" si="39"/>
        <v>0</v>
      </c>
      <c r="M174" s="21">
        <f t="shared" si="39"/>
        <v>0</v>
      </c>
      <c r="N174" s="21">
        <f t="shared" si="39"/>
        <v>0</v>
      </c>
      <c r="O174" s="21">
        <f t="shared" si="39"/>
        <v>0</v>
      </c>
      <c r="P174" s="21">
        <f t="shared" si="39"/>
        <v>0</v>
      </c>
      <c r="Q174" s="21">
        <f t="shared" si="39"/>
        <v>0</v>
      </c>
      <c r="R174" s="21">
        <f t="shared" si="39"/>
        <v>0</v>
      </c>
      <c r="S174" s="21">
        <f t="shared" si="39"/>
        <v>0</v>
      </c>
      <c r="T174" s="21">
        <f t="shared" si="39"/>
        <v>0</v>
      </c>
      <c r="U174" s="21">
        <f t="shared" si="39"/>
        <v>0</v>
      </c>
      <c r="V174" s="21">
        <f t="shared" si="39"/>
        <v>0</v>
      </c>
      <c r="W174" s="21">
        <f t="shared" si="39"/>
        <v>0</v>
      </c>
      <c r="X174" s="21">
        <f t="shared" si="39"/>
        <v>0</v>
      </c>
      <c r="Y174" s="21">
        <f t="shared" si="39"/>
        <v>0</v>
      </c>
      <c r="Z174" s="21">
        <f t="shared" si="39"/>
        <v>0</v>
      </c>
      <c r="AA174" s="21">
        <f t="shared" si="39"/>
        <v>0</v>
      </c>
      <c r="AB174" s="21">
        <f t="shared" si="39"/>
        <v>0</v>
      </c>
      <c r="AC174" s="21">
        <f t="shared" si="39"/>
        <v>0</v>
      </c>
      <c r="AD174" s="21">
        <f t="shared" si="39"/>
        <v>0</v>
      </c>
      <c r="AE174" s="21">
        <f t="shared" si="39"/>
        <v>0</v>
      </c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>
        <f>+D178+E178</f>
        <v>0</v>
      </c>
      <c r="D178" s="21">
        <f t="shared" ref="D178:AE178" si="40">+E178+F178</f>
        <v>0</v>
      </c>
      <c r="E178" s="21">
        <f t="shared" si="40"/>
        <v>0</v>
      </c>
      <c r="F178" s="21">
        <f t="shared" si="40"/>
        <v>0</v>
      </c>
      <c r="G178" s="21">
        <f t="shared" si="40"/>
        <v>0</v>
      </c>
      <c r="H178" s="21">
        <f t="shared" si="40"/>
        <v>0</v>
      </c>
      <c r="I178" s="21">
        <f t="shared" si="40"/>
        <v>0</v>
      </c>
      <c r="J178" s="21">
        <f t="shared" si="40"/>
        <v>0</v>
      </c>
      <c r="K178" s="21">
        <f t="shared" si="40"/>
        <v>0</v>
      </c>
      <c r="L178" s="21">
        <f t="shared" si="40"/>
        <v>0</v>
      </c>
      <c r="M178" s="21">
        <f t="shared" si="40"/>
        <v>0</v>
      </c>
      <c r="N178" s="21">
        <f t="shared" si="40"/>
        <v>0</v>
      </c>
      <c r="O178" s="21">
        <f t="shared" si="40"/>
        <v>0</v>
      </c>
      <c r="P178" s="21">
        <f t="shared" si="40"/>
        <v>0</v>
      </c>
      <c r="Q178" s="21">
        <f t="shared" si="40"/>
        <v>0</v>
      </c>
      <c r="R178" s="21">
        <f t="shared" si="40"/>
        <v>0</v>
      </c>
      <c r="S178" s="21">
        <f t="shared" si="40"/>
        <v>0</v>
      </c>
      <c r="T178" s="21">
        <f t="shared" si="40"/>
        <v>0</v>
      </c>
      <c r="U178" s="21">
        <f t="shared" si="40"/>
        <v>0</v>
      </c>
      <c r="V178" s="21">
        <f t="shared" si="40"/>
        <v>0</v>
      </c>
      <c r="W178" s="21">
        <f t="shared" si="40"/>
        <v>0</v>
      </c>
      <c r="X178" s="21">
        <f t="shared" si="40"/>
        <v>0</v>
      </c>
      <c r="Y178" s="21">
        <f t="shared" si="40"/>
        <v>0</v>
      </c>
      <c r="Z178" s="21">
        <f t="shared" si="40"/>
        <v>0</v>
      </c>
      <c r="AA178" s="21">
        <f t="shared" si="40"/>
        <v>0</v>
      </c>
      <c r="AB178" s="21">
        <f t="shared" si="40"/>
        <v>0</v>
      </c>
      <c r="AC178" s="21">
        <f t="shared" si="40"/>
        <v>0</v>
      </c>
      <c r="AD178" s="21">
        <f t="shared" si="40"/>
        <v>0</v>
      </c>
      <c r="AE178" s="21">
        <f t="shared" si="40"/>
        <v>0</v>
      </c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>
        <f>+D182+E182</f>
        <v>0</v>
      </c>
      <c r="D182" s="21">
        <f t="shared" ref="D182:AE182" si="41">+E182+F182</f>
        <v>0</v>
      </c>
      <c r="E182" s="21">
        <f t="shared" si="41"/>
        <v>0</v>
      </c>
      <c r="F182" s="21">
        <f t="shared" si="41"/>
        <v>0</v>
      </c>
      <c r="G182" s="21">
        <f t="shared" si="41"/>
        <v>0</v>
      </c>
      <c r="H182" s="21">
        <f t="shared" si="41"/>
        <v>0</v>
      </c>
      <c r="I182" s="21">
        <f t="shared" si="41"/>
        <v>0</v>
      </c>
      <c r="J182" s="21">
        <f t="shared" si="41"/>
        <v>0</v>
      </c>
      <c r="K182" s="21">
        <f t="shared" si="41"/>
        <v>0</v>
      </c>
      <c r="L182" s="21">
        <f t="shared" si="41"/>
        <v>0</v>
      </c>
      <c r="M182" s="21">
        <f t="shared" si="41"/>
        <v>0</v>
      </c>
      <c r="N182" s="21">
        <f t="shared" si="41"/>
        <v>0</v>
      </c>
      <c r="O182" s="21">
        <f t="shared" si="41"/>
        <v>0</v>
      </c>
      <c r="P182" s="21">
        <f t="shared" si="41"/>
        <v>0</v>
      </c>
      <c r="Q182" s="21">
        <f t="shared" si="41"/>
        <v>0</v>
      </c>
      <c r="R182" s="21">
        <f t="shared" si="41"/>
        <v>0</v>
      </c>
      <c r="S182" s="21">
        <f t="shared" si="41"/>
        <v>0</v>
      </c>
      <c r="T182" s="21">
        <f t="shared" si="41"/>
        <v>0</v>
      </c>
      <c r="U182" s="21">
        <f t="shared" si="41"/>
        <v>0</v>
      </c>
      <c r="V182" s="21">
        <f t="shared" si="41"/>
        <v>0</v>
      </c>
      <c r="W182" s="21">
        <f t="shared" si="41"/>
        <v>0</v>
      </c>
      <c r="X182" s="21">
        <f t="shared" si="41"/>
        <v>0</v>
      </c>
      <c r="Y182" s="21">
        <f t="shared" si="41"/>
        <v>0</v>
      </c>
      <c r="Z182" s="21">
        <f t="shared" si="41"/>
        <v>0</v>
      </c>
      <c r="AA182" s="21">
        <f t="shared" si="41"/>
        <v>0</v>
      </c>
      <c r="AB182" s="21">
        <f t="shared" si="41"/>
        <v>0</v>
      </c>
      <c r="AC182" s="21">
        <f t="shared" si="41"/>
        <v>0</v>
      </c>
      <c r="AD182" s="21">
        <f t="shared" si="41"/>
        <v>0</v>
      </c>
      <c r="AE182" s="21">
        <f t="shared" si="41"/>
        <v>0</v>
      </c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>
        <f>+C188+C189+C190</f>
        <v>0</v>
      </c>
      <c r="D187" s="21">
        <f t="shared" ref="D187:AE187" si="42">+D188+D189+D190</f>
        <v>0</v>
      </c>
      <c r="E187" s="21">
        <f t="shared" si="42"/>
        <v>0</v>
      </c>
      <c r="F187" s="21">
        <f t="shared" si="42"/>
        <v>0</v>
      </c>
      <c r="G187" s="21">
        <f t="shared" si="42"/>
        <v>0</v>
      </c>
      <c r="H187" s="21">
        <f t="shared" si="42"/>
        <v>0</v>
      </c>
      <c r="I187" s="21">
        <f t="shared" si="42"/>
        <v>0</v>
      </c>
      <c r="J187" s="21">
        <f t="shared" si="42"/>
        <v>0</v>
      </c>
      <c r="K187" s="21">
        <f t="shared" si="42"/>
        <v>0</v>
      </c>
      <c r="L187" s="21">
        <f t="shared" si="42"/>
        <v>0</v>
      </c>
      <c r="M187" s="21">
        <f t="shared" si="42"/>
        <v>0</v>
      </c>
      <c r="N187" s="21">
        <f t="shared" si="42"/>
        <v>0</v>
      </c>
      <c r="O187" s="21">
        <f t="shared" si="42"/>
        <v>0</v>
      </c>
      <c r="P187" s="21">
        <f t="shared" si="42"/>
        <v>0</v>
      </c>
      <c r="Q187" s="21">
        <f t="shared" si="42"/>
        <v>0</v>
      </c>
      <c r="R187" s="21">
        <f t="shared" si="42"/>
        <v>0</v>
      </c>
      <c r="S187" s="21">
        <f t="shared" si="42"/>
        <v>0</v>
      </c>
      <c r="T187" s="21">
        <f t="shared" si="42"/>
        <v>0</v>
      </c>
      <c r="U187" s="21">
        <f t="shared" si="42"/>
        <v>0</v>
      </c>
      <c r="V187" s="21">
        <f t="shared" si="42"/>
        <v>0</v>
      </c>
      <c r="W187" s="21">
        <f t="shared" si="42"/>
        <v>0</v>
      </c>
      <c r="X187" s="21">
        <f t="shared" si="42"/>
        <v>0</v>
      </c>
      <c r="Y187" s="21">
        <f t="shared" si="42"/>
        <v>0</v>
      </c>
      <c r="Z187" s="21">
        <f t="shared" si="42"/>
        <v>0</v>
      </c>
      <c r="AA187" s="21">
        <f t="shared" si="42"/>
        <v>0</v>
      </c>
      <c r="AB187" s="21">
        <f t="shared" si="42"/>
        <v>0</v>
      </c>
      <c r="AC187" s="21">
        <f t="shared" si="42"/>
        <v>0</v>
      </c>
      <c r="AD187" s="21">
        <f t="shared" si="42"/>
        <v>0</v>
      </c>
      <c r="AE187" s="21">
        <f t="shared" si="42"/>
        <v>0</v>
      </c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43">+C192+C216+C252+C257+C286+C287+C291+C294+C295+C296</f>
        <v>0</v>
      </c>
      <c r="D191" s="28">
        <f t="shared" si="43"/>
        <v>0</v>
      </c>
      <c r="E191" s="28">
        <f t="shared" si="43"/>
        <v>0</v>
      </c>
      <c r="F191" s="28">
        <f t="shared" si="43"/>
        <v>0</v>
      </c>
      <c r="G191" s="28">
        <f t="shared" si="43"/>
        <v>0</v>
      </c>
      <c r="H191" s="28">
        <f t="shared" si="43"/>
        <v>0</v>
      </c>
      <c r="I191" s="28">
        <f t="shared" si="43"/>
        <v>0</v>
      </c>
      <c r="J191" s="28">
        <f t="shared" si="43"/>
        <v>0</v>
      </c>
      <c r="K191" s="28">
        <f t="shared" si="43"/>
        <v>0</v>
      </c>
      <c r="L191" s="28">
        <f t="shared" si="43"/>
        <v>0</v>
      </c>
      <c r="M191" s="28">
        <f t="shared" si="43"/>
        <v>0</v>
      </c>
      <c r="N191" s="28">
        <f t="shared" si="43"/>
        <v>0</v>
      </c>
      <c r="O191" s="28">
        <f t="shared" si="43"/>
        <v>0</v>
      </c>
      <c r="P191" s="28">
        <f t="shared" si="43"/>
        <v>0</v>
      </c>
      <c r="Q191" s="28">
        <f t="shared" si="43"/>
        <v>0</v>
      </c>
      <c r="R191" s="28">
        <f t="shared" si="43"/>
        <v>0</v>
      </c>
      <c r="S191" s="28">
        <f t="shared" si="43"/>
        <v>0</v>
      </c>
      <c r="T191" s="28">
        <f t="shared" si="43"/>
        <v>0</v>
      </c>
      <c r="U191" s="28">
        <f t="shared" si="43"/>
        <v>0</v>
      </c>
      <c r="V191" s="28">
        <f t="shared" si="43"/>
        <v>0</v>
      </c>
      <c r="W191" s="28">
        <f t="shared" si="43"/>
        <v>0</v>
      </c>
      <c r="X191" s="28">
        <f t="shared" si="43"/>
        <v>0</v>
      </c>
      <c r="Y191" s="28">
        <f t="shared" si="43"/>
        <v>0</v>
      </c>
      <c r="Z191" s="28">
        <f t="shared" si="43"/>
        <v>0</v>
      </c>
      <c r="AA191" s="28">
        <f t="shared" si="43"/>
        <v>0</v>
      </c>
      <c r="AB191" s="28">
        <f t="shared" si="43"/>
        <v>0</v>
      </c>
      <c r="AC191" s="28">
        <f t="shared" si="43"/>
        <v>0</v>
      </c>
      <c r="AD191" s="28">
        <f t="shared" si="43"/>
        <v>0</v>
      </c>
      <c r="AE191" s="28">
        <f t="shared" si="43"/>
        <v>0</v>
      </c>
    </row>
    <row r="192" spans="1:31" x14ac:dyDescent="0.2">
      <c r="A192" s="80" t="s">
        <v>392</v>
      </c>
      <c r="B192" s="4" t="s">
        <v>393</v>
      </c>
      <c r="C192" s="21">
        <f>+C193+C201+C202+C206</f>
        <v>0</v>
      </c>
      <c r="D192" s="21">
        <f t="shared" ref="D192:AE192" si="44">+D193+D201+D202+D206</f>
        <v>0</v>
      </c>
      <c r="E192" s="21">
        <f t="shared" si="44"/>
        <v>0</v>
      </c>
      <c r="F192" s="21">
        <f t="shared" si="44"/>
        <v>0</v>
      </c>
      <c r="G192" s="21">
        <f t="shared" si="44"/>
        <v>0</v>
      </c>
      <c r="H192" s="21">
        <f t="shared" si="44"/>
        <v>0</v>
      </c>
      <c r="I192" s="21">
        <f t="shared" si="44"/>
        <v>0</v>
      </c>
      <c r="J192" s="21">
        <f t="shared" si="44"/>
        <v>0</v>
      </c>
      <c r="K192" s="21">
        <f t="shared" si="44"/>
        <v>0</v>
      </c>
      <c r="L192" s="21">
        <f t="shared" si="44"/>
        <v>0</v>
      </c>
      <c r="M192" s="21">
        <f t="shared" si="44"/>
        <v>0</v>
      </c>
      <c r="N192" s="21">
        <f t="shared" si="44"/>
        <v>0</v>
      </c>
      <c r="O192" s="21">
        <f t="shared" si="44"/>
        <v>0</v>
      </c>
      <c r="P192" s="21">
        <f t="shared" si="44"/>
        <v>0</v>
      </c>
      <c r="Q192" s="21">
        <f t="shared" si="44"/>
        <v>0</v>
      </c>
      <c r="R192" s="21">
        <f t="shared" si="44"/>
        <v>0</v>
      </c>
      <c r="S192" s="21">
        <f t="shared" si="44"/>
        <v>0</v>
      </c>
      <c r="T192" s="21">
        <f t="shared" si="44"/>
        <v>0</v>
      </c>
      <c r="U192" s="21">
        <f t="shared" si="44"/>
        <v>0</v>
      </c>
      <c r="V192" s="21">
        <f t="shared" si="44"/>
        <v>0</v>
      </c>
      <c r="W192" s="21">
        <f t="shared" si="44"/>
        <v>0</v>
      </c>
      <c r="X192" s="21">
        <f t="shared" si="44"/>
        <v>0</v>
      </c>
      <c r="Y192" s="21">
        <f t="shared" si="44"/>
        <v>0</v>
      </c>
      <c r="Z192" s="21">
        <f t="shared" si="44"/>
        <v>0</v>
      </c>
      <c r="AA192" s="21">
        <f t="shared" si="44"/>
        <v>0</v>
      </c>
      <c r="AB192" s="21">
        <f t="shared" si="44"/>
        <v>0</v>
      </c>
      <c r="AC192" s="21">
        <f t="shared" si="44"/>
        <v>0</v>
      </c>
      <c r="AD192" s="21">
        <f t="shared" si="44"/>
        <v>0</v>
      </c>
      <c r="AE192" s="21">
        <f t="shared" si="44"/>
        <v>0</v>
      </c>
    </row>
    <row r="193" spans="1:31" x14ac:dyDescent="0.2">
      <c r="A193" s="80" t="s">
        <v>394</v>
      </c>
      <c r="B193" s="4" t="s">
        <v>395</v>
      </c>
      <c r="C193" s="21">
        <f>+C194+C195</f>
        <v>0</v>
      </c>
      <c r="D193" s="21">
        <f t="shared" ref="D193:AE193" si="45">+D194+D195</f>
        <v>0</v>
      </c>
      <c r="E193" s="21">
        <f t="shared" si="45"/>
        <v>0</v>
      </c>
      <c r="F193" s="21">
        <f t="shared" si="45"/>
        <v>0</v>
      </c>
      <c r="G193" s="21">
        <f t="shared" si="45"/>
        <v>0</v>
      </c>
      <c r="H193" s="21">
        <f t="shared" si="45"/>
        <v>0</v>
      </c>
      <c r="I193" s="21">
        <f t="shared" si="45"/>
        <v>0</v>
      </c>
      <c r="J193" s="21">
        <f t="shared" si="45"/>
        <v>0</v>
      </c>
      <c r="K193" s="21">
        <f t="shared" si="45"/>
        <v>0</v>
      </c>
      <c r="L193" s="21">
        <f t="shared" si="45"/>
        <v>0</v>
      </c>
      <c r="M193" s="21">
        <f t="shared" si="45"/>
        <v>0</v>
      </c>
      <c r="N193" s="21">
        <f t="shared" si="45"/>
        <v>0</v>
      </c>
      <c r="O193" s="21">
        <f t="shared" si="45"/>
        <v>0</v>
      </c>
      <c r="P193" s="21">
        <f t="shared" si="45"/>
        <v>0</v>
      </c>
      <c r="Q193" s="21">
        <f t="shared" si="45"/>
        <v>0</v>
      </c>
      <c r="R193" s="21">
        <f t="shared" si="45"/>
        <v>0</v>
      </c>
      <c r="S193" s="21">
        <f t="shared" si="45"/>
        <v>0</v>
      </c>
      <c r="T193" s="21">
        <f t="shared" si="45"/>
        <v>0</v>
      </c>
      <c r="U193" s="21">
        <f t="shared" si="45"/>
        <v>0</v>
      </c>
      <c r="V193" s="21">
        <f t="shared" si="45"/>
        <v>0</v>
      </c>
      <c r="W193" s="21">
        <f t="shared" si="45"/>
        <v>0</v>
      </c>
      <c r="X193" s="21">
        <f t="shared" si="45"/>
        <v>0</v>
      </c>
      <c r="Y193" s="21">
        <f t="shared" si="45"/>
        <v>0</v>
      </c>
      <c r="Z193" s="21">
        <f t="shared" si="45"/>
        <v>0</v>
      </c>
      <c r="AA193" s="21">
        <f t="shared" si="45"/>
        <v>0</v>
      </c>
      <c r="AB193" s="21">
        <f t="shared" si="45"/>
        <v>0</v>
      </c>
      <c r="AC193" s="21">
        <f t="shared" si="45"/>
        <v>0</v>
      </c>
      <c r="AD193" s="21">
        <f t="shared" si="45"/>
        <v>0</v>
      </c>
      <c r="AE193" s="21">
        <f t="shared" si="45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>+C196+C197+C198+C199+C200</f>
        <v>0</v>
      </c>
      <c r="D195" s="21">
        <f t="shared" ref="D195:AE195" si="46">+D196+D197+D198+D199+D200</f>
        <v>0</v>
      </c>
      <c r="E195" s="21">
        <f t="shared" si="46"/>
        <v>0</v>
      </c>
      <c r="F195" s="21">
        <f t="shared" si="46"/>
        <v>0</v>
      </c>
      <c r="G195" s="21">
        <f t="shared" si="46"/>
        <v>0</v>
      </c>
      <c r="H195" s="21">
        <f t="shared" si="46"/>
        <v>0</v>
      </c>
      <c r="I195" s="21">
        <f t="shared" si="46"/>
        <v>0</v>
      </c>
      <c r="J195" s="21">
        <f t="shared" si="46"/>
        <v>0</v>
      </c>
      <c r="K195" s="21">
        <f t="shared" si="46"/>
        <v>0</v>
      </c>
      <c r="L195" s="21">
        <f t="shared" si="46"/>
        <v>0</v>
      </c>
      <c r="M195" s="21">
        <f t="shared" si="46"/>
        <v>0</v>
      </c>
      <c r="N195" s="21">
        <f t="shared" si="46"/>
        <v>0</v>
      </c>
      <c r="O195" s="21">
        <f t="shared" si="46"/>
        <v>0</v>
      </c>
      <c r="P195" s="21">
        <f t="shared" si="46"/>
        <v>0</v>
      </c>
      <c r="Q195" s="21">
        <f t="shared" si="46"/>
        <v>0</v>
      </c>
      <c r="R195" s="21">
        <f t="shared" si="46"/>
        <v>0</v>
      </c>
      <c r="S195" s="21">
        <f t="shared" si="46"/>
        <v>0</v>
      </c>
      <c r="T195" s="21">
        <f t="shared" si="46"/>
        <v>0</v>
      </c>
      <c r="U195" s="21">
        <f t="shared" si="46"/>
        <v>0</v>
      </c>
      <c r="V195" s="21">
        <f t="shared" si="46"/>
        <v>0</v>
      </c>
      <c r="W195" s="21">
        <f t="shared" si="46"/>
        <v>0</v>
      </c>
      <c r="X195" s="21">
        <f t="shared" si="46"/>
        <v>0</v>
      </c>
      <c r="Y195" s="21">
        <f t="shared" si="46"/>
        <v>0</v>
      </c>
      <c r="Z195" s="21">
        <f t="shared" si="46"/>
        <v>0</v>
      </c>
      <c r="AA195" s="21">
        <f t="shared" si="46"/>
        <v>0</v>
      </c>
      <c r="AB195" s="21">
        <f t="shared" si="46"/>
        <v>0</v>
      </c>
      <c r="AC195" s="21">
        <f t="shared" si="46"/>
        <v>0</v>
      </c>
      <c r="AD195" s="21">
        <f t="shared" si="46"/>
        <v>0</v>
      </c>
      <c r="AE195" s="21">
        <f t="shared" si="46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>+C203+C204+C205</f>
        <v>0</v>
      </c>
      <c r="D202" s="21">
        <f t="shared" ref="D202:AE202" si="47">+D203+D204+D205</f>
        <v>0</v>
      </c>
      <c r="E202" s="21">
        <f t="shared" si="47"/>
        <v>0</v>
      </c>
      <c r="F202" s="21">
        <f t="shared" si="47"/>
        <v>0</v>
      </c>
      <c r="G202" s="21">
        <f t="shared" si="47"/>
        <v>0</v>
      </c>
      <c r="H202" s="21">
        <f t="shared" si="47"/>
        <v>0</v>
      </c>
      <c r="I202" s="21">
        <f t="shared" si="47"/>
        <v>0</v>
      </c>
      <c r="J202" s="21">
        <f t="shared" si="47"/>
        <v>0</v>
      </c>
      <c r="K202" s="21">
        <f t="shared" si="47"/>
        <v>0</v>
      </c>
      <c r="L202" s="21">
        <f t="shared" si="47"/>
        <v>0</v>
      </c>
      <c r="M202" s="21">
        <f t="shared" si="47"/>
        <v>0</v>
      </c>
      <c r="N202" s="21">
        <f t="shared" si="47"/>
        <v>0</v>
      </c>
      <c r="O202" s="21">
        <f t="shared" si="47"/>
        <v>0</v>
      </c>
      <c r="P202" s="21">
        <f t="shared" si="47"/>
        <v>0</v>
      </c>
      <c r="Q202" s="21">
        <f t="shared" si="47"/>
        <v>0</v>
      </c>
      <c r="R202" s="21">
        <f t="shared" si="47"/>
        <v>0</v>
      </c>
      <c r="S202" s="21">
        <f t="shared" si="47"/>
        <v>0</v>
      </c>
      <c r="T202" s="21">
        <f t="shared" si="47"/>
        <v>0</v>
      </c>
      <c r="U202" s="21">
        <f t="shared" si="47"/>
        <v>0</v>
      </c>
      <c r="V202" s="21">
        <f t="shared" si="47"/>
        <v>0</v>
      </c>
      <c r="W202" s="21">
        <f t="shared" si="47"/>
        <v>0</v>
      </c>
      <c r="X202" s="21">
        <f t="shared" si="47"/>
        <v>0</v>
      </c>
      <c r="Y202" s="21">
        <f t="shared" si="47"/>
        <v>0</v>
      </c>
      <c r="Z202" s="21">
        <f t="shared" si="47"/>
        <v>0</v>
      </c>
      <c r="AA202" s="21">
        <f t="shared" si="47"/>
        <v>0</v>
      </c>
      <c r="AB202" s="21">
        <f t="shared" si="47"/>
        <v>0</v>
      </c>
      <c r="AC202" s="21">
        <f t="shared" si="47"/>
        <v>0</v>
      </c>
      <c r="AD202" s="21">
        <f t="shared" si="47"/>
        <v>0</v>
      </c>
      <c r="AE202" s="21">
        <f t="shared" si="47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>+C207+C208+C209+C210+C211+C212+C213</f>
        <v>0</v>
      </c>
      <c r="D206" s="21">
        <f t="shared" ref="D206:AE206" si="48">+D207+D208+D209+D210+D211+D212+D213</f>
        <v>0</v>
      </c>
      <c r="E206" s="21">
        <f t="shared" si="48"/>
        <v>0</v>
      </c>
      <c r="F206" s="21">
        <f t="shared" si="48"/>
        <v>0</v>
      </c>
      <c r="G206" s="21">
        <f t="shared" si="48"/>
        <v>0</v>
      </c>
      <c r="H206" s="21">
        <f t="shared" si="48"/>
        <v>0</v>
      </c>
      <c r="I206" s="21">
        <f t="shared" si="48"/>
        <v>0</v>
      </c>
      <c r="J206" s="21">
        <f t="shared" si="48"/>
        <v>0</v>
      </c>
      <c r="K206" s="21">
        <f t="shared" si="48"/>
        <v>0</v>
      </c>
      <c r="L206" s="21">
        <f t="shared" si="48"/>
        <v>0</v>
      </c>
      <c r="M206" s="21">
        <f t="shared" si="48"/>
        <v>0</v>
      </c>
      <c r="N206" s="21">
        <f t="shared" si="48"/>
        <v>0</v>
      </c>
      <c r="O206" s="21">
        <f t="shared" si="48"/>
        <v>0</v>
      </c>
      <c r="P206" s="21">
        <f t="shared" si="48"/>
        <v>0</v>
      </c>
      <c r="Q206" s="21">
        <f t="shared" si="48"/>
        <v>0</v>
      </c>
      <c r="R206" s="21">
        <f t="shared" si="48"/>
        <v>0</v>
      </c>
      <c r="S206" s="21">
        <f t="shared" si="48"/>
        <v>0</v>
      </c>
      <c r="T206" s="21">
        <f t="shared" si="48"/>
        <v>0</v>
      </c>
      <c r="U206" s="21">
        <f t="shared" si="48"/>
        <v>0</v>
      </c>
      <c r="V206" s="21">
        <f t="shared" si="48"/>
        <v>0</v>
      </c>
      <c r="W206" s="21">
        <f t="shared" si="48"/>
        <v>0</v>
      </c>
      <c r="X206" s="21">
        <f t="shared" si="48"/>
        <v>0</v>
      </c>
      <c r="Y206" s="21">
        <f t="shared" si="48"/>
        <v>0</v>
      </c>
      <c r="Z206" s="21">
        <f t="shared" si="48"/>
        <v>0</v>
      </c>
      <c r="AA206" s="21">
        <f t="shared" si="48"/>
        <v>0</v>
      </c>
      <c r="AB206" s="21">
        <f t="shared" si="48"/>
        <v>0</v>
      </c>
      <c r="AC206" s="21">
        <f t="shared" si="48"/>
        <v>0</v>
      </c>
      <c r="AD206" s="21">
        <f t="shared" si="48"/>
        <v>0</v>
      </c>
      <c r="AE206" s="21">
        <f t="shared" si="48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>+C214+C215</f>
        <v>0</v>
      </c>
      <c r="D213" s="21">
        <f t="shared" ref="D213:AE213" si="49">+D214+D215</f>
        <v>0</v>
      </c>
      <c r="E213" s="21">
        <f t="shared" si="49"/>
        <v>0</v>
      </c>
      <c r="F213" s="21">
        <f t="shared" si="49"/>
        <v>0</v>
      </c>
      <c r="G213" s="21">
        <f t="shared" si="49"/>
        <v>0</v>
      </c>
      <c r="H213" s="21">
        <f t="shared" si="49"/>
        <v>0</v>
      </c>
      <c r="I213" s="21">
        <f t="shared" si="49"/>
        <v>0</v>
      </c>
      <c r="J213" s="21">
        <f t="shared" si="49"/>
        <v>0</v>
      </c>
      <c r="K213" s="21">
        <f t="shared" si="49"/>
        <v>0</v>
      </c>
      <c r="L213" s="21">
        <f t="shared" si="49"/>
        <v>0</v>
      </c>
      <c r="M213" s="21">
        <f t="shared" si="49"/>
        <v>0</v>
      </c>
      <c r="N213" s="21">
        <f t="shared" si="49"/>
        <v>0</v>
      </c>
      <c r="O213" s="21">
        <f t="shared" si="49"/>
        <v>0</v>
      </c>
      <c r="P213" s="21">
        <f t="shared" si="49"/>
        <v>0</v>
      </c>
      <c r="Q213" s="21">
        <f t="shared" si="49"/>
        <v>0</v>
      </c>
      <c r="R213" s="21">
        <f t="shared" si="49"/>
        <v>0</v>
      </c>
      <c r="S213" s="21">
        <f t="shared" si="49"/>
        <v>0</v>
      </c>
      <c r="T213" s="21">
        <f t="shared" si="49"/>
        <v>0</v>
      </c>
      <c r="U213" s="21">
        <f t="shared" si="49"/>
        <v>0</v>
      </c>
      <c r="V213" s="21">
        <f t="shared" si="49"/>
        <v>0</v>
      </c>
      <c r="W213" s="21">
        <f t="shared" si="49"/>
        <v>0</v>
      </c>
      <c r="X213" s="21">
        <f t="shared" si="49"/>
        <v>0</v>
      </c>
      <c r="Y213" s="21">
        <f t="shared" si="49"/>
        <v>0</v>
      </c>
      <c r="Z213" s="21">
        <f t="shared" si="49"/>
        <v>0</v>
      </c>
      <c r="AA213" s="21">
        <f t="shared" si="49"/>
        <v>0</v>
      </c>
      <c r="AB213" s="21">
        <f t="shared" si="49"/>
        <v>0</v>
      </c>
      <c r="AC213" s="21">
        <f t="shared" si="49"/>
        <v>0</v>
      </c>
      <c r="AD213" s="21">
        <f t="shared" si="49"/>
        <v>0</v>
      </c>
      <c r="AE213" s="21">
        <f t="shared" si="49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>+C217+C225+C226+C230+C240</f>
        <v>0</v>
      </c>
      <c r="D216" s="21">
        <f t="shared" ref="D216:AE216" si="50">+D217+D225+D226+D230+D240</f>
        <v>0</v>
      </c>
      <c r="E216" s="21">
        <f t="shared" si="50"/>
        <v>0</v>
      </c>
      <c r="F216" s="21">
        <f t="shared" si="50"/>
        <v>0</v>
      </c>
      <c r="G216" s="21">
        <f t="shared" si="50"/>
        <v>0</v>
      </c>
      <c r="H216" s="21">
        <f t="shared" si="50"/>
        <v>0</v>
      </c>
      <c r="I216" s="21">
        <f t="shared" si="50"/>
        <v>0</v>
      </c>
      <c r="J216" s="21">
        <f t="shared" si="50"/>
        <v>0</v>
      </c>
      <c r="K216" s="21">
        <f t="shared" si="50"/>
        <v>0</v>
      </c>
      <c r="L216" s="21">
        <f t="shared" si="50"/>
        <v>0</v>
      </c>
      <c r="M216" s="21">
        <f t="shared" si="50"/>
        <v>0</v>
      </c>
      <c r="N216" s="21">
        <f t="shared" si="50"/>
        <v>0</v>
      </c>
      <c r="O216" s="21">
        <f t="shared" si="50"/>
        <v>0</v>
      </c>
      <c r="P216" s="21">
        <f t="shared" si="50"/>
        <v>0</v>
      </c>
      <c r="Q216" s="21">
        <f t="shared" si="50"/>
        <v>0</v>
      </c>
      <c r="R216" s="21">
        <f t="shared" si="50"/>
        <v>0</v>
      </c>
      <c r="S216" s="21">
        <f t="shared" si="50"/>
        <v>0</v>
      </c>
      <c r="T216" s="21">
        <f t="shared" si="50"/>
        <v>0</v>
      </c>
      <c r="U216" s="21">
        <f t="shared" si="50"/>
        <v>0</v>
      </c>
      <c r="V216" s="21">
        <f t="shared" si="50"/>
        <v>0</v>
      </c>
      <c r="W216" s="21">
        <f t="shared" si="50"/>
        <v>0</v>
      </c>
      <c r="X216" s="21">
        <f t="shared" si="50"/>
        <v>0</v>
      </c>
      <c r="Y216" s="21">
        <f t="shared" si="50"/>
        <v>0</v>
      </c>
      <c r="Z216" s="21">
        <f t="shared" si="50"/>
        <v>0</v>
      </c>
      <c r="AA216" s="21">
        <f t="shared" si="50"/>
        <v>0</v>
      </c>
      <c r="AB216" s="21">
        <f t="shared" si="50"/>
        <v>0</v>
      </c>
      <c r="AC216" s="21">
        <f t="shared" si="50"/>
        <v>0</v>
      </c>
      <c r="AD216" s="21">
        <f t="shared" si="50"/>
        <v>0</v>
      </c>
      <c r="AE216" s="21">
        <f t="shared" si="50"/>
        <v>0</v>
      </c>
    </row>
    <row r="217" spans="1:31" x14ac:dyDescent="0.2">
      <c r="A217" s="80" t="s">
        <v>441</v>
      </c>
      <c r="B217" s="4" t="s">
        <v>395</v>
      </c>
      <c r="C217" s="21">
        <f>+C218+C219</f>
        <v>0</v>
      </c>
      <c r="D217" s="21">
        <f t="shared" ref="D217:AE217" si="51">+D218+D219</f>
        <v>0</v>
      </c>
      <c r="E217" s="21">
        <f t="shared" si="51"/>
        <v>0</v>
      </c>
      <c r="F217" s="21">
        <f t="shared" si="51"/>
        <v>0</v>
      </c>
      <c r="G217" s="21">
        <f t="shared" si="51"/>
        <v>0</v>
      </c>
      <c r="H217" s="21">
        <f t="shared" si="51"/>
        <v>0</v>
      </c>
      <c r="I217" s="21">
        <f t="shared" si="51"/>
        <v>0</v>
      </c>
      <c r="J217" s="21">
        <f t="shared" si="51"/>
        <v>0</v>
      </c>
      <c r="K217" s="21">
        <f t="shared" si="51"/>
        <v>0</v>
      </c>
      <c r="L217" s="21">
        <f t="shared" si="51"/>
        <v>0</v>
      </c>
      <c r="M217" s="21">
        <f t="shared" si="51"/>
        <v>0</v>
      </c>
      <c r="N217" s="21">
        <f t="shared" si="51"/>
        <v>0</v>
      </c>
      <c r="O217" s="21">
        <f t="shared" si="51"/>
        <v>0</v>
      </c>
      <c r="P217" s="21">
        <f t="shared" si="51"/>
        <v>0</v>
      </c>
      <c r="Q217" s="21">
        <f t="shared" si="51"/>
        <v>0</v>
      </c>
      <c r="R217" s="21">
        <f t="shared" si="51"/>
        <v>0</v>
      </c>
      <c r="S217" s="21">
        <f t="shared" si="51"/>
        <v>0</v>
      </c>
      <c r="T217" s="21">
        <f t="shared" si="51"/>
        <v>0</v>
      </c>
      <c r="U217" s="21">
        <f t="shared" si="51"/>
        <v>0</v>
      </c>
      <c r="V217" s="21">
        <f t="shared" si="51"/>
        <v>0</v>
      </c>
      <c r="W217" s="21">
        <f t="shared" si="51"/>
        <v>0</v>
      </c>
      <c r="X217" s="21">
        <f t="shared" si="51"/>
        <v>0</v>
      </c>
      <c r="Y217" s="21">
        <f t="shared" si="51"/>
        <v>0</v>
      </c>
      <c r="Z217" s="21">
        <f t="shared" si="51"/>
        <v>0</v>
      </c>
      <c r="AA217" s="21">
        <f t="shared" si="51"/>
        <v>0</v>
      </c>
      <c r="AB217" s="21">
        <f t="shared" si="51"/>
        <v>0</v>
      </c>
      <c r="AC217" s="21">
        <f t="shared" si="51"/>
        <v>0</v>
      </c>
      <c r="AD217" s="21">
        <f t="shared" si="51"/>
        <v>0</v>
      </c>
      <c r="AE217" s="21">
        <f t="shared" si="51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>+C220+C221+C222+C223+C224</f>
        <v>0</v>
      </c>
      <c r="D219" s="21">
        <f t="shared" ref="D219:AE219" si="52">+D220+D221+D222+D223+D224</f>
        <v>0</v>
      </c>
      <c r="E219" s="21">
        <f t="shared" si="52"/>
        <v>0</v>
      </c>
      <c r="F219" s="21">
        <f t="shared" si="52"/>
        <v>0</v>
      </c>
      <c r="G219" s="21">
        <f t="shared" si="52"/>
        <v>0</v>
      </c>
      <c r="H219" s="21">
        <f t="shared" si="52"/>
        <v>0</v>
      </c>
      <c r="I219" s="21">
        <f t="shared" si="52"/>
        <v>0</v>
      </c>
      <c r="J219" s="21">
        <f t="shared" si="52"/>
        <v>0</v>
      </c>
      <c r="K219" s="21">
        <f t="shared" si="52"/>
        <v>0</v>
      </c>
      <c r="L219" s="21">
        <f t="shared" si="52"/>
        <v>0</v>
      </c>
      <c r="M219" s="21">
        <f t="shared" si="52"/>
        <v>0</v>
      </c>
      <c r="N219" s="21">
        <f t="shared" si="52"/>
        <v>0</v>
      </c>
      <c r="O219" s="21">
        <f t="shared" si="52"/>
        <v>0</v>
      </c>
      <c r="P219" s="21">
        <f t="shared" si="52"/>
        <v>0</v>
      </c>
      <c r="Q219" s="21">
        <f t="shared" si="52"/>
        <v>0</v>
      </c>
      <c r="R219" s="21">
        <f t="shared" si="52"/>
        <v>0</v>
      </c>
      <c r="S219" s="21">
        <f t="shared" si="52"/>
        <v>0</v>
      </c>
      <c r="T219" s="21">
        <f t="shared" si="52"/>
        <v>0</v>
      </c>
      <c r="U219" s="21">
        <f t="shared" si="52"/>
        <v>0</v>
      </c>
      <c r="V219" s="21">
        <f t="shared" si="52"/>
        <v>0</v>
      </c>
      <c r="W219" s="21">
        <f t="shared" si="52"/>
        <v>0</v>
      </c>
      <c r="X219" s="21">
        <f t="shared" si="52"/>
        <v>0</v>
      </c>
      <c r="Y219" s="21">
        <f t="shared" si="52"/>
        <v>0</v>
      </c>
      <c r="Z219" s="21">
        <f t="shared" si="52"/>
        <v>0</v>
      </c>
      <c r="AA219" s="21">
        <f t="shared" si="52"/>
        <v>0</v>
      </c>
      <c r="AB219" s="21">
        <f t="shared" si="52"/>
        <v>0</v>
      </c>
      <c r="AC219" s="21">
        <f t="shared" si="52"/>
        <v>0</v>
      </c>
      <c r="AD219" s="21">
        <f t="shared" si="52"/>
        <v>0</v>
      </c>
      <c r="AE219" s="21">
        <f t="shared" si="52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>+C227+C228+C229</f>
        <v>0</v>
      </c>
      <c r="D226" s="21">
        <f t="shared" ref="D226:AE226" si="53">+D227+D228+D229</f>
        <v>0</v>
      </c>
      <c r="E226" s="21">
        <f t="shared" si="53"/>
        <v>0</v>
      </c>
      <c r="F226" s="21">
        <f t="shared" si="53"/>
        <v>0</v>
      </c>
      <c r="G226" s="21">
        <f t="shared" si="53"/>
        <v>0</v>
      </c>
      <c r="H226" s="21">
        <f t="shared" si="53"/>
        <v>0</v>
      </c>
      <c r="I226" s="21">
        <f t="shared" si="53"/>
        <v>0</v>
      </c>
      <c r="J226" s="21">
        <f t="shared" si="53"/>
        <v>0</v>
      </c>
      <c r="K226" s="21">
        <f t="shared" si="53"/>
        <v>0</v>
      </c>
      <c r="L226" s="21">
        <f t="shared" si="53"/>
        <v>0</v>
      </c>
      <c r="M226" s="21">
        <f t="shared" si="53"/>
        <v>0</v>
      </c>
      <c r="N226" s="21">
        <f t="shared" si="53"/>
        <v>0</v>
      </c>
      <c r="O226" s="21">
        <f t="shared" si="53"/>
        <v>0</v>
      </c>
      <c r="P226" s="21">
        <f t="shared" si="53"/>
        <v>0</v>
      </c>
      <c r="Q226" s="21">
        <f t="shared" si="53"/>
        <v>0</v>
      </c>
      <c r="R226" s="21">
        <f t="shared" si="53"/>
        <v>0</v>
      </c>
      <c r="S226" s="21">
        <f t="shared" si="53"/>
        <v>0</v>
      </c>
      <c r="T226" s="21">
        <f t="shared" si="53"/>
        <v>0</v>
      </c>
      <c r="U226" s="21">
        <f t="shared" si="53"/>
        <v>0</v>
      </c>
      <c r="V226" s="21">
        <f t="shared" si="53"/>
        <v>0</v>
      </c>
      <c r="W226" s="21">
        <f t="shared" si="53"/>
        <v>0</v>
      </c>
      <c r="X226" s="21">
        <f t="shared" si="53"/>
        <v>0</v>
      </c>
      <c r="Y226" s="21">
        <f t="shared" si="53"/>
        <v>0</v>
      </c>
      <c r="Z226" s="21">
        <f t="shared" si="53"/>
        <v>0</v>
      </c>
      <c r="AA226" s="21">
        <f t="shared" si="53"/>
        <v>0</v>
      </c>
      <c r="AB226" s="21">
        <f t="shared" si="53"/>
        <v>0</v>
      </c>
      <c r="AC226" s="21">
        <f t="shared" si="53"/>
        <v>0</v>
      </c>
      <c r="AD226" s="21">
        <f t="shared" si="53"/>
        <v>0</v>
      </c>
      <c r="AE226" s="21">
        <f t="shared" si="53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>+C231+C232+C233+C234+C235+C236+C237</f>
        <v>0</v>
      </c>
      <c r="D230" s="21">
        <f t="shared" ref="D230:AE230" si="54">+D231+D232+D233+D234+D235+D236+D237</f>
        <v>0</v>
      </c>
      <c r="E230" s="21">
        <f t="shared" si="54"/>
        <v>0</v>
      </c>
      <c r="F230" s="21">
        <f t="shared" si="54"/>
        <v>0</v>
      </c>
      <c r="G230" s="21">
        <f t="shared" si="54"/>
        <v>0</v>
      </c>
      <c r="H230" s="21">
        <f t="shared" si="54"/>
        <v>0</v>
      </c>
      <c r="I230" s="21">
        <f t="shared" si="54"/>
        <v>0</v>
      </c>
      <c r="J230" s="21">
        <f t="shared" si="54"/>
        <v>0</v>
      </c>
      <c r="K230" s="21">
        <f t="shared" si="54"/>
        <v>0</v>
      </c>
      <c r="L230" s="21">
        <f t="shared" si="54"/>
        <v>0</v>
      </c>
      <c r="M230" s="21">
        <f t="shared" si="54"/>
        <v>0</v>
      </c>
      <c r="N230" s="21">
        <f t="shared" si="54"/>
        <v>0</v>
      </c>
      <c r="O230" s="21">
        <f t="shared" si="54"/>
        <v>0</v>
      </c>
      <c r="P230" s="21">
        <f t="shared" si="54"/>
        <v>0</v>
      </c>
      <c r="Q230" s="21">
        <f t="shared" si="54"/>
        <v>0</v>
      </c>
      <c r="R230" s="21">
        <f t="shared" si="54"/>
        <v>0</v>
      </c>
      <c r="S230" s="21">
        <f t="shared" si="54"/>
        <v>0</v>
      </c>
      <c r="T230" s="21">
        <f t="shared" si="54"/>
        <v>0</v>
      </c>
      <c r="U230" s="21">
        <f t="shared" si="54"/>
        <v>0</v>
      </c>
      <c r="V230" s="21">
        <f t="shared" si="54"/>
        <v>0</v>
      </c>
      <c r="W230" s="21">
        <f t="shared" si="54"/>
        <v>0</v>
      </c>
      <c r="X230" s="21">
        <f t="shared" si="54"/>
        <v>0</v>
      </c>
      <c r="Y230" s="21">
        <f t="shared" si="54"/>
        <v>0</v>
      </c>
      <c r="Z230" s="21">
        <f t="shared" si="54"/>
        <v>0</v>
      </c>
      <c r="AA230" s="21">
        <f t="shared" si="54"/>
        <v>0</v>
      </c>
      <c r="AB230" s="21">
        <f t="shared" si="54"/>
        <v>0</v>
      </c>
      <c r="AC230" s="21">
        <f t="shared" si="54"/>
        <v>0</v>
      </c>
      <c r="AD230" s="21">
        <f t="shared" si="54"/>
        <v>0</v>
      </c>
      <c r="AE230" s="21">
        <f t="shared" si="54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>+C238+C239</f>
        <v>0</v>
      </c>
      <c r="D237" s="21">
        <f t="shared" ref="D237:AE237" si="55">+D238+D239</f>
        <v>0</v>
      </c>
      <c r="E237" s="21">
        <f t="shared" si="55"/>
        <v>0</v>
      </c>
      <c r="F237" s="21">
        <f t="shared" si="55"/>
        <v>0</v>
      </c>
      <c r="G237" s="21">
        <f t="shared" si="55"/>
        <v>0</v>
      </c>
      <c r="H237" s="21">
        <f t="shared" si="55"/>
        <v>0</v>
      </c>
      <c r="I237" s="21">
        <f t="shared" si="55"/>
        <v>0</v>
      </c>
      <c r="J237" s="21">
        <f t="shared" si="55"/>
        <v>0</v>
      </c>
      <c r="K237" s="21">
        <f t="shared" si="55"/>
        <v>0</v>
      </c>
      <c r="L237" s="21">
        <f t="shared" si="55"/>
        <v>0</v>
      </c>
      <c r="M237" s="21">
        <f t="shared" si="55"/>
        <v>0</v>
      </c>
      <c r="N237" s="21">
        <f t="shared" si="55"/>
        <v>0</v>
      </c>
      <c r="O237" s="21">
        <f t="shared" si="55"/>
        <v>0</v>
      </c>
      <c r="P237" s="21">
        <f t="shared" si="55"/>
        <v>0</v>
      </c>
      <c r="Q237" s="21">
        <f t="shared" si="55"/>
        <v>0</v>
      </c>
      <c r="R237" s="21">
        <f t="shared" si="55"/>
        <v>0</v>
      </c>
      <c r="S237" s="21">
        <f t="shared" si="55"/>
        <v>0</v>
      </c>
      <c r="T237" s="21">
        <f t="shared" si="55"/>
        <v>0</v>
      </c>
      <c r="U237" s="21">
        <f t="shared" si="55"/>
        <v>0</v>
      </c>
      <c r="V237" s="21">
        <f t="shared" si="55"/>
        <v>0</v>
      </c>
      <c r="W237" s="21">
        <f t="shared" si="55"/>
        <v>0</v>
      </c>
      <c r="X237" s="21">
        <f t="shared" si="55"/>
        <v>0</v>
      </c>
      <c r="Y237" s="21">
        <f t="shared" si="55"/>
        <v>0</v>
      </c>
      <c r="Z237" s="21">
        <f t="shared" si="55"/>
        <v>0</v>
      </c>
      <c r="AA237" s="21">
        <f t="shared" si="55"/>
        <v>0</v>
      </c>
      <c r="AB237" s="21">
        <f t="shared" si="55"/>
        <v>0</v>
      </c>
      <c r="AC237" s="21">
        <f t="shared" si="55"/>
        <v>0</v>
      </c>
      <c r="AD237" s="21">
        <f t="shared" si="55"/>
        <v>0</v>
      </c>
      <c r="AE237" s="21">
        <f t="shared" si="55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>+C241+C242+C243+C244</f>
        <v>0</v>
      </c>
      <c r="D240" s="21">
        <f t="shared" ref="D240:AE240" si="56">+D241+D242+D243+D244</f>
        <v>0</v>
      </c>
      <c r="E240" s="21">
        <f t="shared" si="56"/>
        <v>0</v>
      </c>
      <c r="F240" s="21">
        <f t="shared" si="56"/>
        <v>0</v>
      </c>
      <c r="G240" s="21">
        <f t="shared" si="56"/>
        <v>0</v>
      </c>
      <c r="H240" s="21">
        <f t="shared" si="56"/>
        <v>0</v>
      </c>
      <c r="I240" s="21">
        <f t="shared" si="56"/>
        <v>0</v>
      </c>
      <c r="J240" s="21">
        <f t="shared" si="56"/>
        <v>0</v>
      </c>
      <c r="K240" s="21">
        <f t="shared" si="56"/>
        <v>0</v>
      </c>
      <c r="L240" s="21">
        <f t="shared" si="56"/>
        <v>0</v>
      </c>
      <c r="M240" s="21">
        <f t="shared" si="56"/>
        <v>0</v>
      </c>
      <c r="N240" s="21">
        <f t="shared" si="56"/>
        <v>0</v>
      </c>
      <c r="O240" s="21">
        <f t="shared" si="56"/>
        <v>0</v>
      </c>
      <c r="P240" s="21">
        <f t="shared" si="56"/>
        <v>0</v>
      </c>
      <c r="Q240" s="21">
        <f t="shared" si="56"/>
        <v>0</v>
      </c>
      <c r="R240" s="21">
        <f t="shared" si="56"/>
        <v>0</v>
      </c>
      <c r="S240" s="21">
        <f t="shared" si="56"/>
        <v>0</v>
      </c>
      <c r="T240" s="21">
        <f t="shared" si="56"/>
        <v>0</v>
      </c>
      <c r="U240" s="21">
        <f t="shared" si="56"/>
        <v>0</v>
      </c>
      <c r="V240" s="21">
        <f t="shared" si="56"/>
        <v>0</v>
      </c>
      <c r="W240" s="21">
        <f t="shared" si="56"/>
        <v>0</v>
      </c>
      <c r="X240" s="21">
        <f t="shared" si="56"/>
        <v>0</v>
      </c>
      <c r="Y240" s="21">
        <f t="shared" si="56"/>
        <v>0</v>
      </c>
      <c r="Z240" s="21">
        <f t="shared" si="56"/>
        <v>0</v>
      </c>
      <c r="AA240" s="21">
        <f t="shared" si="56"/>
        <v>0</v>
      </c>
      <c r="AB240" s="21">
        <f t="shared" si="56"/>
        <v>0</v>
      </c>
      <c r="AC240" s="21">
        <f t="shared" si="56"/>
        <v>0</v>
      </c>
      <c r="AD240" s="21">
        <f t="shared" si="56"/>
        <v>0</v>
      </c>
      <c r="AE240" s="21">
        <f t="shared" si="56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>+C245+C246+C247+C248+C249+C250+C251</f>
        <v>0</v>
      </c>
      <c r="D244" s="21">
        <f t="shared" ref="D244:AE244" si="57">+D245+D246+D247+D248+D249+D250+D251</f>
        <v>0</v>
      </c>
      <c r="E244" s="21">
        <f t="shared" si="57"/>
        <v>0</v>
      </c>
      <c r="F244" s="21">
        <f t="shared" si="57"/>
        <v>0</v>
      </c>
      <c r="G244" s="21">
        <f t="shared" si="57"/>
        <v>0</v>
      </c>
      <c r="H244" s="21">
        <f t="shared" si="57"/>
        <v>0</v>
      </c>
      <c r="I244" s="21">
        <f t="shared" si="57"/>
        <v>0</v>
      </c>
      <c r="J244" s="21">
        <f t="shared" si="57"/>
        <v>0</v>
      </c>
      <c r="K244" s="21">
        <f t="shared" si="57"/>
        <v>0</v>
      </c>
      <c r="L244" s="21">
        <f t="shared" si="57"/>
        <v>0</v>
      </c>
      <c r="M244" s="21">
        <f t="shared" si="57"/>
        <v>0</v>
      </c>
      <c r="N244" s="21">
        <f t="shared" si="57"/>
        <v>0</v>
      </c>
      <c r="O244" s="21">
        <f t="shared" si="57"/>
        <v>0</v>
      </c>
      <c r="P244" s="21">
        <f t="shared" si="57"/>
        <v>0</v>
      </c>
      <c r="Q244" s="21">
        <f t="shared" si="57"/>
        <v>0</v>
      </c>
      <c r="R244" s="21">
        <f t="shared" si="57"/>
        <v>0</v>
      </c>
      <c r="S244" s="21">
        <f t="shared" si="57"/>
        <v>0</v>
      </c>
      <c r="T244" s="21">
        <f t="shared" si="57"/>
        <v>0</v>
      </c>
      <c r="U244" s="21">
        <f t="shared" si="57"/>
        <v>0</v>
      </c>
      <c r="V244" s="21">
        <f t="shared" si="57"/>
        <v>0</v>
      </c>
      <c r="W244" s="21">
        <f t="shared" si="57"/>
        <v>0</v>
      </c>
      <c r="X244" s="21">
        <f t="shared" si="57"/>
        <v>0</v>
      </c>
      <c r="Y244" s="21">
        <f t="shared" si="57"/>
        <v>0</v>
      </c>
      <c r="Z244" s="21">
        <f t="shared" si="57"/>
        <v>0</v>
      </c>
      <c r="AA244" s="21">
        <f t="shared" si="57"/>
        <v>0</v>
      </c>
      <c r="AB244" s="21">
        <f t="shared" si="57"/>
        <v>0</v>
      </c>
      <c r="AC244" s="21">
        <f t="shared" si="57"/>
        <v>0</v>
      </c>
      <c r="AD244" s="21">
        <f t="shared" si="57"/>
        <v>0</v>
      </c>
      <c r="AE244" s="21">
        <f t="shared" si="57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8">+C253+C254++C255+C256</f>
        <v>0</v>
      </c>
      <c r="D252" s="21">
        <f t="shared" si="58"/>
        <v>0</v>
      </c>
      <c r="E252" s="21">
        <f t="shared" si="58"/>
        <v>0</v>
      </c>
      <c r="F252" s="21">
        <f t="shared" si="58"/>
        <v>0</v>
      </c>
      <c r="G252" s="21">
        <f t="shared" si="58"/>
        <v>0</v>
      </c>
      <c r="H252" s="21">
        <f t="shared" si="58"/>
        <v>0</v>
      </c>
      <c r="I252" s="21">
        <f t="shared" si="58"/>
        <v>0</v>
      </c>
      <c r="J252" s="21">
        <f t="shared" si="58"/>
        <v>0</v>
      </c>
      <c r="K252" s="21">
        <f t="shared" si="58"/>
        <v>0</v>
      </c>
      <c r="L252" s="21">
        <f t="shared" si="58"/>
        <v>0</v>
      </c>
      <c r="M252" s="21">
        <f t="shared" si="58"/>
        <v>0</v>
      </c>
      <c r="N252" s="21">
        <f t="shared" si="58"/>
        <v>0</v>
      </c>
      <c r="O252" s="21">
        <f t="shared" si="58"/>
        <v>0</v>
      </c>
      <c r="P252" s="21">
        <f t="shared" si="58"/>
        <v>0</v>
      </c>
      <c r="Q252" s="21">
        <f t="shared" si="58"/>
        <v>0</v>
      </c>
      <c r="R252" s="21">
        <f t="shared" si="58"/>
        <v>0</v>
      </c>
      <c r="S252" s="21">
        <f t="shared" si="58"/>
        <v>0</v>
      </c>
      <c r="T252" s="21">
        <f t="shared" si="58"/>
        <v>0</v>
      </c>
      <c r="U252" s="21">
        <f t="shared" si="58"/>
        <v>0</v>
      </c>
      <c r="V252" s="21">
        <f t="shared" si="58"/>
        <v>0</v>
      </c>
      <c r="W252" s="21">
        <f t="shared" si="58"/>
        <v>0</v>
      </c>
      <c r="X252" s="21">
        <f t="shared" si="58"/>
        <v>0</v>
      </c>
      <c r="Y252" s="21">
        <f t="shared" si="58"/>
        <v>0</v>
      </c>
      <c r="Z252" s="21">
        <f t="shared" si="58"/>
        <v>0</v>
      </c>
      <c r="AA252" s="21">
        <f t="shared" si="58"/>
        <v>0</v>
      </c>
      <c r="AB252" s="21">
        <f t="shared" si="58"/>
        <v>0</v>
      </c>
      <c r="AC252" s="21">
        <f t="shared" si="58"/>
        <v>0</v>
      </c>
      <c r="AD252" s="21">
        <f t="shared" si="58"/>
        <v>0</v>
      </c>
      <c r="AE252" s="21">
        <f t="shared" si="58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9">+C258+C269</f>
        <v>0</v>
      </c>
      <c r="D257" s="21">
        <f t="shared" si="59"/>
        <v>0</v>
      </c>
      <c r="E257" s="21">
        <f t="shared" si="59"/>
        <v>0</v>
      </c>
      <c r="F257" s="21">
        <f t="shared" si="59"/>
        <v>0</v>
      </c>
      <c r="G257" s="21">
        <f t="shared" si="59"/>
        <v>0</v>
      </c>
      <c r="H257" s="21">
        <f t="shared" si="59"/>
        <v>0</v>
      </c>
      <c r="I257" s="21">
        <f t="shared" si="59"/>
        <v>0</v>
      </c>
      <c r="J257" s="21">
        <f t="shared" si="59"/>
        <v>0</v>
      </c>
      <c r="K257" s="21">
        <f t="shared" si="59"/>
        <v>0</v>
      </c>
      <c r="L257" s="21">
        <f t="shared" si="59"/>
        <v>0</v>
      </c>
      <c r="M257" s="21">
        <f t="shared" si="59"/>
        <v>0</v>
      </c>
      <c r="N257" s="21">
        <f t="shared" si="59"/>
        <v>0</v>
      </c>
      <c r="O257" s="21">
        <f t="shared" si="59"/>
        <v>0</v>
      </c>
      <c r="P257" s="21">
        <f t="shared" si="59"/>
        <v>0</v>
      </c>
      <c r="Q257" s="21">
        <f t="shared" si="59"/>
        <v>0</v>
      </c>
      <c r="R257" s="21">
        <f t="shared" si="59"/>
        <v>0</v>
      </c>
      <c r="S257" s="21">
        <f t="shared" si="59"/>
        <v>0</v>
      </c>
      <c r="T257" s="21">
        <f t="shared" si="59"/>
        <v>0</v>
      </c>
      <c r="U257" s="21">
        <f t="shared" si="59"/>
        <v>0</v>
      </c>
      <c r="V257" s="21">
        <f t="shared" si="59"/>
        <v>0</v>
      </c>
      <c r="W257" s="21">
        <f t="shared" si="59"/>
        <v>0</v>
      </c>
      <c r="X257" s="21">
        <f t="shared" si="59"/>
        <v>0</v>
      </c>
      <c r="Y257" s="21">
        <f t="shared" si="59"/>
        <v>0</v>
      </c>
      <c r="Z257" s="21">
        <f t="shared" si="59"/>
        <v>0</v>
      </c>
      <c r="AA257" s="21">
        <f t="shared" si="59"/>
        <v>0</v>
      </c>
      <c r="AB257" s="21">
        <f t="shared" si="59"/>
        <v>0</v>
      </c>
      <c r="AC257" s="21">
        <f t="shared" si="59"/>
        <v>0</v>
      </c>
      <c r="AD257" s="21">
        <f t="shared" si="59"/>
        <v>0</v>
      </c>
      <c r="AE257" s="21">
        <f t="shared" si="59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60">+C259+C260+C264+C265+C266+C267+C268</f>
        <v>0</v>
      </c>
      <c r="D258" s="21">
        <f t="shared" si="60"/>
        <v>0</v>
      </c>
      <c r="E258" s="21">
        <f t="shared" si="60"/>
        <v>0</v>
      </c>
      <c r="F258" s="21">
        <f t="shared" si="60"/>
        <v>0</v>
      </c>
      <c r="G258" s="21">
        <f t="shared" si="60"/>
        <v>0</v>
      </c>
      <c r="H258" s="21">
        <f t="shared" si="60"/>
        <v>0</v>
      </c>
      <c r="I258" s="21">
        <f t="shared" si="60"/>
        <v>0</v>
      </c>
      <c r="J258" s="21">
        <f t="shared" si="60"/>
        <v>0</v>
      </c>
      <c r="K258" s="21">
        <f t="shared" si="60"/>
        <v>0</v>
      </c>
      <c r="L258" s="21">
        <f t="shared" si="60"/>
        <v>0</v>
      </c>
      <c r="M258" s="21">
        <f t="shared" si="60"/>
        <v>0</v>
      </c>
      <c r="N258" s="21">
        <f t="shared" si="60"/>
        <v>0</v>
      </c>
      <c r="O258" s="21">
        <f t="shared" si="60"/>
        <v>0</v>
      </c>
      <c r="P258" s="21">
        <f t="shared" si="60"/>
        <v>0</v>
      </c>
      <c r="Q258" s="21">
        <f t="shared" si="60"/>
        <v>0</v>
      </c>
      <c r="R258" s="21">
        <f t="shared" si="60"/>
        <v>0</v>
      </c>
      <c r="S258" s="21">
        <f t="shared" si="60"/>
        <v>0</v>
      </c>
      <c r="T258" s="21">
        <f t="shared" si="60"/>
        <v>0</v>
      </c>
      <c r="U258" s="21">
        <f t="shared" si="60"/>
        <v>0</v>
      </c>
      <c r="V258" s="21">
        <f t="shared" si="60"/>
        <v>0</v>
      </c>
      <c r="W258" s="21">
        <f t="shared" si="60"/>
        <v>0</v>
      </c>
      <c r="X258" s="21">
        <f t="shared" si="60"/>
        <v>0</v>
      </c>
      <c r="Y258" s="21">
        <f t="shared" si="60"/>
        <v>0</v>
      </c>
      <c r="Z258" s="21">
        <f t="shared" si="60"/>
        <v>0</v>
      </c>
      <c r="AA258" s="21">
        <f t="shared" si="60"/>
        <v>0</v>
      </c>
      <c r="AB258" s="21">
        <f t="shared" si="60"/>
        <v>0</v>
      </c>
      <c r="AC258" s="21">
        <f t="shared" si="60"/>
        <v>0</v>
      </c>
      <c r="AD258" s="21">
        <f t="shared" si="60"/>
        <v>0</v>
      </c>
      <c r="AE258" s="21">
        <f t="shared" si="60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>+C261+C262+C263</f>
        <v>0</v>
      </c>
      <c r="D260" s="21">
        <f t="shared" ref="D260:AE260" si="61">+D261+D262+D263</f>
        <v>0</v>
      </c>
      <c r="E260" s="21">
        <f t="shared" si="61"/>
        <v>0</v>
      </c>
      <c r="F260" s="21">
        <f t="shared" si="61"/>
        <v>0</v>
      </c>
      <c r="G260" s="21">
        <f t="shared" si="61"/>
        <v>0</v>
      </c>
      <c r="H260" s="21">
        <f t="shared" si="61"/>
        <v>0</v>
      </c>
      <c r="I260" s="21">
        <f t="shared" si="61"/>
        <v>0</v>
      </c>
      <c r="J260" s="21">
        <f t="shared" si="61"/>
        <v>0</v>
      </c>
      <c r="K260" s="21">
        <f t="shared" si="61"/>
        <v>0</v>
      </c>
      <c r="L260" s="21">
        <f t="shared" si="61"/>
        <v>0</v>
      </c>
      <c r="M260" s="21">
        <f t="shared" si="61"/>
        <v>0</v>
      </c>
      <c r="N260" s="21">
        <f t="shared" si="61"/>
        <v>0</v>
      </c>
      <c r="O260" s="21">
        <f t="shared" si="61"/>
        <v>0</v>
      </c>
      <c r="P260" s="21">
        <f t="shared" si="61"/>
        <v>0</v>
      </c>
      <c r="Q260" s="21">
        <f t="shared" si="61"/>
        <v>0</v>
      </c>
      <c r="R260" s="21">
        <f t="shared" si="61"/>
        <v>0</v>
      </c>
      <c r="S260" s="21">
        <f t="shared" si="61"/>
        <v>0</v>
      </c>
      <c r="T260" s="21">
        <f t="shared" si="61"/>
        <v>0</v>
      </c>
      <c r="U260" s="21">
        <f t="shared" si="61"/>
        <v>0</v>
      </c>
      <c r="V260" s="21">
        <f t="shared" si="61"/>
        <v>0</v>
      </c>
      <c r="W260" s="21">
        <f t="shared" si="61"/>
        <v>0</v>
      </c>
      <c r="X260" s="21">
        <f t="shared" si="61"/>
        <v>0</v>
      </c>
      <c r="Y260" s="21">
        <f t="shared" si="61"/>
        <v>0</v>
      </c>
      <c r="Z260" s="21">
        <f t="shared" si="61"/>
        <v>0</v>
      </c>
      <c r="AA260" s="21">
        <f t="shared" si="61"/>
        <v>0</v>
      </c>
      <c r="AB260" s="21">
        <f t="shared" si="61"/>
        <v>0</v>
      </c>
      <c r="AC260" s="21">
        <f t="shared" si="61"/>
        <v>0</v>
      </c>
      <c r="AD260" s="21">
        <f t="shared" si="61"/>
        <v>0</v>
      </c>
      <c r="AE260" s="21">
        <f t="shared" si="61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62">+C270+C277</f>
        <v>0</v>
      </c>
      <c r="D269" s="21">
        <f t="shared" si="62"/>
        <v>0</v>
      </c>
      <c r="E269" s="21">
        <f t="shared" si="62"/>
        <v>0</v>
      </c>
      <c r="F269" s="21">
        <f t="shared" si="62"/>
        <v>0</v>
      </c>
      <c r="G269" s="21">
        <f t="shared" si="62"/>
        <v>0</v>
      </c>
      <c r="H269" s="21">
        <f t="shared" si="62"/>
        <v>0</v>
      </c>
      <c r="I269" s="21">
        <f t="shared" si="62"/>
        <v>0</v>
      </c>
      <c r="J269" s="21">
        <f t="shared" si="62"/>
        <v>0</v>
      </c>
      <c r="K269" s="21">
        <f t="shared" si="62"/>
        <v>0</v>
      </c>
      <c r="L269" s="21">
        <f t="shared" si="62"/>
        <v>0</v>
      </c>
      <c r="M269" s="21">
        <f t="shared" si="62"/>
        <v>0</v>
      </c>
      <c r="N269" s="21">
        <f t="shared" si="62"/>
        <v>0</v>
      </c>
      <c r="O269" s="21">
        <f t="shared" si="62"/>
        <v>0</v>
      </c>
      <c r="P269" s="21">
        <f t="shared" si="62"/>
        <v>0</v>
      </c>
      <c r="Q269" s="21">
        <f t="shared" si="62"/>
        <v>0</v>
      </c>
      <c r="R269" s="21">
        <f t="shared" si="62"/>
        <v>0</v>
      </c>
      <c r="S269" s="21">
        <f t="shared" si="62"/>
        <v>0</v>
      </c>
      <c r="T269" s="21">
        <f t="shared" si="62"/>
        <v>0</v>
      </c>
      <c r="U269" s="21">
        <f t="shared" si="62"/>
        <v>0</v>
      </c>
      <c r="V269" s="21">
        <f t="shared" si="62"/>
        <v>0</v>
      </c>
      <c r="W269" s="21">
        <f t="shared" si="62"/>
        <v>0</v>
      </c>
      <c r="X269" s="21">
        <f t="shared" si="62"/>
        <v>0</v>
      </c>
      <c r="Y269" s="21">
        <f t="shared" si="62"/>
        <v>0</v>
      </c>
      <c r="Z269" s="21">
        <f t="shared" si="62"/>
        <v>0</v>
      </c>
      <c r="AA269" s="21">
        <f t="shared" si="62"/>
        <v>0</v>
      </c>
      <c r="AB269" s="21">
        <f t="shared" si="62"/>
        <v>0</v>
      </c>
      <c r="AC269" s="21">
        <f t="shared" si="62"/>
        <v>0</v>
      </c>
      <c r="AD269" s="21">
        <f t="shared" si="62"/>
        <v>0</v>
      </c>
      <c r="AE269" s="21">
        <f t="shared" si="62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63">+C271+C272+C276</f>
        <v>0</v>
      </c>
      <c r="D270" s="21">
        <f t="shared" si="63"/>
        <v>0</v>
      </c>
      <c r="E270" s="21">
        <f t="shared" si="63"/>
        <v>0</v>
      </c>
      <c r="F270" s="21">
        <f t="shared" si="63"/>
        <v>0</v>
      </c>
      <c r="G270" s="21">
        <f t="shared" si="63"/>
        <v>0</v>
      </c>
      <c r="H270" s="21">
        <f t="shared" si="63"/>
        <v>0</v>
      </c>
      <c r="I270" s="21">
        <f t="shared" si="63"/>
        <v>0</v>
      </c>
      <c r="J270" s="21">
        <f t="shared" si="63"/>
        <v>0</v>
      </c>
      <c r="K270" s="21">
        <f t="shared" si="63"/>
        <v>0</v>
      </c>
      <c r="L270" s="21">
        <f t="shared" si="63"/>
        <v>0</v>
      </c>
      <c r="M270" s="21">
        <f t="shared" si="63"/>
        <v>0</v>
      </c>
      <c r="N270" s="21">
        <f t="shared" si="63"/>
        <v>0</v>
      </c>
      <c r="O270" s="21">
        <f t="shared" si="63"/>
        <v>0</v>
      </c>
      <c r="P270" s="21">
        <f t="shared" si="63"/>
        <v>0</v>
      </c>
      <c r="Q270" s="21">
        <f t="shared" si="63"/>
        <v>0</v>
      </c>
      <c r="R270" s="21">
        <f t="shared" si="63"/>
        <v>0</v>
      </c>
      <c r="S270" s="21">
        <f t="shared" si="63"/>
        <v>0</v>
      </c>
      <c r="T270" s="21">
        <f t="shared" si="63"/>
        <v>0</v>
      </c>
      <c r="U270" s="21">
        <f t="shared" si="63"/>
        <v>0</v>
      </c>
      <c r="V270" s="21">
        <f t="shared" si="63"/>
        <v>0</v>
      </c>
      <c r="W270" s="21">
        <f t="shared" si="63"/>
        <v>0</v>
      </c>
      <c r="X270" s="21">
        <f t="shared" si="63"/>
        <v>0</v>
      </c>
      <c r="Y270" s="21">
        <f t="shared" si="63"/>
        <v>0</v>
      </c>
      <c r="Z270" s="21">
        <f t="shared" si="63"/>
        <v>0</v>
      </c>
      <c r="AA270" s="21">
        <f t="shared" si="63"/>
        <v>0</v>
      </c>
      <c r="AB270" s="21">
        <f t="shared" si="63"/>
        <v>0</v>
      </c>
      <c r="AC270" s="21">
        <f t="shared" si="63"/>
        <v>0</v>
      </c>
      <c r="AD270" s="21">
        <f t="shared" si="63"/>
        <v>0</v>
      </c>
      <c r="AE270" s="21">
        <f t="shared" si="63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>+C273+C274+C275</f>
        <v>0</v>
      </c>
      <c r="D272" s="21">
        <f t="shared" ref="D272:AE272" si="64">+D273+D274+D275</f>
        <v>0</v>
      </c>
      <c r="E272" s="21">
        <f t="shared" si="64"/>
        <v>0</v>
      </c>
      <c r="F272" s="21">
        <f t="shared" si="64"/>
        <v>0</v>
      </c>
      <c r="G272" s="21">
        <f t="shared" si="64"/>
        <v>0</v>
      </c>
      <c r="H272" s="21">
        <f t="shared" si="64"/>
        <v>0</v>
      </c>
      <c r="I272" s="21">
        <f t="shared" si="64"/>
        <v>0</v>
      </c>
      <c r="J272" s="21">
        <f t="shared" si="64"/>
        <v>0</v>
      </c>
      <c r="K272" s="21">
        <f t="shared" si="64"/>
        <v>0</v>
      </c>
      <c r="L272" s="21">
        <f t="shared" si="64"/>
        <v>0</v>
      </c>
      <c r="M272" s="21">
        <f t="shared" si="64"/>
        <v>0</v>
      </c>
      <c r="N272" s="21">
        <f t="shared" si="64"/>
        <v>0</v>
      </c>
      <c r="O272" s="21">
        <f t="shared" si="64"/>
        <v>0</v>
      </c>
      <c r="P272" s="21">
        <f t="shared" si="64"/>
        <v>0</v>
      </c>
      <c r="Q272" s="21">
        <f t="shared" si="64"/>
        <v>0</v>
      </c>
      <c r="R272" s="21">
        <f t="shared" si="64"/>
        <v>0</v>
      </c>
      <c r="S272" s="21">
        <f t="shared" si="64"/>
        <v>0</v>
      </c>
      <c r="T272" s="21">
        <f t="shared" si="64"/>
        <v>0</v>
      </c>
      <c r="U272" s="21">
        <f t="shared" si="64"/>
        <v>0</v>
      </c>
      <c r="V272" s="21">
        <f t="shared" si="64"/>
        <v>0</v>
      </c>
      <c r="W272" s="21">
        <f t="shared" si="64"/>
        <v>0</v>
      </c>
      <c r="X272" s="21">
        <f t="shared" si="64"/>
        <v>0</v>
      </c>
      <c r="Y272" s="21">
        <f t="shared" si="64"/>
        <v>0</v>
      </c>
      <c r="Z272" s="21">
        <f t="shared" si="64"/>
        <v>0</v>
      </c>
      <c r="AA272" s="21">
        <f t="shared" si="64"/>
        <v>0</v>
      </c>
      <c r="AB272" s="21">
        <f t="shared" si="64"/>
        <v>0</v>
      </c>
      <c r="AC272" s="21">
        <f t="shared" si="64"/>
        <v>0</v>
      </c>
      <c r="AD272" s="21">
        <f t="shared" si="64"/>
        <v>0</v>
      </c>
      <c r="AE272" s="21">
        <f t="shared" si="64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65">+C278+C279+C283+C284+C285</f>
        <v>0</v>
      </c>
      <c r="D277" s="21">
        <f t="shared" si="65"/>
        <v>0</v>
      </c>
      <c r="E277" s="21">
        <f t="shared" si="65"/>
        <v>0</v>
      </c>
      <c r="F277" s="21">
        <f t="shared" si="65"/>
        <v>0</v>
      </c>
      <c r="G277" s="21">
        <f t="shared" si="65"/>
        <v>0</v>
      </c>
      <c r="H277" s="21">
        <f t="shared" si="65"/>
        <v>0</v>
      </c>
      <c r="I277" s="21">
        <f t="shared" si="65"/>
        <v>0</v>
      </c>
      <c r="J277" s="21">
        <f t="shared" si="65"/>
        <v>0</v>
      </c>
      <c r="K277" s="21">
        <f t="shared" si="65"/>
        <v>0</v>
      </c>
      <c r="L277" s="21">
        <f t="shared" si="65"/>
        <v>0</v>
      </c>
      <c r="M277" s="21">
        <f t="shared" si="65"/>
        <v>0</v>
      </c>
      <c r="N277" s="21">
        <f t="shared" si="65"/>
        <v>0</v>
      </c>
      <c r="O277" s="21">
        <f t="shared" si="65"/>
        <v>0</v>
      </c>
      <c r="P277" s="21">
        <f t="shared" si="65"/>
        <v>0</v>
      </c>
      <c r="Q277" s="21">
        <f t="shared" si="65"/>
        <v>0</v>
      </c>
      <c r="R277" s="21">
        <f t="shared" si="65"/>
        <v>0</v>
      </c>
      <c r="S277" s="21">
        <f t="shared" si="65"/>
        <v>0</v>
      </c>
      <c r="T277" s="21">
        <f t="shared" si="65"/>
        <v>0</v>
      </c>
      <c r="U277" s="21">
        <f t="shared" si="65"/>
        <v>0</v>
      </c>
      <c r="V277" s="21">
        <f t="shared" si="65"/>
        <v>0</v>
      </c>
      <c r="W277" s="21">
        <f t="shared" si="65"/>
        <v>0</v>
      </c>
      <c r="X277" s="21">
        <f t="shared" si="65"/>
        <v>0</v>
      </c>
      <c r="Y277" s="21">
        <f t="shared" si="65"/>
        <v>0</v>
      </c>
      <c r="Z277" s="21">
        <f t="shared" si="65"/>
        <v>0</v>
      </c>
      <c r="AA277" s="21">
        <f t="shared" si="65"/>
        <v>0</v>
      </c>
      <c r="AB277" s="21">
        <f t="shared" si="65"/>
        <v>0</v>
      </c>
      <c r="AC277" s="21">
        <f t="shared" si="65"/>
        <v>0</v>
      </c>
      <c r="AD277" s="21">
        <f t="shared" si="65"/>
        <v>0</v>
      </c>
      <c r="AE277" s="21">
        <f t="shared" si="65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>+C280+C281+C282</f>
        <v>0</v>
      </c>
      <c r="D279" s="21">
        <f t="shared" ref="D279:AE279" si="66">+D280+D281+D282</f>
        <v>0</v>
      </c>
      <c r="E279" s="21">
        <f t="shared" si="66"/>
        <v>0</v>
      </c>
      <c r="F279" s="21">
        <f t="shared" si="66"/>
        <v>0</v>
      </c>
      <c r="G279" s="21">
        <f t="shared" si="66"/>
        <v>0</v>
      </c>
      <c r="H279" s="21">
        <f t="shared" si="66"/>
        <v>0</v>
      </c>
      <c r="I279" s="21">
        <f t="shared" si="66"/>
        <v>0</v>
      </c>
      <c r="J279" s="21">
        <f t="shared" si="66"/>
        <v>0</v>
      </c>
      <c r="K279" s="21">
        <f t="shared" si="66"/>
        <v>0</v>
      </c>
      <c r="L279" s="21">
        <f t="shared" si="66"/>
        <v>0</v>
      </c>
      <c r="M279" s="21">
        <f t="shared" si="66"/>
        <v>0</v>
      </c>
      <c r="N279" s="21">
        <f t="shared" si="66"/>
        <v>0</v>
      </c>
      <c r="O279" s="21">
        <f t="shared" si="66"/>
        <v>0</v>
      </c>
      <c r="P279" s="21">
        <f t="shared" si="66"/>
        <v>0</v>
      </c>
      <c r="Q279" s="21">
        <f t="shared" si="66"/>
        <v>0</v>
      </c>
      <c r="R279" s="21">
        <f t="shared" si="66"/>
        <v>0</v>
      </c>
      <c r="S279" s="21">
        <f t="shared" si="66"/>
        <v>0</v>
      </c>
      <c r="T279" s="21">
        <f t="shared" si="66"/>
        <v>0</v>
      </c>
      <c r="U279" s="21">
        <f t="shared" si="66"/>
        <v>0</v>
      </c>
      <c r="V279" s="21">
        <f t="shared" si="66"/>
        <v>0</v>
      </c>
      <c r="W279" s="21">
        <f t="shared" si="66"/>
        <v>0</v>
      </c>
      <c r="X279" s="21">
        <f t="shared" si="66"/>
        <v>0</v>
      </c>
      <c r="Y279" s="21">
        <f t="shared" si="66"/>
        <v>0</v>
      </c>
      <c r="Z279" s="21">
        <f t="shared" si="66"/>
        <v>0</v>
      </c>
      <c r="AA279" s="21">
        <f t="shared" si="66"/>
        <v>0</v>
      </c>
      <c r="AB279" s="21">
        <f t="shared" si="66"/>
        <v>0</v>
      </c>
      <c r="AC279" s="21">
        <f t="shared" si="66"/>
        <v>0</v>
      </c>
      <c r="AD279" s="21">
        <f t="shared" si="66"/>
        <v>0</v>
      </c>
      <c r="AE279" s="21">
        <f t="shared" si="66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</row>
    <row r="287" spans="1:31" x14ac:dyDescent="0.2">
      <c r="A287" s="80" t="s">
        <v>532</v>
      </c>
      <c r="B287" s="4" t="s">
        <v>533</v>
      </c>
      <c r="C287" s="21">
        <f>+C288+C289+C290</f>
        <v>0</v>
      </c>
      <c r="D287" s="21">
        <f t="shared" ref="D287:AE287" si="67">+D288+D289+D290</f>
        <v>0</v>
      </c>
      <c r="E287" s="21">
        <f t="shared" si="67"/>
        <v>0</v>
      </c>
      <c r="F287" s="21">
        <f t="shared" si="67"/>
        <v>0</v>
      </c>
      <c r="G287" s="21">
        <f t="shared" si="67"/>
        <v>0</v>
      </c>
      <c r="H287" s="21">
        <f t="shared" si="67"/>
        <v>0</v>
      </c>
      <c r="I287" s="21">
        <f t="shared" si="67"/>
        <v>0</v>
      </c>
      <c r="J287" s="21">
        <f t="shared" si="67"/>
        <v>0</v>
      </c>
      <c r="K287" s="21">
        <f t="shared" si="67"/>
        <v>0</v>
      </c>
      <c r="L287" s="21">
        <f t="shared" si="67"/>
        <v>0</v>
      </c>
      <c r="M287" s="21">
        <f t="shared" si="67"/>
        <v>0</v>
      </c>
      <c r="N287" s="21">
        <f t="shared" si="67"/>
        <v>0</v>
      </c>
      <c r="O287" s="21">
        <f t="shared" si="67"/>
        <v>0</v>
      </c>
      <c r="P287" s="21">
        <f t="shared" si="67"/>
        <v>0</v>
      </c>
      <c r="Q287" s="21">
        <f t="shared" si="67"/>
        <v>0</v>
      </c>
      <c r="R287" s="21">
        <f t="shared" si="67"/>
        <v>0</v>
      </c>
      <c r="S287" s="21">
        <f t="shared" si="67"/>
        <v>0</v>
      </c>
      <c r="T287" s="21">
        <f t="shared" si="67"/>
        <v>0</v>
      </c>
      <c r="U287" s="21">
        <f t="shared" si="67"/>
        <v>0</v>
      </c>
      <c r="V287" s="21">
        <f t="shared" si="67"/>
        <v>0</v>
      </c>
      <c r="W287" s="21">
        <f t="shared" si="67"/>
        <v>0</v>
      </c>
      <c r="X287" s="21">
        <f t="shared" si="67"/>
        <v>0</v>
      </c>
      <c r="Y287" s="21">
        <f t="shared" si="67"/>
        <v>0</v>
      </c>
      <c r="Z287" s="21">
        <f t="shared" si="67"/>
        <v>0</v>
      </c>
      <c r="AA287" s="21">
        <f t="shared" si="67"/>
        <v>0</v>
      </c>
      <c r="AB287" s="21">
        <f t="shared" si="67"/>
        <v>0</v>
      </c>
      <c r="AC287" s="21">
        <f t="shared" si="67"/>
        <v>0</v>
      </c>
      <c r="AD287" s="21">
        <f t="shared" si="67"/>
        <v>0</v>
      </c>
      <c r="AE287" s="21">
        <f t="shared" si="67"/>
        <v>0</v>
      </c>
    </row>
    <row r="288" spans="1:31" x14ac:dyDescent="0.2">
      <c r="A288" s="80" t="s">
        <v>534</v>
      </c>
      <c r="B288" s="4" t="s">
        <v>798</v>
      </c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</row>
    <row r="289" spans="1:31" x14ac:dyDescent="0.2">
      <c r="A289" s="80" t="s">
        <v>535</v>
      </c>
      <c r="B289" s="4" t="s">
        <v>799</v>
      </c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</row>
    <row r="290" spans="1:31" x14ac:dyDescent="0.2">
      <c r="A290" s="80" t="s">
        <v>536</v>
      </c>
      <c r="B290" s="4" t="s">
        <v>184</v>
      </c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</row>
    <row r="291" spans="1:31" x14ac:dyDescent="0.2">
      <c r="A291" s="80" t="s">
        <v>537</v>
      </c>
      <c r="B291" s="4" t="s">
        <v>538</v>
      </c>
      <c r="C291" s="21">
        <f>+C292+C293</f>
        <v>0</v>
      </c>
      <c r="D291" s="21">
        <f t="shared" ref="D291:AE291" si="68">+D292+D293</f>
        <v>0</v>
      </c>
      <c r="E291" s="21">
        <f t="shared" si="68"/>
        <v>0</v>
      </c>
      <c r="F291" s="21">
        <f t="shared" si="68"/>
        <v>0</v>
      </c>
      <c r="G291" s="21">
        <f t="shared" si="68"/>
        <v>0</v>
      </c>
      <c r="H291" s="21">
        <f t="shared" si="68"/>
        <v>0</v>
      </c>
      <c r="I291" s="21">
        <f t="shared" si="68"/>
        <v>0</v>
      </c>
      <c r="J291" s="21">
        <f t="shared" si="68"/>
        <v>0</v>
      </c>
      <c r="K291" s="21">
        <f t="shared" si="68"/>
        <v>0</v>
      </c>
      <c r="L291" s="21">
        <f t="shared" si="68"/>
        <v>0</v>
      </c>
      <c r="M291" s="21">
        <f t="shared" si="68"/>
        <v>0</v>
      </c>
      <c r="N291" s="21">
        <f t="shared" si="68"/>
        <v>0</v>
      </c>
      <c r="O291" s="21">
        <f t="shared" si="68"/>
        <v>0</v>
      </c>
      <c r="P291" s="21">
        <f t="shared" si="68"/>
        <v>0</v>
      </c>
      <c r="Q291" s="21">
        <f t="shared" si="68"/>
        <v>0</v>
      </c>
      <c r="R291" s="21">
        <f t="shared" si="68"/>
        <v>0</v>
      </c>
      <c r="S291" s="21">
        <f t="shared" si="68"/>
        <v>0</v>
      </c>
      <c r="T291" s="21">
        <f t="shared" si="68"/>
        <v>0</v>
      </c>
      <c r="U291" s="21">
        <f t="shared" si="68"/>
        <v>0</v>
      </c>
      <c r="V291" s="21">
        <f t="shared" si="68"/>
        <v>0</v>
      </c>
      <c r="W291" s="21">
        <f t="shared" si="68"/>
        <v>0</v>
      </c>
      <c r="X291" s="21">
        <f t="shared" si="68"/>
        <v>0</v>
      </c>
      <c r="Y291" s="21">
        <f t="shared" si="68"/>
        <v>0</v>
      </c>
      <c r="Z291" s="21">
        <f t="shared" si="68"/>
        <v>0</v>
      </c>
      <c r="AA291" s="21">
        <f t="shared" si="68"/>
        <v>0</v>
      </c>
      <c r="AB291" s="21">
        <f t="shared" si="68"/>
        <v>0</v>
      </c>
      <c r="AC291" s="21">
        <f t="shared" si="68"/>
        <v>0</v>
      </c>
      <c r="AD291" s="21">
        <f t="shared" si="68"/>
        <v>0</v>
      </c>
      <c r="AE291" s="21">
        <f t="shared" si="68"/>
        <v>0</v>
      </c>
    </row>
    <row r="292" spans="1:31" x14ac:dyDescent="0.2">
      <c r="A292" s="80" t="s">
        <v>539</v>
      </c>
      <c r="B292" s="4" t="s">
        <v>540</v>
      </c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</row>
    <row r="293" spans="1:31" x14ac:dyDescent="0.2">
      <c r="A293" s="80" t="s">
        <v>541</v>
      </c>
      <c r="B293" s="4" t="s">
        <v>542</v>
      </c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</row>
    <row r="294" spans="1:31" x14ac:dyDescent="0.2">
      <c r="A294" s="80" t="s">
        <v>543</v>
      </c>
      <c r="B294" s="4" t="s">
        <v>544</v>
      </c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</row>
    <row r="295" spans="1:31" x14ac:dyDescent="0.2">
      <c r="A295" s="80" t="s">
        <v>545</v>
      </c>
      <c r="B295" s="4" t="s">
        <v>546</v>
      </c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</row>
    <row r="296" spans="1:31" x14ac:dyDescent="0.2">
      <c r="A296" s="80" t="s">
        <v>547</v>
      </c>
      <c r="B296" s="4" t="s">
        <v>184</v>
      </c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</row>
    <row r="297" spans="1:31" x14ac:dyDescent="0.2">
      <c r="A297" s="12" t="s">
        <v>548</v>
      </c>
      <c r="B297" s="7" t="s">
        <v>804</v>
      </c>
      <c r="C297" s="28">
        <f t="shared" ref="C297:AE297" si="69">+C298+C383+C391+C399+C407+C415+C423+C424</f>
        <v>-1820.2214859711701</v>
      </c>
      <c r="D297" s="28">
        <f t="shared" si="69"/>
        <v>-1946.724805007756</v>
      </c>
      <c r="E297" s="28">
        <f t="shared" si="69"/>
        <v>-2137.0344876898002</v>
      </c>
      <c r="F297" s="28">
        <f t="shared" si="69"/>
        <v>-2299.4219874594905</v>
      </c>
      <c r="G297" s="28">
        <f t="shared" si="69"/>
        <v>-2420.6726294096206</v>
      </c>
      <c r="H297" s="28">
        <f t="shared" si="69"/>
        <v>-2313.393769529981</v>
      </c>
      <c r="I297" s="28">
        <f t="shared" si="69"/>
        <v>-2364.2095117359472</v>
      </c>
      <c r="J297" s="28">
        <f t="shared" si="69"/>
        <v>-2454.9239662272439</v>
      </c>
      <c r="K297" s="28">
        <f t="shared" si="69"/>
        <v>-2471.1464742173234</v>
      </c>
      <c r="L297" s="28">
        <f t="shared" si="69"/>
        <v>-2654.368318886663</v>
      </c>
      <c r="M297" s="28">
        <f t="shared" si="69"/>
        <v>-2714.3446400704852</v>
      </c>
      <c r="N297" s="28">
        <f t="shared" si="69"/>
        <v>-2717.7550568455672</v>
      </c>
      <c r="O297" s="28">
        <f t="shared" si="69"/>
        <v>-2756.3806569908647</v>
      </c>
      <c r="P297" s="28">
        <f t="shared" si="69"/>
        <v>-2910.7028477901385</v>
      </c>
      <c r="Q297" s="28">
        <f t="shared" si="69"/>
        <v>-2589.9550522813597</v>
      </c>
      <c r="R297" s="28">
        <f t="shared" si="69"/>
        <v>-2664.07292594719</v>
      </c>
      <c r="S297" s="28">
        <f t="shared" si="69"/>
        <v>-2817.619725311522</v>
      </c>
      <c r="T297" s="28">
        <f t="shared" si="69"/>
        <v>-2867.1796945612396</v>
      </c>
      <c r="U297" s="28">
        <f t="shared" si="69"/>
        <v>-2878.0645093369985</v>
      </c>
      <c r="V297" s="28">
        <f t="shared" si="69"/>
        <v>-2881.3522165406785</v>
      </c>
      <c r="W297" s="28">
        <f t="shared" si="69"/>
        <v>-3009.2524978841134</v>
      </c>
      <c r="X297" s="28">
        <f t="shared" si="69"/>
        <v>-3128.2075125744223</v>
      </c>
      <c r="Y297" s="28">
        <f t="shared" si="69"/>
        <v>-3136.6786701982019</v>
      </c>
      <c r="Z297" s="28">
        <f t="shared" si="69"/>
        <v>-3345.9350647329143</v>
      </c>
      <c r="AA297" s="28">
        <f t="shared" si="69"/>
        <v>-3439.3035028410086</v>
      </c>
      <c r="AB297" s="28">
        <f t="shared" si="69"/>
        <v>-3522.2562318265154</v>
      </c>
      <c r="AC297" s="28">
        <f t="shared" si="69"/>
        <v>-3489.5885683575675</v>
      </c>
      <c r="AD297" s="28">
        <f t="shared" si="69"/>
        <v>-3359.0162547711166</v>
      </c>
      <c r="AE297" s="28">
        <f t="shared" si="69"/>
        <v>-3319.0896060359796</v>
      </c>
    </row>
    <row r="298" spans="1:31" x14ac:dyDescent="0.2">
      <c r="A298" s="9" t="s">
        <v>549</v>
      </c>
      <c r="B298" s="4" t="s">
        <v>550</v>
      </c>
      <c r="C298" s="21">
        <f t="shared" ref="C298:AE298" si="70">+C299+C367</f>
        <v>-1745.1779497101134</v>
      </c>
      <c r="D298" s="21">
        <f t="shared" si="70"/>
        <v>-1884.9268089930465</v>
      </c>
      <c r="E298" s="21">
        <f t="shared" si="70"/>
        <v>-2078.4636276930878</v>
      </c>
      <c r="F298" s="21">
        <f t="shared" si="70"/>
        <v>-2243.4197603977568</v>
      </c>
      <c r="G298" s="21">
        <f t="shared" si="70"/>
        <v>-2353.7656899646445</v>
      </c>
      <c r="H298" s="21">
        <f t="shared" si="70"/>
        <v>-2232.5768969800242</v>
      </c>
      <c r="I298" s="21">
        <f t="shared" si="70"/>
        <v>-2256.2962063766518</v>
      </c>
      <c r="J298" s="21">
        <f t="shared" si="70"/>
        <v>-2330.3832058155881</v>
      </c>
      <c r="K298" s="21">
        <f t="shared" si="70"/>
        <v>-2364.3415136258532</v>
      </c>
      <c r="L298" s="21">
        <f t="shared" si="70"/>
        <v>-2524.6492476749577</v>
      </c>
      <c r="M298" s="21">
        <f t="shared" si="70"/>
        <v>-2558.5393700301761</v>
      </c>
      <c r="N298" s="21">
        <f t="shared" si="70"/>
        <v>-2580.3609281002905</v>
      </c>
      <c r="O298" s="21">
        <f t="shared" si="70"/>
        <v>-2628.3925222461739</v>
      </c>
      <c r="P298" s="21">
        <f t="shared" si="70"/>
        <v>-2784.3370425132011</v>
      </c>
      <c r="Q298" s="21">
        <f t="shared" si="70"/>
        <v>-2408.2647180088625</v>
      </c>
      <c r="R298" s="21">
        <f t="shared" si="70"/>
        <v>-2493.7190831195121</v>
      </c>
      <c r="S298" s="21">
        <f t="shared" si="70"/>
        <v>-2624.6715535891899</v>
      </c>
      <c r="T298" s="21">
        <f t="shared" si="70"/>
        <v>-2711.2953957104432</v>
      </c>
      <c r="U298" s="21">
        <f t="shared" si="70"/>
        <v>-2714.6699281910214</v>
      </c>
      <c r="V298" s="21">
        <f t="shared" si="70"/>
        <v>-2750.4392674608312</v>
      </c>
      <c r="W298" s="21">
        <f t="shared" si="70"/>
        <v>-2847.7304056961257</v>
      </c>
      <c r="X298" s="21">
        <f t="shared" si="70"/>
        <v>-2965.0665035826664</v>
      </c>
      <c r="Y298" s="21">
        <f t="shared" si="70"/>
        <v>-3008.5964325215086</v>
      </c>
      <c r="Z298" s="21">
        <f t="shared" si="70"/>
        <v>-3243.5124685421524</v>
      </c>
      <c r="AA298" s="21">
        <f t="shared" si="70"/>
        <v>-3259.2133909356726</v>
      </c>
      <c r="AB298" s="21">
        <f t="shared" si="70"/>
        <v>-3301.0786197984312</v>
      </c>
      <c r="AC298" s="21">
        <f t="shared" si="70"/>
        <v>-3311.8161104949477</v>
      </c>
      <c r="AD298" s="21">
        <f t="shared" si="70"/>
        <v>-3176.3262508486659</v>
      </c>
      <c r="AE298" s="21">
        <f t="shared" si="70"/>
        <v>-3104.445470946318</v>
      </c>
    </row>
    <row r="299" spans="1:31" x14ac:dyDescent="0.2">
      <c r="A299" s="9" t="s">
        <v>551</v>
      </c>
      <c r="B299" s="4" t="s">
        <v>552</v>
      </c>
      <c r="C299" s="21">
        <f t="shared" ref="C299:AE299" si="71">+C300+C349+C364</f>
        <v>-1046.0575065137007</v>
      </c>
      <c r="D299" s="21">
        <f t="shared" si="71"/>
        <v>-1111.7507128850834</v>
      </c>
      <c r="E299" s="21">
        <f t="shared" si="71"/>
        <v>-1192.9361067027485</v>
      </c>
      <c r="F299" s="21">
        <f t="shared" si="71"/>
        <v>-1263.00411475808</v>
      </c>
      <c r="G299" s="21">
        <f t="shared" si="71"/>
        <v>-1336.5684227079032</v>
      </c>
      <c r="H299" s="21">
        <f t="shared" si="71"/>
        <v>-1373.2343640721081</v>
      </c>
      <c r="I299" s="21">
        <f t="shared" si="71"/>
        <v>-1461.4609039351849</v>
      </c>
      <c r="J299" s="21">
        <f t="shared" si="71"/>
        <v>-1549.2296542193781</v>
      </c>
      <c r="K299" s="21">
        <f t="shared" si="71"/>
        <v>-1613.2076368656994</v>
      </c>
      <c r="L299" s="21">
        <f t="shared" si="71"/>
        <v>-1695.9383049455903</v>
      </c>
      <c r="M299" s="21">
        <f t="shared" si="71"/>
        <v>-1799.7238925264794</v>
      </c>
      <c r="N299" s="21">
        <f t="shared" si="71"/>
        <v>-1845.051070646279</v>
      </c>
      <c r="O299" s="21">
        <f t="shared" si="71"/>
        <v>-1866.8977939493543</v>
      </c>
      <c r="P299" s="21">
        <f t="shared" si="71"/>
        <v>-1952.8702271080797</v>
      </c>
      <c r="Q299" s="21">
        <f t="shared" si="71"/>
        <v>-1924.7532223958033</v>
      </c>
      <c r="R299" s="21">
        <f t="shared" si="71"/>
        <v>-2022.2222341429374</v>
      </c>
      <c r="S299" s="21">
        <f t="shared" si="71"/>
        <v>-2083.1297980084169</v>
      </c>
      <c r="T299" s="21">
        <f t="shared" si="71"/>
        <v>-2114.5756449977816</v>
      </c>
      <c r="U299" s="21">
        <f t="shared" si="71"/>
        <v>-2024.7979076813201</v>
      </c>
      <c r="V299" s="21">
        <f t="shared" si="71"/>
        <v>-2063.7428157332715</v>
      </c>
      <c r="W299" s="21">
        <f t="shared" si="71"/>
        <v>-2125.9522613856661</v>
      </c>
      <c r="X299" s="21">
        <f t="shared" si="71"/>
        <v>-2249.83946076955</v>
      </c>
      <c r="Y299" s="21">
        <f t="shared" si="71"/>
        <v>-2393.8664577131367</v>
      </c>
      <c r="Z299" s="21">
        <f t="shared" si="71"/>
        <v>-2572.7120921484443</v>
      </c>
      <c r="AA299" s="21">
        <f t="shared" si="71"/>
        <v>-2628.6560247746793</v>
      </c>
      <c r="AB299" s="21">
        <f t="shared" si="71"/>
        <v>-2524.7167275724341</v>
      </c>
      <c r="AC299" s="21">
        <f>+AC300+AC349+AC364</f>
        <v>-2526.09068890767</v>
      </c>
      <c r="AD299" s="21">
        <f t="shared" si="71"/>
        <v>-2538.8964051360113</v>
      </c>
      <c r="AE299" s="21">
        <f t="shared" si="71"/>
        <v>-2541.8781884810865</v>
      </c>
    </row>
    <row r="300" spans="1:31" x14ac:dyDescent="0.2">
      <c r="A300" s="9" t="s">
        <v>553</v>
      </c>
      <c r="B300" s="4" t="s">
        <v>554</v>
      </c>
      <c r="C300" s="21">
        <f t="shared" ref="C300:AE300" si="72">+C301+C341</f>
        <v>-804.12892744339899</v>
      </c>
      <c r="D300" s="21">
        <f t="shared" si="72"/>
        <v>-844.33882254469108</v>
      </c>
      <c r="E300" s="21">
        <f t="shared" si="72"/>
        <v>-886.619879728569</v>
      </c>
      <c r="F300" s="21">
        <f t="shared" si="72"/>
        <v>-923.89178786403647</v>
      </c>
      <c r="G300" s="21">
        <f t="shared" si="72"/>
        <v>-984.80959523514446</v>
      </c>
      <c r="H300" s="21">
        <f t="shared" si="72"/>
        <v>-1076.2135880250996</v>
      </c>
      <c r="I300" s="21">
        <f t="shared" si="72"/>
        <v>-1186.997588887707</v>
      </c>
      <c r="J300" s="21">
        <f t="shared" si="72"/>
        <v>-1279.734190343253</v>
      </c>
      <c r="K300" s="21">
        <f t="shared" si="72"/>
        <v>-1354.3809333213794</v>
      </c>
      <c r="L300" s="21">
        <f t="shared" si="72"/>
        <v>-1410.1843490152387</v>
      </c>
      <c r="M300" s="21">
        <f t="shared" si="72"/>
        <v>-1538.5902887535717</v>
      </c>
      <c r="N300" s="21">
        <f t="shared" si="72"/>
        <v>-1592.278431275864</v>
      </c>
      <c r="O300" s="21">
        <f t="shared" si="72"/>
        <v>-1602.3830582975784</v>
      </c>
      <c r="P300" s="21">
        <f t="shared" si="72"/>
        <v>-1661.0063824199133</v>
      </c>
      <c r="Q300" s="21">
        <f t="shared" si="72"/>
        <v>-1755.6877931358517</v>
      </c>
      <c r="R300" s="21">
        <f t="shared" si="72"/>
        <v>-1856.5573036512305</v>
      </c>
      <c r="S300" s="21">
        <f t="shared" si="72"/>
        <v>-1891.1576746527298</v>
      </c>
      <c r="T300" s="21">
        <f t="shared" si="72"/>
        <v>-1901.7799258440407</v>
      </c>
      <c r="U300" s="21">
        <f t="shared" si="72"/>
        <v>-1774.4450247180112</v>
      </c>
      <c r="V300" s="21">
        <f t="shared" si="72"/>
        <v>-1811.4068931905317</v>
      </c>
      <c r="W300" s="21">
        <f t="shared" si="72"/>
        <v>-1856.2115131797341</v>
      </c>
      <c r="X300" s="21">
        <f t="shared" si="72"/>
        <v>-1978.7516048624739</v>
      </c>
      <c r="Y300" s="21">
        <f t="shared" si="72"/>
        <v>-2158.8183757734996</v>
      </c>
      <c r="Z300" s="21">
        <f t="shared" si="72"/>
        <v>-2312.5923254572785</v>
      </c>
      <c r="AA300" s="21">
        <f t="shared" si="72"/>
        <v>-2409.0529688550673</v>
      </c>
      <c r="AB300" s="21">
        <f t="shared" si="72"/>
        <v>-2279.1625909271011</v>
      </c>
      <c r="AC300" s="21">
        <f t="shared" si="72"/>
        <v>-2299.5937552556261</v>
      </c>
      <c r="AD300" s="21">
        <f t="shared" si="72"/>
        <v>-2370.7073704293934</v>
      </c>
      <c r="AE300" s="21">
        <f t="shared" si="72"/>
        <v>-2405.1898372727774</v>
      </c>
    </row>
    <row r="301" spans="1:31" x14ac:dyDescent="0.2">
      <c r="A301" s="9" t="s">
        <v>555</v>
      </c>
      <c r="B301" s="4" t="s">
        <v>556</v>
      </c>
      <c r="C301" s="21">
        <f t="shared" ref="C301:AE301" si="73">+C302+C315+C328</f>
        <v>-720.80090791937346</v>
      </c>
      <c r="D301" s="21">
        <f t="shared" si="73"/>
        <v>-737.81551691361312</v>
      </c>
      <c r="E301" s="21">
        <f t="shared" si="73"/>
        <v>-754.42346308932144</v>
      </c>
      <c r="F301" s="21">
        <f t="shared" si="73"/>
        <v>-766.62517555470833</v>
      </c>
      <c r="G301" s="21">
        <f t="shared" si="73"/>
        <v>-781.04406790061466</v>
      </c>
      <c r="H301" s="21">
        <f t="shared" si="73"/>
        <v>-797.85967680338797</v>
      </c>
      <c r="I301" s="21">
        <f t="shared" si="73"/>
        <v>-811.15218619595339</v>
      </c>
      <c r="J301" s="21">
        <f t="shared" si="73"/>
        <v>-819.63038365125078</v>
      </c>
      <c r="K301" s="21">
        <f t="shared" si="73"/>
        <v>-824.30806966051057</v>
      </c>
      <c r="L301" s="21">
        <f t="shared" si="73"/>
        <v>-832.88185190959018</v>
      </c>
      <c r="M301" s="21">
        <f t="shared" si="73"/>
        <v>-838.17625361176476</v>
      </c>
      <c r="N301" s="21">
        <f t="shared" si="73"/>
        <v>-841.67441162119258</v>
      </c>
      <c r="O301" s="21">
        <f t="shared" si="73"/>
        <v>-847.55804767419784</v>
      </c>
      <c r="P301" s="21">
        <f t="shared" si="73"/>
        <v>-848.48216897135171</v>
      </c>
      <c r="Q301" s="21">
        <f t="shared" si="73"/>
        <v>-853.28715186219267</v>
      </c>
      <c r="R301" s="21">
        <f t="shared" si="73"/>
        <v>-855.58098046257373</v>
      </c>
      <c r="S301" s="21">
        <f t="shared" si="73"/>
        <v>-857.2070698457868</v>
      </c>
      <c r="T301" s="21">
        <f t="shared" si="73"/>
        <v>-858.72410378435961</v>
      </c>
      <c r="U301" s="21">
        <f t="shared" si="73"/>
        <v>-861.2497406378676</v>
      </c>
      <c r="V301" s="21">
        <f t="shared" si="73"/>
        <v>-862.1129072118307</v>
      </c>
      <c r="W301" s="21">
        <f t="shared" si="73"/>
        <v>-863.04793405344856</v>
      </c>
      <c r="X301" s="21">
        <f t="shared" si="73"/>
        <v>-865.92830645728179</v>
      </c>
      <c r="Y301" s="21">
        <f t="shared" si="73"/>
        <v>-872.13824337105757</v>
      </c>
      <c r="Z301" s="21">
        <f t="shared" si="73"/>
        <v>-878.54049592627462</v>
      </c>
      <c r="AA301" s="21">
        <f t="shared" si="73"/>
        <v>-883.50368191547329</v>
      </c>
      <c r="AB301" s="21">
        <f t="shared" si="73"/>
        <v>-889.05655250492975</v>
      </c>
      <c r="AC301" s="21">
        <f t="shared" si="73"/>
        <v>-899.35717368788005</v>
      </c>
      <c r="AD301" s="21">
        <f t="shared" si="73"/>
        <v>-907.41922102906676</v>
      </c>
      <c r="AE301" s="21">
        <f t="shared" si="73"/>
        <v>-913.23623844616736</v>
      </c>
    </row>
    <row r="302" spans="1:31" x14ac:dyDescent="0.2">
      <c r="A302" s="9" t="s">
        <v>557</v>
      </c>
      <c r="B302" s="4" t="s">
        <v>558</v>
      </c>
      <c r="C302" s="21">
        <f t="shared" ref="C302:AE302" si="74">+C303+C304+C305+C306+C307+C308+C309+C310+C311+C312+C313+C314</f>
        <v>-688.15687785119519</v>
      </c>
      <c r="D302" s="21">
        <f t="shared" si="74"/>
        <v>-688.15687785119519</v>
      </c>
      <c r="E302" s="21">
        <f t="shared" si="74"/>
        <v>-688.15687785119519</v>
      </c>
      <c r="F302" s="21">
        <f t="shared" si="74"/>
        <v>-688.15687785119519</v>
      </c>
      <c r="G302" s="21">
        <f t="shared" si="74"/>
        <v>-688.15687785119519</v>
      </c>
      <c r="H302" s="21">
        <f t="shared" si="74"/>
        <v>-688.15687785119519</v>
      </c>
      <c r="I302" s="21">
        <f t="shared" si="74"/>
        <v>-688.15687785119519</v>
      </c>
      <c r="J302" s="21">
        <f t="shared" si="74"/>
        <v>-688.15687785119519</v>
      </c>
      <c r="K302" s="21">
        <f t="shared" si="74"/>
        <v>-688.15687785119519</v>
      </c>
      <c r="L302" s="21">
        <f t="shared" si="74"/>
        <v>-688.15687785119519</v>
      </c>
      <c r="M302" s="21">
        <f t="shared" si="74"/>
        <v>-688.15687785119519</v>
      </c>
      <c r="N302" s="21">
        <f t="shared" si="74"/>
        <v>-688.15687785119519</v>
      </c>
      <c r="O302" s="21">
        <f t="shared" si="74"/>
        <v>-688.15687785119519</v>
      </c>
      <c r="P302" s="21">
        <f t="shared" si="74"/>
        <v>-688.15687785119519</v>
      </c>
      <c r="Q302" s="21">
        <f t="shared" si="74"/>
        <v>-688.15687785119519</v>
      </c>
      <c r="R302" s="21">
        <f t="shared" si="74"/>
        <v>-688.15687785119519</v>
      </c>
      <c r="S302" s="21">
        <f t="shared" si="74"/>
        <v>-688.15687785119519</v>
      </c>
      <c r="T302" s="21">
        <f t="shared" si="74"/>
        <v>-688.15687785119519</v>
      </c>
      <c r="U302" s="21">
        <f t="shared" si="74"/>
        <v>-688.15687785119519</v>
      </c>
      <c r="V302" s="21">
        <f t="shared" si="74"/>
        <v>-688.15687785119519</v>
      </c>
      <c r="W302" s="21">
        <f t="shared" si="74"/>
        <v>-688.15687785119519</v>
      </c>
      <c r="X302" s="21">
        <f t="shared" si="74"/>
        <v>-688.15687785119519</v>
      </c>
      <c r="Y302" s="21">
        <f t="shared" si="74"/>
        <v>-688.15687785119519</v>
      </c>
      <c r="Z302" s="21">
        <f t="shared" si="74"/>
        <v>-688.15687785119519</v>
      </c>
      <c r="AA302" s="21">
        <f t="shared" si="74"/>
        <v>-688.15687785119519</v>
      </c>
      <c r="AB302" s="21">
        <f t="shared" si="74"/>
        <v>-688.15687785119519</v>
      </c>
      <c r="AC302" s="21">
        <f t="shared" si="74"/>
        <v>-688.15687785119519</v>
      </c>
      <c r="AD302" s="21">
        <f t="shared" si="74"/>
        <v>-688.15687785119519</v>
      </c>
      <c r="AE302" s="21">
        <f t="shared" si="74"/>
        <v>-688.15687785119519</v>
      </c>
    </row>
    <row r="303" spans="1:31" x14ac:dyDescent="0.2">
      <c r="A303" s="9" t="s">
        <v>559</v>
      </c>
      <c r="B303" s="4" t="s">
        <v>560</v>
      </c>
      <c r="C303" s="35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</row>
    <row r="304" spans="1:31" x14ac:dyDescent="0.2">
      <c r="A304" s="9" t="s">
        <v>561</v>
      </c>
      <c r="B304" s="4" t="s">
        <v>745</v>
      </c>
      <c r="C304" s="35">
        <v>0</v>
      </c>
      <c r="D304" s="35">
        <v>0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</row>
    <row r="305" spans="1:31" x14ac:dyDescent="0.2">
      <c r="A305" s="9" t="s">
        <v>563</v>
      </c>
      <c r="B305" s="4" t="s">
        <v>562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</row>
    <row r="306" spans="1:31" x14ac:dyDescent="0.2">
      <c r="A306" s="9" t="s">
        <v>564</v>
      </c>
      <c r="B306" s="4" t="s">
        <v>746</v>
      </c>
      <c r="C306" s="35">
        <v>-20.579639897182176</v>
      </c>
      <c r="D306" s="35">
        <v>-20.579639897182176</v>
      </c>
      <c r="E306" s="35">
        <v>-20.579639897182176</v>
      </c>
      <c r="F306" s="35">
        <v>-20.579639897182176</v>
      </c>
      <c r="G306" s="35">
        <v>-20.579639897182176</v>
      </c>
      <c r="H306" s="35">
        <v>-20.579639897182176</v>
      </c>
      <c r="I306" s="35">
        <v>-20.579639897182176</v>
      </c>
      <c r="J306" s="35">
        <v>-20.579639897182176</v>
      </c>
      <c r="K306" s="35">
        <v>-20.579639897182176</v>
      </c>
      <c r="L306" s="35">
        <v>-20.579639897182176</v>
      </c>
      <c r="M306" s="35">
        <v>-20.579639897182176</v>
      </c>
      <c r="N306" s="35">
        <v>-20.579639897182176</v>
      </c>
      <c r="O306" s="35">
        <v>-20.579639897182176</v>
      </c>
      <c r="P306" s="35">
        <v>-20.579639897182176</v>
      </c>
      <c r="Q306" s="35">
        <v>-20.579639897182176</v>
      </c>
      <c r="R306" s="35">
        <v>-20.579639897182176</v>
      </c>
      <c r="S306" s="35">
        <v>-20.579639897182176</v>
      </c>
      <c r="T306" s="35">
        <v>-20.579639897182176</v>
      </c>
      <c r="U306" s="35">
        <v>-20.579639897182176</v>
      </c>
      <c r="V306" s="35">
        <v>-20.579639897182176</v>
      </c>
      <c r="W306" s="35">
        <v>-20.579639897182176</v>
      </c>
      <c r="X306" s="35">
        <v>-20.579639897182176</v>
      </c>
      <c r="Y306" s="35">
        <v>-20.579639897182176</v>
      </c>
      <c r="Z306" s="35">
        <v>-20.579639897182176</v>
      </c>
      <c r="AA306" s="35">
        <v>-20.579639897182176</v>
      </c>
      <c r="AB306" s="35">
        <v>-20.579639897182176</v>
      </c>
      <c r="AC306" s="35">
        <v>-20.579639897182176</v>
      </c>
      <c r="AD306" s="35">
        <v>-20.579639897182176</v>
      </c>
      <c r="AE306" s="35">
        <v>-20.579639897182176</v>
      </c>
    </row>
    <row r="307" spans="1:31" x14ac:dyDescent="0.2">
      <c r="A307" s="9" t="s">
        <v>565</v>
      </c>
      <c r="B307" s="4" t="s">
        <v>576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</row>
    <row r="308" spans="1:31" x14ac:dyDescent="0.2">
      <c r="A308" s="9" t="s">
        <v>566</v>
      </c>
      <c r="B308" s="4" t="s">
        <v>568</v>
      </c>
      <c r="C308" s="35">
        <v>0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</row>
    <row r="309" spans="1:31" x14ac:dyDescent="0.2">
      <c r="A309" s="9" t="s">
        <v>567</v>
      </c>
      <c r="B309" s="4" t="s">
        <v>747</v>
      </c>
      <c r="C309" s="35">
        <v>0</v>
      </c>
      <c r="D309" s="35">
        <v>0</v>
      </c>
      <c r="E309" s="35">
        <v>0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</row>
    <row r="310" spans="1:31" x14ac:dyDescent="0.2">
      <c r="A310" s="9" t="s">
        <v>569</v>
      </c>
      <c r="B310" s="4" t="s">
        <v>748</v>
      </c>
      <c r="C310" s="35">
        <v>-206.49676800303592</v>
      </c>
      <c r="D310" s="35">
        <v>-206.49676800303592</v>
      </c>
      <c r="E310" s="35">
        <v>-206.49676800303592</v>
      </c>
      <c r="F310" s="35">
        <v>-206.49676800303592</v>
      </c>
      <c r="G310" s="35">
        <v>-206.49676800303592</v>
      </c>
      <c r="H310" s="35">
        <v>-206.49676800303592</v>
      </c>
      <c r="I310" s="35">
        <v>-206.49676800303592</v>
      </c>
      <c r="J310" s="35">
        <v>-206.49676800303592</v>
      </c>
      <c r="K310" s="35">
        <v>-206.49676800303592</v>
      </c>
      <c r="L310" s="35">
        <v>-206.49676800303592</v>
      </c>
      <c r="M310" s="35">
        <v>-206.49676800303592</v>
      </c>
      <c r="N310" s="35">
        <v>-206.49676800303592</v>
      </c>
      <c r="O310" s="35">
        <v>-206.49676800303592</v>
      </c>
      <c r="P310" s="35">
        <v>-206.49676800303592</v>
      </c>
      <c r="Q310" s="35">
        <v>-206.49676800303592</v>
      </c>
      <c r="R310" s="35">
        <v>-206.49676800303592</v>
      </c>
      <c r="S310" s="35">
        <v>-206.49676800303592</v>
      </c>
      <c r="T310" s="35">
        <v>-206.49676800303592</v>
      </c>
      <c r="U310" s="35">
        <v>-206.49676800303592</v>
      </c>
      <c r="V310" s="35">
        <v>-206.49676800303592</v>
      </c>
      <c r="W310" s="35">
        <v>-206.49676800303592</v>
      </c>
      <c r="X310" s="35">
        <v>-206.49676800303592</v>
      </c>
      <c r="Y310" s="35">
        <v>-206.49676800303592</v>
      </c>
      <c r="Z310" s="35">
        <v>-206.49676800303592</v>
      </c>
      <c r="AA310" s="35">
        <v>-206.49676800303592</v>
      </c>
      <c r="AB310" s="35">
        <v>-206.49676800303592</v>
      </c>
      <c r="AC310" s="35">
        <v>-206.49676800303592</v>
      </c>
      <c r="AD310" s="35">
        <v>-206.49676800303592</v>
      </c>
      <c r="AE310" s="35">
        <v>-206.49676800303592</v>
      </c>
    </row>
    <row r="311" spans="1:31" x14ac:dyDescent="0.2">
      <c r="A311" s="9" t="s">
        <v>570</v>
      </c>
      <c r="B311" s="4" t="s">
        <v>749</v>
      </c>
      <c r="C311" s="35">
        <v>0</v>
      </c>
      <c r="D311" s="35">
        <v>0</v>
      </c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</row>
    <row r="312" spans="1:31" x14ac:dyDescent="0.2">
      <c r="A312" s="9" t="s">
        <v>571</v>
      </c>
      <c r="B312" s="4" t="s">
        <v>750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</row>
    <row r="313" spans="1:31" x14ac:dyDescent="0.2">
      <c r="A313" s="9" t="s">
        <v>573</v>
      </c>
      <c r="B313" s="4" t="s">
        <v>574</v>
      </c>
      <c r="C313" s="35">
        <v>-460.42468479822315</v>
      </c>
      <c r="D313" s="35">
        <v>-460.42468479822315</v>
      </c>
      <c r="E313" s="35">
        <v>-460.42468479822315</v>
      </c>
      <c r="F313" s="35">
        <v>-460.42468479822315</v>
      </c>
      <c r="G313" s="35">
        <v>-460.42468479822315</v>
      </c>
      <c r="H313" s="35">
        <v>-460.42468479822315</v>
      </c>
      <c r="I313" s="35">
        <v>-460.42468479822315</v>
      </c>
      <c r="J313" s="35">
        <v>-460.42468479822315</v>
      </c>
      <c r="K313" s="35">
        <v>-460.42468479822315</v>
      </c>
      <c r="L313" s="35">
        <v>-460.42468479822315</v>
      </c>
      <c r="M313" s="35">
        <v>-460.42468479822315</v>
      </c>
      <c r="N313" s="35">
        <v>-460.42468479822315</v>
      </c>
      <c r="O313" s="35">
        <v>-460.42468479822315</v>
      </c>
      <c r="P313" s="35">
        <v>-460.42468479822315</v>
      </c>
      <c r="Q313" s="35">
        <v>-460.42468479822315</v>
      </c>
      <c r="R313" s="35">
        <v>-460.42468479822315</v>
      </c>
      <c r="S313" s="35">
        <v>-460.42468479822315</v>
      </c>
      <c r="T313" s="35">
        <v>-460.42468479822315</v>
      </c>
      <c r="U313" s="35">
        <v>-460.42468479822315</v>
      </c>
      <c r="V313" s="35">
        <v>-460.42468479822315</v>
      </c>
      <c r="W313" s="35">
        <v>-460.42468479822315</v>
      </c>
      <c r="X313" s="35">
        <v>-460.42468479822315</v>
      </c>
      <c r="Y313" s="35">
        <v>-460.42468479822315</v>
      </c>
      <c r="Z313" s="35">
        <v>-460.42468479822315</v>
      </c>
      <c r="AA313" s="35">
        <v>-460.42468479822315</v>
      </c>
      <c r="AB313" s="35">
        <v>-460.42468479822315</v>
      </c>
      <c r="AC313" s="35">
        <v>-460.42468479822315</v>
      </c>
      <c r="AD313" s="35">
        <v>-460.42468479822315</v>
      </c>
      <c r="AE313" s="35">
        <v>-460.42468479822315</v>
      </c>
    </row>
    <row r="314" spans="1:31" x14ac:dyDescent="0.2">
      <c r="A314" s="9" t="s">
        <v>575</v>
      </c>
      <c r="B314" s="4" t="s">
        <v>572</v>
      </c>
      <c r="C314" s="35">
        <v>-0.65578515275395599</v>
      </c>
      <c r="D314" s="35">
        <v>-0.65578515275395599</v>
      </c>
      <c r="E314" s="35">
        <v>-0.65578515275395599</v>
      </c>
      <c r="F314" s="35">
        <v>-0.65578515275395599</v>
      </c>
      <c r="G314" s="35">
        <v>-0.65578515275395599</v>
      </c>
      <c r="H314" s="35">
        <v>-0.65578515275395599</v>
      </c>
      <c r="I314" s="35">
        <v>-0.65578515275395599</v>
      </c>
      <c r="J314" s="35">
        <v>-0.65578515275395599</v>
      </c>
      <c r="K314" s="35">
        <v>-0.65578515275395599</v>
      </c>
      <c r="L314" s="35">
        <v>-0.65578515275395599</v>
      </c>
      <c r="M314" s="35">
        <v>-0.65578515275395599</v>
      </c>
      <c r="N314" s="35">
        <v>-0.65578515275395599</v>
      </c>
      <c r="O314" s="35">
        <v>-0.65578515275395599</v>
      </c>
      <c r="P314" s="35">
        <v>-0.65578515275395599</v>
      </c>
      <c r="Q314" s="35">
        <v>-0.65578515275395599</v>
      </c>
      <c r="R314" s="35">
        <v>-0.65578515275395599</v>
      </c>
      <c r="S314" s="35">
        <v>-0.65578515275395599</v>
      </c>
      <c r="T314" s="35">
        <v>-0.65578515275395599</v>
      </c>
      <c r="U314" s="35">
        <v>-0.65578515275395599</v>
      </c>
      <c r="V314" s="35">
        <v>-0.65578515275395599</v>
      </c>
      <c r="W314" s="35">
        <v>-0.65578515275395599</v>
      </c>
      <c r="X314" s="35">
        <v>-0.65578515275395599</v>
      </c>
      <c r="Y314" s="35">
        <v>-0.65578515275395599</v>
      </c>
      <c r="Z314" s="35">
        <v>-0.65578515275395599</v>
      </c>
      <c r="AA314" s="35">
        <v>-0.65578515275395599</v>
      </c>
      <c r="AB314" s="35">
        <v>-0.65578515275395599</v>
      </c>
      <c r="AC314" s="35">
        <v>-0.65578515275395599</v>
      </c>
      <c r="AD314" s="35">
        <v>-0.65578515275395599</v>
      </c>
      <c r="AE314" s="35">
        <v>-0.65578515275395599</v>
      </c>
    </row>
    <row r="315" spans="1:31" x14ac:dyDescent="0.2">
      <c r="A315" s="9" t="s">
        <v>577</v>
      </c>
      <c r="B315" s="4" t="s">
        <v>578</v>
      </c>
      <c r="C315" s="21">
        <f t="shared" ref="C315:AE315" si="75">+C316+C317+C318+C319+C320+C321+C322+C323+C324+C325+C326+C327</f>
        <v>-31.415703722542773</v>
      </c>
      <c r="D315" s="21">
        <f t="shared" si="75"/>
        <v>-48.430312716782382</v>
      </c>
      <c r="E315" s="21">
        <f t="shared" si="75"/>
        <v>-65.03825889249066</v>
      </c>
      <c r="F315" s="21">
        <f t="shared" si="75"/>
        <v>-77.239971357877621</v>
      </c>
      <c r="G315" s="21">
        <f t="shared" si="75"/>
        <v>-91.658863703783922</v>
      </c>
      <c r="H315" s="21">
        <f t="shared" si="75"/>
        <v>-108.47447260655726</v>
      </c>
      <c r="I315" s="21">
        <f t="shared" si="75"/>
        <v>-121.76698199912268</v>
      </c>
      <c r="J315" s="21">
        <f t="shared" si="75"/>
        <v>-130.24517945442</v>
      </c>
      <c r="K315" s="21">
        <f t="shared" si="75"/>
        <v>-134.92286546367981</v>
      </c>
      <c r="L315" s="21">
        <f t="shared" si="75"/>
        <v>-143.4966477127594</v>
      </c>
      <c r="M315" s="21">
        <f t="shared" si="75"/>
        <v>-148.79104941493404</v>
      </c>
      <c r="N315" s="21">
        <f t="shared" si="75"/>
        <v>-152.28920742436188</v>
      </c>
      <c r="O315" s="21">
        <f t="shared" si="75"/>
        <v>-158.17284347736708</v>
      </c>
      <c r="P315" s="21">
        <f t="shared" si="75"/>
        <v>-159.09696477452098</v>
      </c>
      <c r="Q315" s="21">
        <f t="shared" si="75"/>
        <v>-163.90194766536189</v>
      </c>
      <c r="R315" s="21">
        <f t="shared" si="75"/>
        <v>-166.19577626574298</v>
      </c>
      <c r="S315" s="21">
        <f t="shared" si="75"/>
        <v>-167.82186564895602</v>
      </c>
      <c r="T315" s="21">
        <f t="shared" si="75"/>
        <v>-169.33889958752891</v>
      </c>
      <c r="U315" s="21">
        <f t="shared" si="75"/>
        <v>-171.86453644103693</v>
      </c>
      <c r="V315" s="21">
        <f t="shared" si="75"/>
        <v>-172.727703015</v>
      </c>
      <c r="W315" s="21">
        <f t="shared" si="75"/>
        <v>-173.66272985661789</v>
      </c>
      <c r="X315" s="21">
        <f t="shared" si="75"/>
        <v>-176.54310226045106</v>
      </c>
      <c r="Y315" s="21">
        <f t="shared" si="75"/>
        <v>-182.75303917422681</v>
      </c>
      <c r="Z315" s="21">
        <f t="shared" si="75"/>
        <v>-189.15529172944386</v>
      </c>
      <c r="AA315" s="21">
        <f t="shared" si="75"/>
        <v>-194.11847771864257</v>
      </c>
      <c r="AB315" s="21">
        <f t="shared" si="75"/>
        <v>-199.67134830809903</v>
      </c>
      <c r="AC315" s="21">
        <f t="shared" si="75"/>
        <v>-209.97196949104929</v>
      </c>
      <c r="AD315" s="21">
        <f t="shared" si="75"/>
        <v>-218.03401683223606</v>
      </c>
      <c r="AE315" s="21">
        <f t="shared" si="75"/>
        <v>-223.85103424933664</v>
      </c>
    </row>
    <row r="316" spans="1:31" x14ac:dyDescent="0.2">
      <c r="A316" s="9" t="s">
        <v>579</v>
      </c>
      <c r="B316" s="4" t="s">
        <v>560</v>
      </c>
      <c r="C316" s="35">
        <v>0</v>
      </c>
      <c r="D316" s="35">
        <v>0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</row>
    <row r="317" spans="1:31" x14ac:dyDescent="0.2">
      <c r="A317" s="9" t="s">
        <v>580</v>
      </c>
      <c r="B317" s="4" t="s">
        <v>745</v>
      </c>
      <c r="C317" s="35">
        <v>0</v>
      </c>
      <c r="D317" s="35">
        <v>0</v>
      </c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</row>
    <row r="318" spans="1:31" x14ac:dyDescent="0.2">
      <c r="A318" s="9" t="s">
        <v>581</v>
      </c>
      <c r="B318" s="4" t="s">
        <v>562</v>
      </c>
      <c r="C318" s="35">
        <v>0</v>
      </c>
      <c r="D318" s="35">
        <v>0</v>
      </c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</row>
    <row r="319" spans="1:31" x14ac:dyDescent="0.2">
      <c r="A319" s="9" t="s">
        <v>582</v>
      </c>
      <c r="B319" s="4" t="s">
        <v>746</v>
      </c>
      <c r="C319" s="35">
        <v>0</v>
      </c>
      <c r="D319" s="35">
        <v>0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</row>
    <row r="320" spans="1:31" x14ac:dyDescent="0.2">
      <c r="A320" s="9" t="s">
        <v>583</v>
      </c>
      <c r="B320" s="4" t="s">
        <v>576</v>
      </c>
      <c r="C320" s="35">
        <v>0</v>
      </c>
      <c r="D320" s="35">
        <v>0</v>
      </c>
      <c r="E320" s="35">
        <v>0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</row>
    <row r="321" spans="1:31" x14ac:dyDescent="0.2">
      <c r="A321" s="9" t="s">
        <v>584</v>
      </c>
      <c r="B321" s="4" t="s">
        <v>568</v>
      </c>
      <c r="C321" s="35">
        <v>0</v>
      </c>
      <c r="D321" s="35">
        <v>0</v>
      </c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</row>
    <row r="322" spans="1:31" x14ac:dyDescent="0.2">
      <c r="A322" s="9" t="s">
        <v>585</v>
      </c>
      <c r="B322" s="4" t="s">
        <v>747</v>
      </c>
      <c r="C322" s="35">
        <v>0</v>
      </c>
      <c r="D322" s="35">
        <v>0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</row>
    <row r="323" spans="1:31" x14ac:dyDescent="0.2">
      <c r="A323" s="9" t="s">
        <v>586</v>
      </c>
      <c r="B323" s="4" t="s">
        <v>748</v>
      </c>
      <c r="C323" s="35">
        <v>0</v>
      </c>
      <c r="D323" s="35">
        <v>-3.3367598447101333E-2</v>
      </c>
      <c r="E323" s="35">
        <v>-0.52210477570170322</v>
      </c>
      <c r="F323" s="35">
        <v>-1.4544347323118876</v>
      </c>
      <c r="G323" s="35">
        <v>-3.1522566532967495</v>
      </c>
      <c r="H323" s="35">
        <v>-4.4398533933731308</v>
      </c>
      <c r="I323" s="35">
        <v>-6.211280310932481</v>
      </c>
      <c r="J323" s="35">
        <v>-7.4900444514199229</v>
      </c>
      <c r="K323" s="35">
        <v>-8.2113734178499094</v>
      </c>
      <c r="L323" s="35">
        <v>-10.629542905310428</v>
      </c>
      <c r="M323" s="35">
        <v>-11.856292848218565</v>
      </c>
      <c r="N323" s="35">
        <v>-12.494202818530798</v>
      </c>
      <c r="O323" s="35">
        <v>-13.211606185143475</v>
      </c>
      <c r="P323" s="35">
        <v>-13.211606185143475</v>
      </c>
      <c r="Q323" s="35">
        <v>-13.211606185143475</v>
      </c>
      <c r="R323" s="35">
        <v>-13.211606185143475</v>
      </c>
      <c r="S323" s="35">
        <v>-13.211606185143475</v>
      </c>
      <c r="T323" s="35">
        <v>-13.211606185143475</v>
      </c>
      <c r="U323" s="35">
        <v>-13.211606185143475</v>
      </c>
      <c r="V323" s="35">
        <v>-13.211606185143475</v>
      </c>
      <c r="W323" s="35">
        <v>-13.211606185143475</v>
      </c>
      <c r="X323" s="35">
        <v>-13.211606185143475</v>
      </c>
      <c r="Y323" s="35">
        <v>-13.211606185143475</v>
      </c>
      <c r="Z323" s="35">
        <v>-13.211606185143475</v>
      </c>
      <c r="AA323" s="35">
        <v>-13.211606185143475</v>
      </c>
      <c r="AB323" s="35">
        <v>-13.211606185143475</v>
      </c>
      <c r="AC323" s="35">
        <v>-13.211606185143475</v>
      </c>
      <c r="AD323" s="35">
        <v>-13.211606185143475</v>
      </c>
      <c r="AE323" s="35">
        <v>-13.211606185143475</v>
      </c>
    </row>
    <row r="324" spans="1:31" x14ac:dyDescent="0.2">
      <c r="A324" s="9" t="s">
        <v>587</v>
      </c>
      <c r="B324" s="4" t="s">
        <v>749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</row>
    <row r="325" spans="1:31" x14ac:dyDescent="0.2">
      <c r="A325" s="9" t="s">
        <v>588</v>
      </c>
      <c r="B325" s="4" t="s">
        <v>750</v>
      </c>
      <c r="C325" s="35">
        <v>0</v>
      </c>
      <c r="D325" s="35">
        <v>0</v>
      </c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</row>
    <row r="326" spans="1:31" x14ac:dyDescent="0.2">
      <c r="A326" s="9" t="s">
        <v>589</v>
      </c>
      <c r="B326" s="4" t="s">
        <v>574</v>
      </c>
      <c r="C326" s="35">
        <v>-31.415703722542773</v>
      </c>
      <c r="D326" s="35">
        <v>-48.396945118335282</v>
      </c>
      <c r="E326" s="35">
        <v>-64.516154116788954</v>
      </c>
      <c r="F326" s="35">
        <v>-75.78553662556574</v>
      </c>
      <c r="G326" s="35">
        <v>-88.506607050487176</v>
      </c>
      <c r="H326" s="35">
        <v>-104.03461921318413</v>
      </c>
      <c r="I326" s="35">
        <v>-115.5557016881902</v>
      </c>
      <c r="J326" s="35">
        <v>-122.75513500300006</v>
      </c>
      <c r="K326" s="35">
        <v>-126.71149204582991</v>
      </c>
      <c r="L326" s="35">
        <v>-132.86710480744898</v>
      </c>
      <c r="M326" s="35">
        <v>-136.93475656671546</v>
      </c>
      <c r="N326" s="35">
        <v>-139.79500460583108</v>
      </c>
      <c r="O326" s="35">
        <v>-144.96123729222361</v>
      </c>
      <c r="P326" s="35">
        <v>-145.88535858937752</v>
      </c>
      <c r="Q326" s="35">
        <v>-150.69034148021842</v>
      </c>
      <c r="R326" s="35">
        <v>-152.98417008059951</v>
      </c>
      <c r="S326" s="35">
        <v>-154.61025946381255</v>
      </c>
      <c r="T326" s="35">
        <v>-156.12729340238545</v>
      </c>
      <c r="U326" s="35">
        <v>-158.65293025589347</v>
      </c>
      <c r="V326" s="35">
        <v>-159.51609682985654</v>
      </c>
      <c r="W326" s="35">
        <v>-160.45112367147442</v>
      </c>
      <c r="X326" s="35">
        <v>-163.3314960753076</v>
      </c>
      <c r="Y326" s="35">
        <v>-169.54143298908335</v>
      </c>
      <c r="Z326" s="35">
        <v>-175.94368554430039</v>
      </c>
      <c r="AA326" s="35">
        <v>-180.9068715334991</v>
      </c>
      <c r="AB326" s="35">
        <v>-186.45974212295556</v>
      </c>
      <c r="AC326" s="35">
        <v>-196.76036330590583</v>
      </c>
      <c r="AD326" s="35">
        <v>-204.8224106470926</v>
      </c>
      <c r="AE326" s="35">
        <v>-210.63942806419317</v>
      </c>
    </row>
    <row r="327" spans="1:31" x14ac:dyDescent="0.2">
      <c r="A327" s="9" t="s">
        <v>590</v>
      </c>
      <c r="B327" s="4" t="s">
        <v>572</v>
      </c>
      <c r="C327" s="35">
        <v>0</v>
      </c>
      <c r="D327" s="35">
        <v>0</v>
      </c>
      <c r="E327" s="35">
        <v>0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</row>
    <row r="328" spans="1:31" x14ac:dyDescent="0.2">
      <c r="A328" s="9" t="s">
        <v>758</v>
      </c>
      <c r="B328" s="4" t="s">
        <v>759</v>
      </c>
      <c r="C328" s="21">
        <f t="shared" ref="C328:AE328" si="76">+C329+C330+C331+C332+C333+C334+C335+C336+C337+C338+C339+C340</f>
        <v>-1.2283263456355802</v>
      </c>
      <c r="D328" s="21">
        <f t="shared" si="76"/>
        <v>-1.2283263456355802</v>
      </c>
      <c r="E328" s="21">
        <f t="shared" si="76"/>
        <v>-1.2283263456355802</v>
      </c>
      <c r="F328" s="21">
        <f t="shared" si="76"/>
        <v>-1.2283263456355802</v>
      </c>
      <c r="G328" s="21">
        <f t="shared" si="76"/>
        <v>-1.2283263456355802</v>
      </c>
      <c r="H328" s="21">
        <f t="shared" si="76"/>
        <v>-1.2283263456355802</v>
      </c>
      <c r="I328" s="21">
        <f t="shared" si="76"/>
        <v>-1.2283263456355802</v>
      </c>
      <c r="J328" s="21">
        <f t="shared" si="76"/>
        <v>-1.2283263456355802</v>
      </c>
      <c r="K328" s="21">
        <f t="shared" si="76"/>
        <v>-1.2283263456355802</v>
      </c>
      <c r="L328" s="21">
        <f t="shared" si="76"/>
        <v>-1.2283263456355802</v>
      </c>
      <c r="M328" s="21">
        <f t="shared" si="76"/>
        <v>-1.2283263456355802</v>
      </c>
      <c r="N328" s="21">
        <f t="shared" si="76"/>
        <v>-1.2283263456355802</v>
      </c>
      <c r="O328" s="21">
        <f t="shared" si="76"/>
        <v>-1.2283263456355802</v>
      </c>
      <c r="P328" s="21">
        <f t="shared" si="76"/>
        <v>-1.2283263456355802</v>
      </c>
      <c r="Q328" s="21">
        <f t="shared" si="76"/>
        <v>-1.2283263456355802</v>
      </c>
      <c r="R328" s="21">
        <f t="shared" si="76"/>
        <v>-1.2283263456355802</v>
      </c>
      <c r="S328" s="21">
        <f t="shared" si="76"/>
        <v>-1.2283263456355802</v>
      </c>
      <c r="T328" s="21">
        <f t="shared" si="76"/>
        <v>-1.2283263456355802</v>
      </c>
      <c r="U328" s="21">
        <f t="shared" si="76"/>
        <v>-1.2283263456355802</v>
      </c>
      <c r="V328" s="21">
        <f t="shared" si="76"/>
        <v>-1.2283263456355802</v>
      </c>
      <c r="W328" s="21">
        <f t="shared" si="76"/>
        <v>-1.2283263456355802</v>
      </c>
      <c r="X328" s="21">
        <f t="shared" si="76"/>
        <v>-1.2283263456355802</v>
      </c>
      <c r="Y328" s="21">
        <f t="shared" si="76"/>
        <v>-1.2283263456355802</v>
      </c>
      <c r="Z328" s="21">
        <f t="shared" si="76"/>
        <v>-1.2283263456355802</v>
      </c>
      <c r="AA328" s="21">
        <f t="shared" si="76"/>
        <v>-1.2283263456355802</v>
      </c>
      <c r="AB328" s="21">
        <f t="shared" si="76"/>
        <v>-1.2283263456355802</v>
      </c>
      <c r="AC328" s="21">
        <f t="shared" si="76"/>
        <v>-1.2283263456355802</v>
      </c>
      <c r="AD328" s="21">
        <f t="shared" si="76"/>
        <v>-1.2283263456355802</v>
      </c>
      <c r="AE328" s="21">
        <f t="shared" si="76"/>
        <v>-1.2283263456355802</v>
      </c>
    </row>
    <row r="329" spans="1:31" x14ac:dyDescent="0.2">
      <c r="A329" s="9" t="s">
        <v>760</v>
      </c>
      <c r="B329" s="4" t="s">
        <v>560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</row>
    <row r="330" spans="1:31" x14ac:dyDescent="0.2">
      <c r="A330" s="9" t="s">
        <v>761</v>
      </c>
      <c r="B330" s="4" t="s">
        <v>745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</row>
    <row r="331" spans="1:31" x14ac:dyDescent="0.2">
      <c r="A331" s="9" t="s">
        <v>762</v>
      </c>
      <c r="B331" s="4" t="s">
        <v>562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</row>
    <row r="332" spans="1:31" x14ac:dyDescent="0.2">
      <c r="A332" s="9" t="s">
        <v>763</v>
      </c>
      <c r="B332" s="4" t="s">
        <v>746</v>
      </c>
      <c r="C332" s="35">
        <v>-1.2283263456355802</v>
      </c>
      <c r="D332" s="35">
        <v>-1.2283263456355802</v>
      </c>
      <c r="E332" s="35">
        <v>-1.2283263456355802</v>
      </c>
      <c r="F332" s="35">
        <v>-1.2283263456355802</v>
      </c>
      <c r="G332" s="35">
        <v>-1.2283263456355802</v>
      </c>
      <c r="H332" s="35">
        <v>-1.2283263456355802</v>
      </c>
      <c r="I332" s="35">
        <v>-1.2283263456355802</v>
      </c>
      <c r="J332" s="35">
        <v>-1.2283263456355802</v>
      </c>
      <c r="K332" s="35">
        <v>-1.2283263456355802</v>
      </c>
      <c r="L332" s="35">
        <v>-1.2283263456355802</v>
      </c>
      <c r="M332" s="35">
        <v>-1.2283263456355802</v>
      </c>
      <c r="N332" s="35">
        <v>-1.2283263456355802</v>
      </c>
      <c r="O332" s="35">
        <v>-1.2283263456355802</v>
      </c>
      <c r="P332" s="35">
        <v>-1.2283263456355802</v>
      </c>
      <c r="Q332" s="35">
        <v>-1.2283263456355802</v>
      </c>
      <c r="R332" s="35">
        <v>-1.2283263456355802</v>
      </c>
      <c r="S332" s="35">
        <v>-1.2283263456355802</v>
      </c>
      <c r="T332" s="35">
        <v>-1.2283263456355802</v>
      </c>
      <c r="U332" s="35">
        <v>-1.2283263456355802</v>
      </c>
      <c r="V332" s="35">
        <v>-1.2283263456355802</v>
      </c>
      <c r="W332" s="35">
        <v>-1.2283263456355802</v>
      </c>
      <c r="X332" s="35">
        <v>-1.2283263456355802</v>
      </c>
      <c r="Y332" s="35">
        <v>-1.2283263456355802</v>
      </c>
      <c r="Z332" s="35">
        <v>-1.2283263456355802</v>
      </c>
      <c r="AA332" s="35">
        <v>-1.2283263456355802</v>
      </c>
      <c r="AB332" s="35">
        <v>-1.2283263456355802</v>
      </c>
      <c r="AC332" s="35">
        <v>-1.2283263456355802</v>
      </c>
      <c r="AD332" s="35">
        <v>-1.2283263456355802</v>
      </c>
      <c r="AE332" s="35">
        <v>-1.2283263456355802</v>
      </c>
    </row>
    <row r="333" spans="1:31" x14ac:dyDescent="0.2">
      <c r="A333" s="9" t="s">
        <v>764</v>
      </c>
      <c r="B333" s="4" t="s">
        <v>576</v>
      </c>
      <c r="C333" s="35">
        <v>0</v>
      </c>
      <c r="D333" s="35">
        <v>0</v>
      </c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</row>
    <row r="334" spans="1:31" x14ac:dyDescent="0.2">
      <c r="A334" s="9" t="s">
        <v>765</v>
      </c>
      <c r="B334" s="4" t="s">
        <v>568</v>
      </c>
      <c r="C334" s="35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</row>
    <row r="335" spans="1:31" x14ac:dyDescent="0.2">
      <c r="A335" s="9" t="s">
        <v>766</v>
      </c>
      <c r="B335" s="4" t="s">
        <v>747</v>
      </c>
      <c r="C335" s="35">
        <v>0</v>
      </c>
      <c r="D335" s="35">
        <v>0</v>
      </c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</row>
    <row r="336" spans="1:31" x14ac:dyDescent="0.2">
      <c r="A336" s="9" t="s">
        <v>767</v>
      </c>
      <c r="B336" s="4" t="s">
        <v>748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</row>
    <row r="337" spans="1:31" x14ac:dyDescent="0.2">
      <c r="A337" s="9" t="s">
        <v>768</v>
      </c>
      <c r="B337" s="4" t="s">
        <v>749</v>
      </c>
      <c r="C337" s="35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</row>
    <row r="338" spans="1:31" x14ac:dyDescent="0.2">
      <c r="A338" s="9" t="s">
        <v>769</v>
      </c>
      <c r="B338" s="4" t="s">
        <v>750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</row>
    <row r="339" spans="1:31" x14ac:dyDescent="0.2">
      <c r="A339" s="9" t="s">
        <v>770</v>
      </c>
      <c r="B339" s="4" t="s">
        <v>574</v>
      </c>
      <c r="C339" s="35">
        <v>0</v>
      </c>
      <c r="D339" s="35">
        <v>0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</row>
    <row r="340" spans="1:31" x14ac:dyDescent="0.2">
      <c r="A340" s="9" t="s">
        <v>771</v>
      </c>
      <c r="B340" s="4" t="s">
        <v>572</v>
      </c>
      <c r="C340" s="35">
        <v>0</v>
      </c>
      <c r="D340" s="35">
        <v>0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</row>
    <row r="341" spans="1:31" x14ac:dyDescent="0.2">
      <c r="A341" s="9" t="s">
        <v>591</v>
      </c>
      <c r="B341" s="4" t="s">
        <v>592</v>
      </c>
      <c r="C341" s="21">
        <f t="shared" ref="C341:AE341" si="77">+C342+C343+C344+C345+C346+C347+C348</f>
        <v>-83.328019524025578</v>
      </c>
      <c r="D341" s="21">
        <f t="shared" si="77"/>
        <v>-106.52330563107795</v>
      </c>
      <c r="E341" s="21">
        <f t="shared" si="77"/>
        <v>-132.19641663924753</v>
      </c>
      <c r="F341" s="21">
        <f t="shared" si="77"/>
        <v>-157.26661230932814</v>
      </c>
      <c r="G341" s="21">
        <f t="shared" si="77"/>
        <v>-203.76552733452982</v>
      </c>
      <c r="H341" s="21">
        <f t="shared" si="77"/>
        <v>-278.3539112217116</v>
      </c>
      <c r="I341" s="21">
        <f t="shared" si="77"/>
        <v>-375.84540269175363</v>
      </c>
      <c r="J341" s="21">
        <f t="shared" si="77"/>
        <v>-460.10380669200219</v>
      </c>
      <c r="K341" s="21">
        <f t="shared" si="77"/>
        <v>-530.07286366086896</v>
      </c>
      <c r="L341" s="21">
        <f t="shared" si="77"/>
        <v>-577.30249710564863</v>
      </c>
      <c r="M341" s="21">
        <f t="shared" si="77"/>
        <v>-700.41403514180706</v>
      </c>
      <c r="N341" s="21">
        <f t="shared" si="77"/>
        <v>-750.60401965467145</v>
      </c>
      <c r="O341" s="21">
        <f t="shared" si="77"/>
        <v>-754.82501062338042</v>
      </c>
      <c r="P341" s="21">
        <f t="shared" si="77"/>
        <v>-812.52421344856168</v>
      </c>
      <c r="Q341" s="21">
        <f t="shared" si="77"/>
        <v>-902.40064127365906</v>
      </c>
      <c r="R341" s="21">
        <f t="shared" si="77"/>
        <v>-1000.9763231886568</v>
      </c>
      <c r="S341" s="21">
        <f t="shared" si="77"/>
        <v>-1033.9506048069429</v>
      </c>
      <c r="T341" s="21">
        <f t="shared" si="77"/>
        <v>-1043.0558220596811</v>
      </c>
      <c r="U341" s="21">
        <f t="shared" si="77"/>
        <v>-913.19528408014344</v>
      </c>
      <c r="V341" s="21">
        <f t="shared" si="77"/>
        <v>-949.29398597870102</v>
      </c>
      <c r="W341" s="21">
        <f t="shared" si="77"/>
        <v>-993.16357912628564</v>
      </c>
      <c r="X341" s="21">
        <f t="shared" si="77"/>
        <v>-1112.8232984051922</v>
      </c>
      <c r="Y341" s="21">
        <f t="shared" si="77"/>
        <v>-1286.6801324024423</v>
      </c>
      <c r="Z341" s="21">
        <f t="shared" si="77"/>
        <v>-1434.0518295310039</v>
      </c>
      <c r="AA341" s="21">
        <f t="shared" si="77"/>
        <v>-1525.5492869395941</v>
      </c>
      <c r="AB341" s="21">
        <f t="shared" si="77"/>
        <v>-1390.1060384221712</v>
      </c>
      <c r="AC341" s="21">
        <f t="shared" si="77"/>
        <v>-1400.236581567746</v>
      </c>
      <c r="AD341" s="21">
        <f t="shared" si="77"/>
        <v>-1463.2881494003268</v>
      </c>
      <c r="AE341" s="21">
        <f t="shared" si="77"/>
        <v>-1491.9535988266102</v>
      </c>
    </row>
    <row r="342" spans="1:31" x14ac:dyDescent="0.2">
      <c r="A342" s="9" t="s">
        <v>593</v>
      </c>
      <c r="B342" s="4" t="s">
        <v>594</v>
      </c>
      <c r="C342" s="35">
        <v>-78.077949804691912</v>
      </c>
      <c r="D342" s="35">
        <v>-101.27323591174428</v>
      </c>
      <c r="E342" s="35">
        <v>-126.94634691991385</v>
      </c>
      <c r="F342" s="35">
        <v>-152.01654258999446</v>
      </c>
      <c r="G342" s="35">
        <v>-198.51545761519614</v>
      </c>
      <c r="H342" s="35">
        <v>-261.65877097227883</v>
      </c>
      <c r="I342" s="35">
        <v>-344.19086879669811</v>
      </c>
      <c r="J342" s="35">
        <v>-415.52040470409406</v>
      </c>
      <c r="K342" s="35">
        <v>-474.753194841594</v>
      </c>
      <c r="L342" s="35">
        <v>-514.73576838621773</v>
      </c>
      <c r="M342" s="35">
        <v>-592.94035606874593</v>
      </c>
      <c r="N342" s="35">
        <v>-652.23987856181009</v>
      </c>
      <c r="O342" s="35">
        <v>-629.93568620147641</v>
      </c>
      <c r="P342" s="35">
        <v>-688.02809373284981</v>
      </c>
      <c r="Q342" s="35">
        <v>-762.7869180648413</v>
      </c>
      <c r="R342" s="35">
        <v>-836.0368486947192</v>
      </c>
      <c r="S342" s="35">
        <v>-854.95288883303419</v>
      </c>
      <c r="T342" s="35">
        <v>-862.4287712662333</v>
      </c>
      <c r="U342" s="35">
        <v>-736.14808561479936</v>
      </c>
      <c r="V342" s="35">
        <v>-766.40826294991382</v>
      </c>
      <c r="W342" s="35">
        <v>-790.34480395162495</v>
      </c>
      <c r="X342" s="35">
        <v>-854.39048299860997</v>
      </c>
      <c r="Y342" s="35">
        <v>-917.4896741779055</v>
      </c>
      <c r="Z342" s="35">
        <v>-977.42018858276265</v>
      </c>
      <c r="AA342" s="35">
        <v>-1002.7970372092185</v>
      </c>
      <c r="AB342" s="35">
        <v>-830.05614274815991</v>
      </c>
      <c r="AC342" s="35">
        <v>-819.12352201557326</v>
      </c>
      <c r="AD342" s="35">
        <v>-854.3218969212412</v>
      </c>
      <c r="AE342" s="35">
        <v>-872.92244110365959</v>
      </c>
    </row>
    <row r="343" spans="1:31" x14ac:dyDescent="0.2">
      <c r="A343" s="9" t="s">
        <v>595</v>
      </c>
      <c r="B343" s="4" t="s">
        <v>596</v>
      </c>
      <c r="C343" s="35">
        <v>-2.6050765154330286</v>
      </c>
      <c r="D343" s="35">
        <v>-2.6050765154330286</v>
      </c>
      <c r="E343" s="35">
        <v>-2.6050765154330286</v>
      </c>
      <c r="F343" s="35">
        <v>-2.6050765154330286</v>
      </c>
      <c r="G343" s="35">
        <v>-2.6050765154330286</v>
      </c>
      <c r="H343" s="35">
        <v>-10.858055328427241</v>
      </c>
      <c r="I343" s="35">
        <v>-21.645193641632158</v>
      </c>
      <c r="J343" s="35">
        <v>-30.968130897955394</v>
      </c>
      <c r="K343" s="35">
        <v>-38.709995175409993</v>
      </c>
      <c r="L343" s="35">
        <v>-43.935811098098696</v>
      </c>
      <c r="M343" s="35">
        <v>-77.498692036180046</v>
      </c>
      <c r="N343" s="35">
        <v>-68.861789610461159</v>
      </c>
      <c r="O343" s="35">
        <v>-95.239356478197138</v>
      </c>
      <c r="P343" s="35">
        <v>-90.708904608462277</v>
      </c>
      <c r="Q343" s="35">
        <v>-103.73505267053032</v>
      </c>
      <c r="R343" s="35">
        <v>-127.44164397122887</v>
      </c>
      <c r="S343" s="35">
        <v>-140.56760925982616</v>
      </c>
      <c r="T343" s="35">
        <v>-149.42638811429774</v>
      </c>
      <c r="U343" s="35">
        <v>-147.80435818319728</v>
      </c>
      <c r="V343" s="35">
        <v>-153.51889440199727</v>
      </c>
      <c r="W343" s="35">
        <v>-172.68380189561461</v>
      </c>
      <c r="X343" s="35">
        <v>-227.05146549700274</v>
      </c>
      <c r="Y343" s="35">
        <v>-336.56114347116994</v>
      </c>
      <c r="Z343" s="35">
        <v>-424.1934424849893</v>
      </c>
      <c r="AA343" s="35">
        <v>-490.75965283726197</v>
      </c>
      <c r="AB343" s="35">
        <v>-527.57434007089967</v>
      </c>
      <c r="AC343" s="35">
        <v>-548.89595312272536</v>
      </c>
      <c r="AD343" s="35">
        <v>-576.70661190938824</v>
      </c>
      <c r="AE343" s="35">
        <v>-586.50425373536837</v>
      </c>
    </row>
    <row r="344" spans="1:31" x14ac:dyDescent="0.2">
      <c r="A344" s="9" t="s">
        <v>597</v>
      </c>
      <c r="B344" s="4" t="s">
        <v>598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-6.5156916029457763E-3</v>
      </c>
      <c r="Y344" s="35">
        <v>-1.8903714044501571E-2</v>
      </c>
      <c r="Z344" s="35">
        <v>-4.5887151894903201E-2</v>
      </c>
      <c r="AA344" s="35">
        <v>-7.6772905553810625E-2</v>
      </c>
      <c r="AB344" s="35">
        <v>-9.1756555906652285E-2</v>
      </c>
      <c r="AC344" s="35">
        <v>-0.12468775309906875</v>
      </c>
      <c r="AD344" s="35">
        <v>-0.15684248040349377</v>
      </c>
      <c r="AE344" s="35">
        <v>-0.18564951324797832</v>
      </c>
    </row>
    <row r="345" spans="1:31" x14ac:dyDescent="0.2">
      <c r="A345" s="9" t="s">
        <v>599</v>
      </c>
      <c r="B345" s="4" t="s">
        <v>600</v>
      </c>
      <c r="C345" s="35">
        <v>0</v>
      </c>
      <c r="D345" s="35">
        <v>0</v>
      </c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</row>
    <row r="346" spans="1:31" x14ac:dyDescent="0.2">
      <c r="A346" s="9" t="s">
        <v>601</v>
      </c>
      <c r="B346" s="4" t="s">
        <v>602</v>
      </c>
      <c r="C346" s="35">
        <v>0</v>
      </c>
      <c r="D346" s="35">
        <v>0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</row>
    <row r="347" spans="1:31" x14ac:dyDescent="0.2">
      <c r="A347" s="9" t="s">
        <v>603</v>
      </c>
      <c r="B347" s="4" t="s">
        <v>604</v>
      </c>
      <c r="C347" s="35">
        <v>-2.4807925693895703</v>
      </c>
      <c r="D347" s="35">
        <v>-2.4807925693895703</v>
      </c>
      <c r="E347" s="35">
        <v>-2.4807925693895703</v>
      </c>
      <c r="F347" s="35">
        <v>-2.4807925693895703</v>
      </c>
      <c r="G347" s="35">
        <v>-2.4807925693895703</v>
      </c>
      <c r="H347" s="35">
        <v>-5.0927830633880271</v>
      </c>
      <c r="I347" s="35">
        <v>-8.5068113033703661</v>
      </c>
      <c r="J347" s="35">
        <v>-11.457433623073889</v>
      </c>
      <c r="K347" s="35">
        <v>-13.907661153853329</v>
      </c>
      <c r="L347" s="35">
        <v>-15.561582946546771</v>
      </c>
      <c r="M347" s="35">
        <v>-24.527610149331895</v>
      </c>
      <c r="N347" s="35">
        <v>-23.126032426512932</v>
      </c>
      <c r="O347" s="35">
        <v>-22.023390249410326</v>
      </c>
      <c r="P347" s="35">
        <v>-23.826821287922417</v>
      </c>
      <c r="Q347" s="35">
        <v>-23.126032426512932</v>
      </c>
      <c r="R347" s="35">
        <v>-22.663511777982674</v>
      </c>
      <c r="S347" s="35">
        <v>-22.663511777982674</v>
      </c>
      <c r="T347" s="35">
        <v>-25.291470008268231</v>
      </c>
      <c r="U347" s="35">
        <v>-24.219263050311724</v>
      </c>
      <c r="V347" s="35">
        <v>-24.352412933979526</v>
      </c>
      <c r="W347" s="35">
        <v>-24.709815253298363</v>
      </c>
      <c r="X347" s="35">
        <v>-25.648872327587068</v>
      </c>
      <c r="Y347" s="35">
        <v>-26.05532986720457</v>
      </c>
      <c r="Z347" s="35">
        <v>-26.615960956332149</v>
      </c>
      <c r="AA347" s="35">
        <v>-26.615960956332149</v>
      </c>
      <c r="AB347" s="35">
        <v>-27.213441068785084</v>
      </c>
      <c r="AC347" s="35">
        <v>-27.213441068785084</v>
      </c>
      <c r="AD347" s="35">
        <v>-27.213441068785084</v>
      </c>
      <c r="AE347" s="35">
        <v>-27.213441068785084</v>
      </c>
    </row>
    <row r="348" spans="1:31" x14ac:dyDescent="0.2">
      <c r="A348" s="9" t="s">
        <v>605</v>
      </c>
      <c r="B348" s="4" t="s">
        <v>421</v>
      </c>
      <c r="C348" s="35">
        <v>-0.16420063451108197</v>
      </c>
      <c r="D348" s="35">
        <v>-0.16420063451108197</v>
      </c>
      <c r="E348" s="35">
        <v>-0.16420063451108197</v>
      </c>
      <c r="F348" s="35">
        <v>-0.16420063451108197</v>
      </c>
      <c r="G348" s="35">
        <v>-0.16420063451108197</v>
      </c>
      <c r="H348" s="35">
        <v>-0.74430185761752621</v>
      </c>
      <c r="I348" s="35">
        <v>-1.5025289500530536</v>
      </c>
      <c r="J348" s="35">
        <v>-2.1578374668788323</v>
      </c>
      <c r="K348" s="35">
        <v>-2.7020124900116116</v>
      </c>
      <c r="L348" s="35">
        <v>-3.0693346747853978</v>
      </c>
      <c r="M348" s="35">
        <v>-5.4473768875491961</v>
      </c>
      <c r="N348" s="35">
        <v>-6.3763190558872829</v>
      </c>
      <c r="O348" s="35">
        <v>-7.6265776942965537</v>
      </c>
      <c r="P348" s="35">
        <v>-9.9603938193271944</v>
      </c>
      <c r="Q348" s="35">
        <v>-12.752638111774566</v>
      </c>
      <c r="R348" s="35">
        <v>-14.834318744726005</v>
      </c>
      <c r="S348" s="35">
        <v>-15.766594936099853</v>
      </c>
      <c r="T348" s="35">
        <v>-5.9091926708818967</v>
      </c>
      <c r="U348" s="35">
        <v>-5.0235772318349978</v>
      </c>
      <c r="V348" s="35">
        <v>-5.0144156928103758</v>
      </c>
      <c r="W348" s="35">
        <v>-5.4251580257476428</v>
      </c>
      <c r="X348" s="35">
        <v>-5.7259618903894349</v>
      </c>
      <c r="Y348" s="35">
        <v>-6.5550811721178288</v>
      </c>
      <c r="Z348" s="35">
        <v>-5.7763503550248627</v>
      </c>
      <c r="AA348" s="35">
        <v>-5.2998630312276607</v>
      </c>
      <c r="AB348" s="35">
        <v>-5.1703579784198963</v>
      </c>
      <c r="AC348" s="35">
        <v>-4.8789776075630265</v>
      </c>
      <c r="AD348" s="35">
        <v>-4.8893570205086672</v>
      </c>
      <c r="AE348" s="35">
        <v>-5.1278134055492295</v>
      </c>
    </row>
    <row r="349" spans="1:31" x14ac:dyDescent="0.2">
      <c r="A349" s="9" t="s">
        <v>606</v>
      </c>
      <c r="B349" s="4" t="s">
        <v>607</v>
      </c>
      <c r="C349" s="21">
        <f t="shared" ref="C349:AE349" si="78">+C350+C355+C358+C363</f>
        <v>0</v>
      </c>
      <c r="D349" s="21">
        <f t="shared" si="78"/>
        <v>0</v>
      </c>
      <c r="E349" s="21">
        <f t="shared" si="78"/>
        <v>0</v>
      </c>
      <c r="F349" s="21">
        <f t="shared" si="78"/>
        <v>0</v>
      </c>
      <c r="G349" s="21">
        <f t="shared" si="78"/>
        <v>0</v>
      </c>
      <c r="H349" s="21">
        <f t="shared" si="78"/>
        <v>0</v>
      </c>
      <c r="I349" s="21">
        <f t="shared" si="78"/>
        <v>0</v>
      </c>
      <c r="J349" s="21">
        <f t="shared" si="78"/>
        <v>0</v>
      </c>
      <c r="K349" s="21">
        <f t="shared" si="78"/>
        <v>0</v>
      </c>
      <c r="L349" s="21">
        <f t="shared" si="78"/>
        <v>0</v>
      </c>
      <c r="M349" s="21">
        <f t="shared" si="78"/>
        <v>0</v>
      </c>
      <c r="N349" s="21">
        <f t="shared" si="78"/>
        <v>0</v>
      </c>
      <c r="O349" s="21">
        <f t="shared" si="78"/>
        <v>0</v>
      </c>
      <c r="P349" s="21">
        <f t="shared" si="78"/>
        <v>0</v>
      </c>
      <c r="Q349" s="21">
        <f t="shared" si="78"/>
        <v>0</v>
      </c>
      <c r="R349" s="21">
        <f t="shared" si="78"/>
        <v>0</v>
      </c>
      <c r="S349" s="21">
        <f t="shared" si="78"/>
        <v>0</v>
      </c>
      <c r="T349" s="21">
        <f t="shared" si="78"/>
        <v>0</v>
      </c>
      <c r="U349" s="21">
        <f t="shared" si="78"/>
        <v>0</v>
      </c>
      <c r="V349" s="21">
        <f t="shared" si="78"/>
        <v>0</v>
      </c>
      <c r="W349" s="21">
        <f t="shared" si="78"/>
        <v>0</v>
      </c>
      <c r="X349" s="21">
        <f t="shared" si="78"/>
        <v>0</v>
      </c>
      <c r="Y349" s="21">
        <f t="shared" si="78"/>
        <v>0</v>
      </c>
      <c r="Z349" s="21">
        <f t="shared" si="78"/>
        <v>0</v>
      </c>
      <c r="AA349" s="21">
        <f t="shared" si="78"/>
        <v>0</v>
      </c>
      <c r="AB349" s="21">
        <f t="shared" si="78"/>
        <v>0</v>
      </c>
      <c r="AC349" s="21">
        <f t="shared" si="78"/>
        <v>0</v>
      </c>
      <c r="AD349" s="21">
        <f t="shared" si="78"/>
        <v>0</v>
      </c>
      <c r="AE349" s="21">
        <f t="shared" si="78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9">+C351+C352+C353+C354</f>
        <v>0</v>
      </c>
      <c r="D350" s="21">
        <f t="shared" si="79"/>
        <v>0</v>
      </c>
      <c r="E350" s="21">
        <f t="shared" si="79"/>
        <v>0</v>
      </c>
      <c r="F350" s="21">
        <f t="shared" si="79"/>
        <v>0</v>
      </c>
      <c r="G350" s="21">
        <f t="shared" si="79"/>
        <v>0</v>
      </c>
      <c r="H350" s="21">
        <f t="shared" si="79"/>
        <v>0</v>
      </c>
      <c r="I350" s="21">
        <f t="shared" si="79"/>
        <v>0</v>
      </c>
      <c r="J350" s="21">
        <f t="shared" si="79"/>
        <v>0</v>
      </c>
      <c r="K350" s="21">
        <f t="shared" si="79"/>
        <v>0</v>
      </c>
      <c r="L350" s="21">
        <f t="shared" si="79"/>
        <v>0</v>
      </c>
      <c r="M350" s="21">
        <f t="shared" si="79"/>
        <v>0</v>
      </c>
      <c r="N350" s="21">
        <f t="shared" si="79"/>
        <v>0</v>
      </c>
      <c r="O350" s="21">
        <f t="shared" si="79"/>
        <v>0</v>
      </c>
      <c r="P350" s="21">
        <f t="shared" si="79"/>
        <v>0</v>
      </c>
      <c r="Q350" s="21">
        <f t="shared" si="79"/>
        <v>0</v>
      </c>
      <c r="R350" s="21">
        <f t="shared" si="79"/>
        <v>0</v>
      </c>
      <c r="S350" s="21">
        <f t="shared" si="79"/>
        <v>0</v>
      </c>
      <c r="T350" s="21">
        <f t="shared" si="79"/>
        <v>0</v>
      </c>
      <c r="U350" s="21">
        <f t="shared" si="79"/>
        <v>0</v>
      </c>
      <c r="V350" s="21">
        <f t="shared" si="79"/>
        <v>0</v>
      </c>
      <c r="W350" s="21">
        <f t="shared" si="79"/>
        <v>0</v>
      </c>
      <c r="X350" s="21">
        <f t="shared" si="79"/>
        <v>0</v>
      </c>
      <c r="Y350" s="21">
        <f t="shared" si="79"/>
        <v>0</v>
      </c>
      <c r="Z350" s="21">
        <f t="shared" si="79"/>
        <v>0</v>
      </c>
      <c r="AA350" s="21">
        <f t="shared" si="79"/>
        <v>0</v>
      </c>
      <c r="AB350" s="21">
        <f t="shared" si="79"/>
        <v>0</v>
      </c>
      <c r="AC350" s="21">
        <f t="shared" si="79"/>
        <v>0</v>
      </c>
      <c r="AD350" s="21">
        <f t="shared" si="79"/>
        <v>0</v>
      </c>
      <c r="AE350" s="21">
        <f t="shared" si="79"/>
        <v>0</v>
      </c>
    </row>
    <row r="351" spans="1:31" x14ac:dyDescent="0.2">
      <c r="A351" s="9" t="s">
        <v>610</v>
      </c>
      <c r="B351" s="4" t="s">
        <v>611</v>
      </c>
      <c r="C351" s="35">
        <v>0</v>
      </c>
      <c r="D351" s="35">
        <v>0</v>
      </c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</row>
    <row r="352" spans="1:31" x14ac:dyDescent="0.2">
      <c r="A352" s="9" t="s">
        <v>612</v>
      </c>
      <c r="B352" s="4" t="s">
        <v>613</v>
      </c>
      <c r="C352" s="35">
        <v>0</v>
      </c>
      <c r="D352" s="35">
        <v>0</v>
      </c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</row>
    <row r="353" spans="1:31" x14ac:dyDescent="0.2">
      <c r="A353" s="9" t="s">
        <v>614</v>
      </c>
      <c r="B353" s="4" t="s">
        <v>615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</row>
    <row r="354" spans="1:31" x14ac:dyDescent="0.2">
      <c r="A354" s="9" t="s">
        <v>616</v>
      </c>
      <c r="B354" s="4" t="s">
        <v>617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</row>
    <row r="355" spans="1:31" x14ac:dyDescent="0.2">
      <c r="A355" s="9" t="s">
        <v>618</v>
      </c>
      <c r="B355" s="4" t="s">
        <v>619</v>
      </c>
      <c r="C355" s="21">
        <f t="shared" ref="C355:AE355" si="80">+C356+C357</f>
        <v>0</v>
      </c>
      <c r="D355" s="21">
        <f t="shared" si="80"/>
        <v>0</v>
      </c>
      <c r="E355" s="21">
        <f t="shared" si="80"/>
        <v>0</v>
      </c>
      <c r="F355" s="21">
        <f t="shared" si="80"/>
        <v>0</v>
      </c>
      <c r="G355" s="21">
        <f t="shared" si="80"/>
        <v>0</v>
      </c>
      <c r="H355" s="21">
        <f t="shared" si="80"/>
        <v>0</v>
      </c>
      <c r="I355" s="21">
        <f t="shared" si="80"/>
        <v>0</v>
      </c>
      <c r="J355" s="21">
        <f t="shared" si="80"/>
        <v>0</v>
      </c>
      <c r="K355" s="21">
        <f t="shared" si="80"/>
        <v>0</v>
      </c>
      <c r="L355" s="21">
        <f t="shared" si="80"/>
        <v>0</v>
      </c>
      <c r="M355" s="21">
        <f t="shared" si="80"/>
        <v>0</v>
      </c>
      <c r="N355" s="21">
        <f t="shared" si="80"/>
        <v>0</v>
      </c>
      <c r="O355" s="21">
        <f t="shared" si="80"/>
        <v>0</v>
      </c>
      <c r="P355" s="21">
        <f t="shared" si="80"/>
        <v>0</v>
      </c>
      <c r="Q355" s="21">
        <f t="shared" si="80"/>
        <v>0</v>
      </c>
      <c r="R355" s="21">
        <f t="shared" si="80"/>
        <v>0</v>
      </c>
      <c r="S355" s="21">
        <f t="shared" si="80"/>
        <v>0</v>
      </c>
      <c r="T355" s="21">
        <f t="shared" si="80"/>
        <v>0</v>
      </c>
      <c r="U355" s="21">
        <f t="shared" si="80"/>
        <v>0</v>
      </c>
      <c r="V355" s="21">
        <f t="shared" si="80"/>
        <v>0</v>
      </c>
      <c r="W355" s="21">
        <f t="shared" si="80"/>
        <v>0</v>
      </c>
      <c r="X355" s="21">
        <f t="shared" si="80"/>
        <v>0</v>
      </c>
      <c r="Y355" s="21">
        <f t="shared" si="80"/>
        <v>0</v>
      </c>
      <c r="Z355" s="21">
        <f t="shared" si="80"/>
        <v>0</v>
      </c>
      <c r="AA355" s="21">
        <f t="shared" si="80"/>
        <v>0</v>
      </c>
      <c r="AB355" s="21">
        <f t="shared" si="80"/>
        <v>0</v>
      </c>
      <c r="AC355" s="21">
        <f t="shared" si="80"/>
        <v>0</v>
      </c>
      <c r="AD355" s="21">
        <f t="shared" si="80"/>
        <v>0</v>
      </c>
      <c r="AE355" s="21">
        <f t="shared" si="80"/>
        <v>0</v>
      </c>
    </row>
    <row r="356" spans="1:31" x14ac:dyDescent="0.2">
      <c r="A356" s="9" t="s">
        <v>800</v>
      </c>
      <c r="B356" s="4" t="s">
        <v>801</v>
      </c>
      <c r="C356" s="35">
        <v>0</v>
      </c>
      <c r="D356" s="35">
        <v>0</v>
      </c>
      <c r="E356" s="35">
        <v>0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</row>
    <row r="357" spans="1:31" x14ac:dyDescent="0.2">
      <c r="A357" s="9" t="s">
        <v>802</v>
      </c>
      <c r="B357" s="4" t="s">
        <v>803</v>
      </c>
      <c r="C357" s="35">
        <v>0</v>
      </c>
      <c r="D357" s="35">
        <v>0</v>
      </c>
      <c r="E357" s="35">
        <v>0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</row>
    <row r="358" spans="1:31" x14ac:dyDescent="0.2">
      <c r="A358" s="9" t="s">
        <v>620</v>
      </c>
      <c r="B358" s="4" t="s">
        <v>621</v>
      </c>
      <c r="C358" s="21">
        <f t="shared" ref="C358:AE358" si="81">+C359+C362</f>
        <v>0</v>
      </c>
      <c r="D358" s="21">
        <f t="shared" si="81"/>
        <v>0</v>
      </c>
      <c r="E358" s="21">
        <f t="shared" si="81"/>
        <v>0</v>
      </c>
      <c r="F358" s="21">
        <f t="shared" si="81"/>
        <v>0</v>
      </c>
      <c r="G358" s="21">
        <f t="shared" si="81"/>
        <v>0</v>
      </c>
      <c r="H358" s="21">
        <f t="shared" si="81"/>
        <v>0</v>
      </c>
      <c r="I358" s="21">
        <f t="shared" si="81"/>
        <v>0</v>
      </c>
      <c r="J358" s="21">
        <f t="shared" si="81"/>
        <v>0</v>
      </c>
      <c r="K358" s="21">
        <f t="shared" si="81"/>
        <v>0</v>
      </c>
      <c r="L358" s="21">
        <f t="shared" si="81"/>
        <v>0</v>
      </c>
      <c r="M358" s="21">
        <f t="shared" si="81"/>
        <v>0</v>
      </c>
      <c r="N358" s="21">
        <f t="shared" si="81"/>
        <v>0</v>
      </c>
      <c r="O358" s="21">
        <f t="shared" si="81"/>
        <v>0</v>
      </c>
      <c r="P358" s="21">
        <f t="shared" si="81"/>
        <v>0</v>
      </c>
      <c r="Q358" s="21">
        <f t="shared" si="81"/>
        <v>0</v>
      </c>
      <c r="R358" s="21">
        <f t="shared" si="81"/>
        <v>0</v>
      </c>
      <c r="S358" s="21">
        <f t="shared" si="81"/>
        <v>0</v>
      </c>
      <c r="T358" s="21">
        <f t="shared" si="81"/>
        <v>0</v>
      </c>
      <c r="U358" s="21">
        <f t="shared" si="81"/>
        <v>0</v>
      </c>
      <c r="V358" s="21">
        <f t="shared" si="81"/>
        <v>0</v>
      </c>
      <c r="W358" s="21">
        <f t="shared" si="81"/>
        <v>0</v>
      </c>
      <c r="X358" s="21">
        <f t="shared" si="81"/>
        <v>0</v>
      </c>
      <c r="Y358" s="21">
        <f t="shared" si="81"/>
        <v>0</v>
      </c>
      <c r="Z358" s="21">
        <f t="shared" si="81"/>
        <v>0</v>
      </c>
      <c r="AA358" s="21">
        <f t="shared" si="81"/>
        <v>0</v>
      </c>
      <c r="AB358" s="21">
        <f t="shared" si="81"/>
        <v>0</v>
      </c>
      <c r="AC358" s="21">
        <f t="shared" si="81"/>
        <v>0</v>
      </c>
      <c r="AD358" s="21">
        <f t="shared" si="81"/>
        <v>0</v>
      </c>
      <c r="AE358" s="21">
        <f t="shared" si="81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82">+C360+C361</f>
        <v>0</v>
      </c>
      <c r="D359" s="21">
        <f t="shared" si="82"/>
        <v>0</v>
      </c>
      <c r="E359" s="21">
        <f t="shared" si="82"/>
        <v>0</v>
      </c>
      <c r="F359" s="21">
        <f t="shared" si="82"/>
        <v>0</v>
      </c>
      <c r="G359" s="21">
        <f t="shared" si="82"/>
        <v>0</v>
      </c>
      <c r="H359" s="21">
        <f t="shared" si="82"/>
        <v>0</v>
      </c>
      <c r="I359" s="21">
        <f t="shared" si="82"/>
        <v>0</v>
      </c>
      <c r="J359" s="21">
        <f t="shared" si="82"/>
        <v>0</v>
      </c>
      <c r="K359" s="21">
        <f t="shared" si="82"/>
        <v>0</v>
      </c>
      <c r="L359" s="21">
        <f t="shared" si="82"/>
        <v>0</v>
      </c>
      <c r="M359" s="21">
        <f t="shared" si="82"/>
        <v>0</v>
      </c>
      <c r="N359" s="21">
        <f t="shared" si="82"/>
        <v>0</v>
      </c>
      <c r="O359" s="21">
        <f t="shared" si="82"/>
        <v>0</v>
      </c>
      <c r="P359" s="21">
        <f t="shared" si="82"/>
        <v>0</v>
      </c>
      <c r="Q359" s="21">
        <f t="shared" si="82"/>
        <v>0</v>
      </c>
      <c r="R359" s="21">
        <f t="shared" si="82"/>
        <v>0</v>
      </c>
      <c r="S359" s="21">
        <f t="shared" si="82"/>
        <v>0</v>
      </c>
      <c r="T359" s="21">
        <f t="shared" si="82"/>
        <v>0</v>
      </c>
      <c r="U359" s="21">
        <f t="shared" si="82"/>
        <v>0</v>
      </c>
      <c r="V359" s="21">
        <f t="shared" si="82"/>
        <v>0</v>
      </c>
      <c r="W359" s="21">
        <f t="shared" si="82"/>
        <v>0</v>
      </c>
      <c r="X359" s="21">
        <f t="shared" si="82"/>
        <v>0</v>
      </c>
      <c r="Y359" s="21">
        <f t="shared" si="82"/>
        <v>0</v>
      </c>
      <c r="Z359" s="21">
        <f t="shared" si="82"/>
        <v>0</v>
      </c>
      <c r="AA359" s="21">
        <f t="shared" si="82"/>
        <v>0</v>
      </c>
      <c r="AB359" s="21">
        <f t="shared" si="82"/>
        <v>0</v>
      </c>
      <c r="AC359" s="21">
        <f t="shared" si="82"/>
        <v>0</v>
      </c>
      <c r="AD359" s="21">
        <f t="shared" si="82"/>
        <v>0</v>
      </c>
      <c r="AE359" s="21">
        <f t="shared" si="82"/>
        <v>0</v>
      </c>
    </row>
    <row r="360" spans="1:31" x14ac:dyDescent="0.2">
      <c r="A360" s="9" t="s">
        <v>624</v>
      </c>
      <c r="B360" s="4" t="s">
        <v>556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</row>
    <row r="361" spans="1:31" x14ac:dyDescent="0.2">
      <c r="A361" s="9" t="s">
        <v>625</v>
      </c>
      <c r="B361" s="4" t="s">
        <v>592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</row>
    <row r="362" spans="1:31" x14ac:dyDescent="0.2">
      <c r="A362" s="9" t="s">
        <v>626</v>
      </c>
      <c r="B362" s="4" t="s">
        <v>627</v>
      </c>
      <c r="C362" s="35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</row>
    <row r="363" spans="1:31" x14ac:dyDescent="0.2">
      <c r="A363" s="9" t="s">
        <v>628</v>
      </c>
      <c r="B363" s="4" t="s">
        <v>629</v>
      </c>
      <c r="C363" s="35">
        <v>0</v>
      </c>
      <c r="D363" s="35">
        <v>0</v>
      </c>
      <c r="E363" s="35">
        <v>0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</row>
    <row r="364" spans="1:31" x14ac:dyDescent="0.2">
      <c r="A364" s="9" t="s">
        <v>630</v>
      </c>
      <c r="B364" s="4" t="s">
        <v>631</v>
      </c>
      <c r="C364" s="21">
        <f t="shared" ref="C364:AE364" si="83">+C365+C366</f>
        <v>-241.92857907030171</v>
      </c>
      <c r="D364" s="21">
        <f t="shared" si="83"/>
        <v>-267.4118903403924</v>
      </c>
      <c r="E364" s="21">
        <f t="shared" si="83"/>
        <v>-306.31622697417953</v>
      </c>
      <c r="F364" s="21">
        <f t="shared" si="83"/>
        <v>-339.11232689404369</v>
      </c>
      <c r="G364" s="21">
        <f t="shared" si="83"/>
        <v>-351.7588274727587</v>
      </c>
      <c r="H364" s="21">
        <f t="shared" si="83"/>
        <v>-297.0207760470085</v>
      </c>
      <c r="I364" s="21">
        <f t="shared" si="83"/>
        <v>-274.46331504747775</v>
      </c>
      <c r="J364" s="21">
        <f t="shared" si="83"/>
        <v>-269.49546387612514</v>
      </c>
      <c r="K364" s="21">
        <f t="shared" si="83"/>
        <v>-258.82670354432008</v>
      </c>
      <c r="L364" s="21">
        <f t="shared" si="83"/>
        <v>-285.75395593035154</v>
      </c>
      <c r="M364" s="21">
        <f t="shared" si="83"/>
        <v>-261.13360377290775</v>
      </c>
      <c r="N364" s="21">
        <f t="shared" si="83"/>
        <v>-252.77263937041491</v>
      </c>
      <c r="O364" s="21">
        <f t="shared" si="83"/>
        <v>-264.51473565177588</v>
      </c>
      <c r="P364" s="21">
        <f t="shared" si="83"/>
        <v>-291.86384468816635</v>
      </c>
      <c r="Q364" s="21">
        <f t="shared" si="83"/>
        <v>-169.06542925995166</v>
      </c>
      <c r="R364" s="21">
        <f t="shared" si="83"/>
        <v>-165.66493049170677</v>
      </c>
      <c r="S364" s="21">
        <f t="shared" si="83"/>
        <v>-191.97212335568716</v>
      </c>
      <c r="T364" s="21">
        <f t="shared" si="83"/>
        <v>-212.79571915374095</v>
      </c>
      <c r="U364" s="21">
        <f t="shared" si="83"/>
        <v>-250.35288296330893</v>
      </c>
      <c r="V364" s="21">
        <f t="shared" si="83"/>
        <v>-252.33592254273967</v>
      </c>
      <c r="W364" s="21">
        <f t="shared" si="83"/>
        <v>-269.74074820593222</v>
      </c>
      <c r="X364" s="21">
        <f t="shared" si="83"/>
        <v>-271.08785590707635</v>
      </c>
      <c r="Y364" s="21">
        <f t="shared" si="83"/>
        <v>-235.04808193963692</v>
      </c>
      <c r="Z364" s="21">
        <f t="shared" si="83"/>
        <v>-260.11976669116581</v>
      </c>
      <c r="AA364" s="21">
        <f t="shared" si="83"/>
        <v>-219.60305591961185</v>
      </c>
      <c r="AB364" s="21">
        <f t="shared" si="83"/>
        <v>-245.5541366453331</v>
      </c>
      <c r="AC364" s="21">
        <f t="shared" si="83"/>
        <v>-226.49693365204382</v>
      </c>
      <c r="AD364" s="21">
        <f t="shared" si="83"/>
        <v>-168.18903470661772</v>
      </c>
      <c r="AE364" s="21">
        <f t="shared" si="83"/>
        <v>-136.68835120830911</v>
      </c>
    </row>
    <row r="365" spans="1:31" x14ac:dyDescent="0.2">
      <c r="A365" s="9" t="s">
        <v>632</v>
      </c>
      <c r="B365" s="4" t="s">
        <v>633</v>
      </c>
      <c r="C365" s="35">
        <v>-0.21769527658264462</v>
      </c>
      <c r="D365" s="35">
        <v>-0.43539055316528924</v>
      </c>
      <c r="E365" s="35">
        <v>-0.65308582974793361</v>
      </c>
      <c r="F365" s="35">
        <v>-0.87078110633057848</v>
      </c>
      <c r="G365" s="35">
        <v>-1.0884763829132234</v>
      </c>
      <c r="H365" s="35">
        <v>-1.3061716594958686</v>
      </c>
      <c r="I365" s="35">
        <v>-1.5238669360785122</v>
      </c>
      <c r="J365" s="35">
        <v>-1.741562212661157</v>
      </c>
      <c r="K365" s="35">
        <v>-1.9592574892438022</v>
      </c>
      <c r="L365" s="35">
        <v>-2.1769527658264467</v>
      </c>
      <c r="M365" s="35">
        <v>-2.3946480424090888</v>
      </c>
      <c r="N365" s="35">
        <v>-2.6123433189917367</v>
      </c>
      <c r="O365" s="35">
        <v>-2.8472002204793414</v>
      </c>
      <c r="P365" s="35">
        <v>-3.0820571219669421</v>
      </c>
      <c r="Q365" s="35">
        <v>-3.3169140234545473</v>
      </c>
      <c r="R365" s="35">
        <v>-3.5517709249421481</v>
      </c>
      <c r="S365" s="35">
        <v>-3.7866278264297524</v>
      </c>
      <c r="T365" s="35">
        <v>-4.0214847279173531</v>
      </c>
      <c r="U365" s="35">
        <v>-4.2906907445123936</v>
      </c>
      <c r="V365" s="35">
        <v>-4.5598967611074368</v>
      </c>
      <c r="W365" s="35">
        <v>-4.6114075011198343</v>
      </c>
      <c r="X365" s="35">
        <v>-4.6629182411322301</v>
      </c>
      <c r="Y365" s="35">
        <v>-4.7144289811446285</v>
      </c>
      <c r="Z365" s="35">
        <v>-4.765939721157026</v>
      </c>
      <c r="AA365" s="35">
        <v>-4.6004406149710722</v>
      </c>
      <c r="AB365" s="35">
        <v>-4.4349415087851227</v>
      </c>
      <c r="AC365" s="35">
        <v>-4.2694424025991742</v>
      </c>
      <c r="AD365" s="35">
        <v>-4.1039432964132221</v>
      </c>
      <c r="AE365" s="35">
        <v>-3.9384441902272731</v>
      </c>
    </row>
    <row r="366" spans="1:31" x14ac:dyDescent="0.2">
      <c r="A366" s="9" t="s">
        <v>634</v>
      </c>
      <c r="B366" s="4" t="s">
        <v>635</v>
      </c>
      <c r="C366" s="35">
        <v>-241.71088379371906</v>
      </c>
      <c r="D366" s="35">
        <v>-266.97649978722711</v>
      </c>
      <c r="E366" s="35">
        <v>-305.66314114443162</v>
      </c>
      <c r="F366" s="35">
        <v>-338.24154578771311</v>
      </c>
      <c r="G366" s="35">
        <v>-350.6703510898455</v>
      </c>
      <c r="H366" s="35">
        <v>-295.71460438751262</v>
      </c>
      <c r="I366" s="35">
        <v>-272.93944811139926</v>
      </c>
      <c r="J366" s="35">
        <v>-267.75390166346398</v>
      </c>
      <c r="K366" s="35">
        <v>-256.8674460550763</v>
      </c>
      <c r="L366" s="35">
        <v>-283.57700316452508</v>
      </c>
      <c r="M366" s="35">
        <v>-258.73895573049867</v>
      </c>
      <c r="N366" s="35">
        <v>-250.16029605142316</v>
      </c>
      <c r="O366" s="35">
        <v>-261.66753543129653</v>
      </c>
      <c r="P366" s="35">
        <v>-288.7817875661994</v>
      </c>
      <c r="Q366" s="35">
        <v>-165.7485152364971</v>
      </c>
      <c r="R366" s="35">
        <v>-162.11315956676461</v>
      </c>
      <c r="S366" s="35">
        <v>-188.18549552925739</v>
      </c>
      <c r="T366" s="35">
        <v>-208.77423442582361</v>
      </c>
      <c r="U366" s="35">
        <v>-246.06219221879653</v>
      </c>
      <c r="V366" s="35">
        <v>-247.77602578163223</v>
      </c>
      <c r="W366" s="35">
        <v>-265.12934070481236</v>
      </c>
      <c r="X366" s="35">
        <v>-266.42493766594413</v>
      </c>
      <c r="Y366" s="35">
        <v>-230.33365295849228</v>
      </c>
      <c r="Z366" s="35">
        <v>-255.35382697000878</v>
      </c>
      <c r="AA366" s="35">
        <v>-215.00261530464078</v>
      </c>
      <c r="AB366" s="35">
        <v>-241.11919513654797</v>
      </c>
      <c r="AC366" s="35">
        <v>-222.22749124944465</v>
      </c>
      <c r="AD366" s="35">
        <v>-164.08509141020448</v>
      </c>
      <c r="AE366" s="35">
        <v>-132.74990701808184</v>
      </c>
    </row>
    <row r="367" spans="1:31" x14ac:dyDescent="0.2">
      <c r="A367" s="9" t="s">
        <v>636</v>
      </c>
      <c r="B367" s="4" t="s">
        <v>637</v>
      </c>
      <c r="C367" s="21">
        <f t="shared" ref="C367:AE367" si="84">C368+C371+C374+C377+C380</f>
        <v>-699.12044319641279</v>
      </c>
      <c r="D367" s="21">
        <f t="shared" si="84"/>
        <v>-773.17609610796296</v>
      </c>
      <c r="E367" s="21">
        <f t="shared" si="84"/>
        <v>-885.52752099033955</v>
      </c>
      <c r="F367" s="21">
        <f t="shared" si="84"/>
        <v>-980.41564563967688</v>
      </c>
      <c r="G367" s="21">
        <f t="shared" si="84"/>
        <v>-1017.1972672567413</v>
      </c>
      <c r="H367" s="21">
        <f t="shared" si="84"/>
        <v>-859.34253290791628</v>
      </c>
      <c r="I367" s="21">
        <f t="shared" si="84"/>
        <v>-794.83530244146664</v>
      </c>
      <c r="J367" s="21">
        <f t="shared" si="84"/>
        <v>-781.15355159620992</v>
      </c>
      <c r="K367" s="21">
        <f t="shared" si="84"/>
        <v>-751.13387676015361</v>
      </c>
      <c r="L367" s="21">
        <f t="shared" si="84"/>
        <v>-828.71094272936728</v>
      </c>
      <c r="M367" s="21">
        <f t="shared" si="84"/>
        <v>-758.81547750369657</v>
      </c>
      <c r="N367" s="21">
        <f t="shared" si="84"/>
        <v>-735.30985745401154</v>
      </c>
      <c r="O367" s="21">
        <f t="shared" si="84"/>
        <v>-761.4947282968194</v>
      </c>
      <c r="P367" s="21">
        <f t="shared" si="84"/>
        <v>-831.46681540512145</v>
      </c>
      <c r="Q367" s="21">
        <f t="shared" si="84"/>
        <v>-483.51149561305903</v>
      </c>
      <c r="R367" s="21">
        <f t="shared" si="84"/>
        <v>-471.49684897657448</v>
      </c>
      <c r="S367" s="21">
        <f t="shared" si="84"/>
        <v>-541.54175558077293</v>
      </c>
      <c r="T367" s="21">
        <f t="shared" si="84"/>
        <v>-596.71975071266172</v>
      </c>
      <c r="U367" s="21">
        <f t="shared" si="84"/>
        <v>-689.87202050970143</v>
      </c>
      <c r="V367" s="21">
        <f t="shared" si="84"/>
        <v>-686.69645172755952</v>
      </c>
      <c r="W367" s="21">
        <f t="shared" si="84"/>
        <v>-721.77814431045977</v>
      </c>
      <c r="X367" s="21">
        <f t="shared" si="84"/>
        <v>-715.22704281311644</v>
      </c>
      <c r="Y367" s="21">
        <f t="shared" si="84"/>
        <v>-614.72997480837182</v>
      </c>
      <c r="Z367" s="21">
        <f t="shared" si="84"/>
        <v>-670.80037639370812</v>
      </c>
      <c r="AA367" s="21">
        <f t="shared" si="84"/>
        <v>-630.55736616099307</v>
      </c>
      <c r="AB367" s="21">
        <f t="shared" si="84"/>
        <v>-776.36189222599705</v>
      </c>
      <c r="AC367" s="21">
        <f t="shared" si="84"/>
        <v>-785.72542158727742</v>
      </c>
      <c r="AD367" s="21">
        <f t="shared" si="84"/>
        <v>-637.42984571265492</v>
      </c>
      <c r="AE367" s="21">
        <f t="shared" si="84"/>
        <v>-562.56728246523164</v>
      </c>
    </row>
    <row r="368" spans="1:31" x14ac:dyDescent="0.2">
      <c r="A368" s="9" t="s">
        <v>638</v>
      </c>
      <c r="B368" s="4" t="s">
        <v>639</v>
      </c>
      <c r="C368" s="21">
        <f t="shared" ref="C368:AE368" si="85">+C369+C370</f>
        <v>-291.3663773367187</v>
      </c>
      <c r="D368" s="21">
        <f t="shared" si="85"/>
        <v>-321.47120497966051</v>
      </c>
      <c r="E368" s="21">
        <f t="shared" si="85"/>
        <v>-367.31361901149791</v>
      </c>
      <c r="F368" s="21">
        <f t="shared" si="85"/>
        <v>-405.95951449329289</v>
      </c>
      <c r="G368" s="21">
        <f t="shared" si="85"/>
        <v>-420.36654291113058</v>
      </c>
      <c r="H368" s="21">
        <f t="shared" si="85"/>
        <v>-353.39780375178498</v>
      </c>
      <c r="I368" s="21">
        <f t="shared" si="85"/>
        <v>-325.6871296056795</v>
      </c>
      <c r="J368" s="21">
        <f t="shared" si="85"/>
        <v>-319.23715354841778</v>
      </c>
      <c r="K368" s="21">
        <f t="shared" si="85"/>
        <v>-306.03139520281434</v>
      </c>
      <c r="L368" s="21">
        <f t="shared" si="85"/>
        <v>-337.23064610345415</v>
      </c>
      <c r="M368" s="21">
        <f t="shared" si="85"/>
        <v>-307.59906404644732</v>
      </c>
      <c r="N368" s="21">
        <f t="shared" si="85"/>
        <v>-297.02839539715069</v>
      </c>
      <c r="O368" s="21">
        <f t="shared" si="85"/>
        <v>-310.17162706416769</v>
      </c>
      <c r="P368" s="21">
        <f t="shared" si="85"/>
        <v>-340.84194707421574</v>
      </c>
      <c r="Q368" s="21">
        <f t="shared" si="85"/>
        <v>-194.67578897047377</v>
      </c>
      <c r="R368" s="21">
        <f t="shared" si="85"/>
        <v>-189.63064553777554</v>
      </c>
      <c r="S368" s="21">
        <f t="shared" si="85"/>
        <v>-219.35061869948456</v>
      </c>
      <c r="T368" s="21">
        <f t="shared" si="85"/>
        <v>-243.09455376536476</v>
      </c>
      <c r="U368" s="21">
        <f t="shared" si="85"/>
        <v>-286.40031162193588</v>
      </c>
      <c r="V368" s="21">
        <f t="shared" si="85"/>
        <v>-287.22192558350753</v>
      </c>
      <c r="W368" s="21">
        <f t="shared" si="85"/>
        <v>-305.95959972344264</v>
      </c>
      <c r="X368" s="21">
        <f t="shared" si="85"/>
        <v>-306.12079240659676</v>
      </c>
      <c r="Y368" s="21">
        <f t="shared" si="85"/>
        <v>-263.38363737982394</v>
      </c>
      <c r="Z368" s="21">
        <f t="shared" si="85"/>
        <v>-291.63474514734338</v>
      </c>
      <c r="AA368" s="21">
        <f t="shared" si="85"/>
        <v>-301.76196511391151</v>
      </c>
      <c r="AB368" s="21">
        <f t="shared" si="85"/>
        <v>-406.19097667176027</v>
      </c>
      <c r="AC368" s="21">
        <f t="shared" si="85"/>
        <v>-437.26366734974567</v>
      </c>
      <c r="AD368" s="21">
        <f t="shared" si="85"/>
        <v>-369.24753788019893</v>
      </c>
      <c r="AE368" s="21">
        <f t="shared" si="85"/>
        <v>-337.80491053682709</v>
      </c>
    </row>
    <row r="369" spans="1:31" x14ac:dyDescent="0.2">
      <c r="A369" s="9" t="s">
        <v>640</v>
      </c>
      <c r="B369" s="4" t="s">
        <v>641</v>
      </c>
      <c r="C369" s="35">
        <v>0</v>
      </c>
      <c r="D369" s="35">
        <v>0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</row>
    <row r="370" spans="1:31" x14ac:dyDescent="0.2">
      <c r="A370" s="9" t="s">
        <v>642</v>
      </c>
      <c r="B370" s="4" t="s">
        <v>643</v>
      </c>
      <c r="C370" s="35">
        <v>-291.3663773367187</v>
      </c>
      <c r="D370" s="35">
        <v>-321.47120497966051</v>
      </c>
      <c r="E370" s="35">
        <v>-367.31361901149791</v>
      </c>
      <c r="F370" s="35">
        <v>-405.95951449329289</v>
      </c>
      <c r="G370" s="35">
        <v>-420.36654291113058</v>
      </c>
      <c r="H370" s="35">
        <v>-353.39780375178498</v>
      </c>
      <c r="I370" s="35">
        <v>-325.6871296056795</v>
      </c>
      <c r="J370" s="35">
        <v>-319.23715354841778</v>
      </c>
      <c r="K370" s="35">
        <v>-306.03139520281434</v>
      </c>
      <c r="L370" s="35">
        <v>-337.23064610345415</v>
      </c>
      <c r="M370" s="35">
        <v>-307.59906404644732</v>
      </c>
      <c r="N370" s="35">
        <v>-297.02839539715069</v>
      </c>
      <c r="O370" s="35">
        <v>-310.17162706416769</v>
      </c>
      <c r="P370" s="35">
        <v>-340.84194707421574</v>
      </c>
      <c r="Q370" s="35">
        <v>-194.67578897047377</v>
      </c>
      <c r="R370" s="35">
        <v>-189.63064553777554</v>
      </c>
      <c r="S370" s="35">
        <v>-219.35061869948456</v>
      </c>
      <c r="T370" s="35">
        <v>-243.09455376536476</v>
      </c>
      <c r="U370" s="35">
        <v>-286.40031162193588</v>
      </c>
      <c r="V370" s="35">
        <v>-287.22192558350753</v>
      </c>
      <c r="W370" s="35">
        <v>-305.95959972344264</v>
      </c>
      <c r="X370" s="35">
        <v>-306.12079240659676</v>
      </c>
      <c r="Y370" s="35">
        <v>-263.38363737982394</v>
      </c>
      <c r="Z370" s="35">
        <v>-291.63474514734338</v>
      </c>
      <c r="AA370" s="35">
        <v>-301.76196511391151</v>
      </c>
      <c r="AB370" s="35">
        <v>-406.19097667176027</v>
      </c>
      <c r="AC370" s="35">
        <v>-437.26366734974567</v>
      </c>
      <c r="AD370" s="35">
        <v>-369.24753788019893</v>
      </c>
      <c r="AE370" s="35">
        <v>-337.80491053682709</v>
      </c>
    </row>
    <row r="371" spans="1:31" x14ac:dyDescent="0.2">
      <c r="A371" s="9" t="s">
        <v>644</v>
      </c>
      <c r="B371" s="4" t="s">
        <v>645</v>
      </c>
      <c r="C371" s="21">
        <f t="shared" ref="C371:AE371" si="86">+C372+C373</f>
        <v>-406.31059494097707</v>
      </c>
      <c r="D371" s="21">
        <f t="shared" si="86"/>
        <v>-450.11053671870707</v>
      </c>
      <c r="E371" s="21">
        <f t="shared" si="86"/>
        <v>-516.38851518516208</v>
      </c>
      <c r="F371" s="21">
        <f t="shared" si="86"/>
        <v>-572.43618968912165</v>
      </c>
      <c r="G371" s="21">
        <f t="shared" si="86"/>
        <v>-594.73655942465314</v>
      </c>
      <c r="H371" s="21">
        <f t="shared" si="86"/>
        <v>-504.17875393410708</v>
      </c>
      <c r="I371" s="21">
        <f t="shared" si="86"/>
        <v>-467.51820835203768</v>
      </c>
      <c r="J371" s="21">
        <f t="shared" si="86"/>
        <v>-460.3174010793557</v>
      </c>
      <c r="K371" s="21">
        <f t="shared" si="86"/>
        <v>-443.56849730919078</v>
      </c>
      <c r="L371" s="21">
        <f t="shared" si="86"/>
        <v>-489.78680582872482</v>
      </c>
      <c r="M371" s="21">
        <f t="shared" si="86"/>
        <v>-449.67125275834201</v>
      </c>
      <c r="N371" s="21">
        <f t="shared" si="86"/>
        <v>-436.78753217376948</v>
      </c>
      <c r="O371" s="21">
        <f t="shared" si="86"/>
        <v>-449.83357126903132</v>
      </c>
      <c r="P371" s="21">
        <f t="shared" si="86"/>
        <v>-489.0462790675727</v>
      </c>
      <c r="Q371" s="21">
        <f t="shared" si="86"/>
        <v>-287.96060357971101</v>
      </c>
      <c r="R371" s="21">
        <f t="shared" si="86"/>
        <v>-281.03570360568284</v>
      </c>
      <c r="S371" s="21">
        <f t="shared" si="86"/>
        <v>-321.25218729307369</v>
      </c>
      <c r="T371" s="21">
        <f t="shared" si="86"/>
        <v>-352.60753543935891</v>
      </c>
      <c r="U371" s="21">
        <f t="shared" si="86"/>
        <v>-402.36741714608769</v>
      </c>
      <c r="V371" s="21">
        <f t="shared" si="86"/>
        <v>-398.44109917240917</v>
      </c>
      <c r="W371" s="21">
        <f t="shared" si="86"/>
        <v>-414.80379372293146</v>
      </c>
      <c r="X371" s="21">
        <f t="shared" si="86"/>
        <v>-408.1697287325278</v>
      </c>
      <c r="Y371" s="21">
        <f t="shared" si="86"/>
        <v>-350.60235223509892</v>
      </c>
      <c r="Z371" s="21">
        <f t="shared" si="86"/>
        <v>-378.40757207927697</v>
      </c>
      <c r="AA371" s="21">
        <f t="shared" si="86"/>
        <v>-327.71121188248276</v>
      </c>
      <c r="AB371" s="21">
        <f t="shared" si="86"/>
        <v>-368.43830871684293</v>
      </c>
      <c r="AC371" s="21">
        <f t="shared" si="86"/>
        <v>-346.37255277440988</v>
      </c>
      <c r="AD371" s="21">
        <f t="shared" si="86"/>
        <v>-266.26367508987732</v>
      </c>
      <c r="AE371" s="21">
        <f t="shared" si="86"/>
        <v>-222.89526064865927</v>
      </c>
    </row>
    <row r="372" spans="1:31" x14ac:dyDescent="0.2">
      <c r="A372" s="9" t="s">
        <v>646</v>
      </c>
      <c r="B372" s="4" t="s">
        <v>647</v>
      </c>
      <c r="C372" s="35">
        <v>-1.4841404231231616</v>
      </c>
      <c r="D372" s="35">
        <v>-2.9682808462463233</v>
      </c>
      <c r="E372" s="35">
        <v>-4.4524212693694842</v>
      </c>
      <c r="F372" s="35">
        <v>-5.9365616924926465</v>
      </c>
      <c r="G372" s="35">
        <v>-7.4207021156158088</v>
      </c>
      <c r="H372" s="35">
        <v>-8.9048425387389685</v>
      </c>
      <c r="I372" s="35">
        <v>-10.388982961862128</v>
      </c>
      <c r="J372" s="35">
        <v>-11.873123384985293</v>
      </c>
      <c r="K372" s="35">
        <v>-13.357263808108454</v>
      </c>
      <c r="L372" s="35">
        <v>-14.841404231231618</v>
      </c>
      <c r="M372" s="35">
        <v>-16.325544654354779</v>
      </c>
      <c r="N372" s="35">
        <v>-17.80968507747794</v>
      </c>
      <c r="O372" s="35">
        <v>-19.430380477136207</v>
      </c>
      <c r="P372" s="35">
        <v>-21.051075876794467</v>
      </c>
      <c r="Q372" s="35">
        <v>-22.671771276452731</v>
      </c>
      <c r="R372" s="35">
        <v>-24.292466676110998</v>
      </c>
      <c r="S372" s="35">
        <v>-25.913162075769261</v>
      </c>
      <c r="T372" s="35">
        <v>-27.533857475427524</v>
      </c>
      <c r="U372" s="35">
        <v>-29.427662828155984</v>
      </c>
      <c r="V372" s="35">
        <v>-31.321468180884452</v>
      </c>
      <c r="W372" s="35">
        <v>-31.731133110489758</v>
      </c>
      <c r="X372" s="35">
        <v>-32.140798040095056</v>
      </c>
      <c r="Y372" s="35">
        <v>-32.550462969700362</v>
      </c>
      <c r="Z372" s="35">
        <v>-32.960127899305661</v>
      </c>
      <c r="AA372" s="35">
        <v>-31.482860771234655</v>
      </c>
      <c r="AB372" s="35">
        <v>-30.005593643163653</v>
      </c>
      <c r="AC372" s="35">
        <v>-28.528326515092637</v>
      </c>
      <c r="AD372" s="35">
        <v>-27.051059387021631</v>
      </c>
      <c r="AE372" s="35">
        <v>-25.573792258950625</v>
      </c>
    </row>
    <row r="373" spans="1:31" x14ac:dyDescent="0.2">
      <c r="A373" s="9" t="s">
        <v>648</v>
      </c>
      <c r="B373" s="4" t="s">
        <v>649</v>
      </c>
      <c r="C373" s="35">
        <v>-404.8264545178539</v>
      </c>
      <c r="D373" s="35">
        <v>-447.14225587246074</v>
      </c>
      <c r="E373" s="35">
        <v>-511.93609391579264</v>
      </c>
      <c r="F373" s="35">
        <v>-566.49962799662899</v>
      </c>
      <c r="G373" s="35">
        <v>-587.31585730903737</v>
      </c>
      <c r="H373" s="35">
        <v>-495.27391139536809</v>
      </c>
      <c r="I373" s="35">
        <v>-457.12922539017552</v>
      </c>
      <c r="J373" s="35">
        <v>-448.44427769437038</v>
      </c>
      <c r="K373" s="35">
        <v>-430.21123350108235</v>
      </c>
      <c r="L373" s="35">
        <v>-474.94540159749323</v>
      </c>
      <c r="M373" s="35">
        <v>-433.34570810398725</v>
      </c>
      <c r="N373" s="35">
        <v>-418.97784709629155</v>
      </c>
      <c r="O373" s="35">
        <v>-430.4031907918951</v>
      </c>
      <c r="P373" s="35">
        <v>-467.99520319077823</v>
      </c>
      <c r="Q373" s="35">
        <v>-265.28883230325829</v>
      </c>
      <c r="R373" s="35">
        <v>-256.74323692957182</v>
      </c>
      <c r="S373" s="35">
        <v>-295.33902521730442</v>
      </c>
      <c r="T373" s="35">
        <v>-325.0736779639314</v>
      </c>
      <c r="U373" s="35">
        <v>-372.93975431793172</v>
      </c>
      <c r="V373" s="35">
        <v>-367.11963099152473</v>
      </c>
      <c r="W373" s="35">
        <v>-383.07266061244172</v>
      </c>
      <c r="X373" s="35">
        <v>-376.02893069243277</v>
      </c>
      <c r="Y373" s="35">
        <v>-318.05188926539859</v>
      </c>
      <c r="Z373" s="35">
        <v>-345.44744417997128</v>
      </c>
      <c r="AA373" s="35">
        <v>-296.22835111124812</v>
      </c>
      <c r="AB373" s="35">
        <v>-338.43271507367928</v>
      </c>
      <c r="AC373" s="35">
        <v>-317.84422625931722</v>
      </c>
      <c r="AD373" s="35">
        <v>-239.21261570285571</v>
      </c>
      <c r="AE373" s="35">
        <v>-197.32146838970866</v>
      </c>
    </row>
    <row r="374" spans="1:31" x14ac:dyDescent="0.2">
      <c r="A374" s="9" t="s">
        <v>650</v>
      </c>
      <c r="B374" s="4" t="s">
        <v>651</v>
      </c>
      <c r="C374" s="21">
        <f t="shared" ref="C374:AE374" si="87">+C375+C376</f>
        <v>-1.4434709187170041</v>
      </c>
      <c r="D374" s="21">
        <f t="shared" si="87"/>
        <v>-1.5943544095954063</v>
      </c>
      <c r="E374" s="21">
        <f t="shared" si="87"/>
        <v>-1.8253867936795951</v>
      </c>
      <c r="F374" s="21">
        <f t="shared" si="87"/>
        <v>-2.0199414572623273</v>
      </c>
      <c r="G374" s="21">
        <f t="shared" si="87"/>
        <v>-2.0941649209576352</v>
      </c>
      <c r="H374" s="21">
        <f t="shared" si="87"/>
        <v>-1.7659752220241991</v>
      </c>
      <c r="I374" s="21">
        <f t="shared" si="87"/>
        <v>-1.6299644837495375</v>
      </c>
      <c r="J374" s="21">
        <f t="shared" si="87"/>
        <v>-1.5989969684363301</v>
      </c>
      <c r="K374" s="21">
        <f t="shared" si="87"/>
        <v>-1.5339842481484749</v>
      </c>
      <c r="L374" s="21">
        <f t="shared" si="87"/>
        <v>-1.6934907971882913</v>
      </c>
      <c r="M374" s="21">
        <f t="shared" si="87"/>
        <v>-1.5451606989072053</v>
      </c>
      <c r="N374" s="21">
        <f t="shared" si="87"/>
        <v>-1.4939298830913827</v>
      </c>
      <c r="O374" s="21">
        <f t="shared" si="87"/>
        <v>-1.489529963620374</v>
      </c>
      <c r="P374" s="21">
        <f t="shared" si="87"/>
        <v>-1.5785892633330378</v>
      </c>
      <c r="Q374" s="21">
        <f t="shared" si="87"/>
        <v>-0.87510306287423945</v>
      </c>
      <c r="R374" s="21">
        <f t="shared" si="87"/>
        <v>-0.83049983311610609</v>
      </c>
      <c r="S374" s="21">
        <f t="shared" si="87"/>
        <v>-0.93894958821465713</v>
      </c>
      <c r="T374" s="21">
        <f t="shared" si="87"/>
        <v>-1.01766150793802</v>
      </c>
      <c r="U374" s="21">
        <f t="shared" si="87"/>
        <v>-1.1042917416778684</v>
      </c>
      <c r="V374" s="21">
        <f t="shared" si="87"/>
        <v>-1.0334269716427813</v>
      </c>
      <c r="W374" s="21">
        <f t="shared" si="87"/>
        <v>-1.0147508640857617</v>
      </c>
      <c r="X374" s="21">
        <f t="shared" si="87"/>
        <v>-0.93652167399180319</v>
      </c>
      <c r="Y374" s="21">
        <f t="shared" si="87"/>
        <v>-0.74398519344896941</v>
      </c>
      <c r="Z374" s="21">
        <f t="shared" si="87"/>
        <v>-0.75805916708784749</v>
      </c>
      <c r="AA374" s="21">
        <f t="shared" si="87"/>
        <v>-1.08418916459883</v>
      </c>
      <c r="AB374" s="21">
        <f t="shared" si="87"/>
        <v>-1.7326068373938992</v>
      </c>
      <c r="AC374" s="21">
        <f t="shared" si="87"/>
        <v>-2.089201463121813</v>
      </c>
      <c r="AD374" s="21">
        <f t="shared" si="87"/>
        <v>-1.9186327425786243</v>
      </c>
      <c r="AE374" s="21">
        <f t="shared" si="87"/>
        <v>-1.8671112797452336</v>
      </c>
    </row>
    <row r="375" spans="1:31" x14ac:dyDescent="0.2">
      <c r="A375" s="9" t="s">
        <v>652</v>
      </c>
      <c r="B375" s="4" t="s">
        <v>653</v>
      </c>
      <c r="C375" s="35">
        <v>0</v>
      </c>
      <c r="D375" s="35">
        <v>0</v>
      </c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</row>
    <row r="376" spans="1:31" x14ac:dyDescent="0.2">
      <c r="A376" s="9" t="s">
        <v>654</v>
      </c>
      <c r="B376" s="4" t="s">
        <v>655</v>
      </c>
      <c r="C376" s="35">
        <v>-1.4434709187170041</v>
      </c>
      <c r="D376" s="35">
        <v>-1.5943544095954063</v>
      </c>
      <c r="E376" s="35">
        <v>-1.8253867936795951</v>
      </c>
      <c r="F376" s="35">
        <v>-2.0199414572623273</v>
      </c>
      <c r="G376" s="35">
        <v>-2.0941649209576352</v>
      </c>
      <c r="H376" s="35">
        <v>-1.7659752220241991</v>
      </c>
      <c r="I376" s="35">
        <v>-1.6299644837495375</v>
      </c>
      <c r="J376" s="35">
        <v>-1.5989969684363301</v>
      </c>
      <c r="K376" s="35">
        <v>-1.5339842481484749</v>
      </c>
      <c r="L376" s="35">
        <v>-1.6934907971882913</v>
      </c>
      <c r="M376" s="35">
        <v>-1.5451606989072053</v>
      </c>
      <c r="N376" s="35">
        <v>-1.4939298830913827</v>
      </c>
      <c r="O376" s="35">
        <v>-1.489529963620374</v>
      </c>
      <c r="P376" s="35">
        <v>-1.5785892633330378</v>
      </c>
      <c r="Q376" s="35">
        <v>-0.87510306287423945</v>
      </c>
      <c r="R376" s="35">
        <v>-0.83049983311610609</v>
      </c>
      <c r="S376" s="35">
        <v>-0.93894958821465713</v>
      </c>
      <c r="T376" s="35">
        <v>-1.01766150793802</v>
      </c>
      <c r="U376" s="35">
        <v>-1.1042917416778684</v>
      </c>
      <c r="V376" s="35">
        <v>-1.0334269716427813</v>
      </c>
      <c r="W376" s="35">
        <v>-1.0147508640857617</v>
      </c>
      <c r="X376" s="35">
        <v>-0.93652167399180319</v>
      </c>
      <c r="Y376" s="35">
        <v>-0.74398519344896941</v>
      </c>
      <c r="Z376" s="35">
        <v>-0.75805916708784749</v>
      </c>
      <c r="AA376" s="35">
        <v>-1.08418916459883</v>
      </c>
      <c r="AB376" s="35">
        <v>-1.7326068373938992</v>
      </c>
      <c r="AC376" s="35">
        <v>-2.089201463121813</v>
      </c>
      <c r="AD376" s="35">
        <v>-1.9186327425786243</v>
      </c>
      <c r="AE376" s="35">
        <v>-1.8671112797452336</v>
      </c>
    </row>
    <row r="377" spans="1:31" x14ac:dyDescent="0.2">
      <c r="A377" s="9" t="s">
        <v>656</v>
      </c>
      <c r="B377" s="4" t="s">
        <v>657</v>
      </c>
      <c r="C377" s="21">
        <f t="shared" ref="C377:AE377" si="88">+C378+C379</f>
        <v>0</v>
      </c>
      <c r="D377" s="21">
        <f t="shared" si="88"/>
        <v>0</v>
      </c>
      <c r="E377" s="21">
        <f t="shared" si="88"/>
        <v>0</v>
      </c>
      <c r="F377" s="21">
        <f t="shared" si="88"/>
        <v>0</v>
      </c>
      <c r="G377" s="21">
        <f t="shared" si="88"/>
        <v>0</v>
      </c>
      <c r="H377" s="21">
        <f t="shared" si="88"/>
        <v>0</v>
      </c>
      <c r="I377" s="21">
        <f t="shared" si="88"/>
        <v>0</v>
      </c>
      <c r="J377" s="21">
        <f t="shared" si="88"/>
        <v>0</v>
      </c>
      <c r="K377" s="21">
        <f t="shared" si="88"/>
        <v>0</v>
      </c>
      <c r="L377" s="21">
        <f t="shared" si="88"/>
        <v>0</v>
      </c>
      <c r="M377" s="21">
        <f t="shared" si="88"/>
        <v>0</v>
      </c>
      <c r="N377" s="21">
        <f t="shared" si="88"/>
        <v>0</v>
      </c>
      <c r="O377" s="21">
        <f t="shared" si="88"/>
        <v>0</v>
      </c>
      <c r="P377" s="21">
        <f t="shared" si="88"/>
        <v>0</v>
      </c>
      <c r="Q377" s="21">
        <f t="shared" si="88"/>
        <v>0</v>
      </c>
      <c r="R377" s="21">
        <f t="shared" si="88"/>
        <v>0</v>
      </c>
      <c r="S377" s="21">
        <f t="shared" si="88"/>
        <v>0</v>
      </c>
      <c r="T377" s="21">
        <f t="shared" si="88"/>
        <v>0</v>
      </c>
      <c r="U377" s="21">
        <f t="shared" si="88"/>
        <v>0</v>
      </c>
      <c r="V377" s="21">
        <f t="shared" si="88"/>
        <v>0</v>
      </c>
      <c r="W377" s="21">
        <f t="shared" si="88"/>
        <v>0</v>
      </c>
      <c r="X377" s="21">
        <f t="shared" si="88"/>
        <v>0</v>
      </c>
      <c r="Y377" s="21">
        <f t="shared" si="88"/>
        <v>0</v>
      </c>
      <c r="Z377" s="21">
        <f t="shared" si="88"/>
        <v>0</v>
      </c>
      <c r="AA377" s="21">
        <f t="shared" si="88"/>
        <v>0</v>
      </c>
      <c r="AB377" s="21">
        <f t="shared" si="88"/>
        <v>0</v>
      </c>
      <c r="AC377" s="21">
        <f t="shared" si="88"/>
        <v>0</v>
      </c>
      <c r="AD377" s="21">
        <f t="shared" si="88"/>
        <v>0</v>
      </c>
      <c r="AE377" s="21">
        <f t="shared" si="88"/>
        <v>0</v>
      </c>
    </row>
    <row r="378" spans="1:31" x14ac:dyDescent="0.2">
      <c r="A378" s="9" t="s">
        <v>658</v>
      </c>
      <c r="B378" s="4" t="s">
        <v>659</v>
      </c>
      <c r="C378" s="35">
        <v>0</v>
      </c>
      <c r="D378" s="35">
        <v>0</v>
      </c>
      <c r="E378" s="35">
        <v>0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</row>
    <row r="379" spans="1:31" x14ac:dyDescent="0.2">
      <c r="A379" s="9" t="s">
        <v>660</v>
      </c>
      <c r="B379" s="4" t="s">
        <v>661</v>
      </c>
      <c r="C379" s="35">
        <v>0</v>
      </c>
      <c r="D379" s="35">
        <v>0</v>
      </c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</row>
    <row r="380" spans="1:31" x14ac:dyDescent="0.2">
      <c r="A380" s="9" t="s">
        <v>662</v>
      </c>
      <c r="B380" s="4" t="s">
        <v>663</v>
      </c>
      <c r="C380" s="21">
        <f t="shared" ref="C380:AE380" si="89">+C381+C382</f>
        <v>0</v>
      </c>
      <c r="D380" s="21">
        <f t="shared" si="89"/>
        <v>0</v>
      </c>
      <c r="E380" s="21">
        <f t="shared" si="89"/>
        <v>0</v>
      </c>
      <c r="F380" s="21">
        <f t="shared" si="89"/>
        <v>0</v>
      </c>
      <c r="G380" s="21">
        <f t="shared" si="89"/>
        <v>0</v>
      </c>
      <c r="H380" s="21">
        <f t="shared" si="89"/>
        <v>0</v>
      </c>
      <c r="I380" s="21">
        <f t="shared" si="89"/>
        <v>0</v>
      </c>
      <c r="J380" s="21">
        <f t="shared" si="89"/>
        <v>0</v>
      </c>
      <c r="K380" s="21">
        <f t="shared" si="89"/>
        <v>0</v>
      </c>
      <c r="L380" s="21">
        <f t="shared" si="89"/>
        <v>0</v>
      </c>
      <c r="M380" s="21">
        <f t="shared" si="89"/>
        <v>0</v>
      </c>
      <c r="N380" s="21">
        <f t="shared" si="89"/>
        <v>0</v>
      </c>
      <c r="O380" s="21">
        <f t="shared" si="89"/>
        <v>0</v>
      </c>
      <c r="P380" s="21">
        <f t="shared" si="89"/>
        <v>0</v>
      </c>
      <c r="Q380" s="21">
        <f t="shared" si="89"/>
        <v>0</v>
      </c>
      <c r="R380" s="21">
        <f t="shared" si="89"/>
        <v>0</v>
      </c>
      <c r="S380" s="21">
        <f t="shared" si="89"/>
        <v>0</v>
      </c>
      <c r="T380" s="21">
        <f t="shared" si="89"/>
        <v>0</v>
      </c>
      <c r="U380" s="21">
        <f t="shared" si="89"/>
        <v>0</v>
      </c>
      <c r="V380" s="21">
        <f t="shared" si="89"/>
        <v>0</v>
      </c>
      <c r="W380" s="21">
        <f t="shared" si="89"/>
        <v>0</v>
      </c>
      <c r="X380" s="21">
        <f t="shared" si="89"/>
        <v>0</v>
      </c>
      <c r="Y380" s="21">
        <f t="shared" si="89"/>
        <v>0</v>
      </c>
      <c r="Z380" s="21">
        <f t="shared" si="89"/>
        <v>0</v>
      </c>
      <c r="AA380" s="21">
        <f t="shared" si="89"/>
        <v>0</v>
      </c>
      <c r="AB380" s="21">
        <f t="shared" si="89"/>
        <v>0</v>
      </c>
      <c r="AC380" s="21">
        <f t="shared" si="89"/>
        <v>0</v>
      </c>
      <c r="AD380" s="21">
        <f t="shared" si="89"/>
        <v>0</v>
      </c>
      <c r="AE380" s="21">
        <f t="shared" si="89"/>
        <v>0</v>
      </c>
    </row>
    <row r="381" spans="1:31" x14ac:dyDescent="0.2">
      <c r="A381" s="9" t="s">
        <v>664</v>
      </c>
      <c r="B381" s="4" t="s">
        <v>665</v>
      </c>
      <c r="C381" s="35">
        <v>0</v>
      </c>
      <c r="D381" s="35">
        <v>0</v>
      </c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</row>
    <row r="382" spans="1:31" x14ac:dyDescent="0.2">
      <c r="A382" s="9" t="s">
        <v>666</v>
      </c>
      <c r="B382" s="4" t="s">
        <v>667</v>
      </c>
      <c r="C382" s="35">
        <v>0</v>
      </c>
      <c r="D382" s="35">
        <v>0</v>
      </c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</row>
    <row r="383" spans="1:31" x14ac:dyDescent="0.2">
      <c r="A383" s="9" t="s">
        <v>668</v>
      </c>
      <c r="B383" s="4" t="s">
        <v>639</v>
      </c>
      <c r="C383" s="21">
        <f t="shared" ref="C383:AE383" si="90">+C384+C385</f>
        <v>0</v>
      </c>
      <c r="D383" s="21">
        <f t="shared" si="90"/>
        <v>0</v>
      </c>
      <c r="E383" s="21">
        <f t="shared" si="90"/>
        <v>0</v>
      </c>
      <c r="F383" s="21">
        <f t="shared" si="90"/>
        <v>0</v>
      </c>
      <c r="G383" s="21">
        <f t="shared" si="90"/>
        <v>0</v>
      </c>
      <c r="H383" s="21">
        <f t="shared" si="90"/>
        <v>0</v>
      </c>
      <c r="I383" s="21">
        <f t="shared" si="90"/>
        <v>0</v>
      </c>
      <c r="J383" s="21">
        <f t="shared" si="90"/>
        <v>0</v>
      </c>
      <c r="K383" s="21">
        <f t="shared" si="90"/>
        <v>0</v>
      </c>
      <c r="L383" s="21">
        <f t="shared" si="90"/>
        <v>0</v>
      </c>
      <c r="M383" s="21">
        <f t="shared" si="90"/>
        <v>0</v>
      </c>
      <c r="N383" s="21">
        <f t="shared" si="90"/>
        <v>0</v>
      </c>
      <c r="O383" s="21">
        <f t="shared" si="90"/>
        <v>0</v>
      </c>
      <c r="P383" s="21">
        <f t="shared" si="90"/>
        <v>0</v>
      </c>
      <c r="Q383" s="21">
        <f t="shared" si="90"/>
        <v>0</v>
      </c>
      <c r="R383" s="21">
        <f t="shared" si="90"/>
        <v>0</v>
      </c>
      <c r="S383" s="21">
        <f t="shared" si="90"/>
        <v>0</v>
      </c>
      <c r="T383" s="21">
        <f t="shared" si="90"/>
        <v>0</v>
      </c>
      <c r="U383" s="21">
        <f t="shared" si="90"/>
        <v>0</v>
      </c>
      <c r="V383" s="21">
        <f t="shared" si="90"/>
        <v>0</v>
      </c>
      <c r="W383" s="21">
        <f t="shared" si="90"/>
        <v>0</v>
      </c>
      <c r="X383" s="21">
        <f t="shared" si="90"/>
        <v>0</v>
      </c>
      <c r="Y383" s="21">
        <f t="shared" si="90"/>
        <v>0</v>
      </c>
      <c r="Z383" s="21">
        <f t="shared" si="90"/>
        <v>0</v>
      </c>
      <c r="AA383" s="21">
        <f t="shared" si="90"/>
        <v>0</v>
      </c>
      <c r="AB383" s="21">
        <f t="shared" si="90"/>
        <v>0</v>
      </c>
      <c r="AC383" s="21">
        <f t="shared" si="90"/>
        <v>0</v>
      </c>
      <c r="AD383" s="21">
        <f t="shared" si="90"/>
        <v>0</v>
      </c>
      <c r="AE383" s="21">
        <f t="shared" si="90"/>
        <v>0</v>
      </c>
    </row>
    <row r="384" spans="1:31" x14ac:dyDescent="0.2">
      <c r="A384" s="9" t="s">
        <v>669</v>
      </c>
      <c r="B384" s="4" t="s">
        <v>670</v>
      </c>
      <c r="C384" s="35">
        <v>0</v>
      </c>
      <c r="D384" s="35">
        <v>0</v>
      </c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</row>
    <row r="385" spans="1:31" x14ac:dyDescent="0.2">
      <c r="A385" s="9" t="s">
        <v>671</v>
      </c>
      <c r="B385" s="4" t="s">
        <v>672</v>
      </c>
      <c r="C385" s="21">
        <f t="shared" ref="C385:AE385" si="91">+C386+C387+C388+C389+C390</f>
        <v>0</v>
      </c>
      <c r="D385" s="21">
        <f t="shared" si="91"/>
        <v>0</v>
      </c>
      <c r="E385" s="21">
        <f t="shared" si="91"/>
        <v>0</v>
      </c>
      <c r="F385" s="21">
        <f t="shared" si="91"/>
        <v>0</v>
      </c>
      <c r="G385" s="21">
        <f t="shared" si="91"/>
        <v>0</v>
      </c>
      <c r="H385" s="21">
        <f t="shared" si="91"/>
        <v>0</v>
      </c>
      <c r="I385" s="21">
        <f t="shared" si="91"/>
        <v>0</v>
      </c>
      <c r="J385" s="21">
        <f t="shared" si="91"/>
        <v>0</v>
      </c>
      <c r="K385" s="21">
        <f t="shared" si="91"/>
        <v>0</v>
      </c>
      <c r="L385" s="21">
        <f t="shared" si="91"/>
        <v>0</v>
      </c>
      <c r="M385" s="21">
        <f t="shared" si="91"/>
        <v>0</v>
      </c>
      <c r="N385" s="21">
        <f t="shared" si="91"/>
        <v>0</v>
      </c>
      <c r="O385" s="21">
        <f t="shared" si="91"/>
        <v>0</v>
      </c>
      <c r="P385" s="21">
        <f t="shared" si="91"/>
        <v>0</v>
      </c>
      <c r="Q385" s="21">
        <f t="shared" si="91"/>
        <v>0</v>
      </c>
      <c r="R385" s="21">
        <f t="shared" si="91"/>
        <v>0</v>
      </c>
      <c r="S385" s="21">
        <f t="shared" si="91"/>
        <v>0</v>
      </c>
      <c r="T385" s="21">
        <f t="shared" si="91"/>
        <v>0</v>
      </c>
      <c r="U385" s="21">
        <f t="shared" si="91"/>
        <v>0</v>
      </c>
      <c r="V385" s="21">
        <f t="shared" si="91"/>
        <v>0</v>
      </c>
      <c r="W385" s="21">
        <f t="shared" si="91"/>
        <v>0</v>
      </c>
      <c r="X385" s="21">
        <f t="shared" si="91"/>
        <v>0</v>
      </c>
      <c r="Y385" s="21">
        <f t="shared" si="91"/>
        <v>0</v>
      </c>
      <c r="Z385" s="21">
        <f t="shared" si="91"/>
        <v>0</v>
      </c>
      <c r="AA385" s="21">
        <f t="shared" si="91"/>
        <v>0</v>
      </c>
      <c r="AB385" s="21">
        <f t="shared" si="91"/>
        <v>0</v>
      </c>
      <c r="AC385" s="21">
        <f t="shared" si="91"/>
        <v>0</v>
      </c>
      <c r="AD385" s="21">
        <f t="shared" si="91"/>
        <v>0</v>
      </c>
      <c r="AE385" s="21">
        <f t="shared" si="91"/>
        <v>0</v>
      </c>
    </row>
    <row r="386" spans="1:31" x14ac:dyDescent="0.2">
      <c r="A386" s="9" t="s">
        <v>673</v>
      </c>
      <c r="B386" s="4" t="s">
        <v>550</v>
      </c>
      <c r="C386" s="35">
        <v>0</v>
      </c>
      <c r="D386" s="35">
        <v>0</v>
      </c>
      <c r="E386" s="35">
        <v>0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</row>
    <row r="387" spans="1:31" x14ac:dyDescent="0.2">
      <c r="A387" s="9" t="s">
        <v>674</v>
      </c>
      <c r="B387" s="4" t="s">
        <v>645</v>
      </c>
      <c r="C387" s="35">
        <v>0</v>
      </c>
      <c r="D387" s="35">
        <v>0</v>
      </c>
      <c r="E387" s="35">
        <v>0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</row>
    <row r="388" spans="1:31" x14ac:dyDescent="0.2">
      <c r="A388" s="9" t="s">
        <v>675</v>
      </c>
      <c r="B388" s="4" t="s">
        <v>651</v>
      </c>
      <c r="C388" s="35">
        <v>0</v>
      </c>
      <c r="D388" s="35">
        <v>0</v>
      </c>
      <c r="E388" s="35">
        <v>0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</row>
    <row r="389" spans="1:31" x14ac:dyDescent="0.2">
      <c r="A389" s="9" t="s">
        <v>676</v>
      </c>
      <c r="B389" s="4" t="s">
        <v>657</v>
      </c>
      <c r="C389" s="35">
        <v>0</v>
      </c>
      <c r="D389" s="35">
        <v>0</v>
      </c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</row>
    <row r="390" spans="1:31" x14ac:dyDescent="0.2">
      <c r="A390" s="9" t="s">
        <v>677</v>
      </c>
      <c r="B390" s="4" t="s">
        <v>663</v>
      </c>
      <c r="C390" s="35">
        <v>0</v>
      </c>
      <c r="D390" s="35">
        <v>0</v>
      </c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</row>
    <row r="391" spans="1:31" x14ac:dyDescent="0.2">
      <c r="A391" s="9" t="s">
        <v>678</v>
      </c>
      <c r="B391" s="4" t="s">
        <v>645</v>
      </c>
      <c r="C391" s="21">
        <f t="shared" ref="C391:AE391" si="92">+C392+C393</f>
        <v>-0.3174119299999999</v>
      </c>
      <c r="D391" s="21">
        <f t="shared" si="92"/>
        <v>-0.6348238599999998</v>
      </c>
      <c r="E391" s="21">
        <f t="shared" si="92"/>
        <v>-0.95223578999999992</v>
      </c>
      <c r="F391" s="21">
        <f t="shared" si="92"/>
        <v>-1.2696477199999996</v>
      </c>
      <c r="G391" s="21">
        <f t="shared" si="92"/>
        <v>-1.5870596499999996</v>
      </c>
      <c r="H391" s="21">
        <f t="shared" si="92"/>
        <v>-1.9044715799999998</v>
      </c>
      <c r="I391" s="21">
        <f t="shared" si="92"/>
        <v>-2.2218835100000001</v>
      </c>
      <c r="J391" s="21">
        <f t="shared" si="92"/>
        <v>-2.5392954399999992</v>
      </c>
      <c r="K391" s="21">
        <f t="shared" si="92"/>
        <v>-2.8567073700000005</v>
      </c>
      <c r="L391" s="21">
        <f t="shared" si="92"/>
        <v>-3.1741192999999992</v>
      </c>
      <c r="M391" s="21">
        <f t="shared" si="92"/>
        <v>-3.491531230000001</v>
      </c>
      <c r="N391" s="21">
        <f t="shared" si="92"/>
        <v>-3.8089431599999997</v>
      </c>
      <c r="O391" s="21">
        <f t="shared" si="92"/>
        <v>-4.1549381279999995</v>
      </c>
      <c r="P391" s="21">
        <f t="shared" si="92"/>
        <v>-4.5009330960000007</v>
      </c>
      <c r="Q391" s="21">
        <f t="shared" si="92"/>
        <v>-4.8469280639999992</v>
      </c>
      <c r="R391" s="21">
        <f t="shared" si="92"/>
        <v>-5.1929230319999986</v>
      </c>
      <c r="S391" s="21">
        <f t="shared" si="92"/>
        <v>-5.5389179999999998</v>
      </c>
      <c r="T391" s="21">
        <f t="shared" si="92"/>
        <v>-5.8849129679999974</v>
      </c>
      <c r="U391" s="21">
        <f t="shared" si="92"/>
        <v>-6.2880878939999976</v>
      </c>
      <c r="V391" s="21">
        <f t="shared" si="92"/>
        <v>-6.6912628199999995</v>
      </c>
      <c r="W391" s="21">
        <f t="shared" si="92"/>
        <v>-6.777025816000001</v>
      </c>
      <c r="X391" s="21">
        <f t="shared" si="92"/>
        <v>-6.8627888119999962</v>
      </c>
      <c r="Y391" s="21">
        <f t="shared" si="92"/>
        <v>-6.9485518079999977</v>
      </c>
      <c r="Z391" s="21">
        <f t="shared" si="92"/>
        <v>-7.0343148039999983</v>
      </c>
      <c r="AA391" s="21">
        <f t="shared" si="92"/>
        <v>-25.553180443999985</v>
      </c>
      <c r="AB391" s="21">
        <f t="shared" si="92"/>
        <v>-44.072046084</v>
      </c>
      <c r="AC391" s="21">
        <f t="shared" si="92"/>
        <v>-62.590911723999959</v>
      </c>
      <c r="AD391" s="21">
        <f t="shared" si="92"/>
        <v>-81.109777363999967</v>
      </c>
      <c r="AE391" s="21">
        <f t="shared" si="92"/>
        <v>-99.628643003999997</v>
      </c>
    </row>
    <row r="392" spans="1:31" x14ac:dyDescent="0.2">
      <c r="A392" s="9" t="s">
        <v>679</v>
      </c>
      <c r="B392" s="4" t="s">
        <v>680</v>
      </c>
      <c r="C392" s="35">
        <v>0</v>
      </c>
      <c r="D392" s="35">
        <v>0</v>
      </c>
      <c r="E392" s="35">
        <v>0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</row>
    <row r="393" spans="1:31" x14ac:dyDescent="0.2">
      <c r="A393" s="9" t="s">
        <v>681</v>
      </c>
      <c r="B393" s="4" t="s">
        <v>682</v>
      </c>
      <c r="C393" s="21">
        <f t="shared" ref="C393:AE393" si="93">+C394+C395+C396+C397+C398</f>
        <v>-0.3174119299999999</v>
      </c>
      <c r="D393" s="21">
        <f t="shared" si="93"/>
        <v>-0.6348238599999998</v>
      </c>
      <c r="E393" s="21">
        <f t="shared" si="93"/>
        <v>-0.95223578999999992</v>
      </c>
      <c r="F393" s="21">
        <f t="shared" si="93"/>
        <v>-1.2696477199999996</v>
      </c>
      <c r="G393" s="21">
        <f t="shared" si="93"/>
        <v>-1.5870596499999996</v>
      </c>
      <c r="H393" s="21">
        <f t="shared" si="93"/>
        <v>-1.9044715799999998</v>
      </c>
      <c r="I393" s="21">
        <f t="shared" si="93"/>
        <v>-2.2218835100000001</v>
      </c>
      <c r="J393" s="21">
        <f t="shared" si="93"/>
        <v>-2.5392954399999992</v>
      </c>
      <c r="K393" s="21">
        <f t="shared" si="93"/>
        <v>-2.8567073700000005</v>
      </c>
      <c r="L393" s="21">
        <f t="shared" si="93"/>
        <v>-3.1741192999999992</v>
      </c>
      <c r="M393" s="21">
        <f t="shared" si="93"/>
        <v>-3.491531230000001</v>
      </c>
      <c r="N393" s="21">
        <f t="shared" si="93"/>
        <v>-3.8089431599999997</v>
      </c>
      <c r="O393" s="21">
        <f t="shared" si="93"/>
        <v>-4.1549381279999995</v>
      </c>
      <c r="P393" s="21">
        <f t="shared" si="93"/>
        <v>-4.5009330960000007</v>
      </c>
      <c r="Q393" s="21">
        <f t="shared" si="93"/>
        <v>-4.8469280639999992</v>
      </c>
      <c r="R393" s="21">
        <f t="shared" si="93"/>
        <v>-5.1929230319999986</v>
      </c>
      <c r="S393" s="21">
        <f t="shared" si="93"/>
        <v>-5.5389179999999998</v>
      </c>
      <c r="T393" s="21">
        <f t="shared" si="93"/>
        <v>-5.8849129679999974</v>
      </c>
      <c r="U393" s="21">
        <f t="shared" si="93"/>
        <v>-6.2880878939999976</v>
      </c>
      <c r="V393" s="21">
        <f t="shared" si="93"/>
        <v>-6.6912628199999995</v>
      </c>
      <c r="W393" s="21">
        <f t="shared" si="93"/>
        <v>-6.777025816000001</v>
      </c>
      <c r="X393" s="21">
        <f t="shared" si="93"/>
        <v>-6.8627888119999962</v>
      </c>
      <c r="Y393" s="21">
        <f t="shared" si="93"/>
        <v>-6.9485518079999977</v>
      </c>
      <c r="Z393" s="21">
        <f t="shared" si="93"/>
        <v>-7.0343148039999983</v>
      </c>
      <c r="AA393" s="21">
        <f t="shared" si="93"/>
        <v>-25.553180443999985</v>
      </c>
      <c r="AB393" s="21">
        <f t="shared" si="93"/>
        <v>-44.072046084</v>
      </c>
      <c r="AC393" s="21">
        <f t="shared" si="93"/>
        <v>-62.590911723999959</v>
      </c>
      <c r="AD393" s="21">
        <f t="shared" si="93"/>
        <v>-81.109777363999967</v>
      </c>
      <c r="AE393" s="21">
        <f t="shared" si="93"/>
        <v>-99.628643003999997</v>
      </c>
    </row>
    <row r="394" spans="1:31" x14ac:dyDescent="0.2">
      <c r="A394" s="9" t="s">
        <v>683</v>
      </c>
      <c r="B394" s="4" t="s">
        <v>550</v>
      </c>
      <c r="C394" s="35">
        <v>0</v>
      </c>
      <c r="D394" s="35">
        <v>0</v>
      </c>
      <c r="E394" s="35">
        <v>0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</row>
    <row r="395" spans="1:31" x14ac:dyDescent="0.2">
      <c r="A395" s="9" t="s">
        <v>684</v>
      </c>
      <c r="B395" s="4" t="s">
        <v>639</v>
      </c>
      <c r="C395" s="35">
        <v>-0.3174119299999999</v>
      </c>
      <c r="D395" s="35">
        <v>-0.6348238599999998</v>
      </c>
      <c r="E395" s="35">
        <v>-0.95223578999999992</v>
      </c>
      <c r="F395" s="35">
        <v>-1.2696477199999996</v>
      </c>
      <c r="G395" s="35">
        <v>-1.5870596499999996</v>
      </c>
      <c r="H395" s="35">
        <v>-1.9044715799999998</v>
      </c>
      <c r="I395" s="35">
        <v>-2.2218835100000001</v>
      </c>
      <c r="J395" s="35">
        <v>-2.5392954399999992</v>
      </c>
      <c r="K395" s="35">
        <v>-2.8567073700000005</v>
      </c>
      <c r="L395" s="35">
        <v>-3.1741192999999992</v>
      </c>
      <c r="M395" s="35">
        <v>-3.491531230000001</v>
      </c>
      <c r="N395" s="35">
        <v>-3.8089431599999997</v>
      </c>
      <c r="O395" s="35">
        <v>-4.1549381279999995</v>
      </c>
      <c r="P395" s="35">
        <v>-4.5009330960000007</v>
      </c>
      <c r="Q395" s="35">
        <v>-4.8469280639999992</v>
      </c>
      <c r="R395" s="35">
        <v>-5.1929230319999986</v>
      </c>
      <c r="S395" s="35">
        <v>-5.5389179999999998</v>
      </c>
      <c r="T395" s="35">
        <v>-5.8849129679999974</v>
      </c>
      <c r="U395" s="35">
        <v>-6.2880878939999976</v>
      </c>
      <c r="V395" s="35">
        <v>-6.6912628199999995</v>
      </c>
      <c r="W395" s="35">
        <v>-6.777025816000001</v>
      </c>
      <c r="X395" s="35">
        <v>-6.8627888119999962</v>
      </c>
      <c r="Y395" s="35">
        <v>-6.9485518079999977</v>
      </c>
      <c r="Z395" s="35">
        <v>-7.0343148039999983</v>
      </c>
      <c r="AA395" s="35">
        <v>-25.553180443999985</v>
      </c>
      <c r="AB395" s="35">
        <v>-44.072046084</v>
      </c>
      <c r="AC395" s="35">
        <v>-62.590911723999959</v>
      </c>
      <c r="AD395" s="35">
        <v>-81.109777363999967</v>
      </c>
      <c r="AE395" s="35">
        <v>-99.628643003999997</v>
      </c>
    </row>
    <row r="396" spans="1:31" x14ac:dyDescent="0.2">
      <c r="A396" s="9" t="s">
        <v>685</v>
      </c>
      <c r="B396" s="4" t="s">
        <v>651</v>
      </c>
      <c r="C396" s="35">
        <v>0</v>
      </c>
      <c r="D396" s="35">
        <v>0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</row>
    <row r="397" spans="1:31" x14ac:dyDescent="0.2">
      <c r="A397" s="9" t="s">
        <v>686</v>
      </c>
      <c r="B397" s="4" t="s">
        <v>657</v>
      </c>
      <c r="C397" s="35">
        <v>0</v>
      </c>
      <c r="D397" s="35">
        <v>0</v>
      </c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</row>
    <row r="398" spans="1:31" x14ac:dyDescent="0.2">
      <c r="A398" s="9" t="s">
        <v>687</v>
      </c>
      <c r="B398" s="4" t="s">
        <v>663</v>
      </c>
      <c r="C398" s="35">
        <v>0</v>
      </c>
      <c r="D398" s="35">
        <v>0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</row>
    <row r="399" spans="1:31" x14ac:dyDescent="0.2">
      <c r="A399" s="9" t="s">
        <v>688</v>
      </c>
      <c r="B399" s="4" t="s">
        <v>651</v>
      </c>
      <c r="C399" s="21">
        <f t="shared" ref="C399:AE399" si="94">+C400+C401</f>
        <v>0</v>
      </c>
      <c r="D399" s="21">
        <f t="shared" si="94"/>
        <v>0</v>
      </c>
      <c r="E399" s="21">
        <f t="shared" si="94"/>
        <v>0</v>
      </c>
      <c r="F399" s="21">
        <f t="shared" si="94"/>
        <v>0</v>
      </c>
      <c r="G399" s="21">
        <f t="shared" si="94"/>
        <v>0</v>
      </c>
      <c r="H399" s="21">
        <f t="shared" si="94"/>
        <v>0</v>
      </c>
      <c r="I399" s="21">
        <f t="shared" si="94"/>
        <v>0</v>
      </c>
      <c r="J399" s="21">
        <f t="shared" si="94"/>
        <v>0</v>
      </c>
      <c r="K399" s="21">
        <f t="shared" si="94"/>
        <v>0</v>
      </c>
      <c r="L399" s="21">
        <f t="shared" si="94"/>
        <v>0</v>
      </c>
      <c r="M399" s="21">
        <f t="shared" si="94"/>
        <v>0</v>
      </c>
      <c r="N399" s="21">
        <f t="shared" si="94"/>
        <v>0</v>
      </c>
      <c r="O399" s="21">
        <f t="shared" si="94"/>
        <v>0</v>
      </c>
      <c r="P399" s="21">
        <f t="shared" si="94"/>
        <v>0</v>
      </c>
      <c r="Q399" s="21">
        <f t="shared" si="94"/>
        <v>0</v>
      </c>
      <c r="R399" s="21">
        <f t="shared" si="94"/>
        <v>0</v>
      </c>
      <c r="S399" s="21">
        <f t="shared" si="94"/>
        <v>0</v>
      </c>
      <c r="T399" s="21">
        <f t="shared" si="94"/>
        <v>0</v>
      </c>
      <c r="U399" s="21">
        <f t="shared" si="94"/>
        <v>0</v>
      </c>
      <c r="V399" s="21">
        <f t="shared" si="94"/>
        <v>0</v>
      </c>
      <c r="W399" s="21">
        <f t="shared" si="94"/>
        <v>0</v>
      </c>
      <c r="X399" s="21">
        <f t="shared" si="94"/>
        <v>0</v>
      </c>
      <c r="Y399" s="21">
        <f t="shared" si="94"/>
        <v>0</v>
      </c>
      <c r="Z399" s="21">
        <f t="shared" si="94"/>
        <v>0</v>
      </c>
      <c r="AA399" s="21">
        <f t="shared" si="94"/>
        <v>0</v>
      </c>
      <c r="AB399" s="21">
        <f t="shared" si="94"/>
        <v>0</v>
      </c>
      <c r="AC399" s="21">
        <f t="shared" si="94"/>
        <v>0</v>
      </c>
      <c r="AD399" s="21">
        <f t="shared" si="94"/>
        <v>0</v>
      </c>
      <c r="AE399" s="21">
        <f t="shared" si="94"/>
        <v>0</v>
      </c>
    </row>
    <row r="400" spans="1:31" x14ac:dyDescent="0.2">
      <c r="A400" s="9" t="s">
        <v>689</v>
      </c>
      <c r="B400" s="4" t="s">
        <v>690</v>
      </c>
      <c r="C400" s="35">
        <v>0</v>
      </c>
      <c r="D400" s="35">
        <v>0</v>
      </c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</row>
    <row r="401" spans="1:31" x14ac:dyDescent="0.2">
      <c r="A401" s="9" t="s">
        <v>691</v>
      </c>
      <c r="B401" s="4" t="s">
        <v>692</v>
      </c>
      <c r="C401" s="21">
        <f t="shared" ref="C401:AE401" si="95">+C402+C403+C404+C405+C406</f>
        <v>0</v>
      </c>
      <c r="D401" s="21">
        <f t="shared" si="95"/>
        <v>0</v>
      </c>
      <c r="E401" s="21">
        <f t="shared" si="95"/>
        <v>0</v>
      </c>
      <c r="F401" s="21">
        <f t="shared" si="95"/>
        <v>0</v>
      </c>
      <c r="G401" s="21">
        <f t="shared" si="95"/>
        <v>0</v>
      </c>
      <c r="H401" s="21">
        <f t="shared" si="95"/>
        <v>0</v>
      </c>
      <c r="I401" s="21">
        <f t="shared" si="95"/>
        <v>0</v>
      </c>
      <c r="J401" s="21">
        <f t="shared" si="95"/>
        <v>0</v>
      </c>
      <c r="K401" s="21">
        <f t="shared" si="95"/>
        <v>0</v>
      </c>
      <c r="L401" s="21">
        <f t="shared" si="95"/>
        <v>0</v>
      </c>
      <c r="M401" s="21">
        <f t="shared" si="95"/>
        <v>0</v>
      </c>
      <c r="N401" s="21">
        <f t="shared" si="95"/>
        <v>0</v>
      </c>
      <c r="O401" s="21">
        <f t="shared" si="95"/>
        <v>0</v>
      </c>
      <c r="P401" s="21">
        <f t="shared" si="95"/>
        <v>0</v>
      </c>
      <c r="Q401" s="21">
        <f t="shared" si="95"/>
        <v>0</v>
      </c>
      <c r="R401" s="21">
        <f t="shared" si="95"/>
        <v>0</v>
      </c>
      <c r="S401" s="21">
        <f t="shared" si="95"/>
        <v>0</v>
      </c>
      <c r="T401" s="21">
        <f t="shared" si="95"/>
        <v>0</v>
      </c>
      <c r="U401" s="21">
        <f t="shared" si="95"/>
        <v>0</v>
      </c>
      <c r="V401" s="21">
        <f t="shared" si="95"/>
        <v>0</v>
      </c>
      <c r="W401" s="21">
        <f t="shared" si="95"/>
        <v>0</v>
      </c>
      <c r="X401" s="21">
        <f t="shared" si="95"/>
        <v>0</v>
      </c>
      <c r="Y401" s="21">
        <f t="shared" si="95"/>
        <v>0</v>
      </c>
      <c r="Z401" s="21">
        <f t="shared" si="95"/>
        <v>0</v>
      </c>
      <c r="AA401" s="21">
        <f t="shared" si="95"/>
        <v>0</v>
      </c>
      <c r="AB401" s="21">
        <f t="shared" si="95"/>
        <v>0</v>
      </c>
      <c r="AC401" s="21">
        <f t="shared" si="95"/>
        <v>0</v>
      </c>
      <c r="AD401" s="21">
        <f t="shared" si="95"/>
        <v>0</v>
      </c>
      <c r="AE401" s="21">
        <f t="shared" si="95"/>
        <v>0</v>
      </c>
    </row>
    <row r="402" spans="1:31" x14ac:dyDescent="0.2">
      <c r="A402" s="9" t="s">
        <v>693</v>
      </c>
      <c r="B402" s="4" t="s">
        <v>550</v>
      </c>
      <c r="C402" s="35">
        <v>0</v>
      </c>
      <c r="D402" s="35">
        <v>0</v>
      </c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</row>
    <row r="403" spans="1:31" x14ac:dyDescent="0.2">
      <c r="A403" s="9" t="s">
        <v>694</v>
      </c>
      <c r="B403" s="4" t="s">
        <v>639</v>
      </c>
      <c r="C403" s="35">
        <v>0</v>
      </c>
      <c r="D403" s="35">
        <v>0</v>
      </c>
      <c r="E403" s="35">
        <v>0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</row>
    <row r="404" spans="1:31" x14ac:dyDescent="0.2">
      <c r="A404" s="9" t="s">
        <v>695</v>
      </c>
      <c r="B404" s="4" t="s">
        <v>645</v>
      </c>
      <c r="C404" s="35">
        <v>0</v>
      </c>
      <c r="D404" s="35">
        <v>0</v>
      </c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</row>
    <row r="405" spans="1:31" x14ac:dyDescent="0.2">
      <c r="A405" s="9" t="s">
        <v>696</v>
      </c>
      <c r="B405" s="4" t="s">
        <v>657</v>
      </c>
      <c r="C405" s="35">
        <v>0</v>
      </c>
      <c r="D405" s="35">
        <v>0</v>
      </c>
      <c r="E405" s="35">
        <v>0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</row>
    <row r="406" spans="1:31" x14ac:dyDescent="0.2">
      <c r="A406" s="9" t="s">
        <v>697</v>
      </c>
      <c r="B406" s="4" t="s">
        <v>663</v>
      </c>
      <c r="C406" s="35">
        <v>0</v>
      </c>
      <c r="D406" s="35">
        <v>0</v>
      </c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</row>
    <row r="407" spans="1:31" x14ac:dyDescent="0.2">
      <c r="A407" s="9" t="s">
        <v>698</v>
      </c>
      <c r="B407" s="4" t="s">
        <v>657</v>
      </c>
      <c r="C407" s="21">
        <f t="shared" ref="C407:AE407" si="96">+C408+C409</f>
        <v>0</v>
      </c>
      <c r="D407" s="21">
        <f t="shared" si="96"/>
        <v>0</v>
      </c>
      <c r="E407" s="21">
        <f t="shared" si="96"/>
        <v>0</v>
      </c>
      <c r="F407" s="21">
        <f t="shared" si="96"/>
        <v>0</v>
      </c>
      <c r="G407" s="21">
        <f t="shared" si="96"/>
        <v>0</v>
      </c>
      <c r="H407" s="21">
        <f t="shared" si="96"/>
        <v>0</v>
      </c>
      <c r="I407" s="21">
        <f t="shared" si="96"/>
        <v>0</v>
      </c>
      <c r="J407" s="21">
        <f t="shared" si="96"/>
        <v>0</v>
      </c>
      <c r="K407" s="21">
        <f t="shared" si="96"/>
        <v>0</v>
      </c>
      <c r="L407" s="21">
        <f t="shared" si="96"/>
        <v>0</v>
      </c>
      <c r="M407" s="21">
        <f t="shared" si="96"/>
        <v>0</v>
      </c>
      <c r="N407" s="21">
        <f t="shared" si="96"/>
        <v>0</v>
      </c>
      <c r="O407" s="21">
        <f t="shared" si="96"/>
        <v>0</v>
      </c>
      <c r="P407" s="21">
        <f t="shared" si="96"/>
        <v>0</v>
      </c>
      <c r="Q407" s="21">
        <f t="shared" si="96"/>
        <v>0</v>
      </c>
      <c r="R407" s="21">
        <f t="shared" si="96"/>
        <v>0</v>
      </c>
      <c r="S407" s="21">
        <f t="shared" si="96"/>
        <v>0</v>
      </c>
      <c r="T407" s="21">
        <f t="shared" si="96"/>
        <v>0</v>
      </c>
      <c r="U407" s="21">
        <f t="shared" si="96"/>
        <v>0</v>
      </c>
      <c r="V407" s="21">
        <f t="shared" si="96"/>
        <v>0</v>
      </c>
      <c r="W407" s="21">
        <f t="shared" si="96"/>
        <v>0</v>
      </c>
      <c r="X407" s="21">
        <f t="shared" si="96"/>
        <v>0</v>
      </c>
      <c r="Y407" s="21">
        <f t="shared" si="96"/>
        <v>0</v>
      </c>
      <c r="Z407" s="21">
        <f t="shared" si="96"/>
        <v>0</v>
      </c>
      <c r="AA407" s="21">
        <f t="shared" si="96"/>
        <v>0</v>
      </c>
      <c r="AB407" s="21">
        <f t="shared" si="96"/>
        <v>0</v>
      </c>
      <c r="AC407" s="21">
        <f t="shared" si="96"/>
        <v>0</v>
      </c>
      <c r="AD407" s="21">
        <f t="shared" si="96"/>
        <v>0</v>
      </c>
      <c r="AE407" s="21">
        <f t="shared" si="96"/>
        <v>0</v>
      </c>
    </row>
    <row r="408" spans="1:31" x14ac:dyDescent="0.2">
      <c r="A408" s="9" t="s">
        <v>699</v>
      </c>
      <c r="B408" s="4" t="s">
        <v>700</v>
      </c>
      <c r="C408" s="35">
        <v>0</v>
      </c>
      <c r="D408" s="35">
        <v>0</v>
      </c>
      <c r="E408" s="35">
        <v>0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</row>
    <row r="409" spans="1:31" x14ac:dyDescent="0.2">
      <c r="A409" s="9" t="s">
        <v>701</v>
      </c>
      <c r="B409" s="4" t="s">
        <v>702</v>
      </c>
      <c r="C409" s="21">
        <f t="shared" ref="C409:AE409" si="97">+C410+C411+C412+C413+C414</f>
        <v>0</v>
      </c>
      <c r="D409" s="21">
        <f t="shared" si="97"/>
        <v>0</v>
      </c>
      <c r="E409" s="21">
        <f t="shared" si="97"/>
        <v>0</v>
      </c>
      <c r="F409" s="21">
        <f t="shared" si="97"/>
        <v>0</v>
      </c>
      <c r="G409" s="21">
        <f t="shared" si="97"/>
        <v>0</v>
      </c>
      <c r="H409" s="21">
        <f t="shared" si="97"/>
        <v>0</v>
      </c>
      <c r="I409" s="21">
        <f t="shared" si="97"/>
        <v>0</v>
      </c>
      <c r="J409" s="21">
        <f t="shared" si="97"/>
        <v>0</v>
      </c>
      <c r="K409" s="21">
        <f t="shared" si="97"/>
        <v>0</v>
      </c>
      <c r="L409" s="21">
        <f t="shared" si="97"/>
        <v>0</v>
      </c>
      <c r="M409" s="21">
        <f t="shared" si="97"/>
        <v>0</v>
      </c>
      <c r="N409" s="21">
        <f t="shared" si="97"/>
        <v>0</v>
      </c>
      <c r="O409" s="21">
        <f t="shared" si="97"/>
        <v>0</v>
      </c>
      <c r="P409" s="21">
        <f t="shared" si="97"/>
        <v>0</v>
      </c>
      <c r="Q409" s="21">
        <f t="shared" si="97"/>
        <v>0</v>
      </c>
      <c r="R409" s="21">
        <f t="shared" si="97"/>
        <v>0</v>
      </c>
      <c r="S409" s="21">
        <f t="shared" si="97"/>
        <v>0</v>
      </c>
      <c r="T409" s="21">
        <f t="shared" si="97"/>
        <v>0</v>
      </c>
      <c r="U409" s="21">
        <f t="shared" si="97"/>
        <v>0</v>
      </c>
      <c r="V409" s="21">
        <f t="shared" si="97"/>
        <v>0</v>
      </c>
      <c r="W409" s="21">
        <f t="shared" si="97"/>
        <v>0</v>
      </c>
      <c r="X409" s="21">
        <f t="shared" si="97"/>
        <v>0</v>
      </c>
      <c r="Y409" s="21">
        <f t="shared" si="97"/>
        <v>0</v>
      </c>
      <c r="Z409" s="21">
        <f t="shared" si="97"/>
        <v>0</v>
      </c>
      <c r="AA409" s="21">
        <f t="shared" si="97"/>
        <v>0</v>
      </c>
      <c r="AB409" s="21">
        <f t="shared" si="97"/>
        <v>0</v>
      </c>
      <c r="AC409" s="21">
        <f t="shared" si="97"/>
        <v>0</v>
      </c>
      <c r="AD409" s="21">
        <f t="shared" si="97"/>
        <v>0</v>
      </c>
      <c r="AE409" s="21">
        <f t="shared" si="97"/>
        <v>0</v>
      </c>
    </row>
    <row r="410" spans="1:31" x14ac:dyDescent="0.2">
      <c r="A410" s="9" t="s">
        <v>703</v>
      </c>
      <c r="B410" s="4" t="s">
        <v>550</v>
      </c>
      <c r="C410" s="35">
        <v>0</v>
      </c>
      <c r="D410" s="35">
        <v>0</v>
      </c>
      <c r="E410" s="35">
        <v>0</v>
      </c>
      <c r="F410" s="35">
        <v>0</v>
      </c>
      <c r="G410" s="35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>
        <v>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5">
        <v>0</v>
      </c>
      <c r="AD410" s="35">
        <v>0</v>
      </c>
      <c r="AE410" s="35">
        <v>0</v>
      </c>
    </row>
    <row r="411" spans="1:31" x14ac:dyDescent="0.2">
      <c r="A411" s="9" t="s">
        <v>704</v>
      </c>
      <c r="B411" s="4" t="s">
        <v>639</v>
      </c>
      <c r="C411" s="35">
        <v>0</v>
      </c>
      <c r="D411" s="35">
        <v>0</v>
      </c>
      <c r="E411" s="35">
        <v>0</v>
      </c>
      <c r="F411" s="35">
        <v>0</v>
      </c>
      <c r="G411" s="35">
        <v>0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0</v>
      </c>
      <c r="N411" s="35">
        <v>0</v>
      </c>
      <c r="O411" s="35">
        <v>0</v>
      </c>
      <c r="P411" s="35">
        <v>0</v>
      </c>
      <c r="Q411" s="35">
        <v>0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5">
        <v>0</v>
      </c>
      <c r="AD411" s="35">
        <v>0</v>
      </c>
      <c r="AE411" s="35">
        <v>0</v>
      </c>
    </row>
    <row r="412" spans="1:31" x14ac:dyDescent="0.2">
      <c r="A412" s="9" t="s">
        <v>705</v>
      </c>
      <c r="B412" s="4" t="s">
        <v>645</v>
      </c>
      <c r="C412" s="35">
        <v>0</v>
      </c>
      <c r="D412" s="35">
        <v>0</v>
      </c>
      <c r="E412" s="35">
        <v>0</v>
      </c>
      <c r="F412" s="35">
        <v>0</v>
      </c>
      <c r="G412" s="35">
        <v>0</v>
      </c>
      <c r="H412" s="35">
        <v>0</v>
      </c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>
        <v>0</v>
      </c>
      <c r="R412" s="35">
        <v>0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5">
        <v>0</v>
      </c>
      <c r="AD412" s="35">
        <v>0</v>
      </c>
      <c r="AE412" s="35">
        <v>0</v>
      </c>
    </row>
    <row r="413" spans="1:31" x14ac:dyDescent="0.2">
      <c r="A413" s="9" t="s">
        <v>706</v>
      </c>
      <c r="B413" s="4" t="s">
        <v>651</v>
      </c>
      <c r="C413" s="35">
        <v>0</v>
      </c>
      <c r="D413" s="35">
        <v>0</v>
      </c>
      <c r="E413" s="35">
        <v>0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>
        <v>0</v>
      </c>
      <c r="R413" s="35">
        <v>0</v>
      </c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>
        <v>0</v>
      </c>
      <c r="AB413" s="35">
        <v>0</v>
      </c>
      <c r="AC413" s="35">
        <v>0</v>
      </c>
      <c r="AD413" s="35">
        <v>0</v>
      </c>
      <c r="AE413" s="35">
        <v>0</v>
      </c>
    </row>
    <row r="414" spans="1:31" x14ac:dyDescent="0.2">
      <c r="A414" s="9" t="s">
        <v>707</v>
      </c>
      <c r="B414" s="4" t="s">
        <v>663</v>
      </c>
      <c r="C414" s="35">
        <v>0</v>
      </c>
      <c r="D414" s="35">
        <v>0</v>
      </c>
      <c r="E414" s="35">
        <v>0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>
        <v>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5">
        <v>0</v>
      </c>
      <c r="AD414" s="35">
        <v>0</v>
      </c>
      <c r="AE414" s="35">
        <v>0</v>
      </c>
    </row>
    <row r="415" spans="1:31" x14ac:dyDescent="0.2">
      <c r="A415" s="9" t="s">
        <v>708</v>
      </c>
      <c r="B415" s="4" t="s">
        <v>663</v>
      </c>
      <c r="C415" s="21">
        <f t="shared" ref="C415:AE415" si="98">+C416+C417</f>
        <v>0</v>
      </c>
      <c r="D415" s="21">
        <f t="shared" si="98"/>
        <v>0</v>
      </c>
      <c r="E415" s="21">
        <f t="shared" si="98"/>
        <v>0</v>
      </c>
      <c r="F415" s="21">
        <f t="shared" si="98"/>
        <v>0</v>
      </c>
      <c r="G415" s="21">
        <f t="shared" si="98"/>
        <v>0</v>
      </c>
      <c r="H415" s="21">
        <f t="shared" si="98"/>
        <v>0</v>
      </c>
      <c r="I415" s="21">
        <f t="shared" si="98"/>
        <v>0</v>
      </c>
      <c r="J415" s="21">
        <f t="shared" si="98"/>
        <v>0</v>
      </c>
      <c r="K415" s="21">
        <f t="shared" si="98"/>
        <v>0</v>
      </c>
      <c r="L415" s="21">
        <f t="shared" si="98"/>
        <v>0</v>
      </c>
      <c r="M415" s="21">
        <f t="shared" si="98"/>
        <v>0</v>
      </c>
      <c r="N415" s="21">
        <f t="shared" si="98"/>
        <v>0</v>
      </c>
      <c r="O415" s="21">
        <f t="shared" si="98"/>
        <v>0</v>
      </c>
      <c r="P415" s="21">
        <f t="shared" si="98"/>
        <v>0</v>
      </c>
      <c r="Q415" s="21">
        <f t="shared" si="98"/>
        <v>0</v>
      </c>
      <c r="R415" s="21">
        <f t="shared" si="98"/>
        <v>0</v>
      </c>
      <c r="S415" s="21">
        <f t="shared" si="98"/>
        <v>0</v>
      </c>
      <c r="T415" s="21">
        <f t="shared" si="98"/>
        <v>0</v>
      </c>
      <c r="U415" s="21">
        <f t="shared" si="98"/>
        <v>0</v>
      </c>
      <c r="V415" s="21">
        <f t="shared" si="98"/>
        <v>0</v>
      </c>
      <c r="W415" s="21">
        <f t="shared" si="98"/>
        <v>0</v>
      </c>
      <c r="X415" s="21">
        <f t="shared" si="98"/>
        <v>0</v>
      </c>
      <c r="Y415" s="21">
        <f t="shared" si="98"/>
        <v>0</v>
      </c>
      <c r="Z415" s="21">
        <f t="shared" si="98"/>
        <v>0</v>
      </c>
      <c r="AA415" s="21">
        <f t="shared" si="98"/>
        <v>0</v>
      </c>
      <c r="AB415" s="21">
        <f t="shared" si="98"/>
        <v>0</v>
      </c>
      <c r="AC415" s="21">
        <f t="shared" si="98"/>
        <v>0</v>
      </c>
      <c r="AD415" s="21">
        <f t="shared" si="98"/>
        <v>0</v>
      </c>
      <c r="AE415" s="21">
        <f t="shared" si="98"/>
        <v>0</v>
      </c>
    </row>
    <row r="416" spans="1:31" x14ac:dyDescent="0.2">
      <c r="A416" s="9" t="s">
        <v>709</v>
      </c>
      <c r="B416" s="4" t="s">
        <v>710</v>
      </c>
      <c r="C416" s="35">
        <v>0</v>
      </c>
      <c r="D416" s="35">
        <v>0</v>
      </c>
      <c r="E416" s="35">
        <v>0</v>
      </c>
      <c r="F416" s="35">
        <v>0</v>
      </c>
      <c r="G416" s="35">
        <v>0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>
        <v>0</v>
      </c>
      <c r="R416" s="35">
        <v>0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35">
        <v>0</v>
      </c>
      <c r="Z416" s="35">
        <v>0</v>
      </c>
      <c r="AA416" s="35">
        <v>0</v>
      </c>
      <c r="AB416" s="35">
        <v>0</v>
      </c>
      <c r="AC416" s="35">
        <v>0</v>
      </c>
      <c r="AD416" s="35">
        <v>0</v>
      </c>
      <c r="AE416" s="35">
        <v>0</v>
      </c>
    </row>
    <row r="417" spans="1:63" x14ac:dyDescent="0.2">
      <c r="A417" s="9" t="s">
        <v>711</v>
      </c>
      <c r="B417" s="4" t="s">
        <v>712</v>
      </c>
      <c r="C417" s="21">
        <f t="shared" ref="C417:AE417" si="99">+C418+C419+C420+C421+C422</f>
        <v>0</v>
      </c>
      <c r="D417" s="21">
        <f t="shared" si="99"/>
        <v>0</v>
      </c>
      <c r="E417" s="21">
        <f t="shared" si="99"/>
        <v>0</v>
      </c>
      <c r="F417" s="21">
        <f t="shared" si="99"/>
        <v>0</v>
      </c>
      <c r="G417" s="21">
        <f t="shared" si="99"/>
        <v>0</v>
      </c>
      <c r="H417" s="21">
        <f t="shared" si="99"/>
        <v>0</v>
      </c>
      <c r="I417" s="21">
        <f t="shared" si="99"/>
        <v>0</v>
      </c>
      <c r="J417" s="21">
        <f t="shared" si="99"/>
        <v>0</v>
      </c>
      <c r="K417" s="21">
        <f t="shared" si="99"/>
        <v>0</v>
      </c>
      <c r="L417" s="21">
        <f t="shared" si="99"/>
        <v>0</v>
      </c>
      <c r="M417" s="21">
        <f t="shared" si="99"/>
        <v>0</v>
      </c>
      <c r="N417" s="21">
        <f t="shared" si="99"/>
        <v>0</v>
      </c>
      <c r="O417" s="21">
        <f t="shared" si="99"/>
        <v>0</v>
      </c>
      <c r="P417" s="21">
        <f t="shared" si="99"/>
        <v>0</v>
      </c>
      <c r="Q417" s="21">
        <f t="shared" si="99"/>
        <v>0</v>
      </c>
      <c r="R417" s="21">
        <f t="shared" si="99"/>
        <v>0</v>
      </c>
      <c r="S417" s="21">
        <f t="shared" si="99"/>
        <v>0</v>
      </c>
      <c r="T417" s="21">
        <f t="shared" si="99"/>
        <v>0</v>
      </c>
      <c r="U417" s="21">
        <f t="shared" si="99"/>
        <v>0</v>
      </c>
      <c r="V417" s="21">
        <f t="shared" si="99"/>
        <v>0</v>
      </c>
      <c r="W417" s="21">
        <f t="shared" si="99"/>
        <v>0</v>
      </c>
      <c r="X417" s="21">
        <f t="shared" si="99"/>
        <v>0</v>
      </c>
      <c r="Y417" s="21">
        <f t="shared" si="99"/>
        <v>0</v>
      </c>
      <c r="Z417" s="21">
        <f t="shared" si="99"/>
        <v>0</v>
      </c>
      <c r="AA417" s="21">
        <f t="shared" si="99"/>
        <v>0</v>
      </c>
      <c r="AB417" s="21">
        <f t="shared" si="99"/>
        <v>0</v>
      </c>
      <c r="AC417" s="21">
        <f t="shared" si="99"/>
        <v>0</v>
      </c>
      <c r="AD417" s="21">
        <f t="shared" si="99"/>
        <v>0</v>
      </c>
      <c r="AE417" s="21">
        <f t="shared" si="99"/>
        <v>0</v>
      </c>
    </row>
    <row r="418" spans="1:63" x14ac:dyDescent="0.2">
      <c r="A418" s="9" t="s">
        <v>713</v>
      </c>
      <c r="B418" s="4" t="s">
        <v>550</v>
      </c>
      <c r="C418" s="35">
        <v>0</v>
      </c>
      <c r="D418" s="35">
        <v>0</v>
      </c>
      <c r="E418" s="35">
        <v>0</v>
      </c>
      <c r="F418" s="35">
        <v>0</v>
      </c>
      <c r="G418" s="35">
        <v>0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</v>
      </c>
      <c r="P418" s="35">
        <v>0</v>
      </c>
      <c r="Q418" s="35">
        <v>0</v>
      </c>
      <c r="R418" s="35">
        <v>0</v>
      </c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35">
        <v>0</v>
      </c>
      <c r="Z418" s="35">
        <v>0</v>
      </c>
      <c r="AA418" s="35">
        <v>0</v>
      </c>
      <c r="AB418" s="35">
        <v>0</v>
      </c>
      <c r="AC418" s="35">
        <v>0</v>
      </c>
      <c r="AD418" s="35">
        <v>0</v>
      </c>
      <c r="AE418" s="35">
        <v>0</v>
      </c>
    </row>
    <row r="419" spans="1:63" x14ac:dyDescent="0.2">
      <c r="A419" s="9" t="s">
        <v>714</v>
      </c>
      <c r="B419" s="4" t="s">
        <v>639</v>
      </c>
      <c r="C419" s="35">
        <v>0</v>
      </c>
      <c r="D419" s="35">
        <v>0</v>
      </c>
      <c r="E419" s="35">
        <v>0</v>
      </c>
      <c r="F419" s="35">
        <v>0</v>
      </c>
      <c r="G419" s="35">
        <v>0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>
        <v>0</v>
      </c>
      <c r="R419" s="35">
        <v>0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5">
        <v>0</v>
      </c>
      <c r="AD419" s="35">
        <v>0</v>
      </c>
      <c r="AE419" s="35">
        <v>0</v>
      </c>
    </row>
    <row r="420" spans="1:63" x14ac:dyDescent="0.2">
      <c r="A420" s="9" t="s">
        <v>715</v>
      </c>
      <c r="B420" s="4" t="s">
        <v>645</v>
      </c>
      <c r="C420" s="35">
        <v>0</v>
      </c>
      <c r="D420" s="35">
        <v>0</v>
      </c>
      <c r="E420" s="35">
        <v>0</v>
      </c>
      <c r="F420" s="35">
        <v>0</v>
      </c>
      <c r="G420" s="35">
        <v>0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>
        <v>0</v>
      </c>
      <c r="R420" s="35">
        <v>0</v>
      </c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5">
        <v>0</v>
      </c>
      <c r="AD420" s="35">
        <v>0</v>
      </c>
      <c r="AE420" s="35">
        <v>0</v>
      </c>
    </row>
    <row r="421" spans="1:63" x14ac:dyDescent="0.2">
      <c r="A421" s="9" t="s">
        <v>716</v>
      </c>
      <c r="B421" s="4" t="s">
        <v>651</v>
      </c>
      <c r="C421" s="35">
        <v>0</v>
      </c>
      <c r="D421" s="35">
        <v>0</v>
      </c>
      <c r="E421" s="35">
        <v>0</v>
      </c>
      <c r="F421" s="35">
        <v>0</v>
      </c>
      <c r="G421" s="35">
        <v>0</v>
      </c>
      <c r="H421" s="35">
        <v>0</v>
      </c>
      <c r="I421" s="35">
        <v>0</v>
      </c>
      <c r="J421" s="35">
        <v>0</v>
      </c>
      <c r="K421" s="35">
        <v>0</v>
      </c>
      <c r="L421" s="35">
        <v>0</v>
      </c>
      <c r="M421" s="35">
        <v>0</v>
      </c>
      <c r="N421" s="35">
        <v>0</v>
      </c>
      <c r="O421" s="35">
        <v>0</v>
      </c>
      <c r="P421" s="35">
        <v>0</v>
      </c>
      <c r="Q421" s="35">
        <v>0</v>
      </c>
      <c r="R421" s="35">
        <v>0</v>
      </c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0</v>
      </c>
      <c r="AC421" s="35">
        <v>0</v>
      </c>
      <c r="AD421" s="35">
        <v>0</v>
      </c>
      <c r="AE421" s="35">
        <v>0</v>
      </c>
    </row>
    <row r="422" spans="1:63" x14ac:dyDescent="0.2">
      <c r="A422" s="9" t="s">
        <v>717</v>
      </c>
      <c r="B422" s="4" t="s">
        <v>657</v>
      </c>
      <c r="C422" s="35">
        <v>0</v>
      </c>
      <c r="D422" s="35">
        <v>0</v>
      </c>
      <c r="E422" s="35">
        <v>0</v>
      </c>
      <c r="F422" s="35">
        <v>0</v>
      </c>
      <c r="G422" s="35">
        <v>0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>
        <v>0</v>
      </c>
      <c r="R422" s="35">
        <v>0</v>
      </c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>
        <v>0</v>
      </c>
      <c r="AB422" s="35">
        <v>0</v>
      </c>
      <c r="AC422" s="35">
        <v>0</v>
      </c>
      <c r="AD422" s="35">
        <v>0</v>
      </c>
      <c r="AE422" s="35">
        <v>0</v>
      </c>
    </row>
    <row r="423" spans="1:63" x14ac:dyDescent="0.2">
      <c r="A423" s="9" t="s">
        <v>718</v>
      </c>
      <c r="B423" s="4" t="s">
        <v>719</v>
      </c>
      <c r="C423" s="35">
        <v>-74.726124331056852</v>
      </c>
      <c r="D423" s="35">
        <v>-61.163172154709407</v>
      </c>
      <c r="E423" s="35">
        <v>-57.61862420671261</v>
      </c>
      <c r="F423" s="35">
        <v>-54.732579341733526</v>
      </c>
      <c r="G423" s="35">
        <v>-65.319879794976345</v>
      </c>
      <c r="H423" s="35">
        <v>-78.912400969956508</v>
      </c>
      <c r="I423" s="35">
        <v>-105.69142184929528</v>
      </c>
      <c r="J423" s="35">
        <v>-122.00146497165568</v>
      </c>
      <c r="K423" s="35">
        <v>-103.94825322146998</v>
      </c>
      <c r="L423" s="35">
        <v>-126.54495191170535</v>
      </c>
      <c r="M423" s="35">
        <v>-152.31373881030893</v>
      </c>
      <c r="N423" s="35">
        <v>-133.5851855852768</v>
      </c>
      <c r="O423" s="35">
        <v>-123.8331966166906</v>
      </c>
      <c r="P423" s="35">
        <v>-121.86487218093716</v>
      </c>
      <c r="Q423" s="35">
        <v>-176.84340620849702</v>
      </c>
      <c r="R423" s="35">
        <v>-165.16091979567767</v>
      </c>
      <c r="S423" s="35">
        <v>-187.40925372233178</v>
      </c>
      <c r="T423" s="35">
        <v>-149.99938588279625</v>
      </c>
      <c r="U423" s="35">
        <v>-157.10649325197716</v>
      </c>
      <c r="V423" s="35">
        <v>-124.22168625984744</v>
      </c>
      <c r="W423" s="35">
        <v>-154.74506637198789</v>
      </c>
      <c r="X423" s="35">
        <v>-156.27822017975569</v>
      </c>
      <c r="Y423" s="35">
        <v>-121.13368586869296</v>
      </c>
      <c r="Z423" s="35">
        <v>-95.388281386761847</v>
      </c>
      <c r="AA423" s="35">
        <v>-154.536931461336</v>
      </c>
      <c r="AB423" s="35">
        <v>-177.10556594408445</v>
      </c>
      <c r="AC423" s="35">
        <v>-115.18154613862018</v>
      </c>
      <c r="AD423" s="35">
        <v>-101.58022655845055</v>
      </c>
      <c r="AE423" s="35">
        <v>-115.01549208566168</v>
      </c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  <c r="BJ423" s="93"/>
      <c r="BK423" s="93"/>
    </row>
    <row r="424" spans="1:63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63" x14ac:dyDescent="0.2">
      <c r="A425" s="81" t="s">
        <v>721</v>
      </c>
      <c r="B425" s="7" t="s">
        <v>722</v>
      </c>
      <c r="C425" s="28">
        <f t="shared" ref="C425:AE425" si="100">+C426+C430+C431+C434</f>
        <v>0</v>
      </c>
      <c r="D425" s="28">
        <f t="shared" si="100"/>
        <v>0</v>
      </c>
      <c r="E425" s="28">
        <f t="shared" si="100"/>
        <v>0</v>
      </c>
      <c r="F425" s="28">
        <f t="shared" si="100"/>
        <v>0</v>
      </c>
      <c r="G425" s="28">
        <f t="shared" si="100"/>
        <v>0</v>
      </c>
      <c r="H425" s="28">
        <f t="shared" si="100"/>
        <v>0</v>
      </c>
      <c r="I425" s="28">
        <f t="shared" si="100"/>
        <v>0</v>
      </c>
      <c r="J425" s="28">
        <f t="shared" si="100"/>
        <v>0</v>
      </c>
      <c r="K425" s="28">
        <f t="shared" si="100"/>
        <v>0</v>
      </c>
      <c r="L425" s="28">
        <f t="shared" si="100"/>
        <v>0</v>
      </c>
      <c r="M425" s="28">
        <f t="shared" si="100"/>
        <v>0</v>
      </c>
      <c r="N425" s="28">
        <f t="shared" si="100"/>
        <v>0</v>
      </c>
      <c r="O425" s="28">
        <f t="shared" si="100"/>
        <v>0</v>
      </c>
      <c r="P425" s="28">
        <f t="shared" si="100"/>
        <v>0</v>
      </c>
      <c r="Q425" s="28">
        <f t="shared" si="100"/>
        <v>0</v>
      </c>
      <c r="R425" s="28">
        <f t="shared" si="100"/>
        <v>0</v>
      </c>
      <c r="S425" s="28">
        <f t="shared" si="100"/>
        <v>0</v>
      </c>
      <c r="T425" s="28">
        <f t="shared" si="100"/>
        <v>0</v>
      </c>
      <c r="U425" s="28">
        <f t="shared" si="100"/>
        <v>0</v>
      </c>
      <c r="V425" s="28">
        <f t="shared" si="100"/>
        <v>0</v>
      </c>
      <c r="W425" s="28">
        <f t="shared" si="100"/>
        <v>0</v>
      </c>
      <c r="X425" s="28">
        <f t="shared" si="100"/>
        <v>0</v>
      </c>
      <c r="Y425" s="28">
        <f t="shared" si="100"/>
        <v>0</v>
      </c>
      <c r="Z425" s="28">
        <f t="shared" si="100"/>
        <v>0</v>
      </c>
      <c r="AA425" s="28">
        <f t="shared" si="100"/>
        <v>0</v>
      </c>
      <c r="AB425" s="28">
        <f t="shared" si="100"/>
        <v>0</v>
      </c>
      <c r="AC425" s="28">
        <f t="shared" si="100"/>
        <v>0</v>
      </c>
      <c r="AD425" s="28">
        <f t="shared" si="100"/>
        <v>0</v>
      </c>
      <c r="AE425" s="28">
        <f t="shared" si="100"/>
        <v>0</v>
      </c>
    </row>
    <row r="426" spans="1:63" x14ac:dyDescent="0.2">
      <c r="A426" s="80" t="s">
        <v>723</v>
      </c>
      <c r="B426" s="4" t="s">
        <v>724</v>
      </c>
      <c r="C426" s="21">
        <f>+C428+C427+C429</f>
        <v>0</v>
      </c>
      <c r="D426" s="21">
        <f t="shared" ref="D426:AE426" si="101">+D428+D427+D429</f>
        <v>0</v>
      </c>
      <c r="E426" s="21">
        <f t="shared" si="101"/>
        <v>0</v>
      </c>
      <c r="F426" s="21">
        <f t="shared" si="101"/>
        <v>0</v>
      </c>
      <c r="G426" s="21">
        <f t="shared" si="101"/>
        <v>0</v>
      </c>
      <c r="H426" s="21">
        <f t="shared" si="101"/>
        <v>0</v>
      </c>
      <c r="I426" s="21">
        <f t="shared" si="101"/>
        <v>0</v>
      </c>
      <c r="J426" s="21">
        <f t="shared" si="101"/>
        <v>0</v>
      </c>
      <c r="K426" s="21">
        <f t="shared" si="101"/>
        <v>0</v>
      </c>
      <c r="L426" s="21">
        <f t="shared" si="101"/>
        <v>0</v>
      </c>
      <c r="M426" s="21">
        <f t="shared" si="101"/>
        <v>0</v>
      </c>
      <c r="N426" s="21">
        <f t="shared" si="101"/>
        <v>0</v>
      </c>
      <c r="O426" s="21">
        <f t="shared" si="101"/>
        <v>0</v>
      </c>
      <c r="P426" s="21">
        <f t="shared" si="101"/>
        <v>0</v>
      </c>
      <c r="Q426" s="21">
        <f t="shared" si="101"/>
        <v>0</v>
      </c>
      <c r="R426" s="21">
        <f t="shared" si="101"/>
        <v>0</v>
      </c>
      <c r="S426" s="21">
        <f t="shared" si="101"/>
        <v>0</v>
      </c>
      <c r="T426" s="21">
        <f t="shared" si="101"/>
        <v>0</v>
      </c>
      <c r="U426" s="21">
        <f t="shared" si="101"/>
        <v>0</v>
      </c>
      <c r="V426" s="21">
        <f t="shared" si="101"/>
        <v>0</v>
      </c>
      <c r="W426" s="21">
        <f t="shared" si="101"/>
        <v>0</v>
      </c>
      <c r="X426" s="21">
        <f t="shared" si="101"/>
        <v>0</v>
      </c>
      <c r="Y426" s="21">
        <f t="shared" si="101"/>
        <v>0</v>
      </c>
      <c r="Z426" s="21">
        <f t="shared" si="101"/>
        <v>0</v>
      </c>
      <c r="AA426" s="21">
        <f t="shared" si="101"/>
        <v>0</v>
      </c>
      <c r="AB426" s="21">
        <f t="shared" si="101"/>
        <v>0</v>
      </c>
      <c r="AC426" s="21">
        <f t="shared" si="101"/>
        <v>0</v>
      </c>
      <c r="AD426" s="21">
        <f t="shared" si="101"/>
        <v>0</v>
      </c>
      <c r="AE426" s="21">
        <f t="shared" si="101"/>
        <v>0</v>
      </c>
    </row>
    <row r="427" spans="1:63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63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63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63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63" x14ac:dyDescent="0.2">
      <c r="A431" s="80" t="s">
        <v>730</v>
      </c>
      <c r="B431" s="4" t="s">
        <v>731</v>
      </c>
      <c r="C431" s="21">
        <f>+C432+C433</f>
        <v>0</v>
      </c>
      <c r="D431" s="21">
        <f t="shared" ref="D431:AE431" si="102">+D432+D433</f>
        <v>0</v>
      </c>
      <c r="E431" s="21">
        <f t="shared" si="102"/>
        <v>0</v>
      </c>
      <c r="F431" s="21">
        <f t="shared" si="102"/>
        <v>0</v>
      </c>
      <c r="G431" s="21">
        <f t="shared" si="102"/>
        <v>0</v>
      </c>
      <c r="H431" s="21">
        <f t="shared" si="102"/>
        <v>0</v>
      </c>
      <c r="I431" s="21">
        <f t="shared" si="102"/>
        <v>0</v>
      </c>
      <c r="J431" s="21">
        <f t="shared" si="102"/>
        <v>0</v>
      </c>
      <c r="K431" s="21">
        <f t="shared" si="102"/>
        <v>0</v>
      </c>
      <c r="L431" s="21">
        <f t="shared" si="102"/>
        <v>0</v>
      </c>
      <c r="M431" s="21">
        <f t="shared" si="102"/>
        <v>0</v>
      </c>
      <c r="N431" s="21">
        <f t="shared" si="102"/>
        <v>0</v>
      </c>
      <c r="O431" s="21">
        <f t="shared" si="102"/>
        <v>0</v>
      </c>
      <c r="P431" s="21">
        <f t="shared" si="102"/>
        <v>0</v>
      </c>
      <c r="Q431" s="21">
        <f t="shared" si="102"/>
        <v>0</v>
      </c>
      <c r="R431" s="21">
        <f t="shared" si="102"/>
        <v>0</v>
      </c>
      <c r="S431" s="21">
        <f t="shared" si="102"/>
        <v>0</v>
      </c>
      <c r="T431" s="21">
        <f t="shared" si="102"/>
        <v>0</v>
      </c>
      <c r="U431" s="21">
        <f t="shared" si="102"/>
        <v>0</v>
      </c>
      <c r="V431" s="21">
        <f t="shared" si="102"/>
        <v>0</v>
      </c>
      <c r="W431" s="21">
        <f t="shared" si="102"/>
        <v>0</v>
      </c>
      <c r="X431" s="21">
        <f t="shared" si="102"/>
        <v>0</v>
      </c>
      <c r="Y431" s="21">
        <f t="shared" si="102"/>
        <v>0</v>
      </c>
      <c r="Z431" s="21">
        <f t="shared" si="102"/>
        <v>0</v>
      </c>
      <c r="AA431" s="21">
        <f t="shared" si="102"/>
        <v>0</v>
      </c>
      <c r="AB431" s="21">
        <f t="shared" si="102"/>
        <v>0</v>
      </c>
      <c r="AC431" s="21">
        <f t="shared" si="102"/>
        <v>0</v>
      </c>
      <c r="AD431" s="21">
        <f t="shared" si="102"/>
        <v>0</v>
      </c>
      <c r="AE431" s="21">
        <f t="shared" si="102"/>
        <v>0</v>
      </c>
    </row>
    <row r="432" spans="1:63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 spans="1:31" x14ac:dyDescent="0.2">
      <c r="A440" s="9" t="s">
        <v>220</v>
      </c>
      <c r="B440" s="4" t="s">
        <v>221</v>
      </c>
      <c r="C440" s="21">
        <f>+C441+C442</f>
        <v>0</v>
      </c>
      <c r="D440" s="21">
        <f t="shared" ref="D440:AE440" si="103">+D441+D442</f>
        <v>0</v>
      </c>
      <c r="E440" s="21">
        <f t="shared" si="103"/>
        <v>0</v>
      </c>
      <c r="F440" s="21">
        <f t="shared" si="103"/>
        <v>0</v>
      </c>
      <c r="G440" s="21">
        <f t="shared" si="103"/>
        <v>0</v>
      </c>
      <c r="H440" s="21">
        <f t="shared" si="103"/>
        <v>0</v>
      </c>
      <c r="I440" s="21">
        <f t="shared" si="103"/>
        <v>0</v>
      </c>
      <c r="J440" s="21">
        <f t="shared" si="103"/>
        <v>0</v>
      </c>
      <c r="K440" s="21">
        <f t="shared" si="103"/>
        <v>0</v>
      </c>
      <c r="L440" s="21">
        <f t="shared" si="103"/>
        <v>0</v>
      </c>
      <c r="M440" s="21">
        <f t="shared" si="103"/>
        <v>0</v>
      </c>
      <c r="N440" s="21">
        <f t="shared" si="103"/>
        <v>0</v>
      </c>
      <c r="O440" s="21">
        <f t="shared" si="103"/>
        <v>0</v>
      </c>
      <c r="P440" s="21">
        <f t="shared" si="103"/>
        <v>0</v>
      </c>
      <c r="Q440" s="21">
        <f t="shared" si="103"/>
        <v>0</v>
      </c>
      <c r="R440" s="21">
        <f t="shared" si="103"/>
        <v>0</v>
      </c>
      <c r="S440" s="21">
        <f t="shared" si="103"/>
        <v>0</v>
      </c>
      <c r="T440" s="21">
        <f t="shared" si="103"/>
        <v>0</v>
      </c>
      <c r="U440" s="21">
        <f t="shared" si="103"/>
        <v>0</v>
      </c>
      <c r="V440" s="21">
        <f t="shared" si="103"/>
        <v>0</v>
      </c>
      <c r="W440" s="21">
        <f t="shared" si="103"/>
        <v>0</v>
      </c>
      <c r="X440" s="21">
        <f t="shared" si="103"/>
        <v>0</v>
      </c>
      <c r="Y440" s="21">
        <f t="shared" si="103"/>
        <v>0</v>
      </c>
      <c r="Z440" s="21">
        <f t="shared" si="103"/>
        <v>0</v>
      </c>
      <c r="AA440" s="21">
        <f t="shared" si="103"/>
        <v>0</v>
      </c>
      <c r="AB440" s="21">
        <f t="shared" si="103"/>
        <v>0</v>
      </c>
      <c r="AC440" s="21">
        <f t="shared" si="103"/>
        <v>0</v>
      </c>
      <c r="AD440" s="21">
        <f t="shared" si="103"/>
        <v>0</v>
      </c>
      <c r="AE440" s="21">
        <f t="shared" si="103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>+C455-C4</f>
        <v>0</v>
      </c>
      <c r="D453" s="71">
        <f t="shared" ref="D453:AE453" si="104">+D455-D4</f>
        <v>0</v>
      </c>
      <c r="E453" s="71">
        <f t="shared" si="104"/>
        <v>0</v>
      </c>
      <c r="F453" s="71">
        <f t="shared" si="104"/>
        <v>0</v>
      </c>
      <c r="G453" s="71">
        <f t="shared" si="104"/>
        <v>0</v>
      </c>
      <c r="H453" s="71">
        <f t="shared" si="104"/>
        <v>0</v>
      </c>
      <c r="I453" s="71">
        <f t="shared" si="104"/>
        <v>0</v>
      </c>
      <c r="J453" s="71">
        <f t="shared" si="104"/>
        <v>0</v>
      </c>
      <c r="K453" s="71">
        <f t="shared" si="104"/>
        <v>0</v>
      </c>
      <c r="L453" s="71">
        <f t="shared" si="104"/>
        <v>0</v>
      </c>
      <c r="M453" s="71">
        <f t="shared" si="104"/>
        <v>0</v>
      </c>
      <c r="N453" s="71">
        <f t="shared" si="104"/>
        <v>0</v>
      </c>
      <c r="O453" s="71">
        <f t="shared" si="104"/>
        <v>0</v>
      </c>
      <c r="P453" s="71">
        <f t="shared" si="104"/>
        <v>0</v>
      </c>
      <c r="Q453" s="71">
        <f t="shared" si="104"/>
        <v>0</v>
      </c>
      <c r="R453" s="71">
        <f t="shared" si="104"/>
        <v>0</v>
      </c>
      <c r="S453" s="71">
        <f t="shared" si="104"/>
        <v>0</v>
      </c>
      <c r="T453" s="71">
        <f t="shared" si="104"/>
        <v>0</v>
      </c>
      <c r="U453" s="71">
        <f t="shared" si="104"/>
        <v>0</v>
      </c>
      <c r="V453" s="71">
        <f t="shared" si="104"/>
        <v>0</v>
      </c>
      <c r="W453" s="71">
        <f t="shared" si="104"/>
        <v>0</v>
      </c>
      <c r="X453" s="71">
        <f t="shared" si="104"/>
        <v>0</v>
      </c>
      <c r="Y453" s="71">
        <f t="shared" si="104"/>
        <v>0</v>
      </c>
      <c r="Z453" s="71">
        <f t="shared" si="104"/>
        <v>0</v>
      </c>
      <c r="AA453" s="71">
        <f t="shared" si="104"/>
        <v>0</v>
      </c>
      <c r="AB453" s="71">
        <f t="shared" si="104"/>
        <v>0</v>
      </c>
      <c r="AC453" s="71">
        <f t="shared" si="104"/>
        <v>0</v>
      </c>
      <c r="AD453" s="71">
        <f t="shared" si="104"/>
        <v>0</v>
      </c>
      <c r="AE453" s="71">
        <f t="shared" si="104"/>
        <v>0</v>
      </c>
    </row>
    <row r="454" spans="1:31" x14ac:dyDescent="0.2">
      <c r="A454" s="99" t="s">
        <v>17</v>
      </c>
      <c r="B454" s="99" t="s">
        <v>18</v>
      </c>
      <c r="C454" s="99">
        <v>1990</v>
      </c>
      <c r="D454" s="99">
        <v>1991</v>
      </c>
      <c r="E454" s="99">
        <v>1992</v>
      </c>
      <c r="F454" s="99">
        <v>1993</v>
      </c>
      <c r="G454" s="99">
        <v>1994</v>
      </c>
      <c r="H454" s="99">
        <v>1995</v>
      </c>
      <c r="I454" s="99">
        <v>1996</v>
      </c>
      <c r="J454" s="99">
        <v>1997</v>
      </c>
      <c r="K454" s="99">
        <v>1998</v>
      </c>
      <c r="L454" s="99">
        <v>1999</v>
      </c>
      <c r="M454" s="99">
        <v>2000</v>
      </c>
      <c r="N454" s="99">
        <v>2001</v>
      </c>
      <c r="O454" s="99">
        <v>2002</v>
      </c>
      <c r="P454" s="99">
        <v>2003</v>
      </c>
      <c r="Q454" s="99">
        <v>2004</v>
      </c>
      <c r="R454" s="99">
        <v>2005</v>
      </c>
      <c r="S454" s="99">
        <v>2006</v>
      </c>
      <c r="T454" s="99">
        <v>2007</v>
      </c>
      <c r="U454" s="99">
        <v>2008</v>
      </c>
      <c r="V454" s="99">
        <v>2009</v>
      </c>
      <c r="W454" s="99">
        <v>2010</v>
      </c>
      <c r="X454" s="99">
        <v>2011</v>
      </c>
      <c r="Y454" s="99">
        <v>2012</v>
      </c>
      <c r="Z454" s="99">
        <v>2013</v>
      </c>
      <c r="AA454" s="99">
        <v>2014</v>
      </c>
      <c r="AB454" s="99">
        <v>2015</v>
      </c>
      <c r="AC454" s="99">
        <v>2016</v>
      </c>
      <c r="AD454" s="99">
        <v>2017</v>
      </c>
      <c r="AE454" s="99">
        <v>2018</v>
      </c>
    </row>
    <row r="455" spans="1:31" x14ac:dyDescent="0.2">
      <c r="A455" s="6"/>
      <c r="B455" s="31" t="s">
        <v>247</v>
      </c>
      <c r="C455" s="28">
        <f t="shared" ref="C455:AE455" si="105">+C456+C471+C524+C555+C576</f>
        <v>-1820.2214859711701</v>
      </c>
      <c r="D455" s="28">
        <f t="shared" si="105"/>
        <v>-1946.724805007756</v>
      </c>
      <c r="E455" s="28">
        <f t="shared" si="105"/>
        <v>-2137.0344876898002</v>
      </c>
      <c r="F455" s="28">
        <f t="shared" si="105"/>
        <v>-2299.4219874594905</v>
      </c>
      <c r="G455" s="28">
        <f t="shared" si="105"/>
        <v>-2420.6726294096206</v>
      </c>
      <c r="H455" s="28">
        <f t="shared" si="105"/>
        <v>-2313.393769529981</v>
      </c>
      <c r="I455" s="28">
        <f t="shared" si="105"/>
        <v>-2364.2095117359472</v>
      </c>
      <c r="J455" s="28">
        <f t="shared" si="105"/>
        <v>-2454.9239662272439</v>
      </c>
      <c r="K455" s="28">
        <f t="shared" si="105"/>
        <v>-2471.1464742173234</v>
      </c>
      <c r="L455" s="28">
        <f t="shared" si="105"/>
        <v>-2654.368318886663</v>
      </c>
      <c r="M455" s="28">
        <f t="shared" si="105"/>
        <v>-2714.3446400704852</v>
      </c>
      <c r="N455" s="28">
        <f t="shared" si="105"/>
        <v>-2717.7550568455672</v>
      </c>
      <c r="O455" s="28">
        <f t="shared" si="105"/>
        <v>-2756.3806569908647</v>
      </c>
      <c r="P455" s="28">
        <f t="shared" si="105"/>
        <v>-2910.7028477901385</v>
      </c>
      <c r="Q455" s="28">
        <f t="shared" si="105"/>
        <v>-2589.9550522813597</v>
      </c>
      <c r="R455" s="28">
        <f t="shared" si="105"/>
        <v>-2664.07292594719</v>
      </c>
      <c r="S455" s="28">
        <f t="shared" si="105"/>
        <v>-2817.619725311522</v>
      </c>
      <c r="T455" s="28">
        <f t="shared" si="105"/>
        <v>-2867.1796945612396</v>
      </c>
      <c r="U455" s="28">
        <f t="shared" si="105"/>
        <v>-2878.0645093369985</v>
      </c>
      <c r="V455" s="28">
        <f t="shared" si="105"/>
        <v>-2881.3522165406785</v>
      </c>
      <c r="W455" s="28">
        <f t="shared" si="105"/>
        <v>-3009.2524978841134</v>
      </c>
      <c r="X455" s="28">
        <f t="shared" si="105"/>
        <v>-3128.2075125744223</v>
      </c>
      <c r="Y455" s="28">
        <f t="shared" si="105"/>
        <v>-3136.6786701982019</v>
      </c>
      <c r="Z455" s="28">
        <f t="shared" si="105"/>
        <v>-3345.9350647329143</v>
      </c>
      <c r="AA455" s="28">
        <f t="shared" si="105"/>
        <v>-3439.3035028410086</v>
      </c>
      <c r="AB455" s="28">
        <f t="shared" si="105"/>
        <v>-3522.2562318265154</v>
      </c>
      <c r="AC455" s="28">
        <f t="shared" si="105"/>
        <v>-3489.5885683575675</v>
      </c>
      <c r="AD455" s="28">
        <f t="shared" si="105"/>
        <v>-3359.0162547711166</v>
      </c>
      <c r="AE455" s="28">
        <f t="shared" si="105"/>
        <v>-3319.0896060359796</v>
      </c>
    </row>
    <row r="456" spans="1:31" x14ac:dyDescent="0.2">
      <c r="A456" s="6" t="s">
        <v>19</v>
      </c>
      <c r="B456" s="7" t="s">
        <v>20</v>
      </c>
      <c r="C456" s="28">
        <f>+C457+C463+C467</f>
        <v>0</v>
      </c>
      <c r="D456" s="28">
        <f t="shared" ref="D456:AE456" si="106">+D457+D463+D467</f>
        <v>0</v>
      </c>
      <c r="E456" s="28">
        <f t="shared" si="106"/>
        <v>0</v>
      </c>
      <c r="F456" s="28">
        <f t="shared" si="106"/>
        <v>0</v>
      </c>
      <c r="G456" s="28">
        <f t="shared" si="106"/>
        <v>0</v>
      </c>
      <c r="H456" s="28">
        <f t="shared" si="106"/>
        <v>0</v>
      </c>
      <c r="I456" s="28">
        <f t="shared" si="106"/>
        <v>0</v>
      </c>
      <c r="J456" s="28">
        <f t="shared" si="106"/>
        <v>0</v>
      </c>
      <c r="K456" s="28">
        <f t="shared" si="106"/>
        <v>0</v>
      </c>
      <c r="L456" s="28">
        <f t="shared" si="106"/>
        <v>0</v>
      </c>
      <c r="M456" s="28">
        <f t="shared" si="106"/>
        <v>0</v>
      </c>
      <c r="N456" s="28">
        <f t="shared" si="106"/>
        <v>0</v>
      </c>
      <c r="O456" s="28">
        <f t="shared" si="106"/>
        <v>0</v>
      </c>
      <c r="P456" s="28">
        <f t="shared" si="106"/>
        <v>0</v>
      </c>
      <c r="Q456" s="28">
        <f t="shared" si="106"/>
        <v>0</v>
      </c>
      <c r="R456" s="28">
        <f t="shared" si="106"/>
        <v>0</v>
      </c>
      <c r="S456" s="28">
        <f t="shared" si="106"/>
        <v>0</v>
      </c>
      <c r="T456" s="28">
        <f t="shared" si="106"/>
        <v>0</v>
      </c>
      <c r="U456" s="28">
        <f t="shared" si="106"/>
        <v>0</v>
      </c>
      <c r="V456" s="28">
        <f t="shared" si="106"/>
        <v>0</v>
      </c>
      <c r="W456" s="28">
        <f t="shared" si="106"/>
        <v>0</v>
      </c>
      <c r="X456" s="28">
        <f t="shared" si="106"/>
        <v>0</v>
      </c>
      <c r="Y456" s="28">
        <f t="shared" si="106"/>
        <v>0</v>
      </c>
      <c r="Z456" s="28">
        <f t="shared" si="106"/>
        <v>0</v>
      </c>
      <c r="AA456" s="28">
        <f t="shared" si="106"/>
        <v>0</v>
      </c>
      <c r="AB456" s="28">
        <f t="shared" si="106"/>
        <v>0</v>
      </c>
      <c r="AC456" s="28">
        <f t="shared" si="106"/>
        <v>0</v>
      </c>
      <c r="AD456" s="28">
        <f t="shared" si="106"/>
        <v>0</v>
      </c>
      <c r="AE456" s="28">
        <f t="shared" si="106"/>
        <v>0</v>
      </c>
    </row>
    <row r="457" spans="1:31" x14ac:dyDescent="0.2">
      <c r="A457" s="8" t="s">
        <v>23</v>
      </c>
      <c r="B457" s="4" t="s">
        <v>24</v>
      </c>
      <c r="C457" s="21">
        <f>+C458+C459+C460+C461+C462</f>
        <v>0</v>
      </c>
      <c r="D457" s="21">
        <f t="shared" ref="D457:AE457" si="107">+D458+D459+D460+D461+D462</f>
        <v>0</v>
      </c>
      <c r="E457" s="21">
        <f t="shared" si="107"/>
        <v>0</v>
      </c>
      <c r="F457" s="21">
        <f t="shared" si="107"/>
        <v>0</v>
      </c>
      <c r="G457" s="21">
        <f t="shared" si="107"/>
        <v>0</v>
      </c>
      <c r="H457" s="21">
        <f t="shared" si="107"/>
        <v>0</v>
      </c>
      <c r="I457" s="21">
        <f t="shared" si="107"/>
        <v>0</v>
      </c>
      <c r="J457" s="21">
        <f t="shared" si="107"/>
        <v>0</v>
      </c>
      <c r="K457" s="21">
        <f t="shared" si="107"/>
        <v>0</v>
      </c>
      <c r="L457" s="21">
        <f t="shared" si="107"/>
        <v>0</v>
      </c>
      <c r="M457" s="21">
        <f t="shared" si="107"/>
        <v>0</v>
      </c>
      <c r="N457" s="21">
        <f t="shared" si="107"/>
        <v>0</v>
      </c>
      <c r="O457" s="21">
        <f t="shared" si="107"/>
        <v>0</v>
      </c>
      <c r="P457" s="21">
        <f t="shared" si="107"/>
        <v>0</v>
      </c>
      <c r="Q457" s="21">
        <f t="shared" si="107"/>
        <v>0</v>
      </c>
      <c r="R457" s="21">
        <f t="shared" si="107"/>
        <v>0</v>
      </c>
      <c r="S457" s="21">
        <f t="shared" si="107"/>
        <v>0</v>
      </c>
      <c r="T457" s="21">
        <f t="shared" si="107"/>
        <v>0</v>
      </c>
      <c r="U457" s="21">
        <f t="shared" si="107"/>
        <v>0</v>
      </c>
      <c r="V457" s="21">
        <f t="shared" si="107"/>
        <v>0</v>
      </c>
      <c r="W457" s="21">
        <f t="shared" si="107"/>
        <v>0</v>
      </c>
      <c r="X457" s="21">
        <f t="shared" si="107"/>
        <v>0</v>
      </c>
      <c r="Y457" s="21">
        <f t="shared" si="107"/>
        <v>0</v>
      </c>
      <c r="Z457" s="21">
        <f t="shared" si="107"/>
        <v>0</v>
      </c>
      <c r="AA457" s="21">
        <f t="shared" si="107"/>
        <v>0</v>
      </c>
      <c r="AB457" s="21">
        <f t="shared" si="107"/>
        <v>0</v>
      </c>
      <c r="AC457" s="21">
        <f t="shared" si="107"/>
        <v>0</v>
      </c>
      <c r="AD457" s="21">
        <f t="shared" si="107"/>
        <v>0</v>
      </c>
      <c r="AE457" s="21">
        <f t="shared" si="107"/>
        <v>0</v>
      </c>
    </row>
    <row r="458" spans="1:31" x14ac:dyDescent="0.2">
      <c r="A458" s="8" t="s">
        <v>25</v>
      </c>
      <c r="B458" s="4" t="s">
        <v>26</v>
      </c>
      <c r="C458" s="37">
        <f>+C8</f>
        <v>0</v>
      </c>
      <c r="D458" s="37">
        <f t="shared" ref="D458:AE458" si="108">+D8</f>
        <v>0</v>
      </c>
      <c r="E458" s="37">
        <f t="shared" si="108"/>
        <v>0</v>
      </c>
      <c r="F458" s="37">
        <f t="shared" si="108"/>
        <v>0</v>
      </c>
      <c r="G458" s="37">
        <f t="shared" si="108"/>
        <v>0</v>
      </c>
      <c r="H458" s="37">
        <f t="shared" si="108"/>
        <v>0</v>
      </c>
      <c r="I458" s="37">
        <f t="shared" si="108"/>
        <v>0</v>
      </c>
      <c r="J458" s="37">
        <f t="shared" si="108"/>
        <v>0</v>
      </c>
      <c r="K458" s="37">
        <f t="shared" si="108"/>
        <v>0</v>
      </c>
      <c r="L458" s="37">
        <f t="shared" si="108"/>
        <v>0</v>
      </c>
      <c r="M458" s="37">
        <f t="shared" si="108"/>
        <v>0</v>
      </c>
      <c r="N458" s="37">
        <f t="shared" si="108"/>
        <v>0</v>
      </c>
      <c r="O458" s="37">
        <f t="shared" si="108"/>
        <v>0</v>
      </c>
      <c r="P458" s="37">
        <f t="shared" si="108"/>
        <v>0</v>
      </c>
      <c r="Q458" s="37">
        <f t="shared" si="108"/>
        <v>0</v>
      </c>
      <c r="R458" s="37">
        <f t="shared" si="108"/>
        <v>0</v>
      </c>
      <c r="S458" s="37">
        <f t="shared" si="108"/>
        <v>0</v>
      </c>
      <c r="T458" s="37">
        <f t="shared" si="108"/>
        <v>0</v>
      </c>
      <c r="U458" s="37">
        <f t="shared" si="108"/>
        <v>0</v>
      </c>
      <c r="V458" s="37">
        <f t="shared" si="108"/>
        <v>0</v>
      </c>
      <c r="W458" s="37">
        <f t="shared" si="108"/>
        <v>0</v>
      </c>
      <c r="X458" s="37">
        <f t="shared" si="108"/>
        <v>0</v>
      </c>
      <c r="Y458" s="37">
        <f t="shared" si="108"/>
        <v>0</v>
      </c>
      <c r="Z458" s="37">
        <f t="shared" si="108"/>
        <v>0</v>
      </c>
      <c r="AA458" s="37">
        <f t="shared" si="108"/>
        <v>0</v>
      </c>
      <c r="AB458" s="37">
        <f t="shared" si="108"/>
        <v>0</v>
      </c>
      <c r="AC458" s="37">
        <f t="shared" si="108"/>
        <v>0</v>
      </c>
      <c r="AD458" s="37">
        <f t="shared" si="108"/>
        <v>0</v>
      </c>
      <c r="AE458" s="37">
        <f t="shared" si="108"/>
        <v>0</v>
      </c>
    </row>
    <row r="459" spans="1:31" x14ac:dyDescent="0.2">
      <c r="A459" s="8" t="s">
        <v>43</v>
      </c>
      <c r="B459" s="4" t="s">
        <v>44</v>
      </c>
      <c r="C459" s="37">
        <f>+C17</f>
        <v>0</v>
      </c>
      <c r="D459" s="37">
        <f t="shared" ref="D459:AE459" si="109">+D17</f>
        <v>0</v>
      </c>
      <c r="E459" s="37">
        <f t="shared" si="109"/>
        <v>0</v>
      </c>
      <c r="F459" s="37">
        <f t="shared" si="109"/>
        <v>0</v>
      </c>
      <c r="G459" s="37">
        <f t="shared" si="109"/>
        <v>0</v>
      </c>
      <c r="H459" s="37">
        <f t="shared" si="109"/>
        <v>0</v>
      </c>
      <c r="I459" s="37">
        <f t="shared" si="109"/>
        <v>0</v>
      </c>
      <c r="J459" s="37">
        <f t="shared" si="109"/>
        <v>0</v>
      </c>
      <c r="K459" s="37">
        <f t="shared" si="109"/>
        <v>0</v>
      </c>
      <c r="L459" s="37">
        <f t="shared" si="109"/>
        <v>0</v>
      </c>
      <c r="M459" s="37">
        <f t="shared" si="109"/>
        <v>0</v>
      </c>
      <c r="N459" s="37">
        <f t="shared" si="109"/>
        <v>0</v>
      </c>
      <c r="O459" s="37">
        <f t="shared" si="109"/>
        <v>0</v>
      </c>
      <c r="P459" s="37">
        <f t="shared" si="109"/>
        <v>0</v>
      </c>
      <c r="Q459" s="37">
        <f t="shared" si="109"/>
        <v>0</v>
      </c>
      <c r="R459" s="37">
        <f t="shared" si="109"/>
        <v>0</v>
      </c>
      <c r="S459" s="37">
        <f t="shared" si="109"/>
        <v>0</v>
      </c>
      <c r="T459" s="37">
        <f t="shared" si="109"/>
        <v>0</v>
      </c>
      <c r="U459" s="37">
        <f t="shared" si="109"/>
        <v>0</v>
      </c>
      <c r="V459" s="37">
        <f t="shared" si="109"/>
        <v>0</v>
      </c>
      <c r="W459" s="37">
        <f t="shared" si="109"/>
        <v>0</v>
      </c>
      <c r="X459" s="37">
        <f t="shared" si="109"/>
        <v>0</v>
      </c>
      <c r="Y459" s="37">
        <f t="shared" si="109"/>
        <v>0</v>
      </c>
      <c r="Z459" s="37">
        <f t="shared" si="109"/>
        <v>0</v>
      </c>
      <c r="AA459" s="37">
        <f t="shared" si="109"/>
        <v>0</v>
      </c>
      <c r="AB459" s="37">
        <f t="shared" si="109"/>
        <v>0</v>
      </c>
      <c r="AC459" s="37">
        <f t="shared" si="109"/>
        <v>0</v>
      </c>
      <c r="AD459" s="37">
        <f t="shared" si="109"/>
        <v>0</v>
      </c>
      <c r="AE459" s="37">
        <f t="shared" si="109"/>
        <v>0</v>
      </c>
    </row>
    <row r="460" spans="1:31" x14ac:dyDescent="0.2">
      <c r="A460" s="9" t="s">
        <v>71</v>
      </c>
      <c r="B460" s="4" t="s">
        <v>72</v>
      </c>
      <c r="C460" s="37">
        <f>+C31</f>
        <v>0</v>
      </c>
      <c r="D460" s="37">
        <f t="shared" ref="D460:AE460" si="110">+D31</f>
        <v>0</v>
      </c>
      <c r="E460" s="37">
        <f t="shared" si="110"/>
        <v>0</v>
      </c>
      <c r="F460" s="37">
        <f t="shared" si="110"/>
        <v>0</v>
      </c>
      <c r="G460" s="37">
        <f t="shared" si="110"/>
        <v>0</v>
      </c>
      <c r="H460" s="37">
        <f t="shared" si="110"/>
        <v>0</v>
      </c>
      <c r="I460" s="37">
        <f t="shared" si="110"/>
        <v>0</v>
      </c>
      <c r="J460" s="37">
        <f t="shared" si="110"/>
        <v>0</v>
      </c>
      <c r="K460" s="37">
        <f t="shared" si="110"/>
        <v>0</v>
      </c>
      <c r="L460" s="37">
        <f t="shared" si="110"/>
        <v>0</v>
      </c>
      <c r="M460" s="37">
        <f t="shared" si="110"/>
        <v>0</v>
      </c>
      <c r="N460" s="37">
        <f t="shared" si="110"/>
        <v>0</v>
      </c>
      <c r="O460" s="37">
        <f t="shared" si="110"/>
        <v>0</v>
      </c>
      <c r="P460" s="37">
        <f t="shared" si="110"/>
        <v>0</v>
      </c>
      <c r="Q460" s="37">
        <f t="shared" si="110"/>
        <v>0</v>
      </c>
      <c r="R460" s="37">
        <f t="shared" si="110"/>
        <v>0</v>
      </c>
      <c r="S460" s="37">
        <f t="shared" si="110"/>
        <v>0</v>
      </c>
      <c r="T460" s="37">
        <f t="shared" si="110"/>
        <v>0</v>
      </c>
      <c r="U460" s="37">
        <f t="shared" si="110"/>
        <v>0</v>
      </c>
      <c r="V460" s="37">
        <f t="shared" si="110"/>
        <v>0</v>
      </c>
      <c r="W460" s="37">
        <f t="shared" si="110"/>
        <v>0</v>
      </c>
      <c r="X460" s="37">
        <f t="shared" si="110"/>
        <v>0</v>
      </c>
      <c r="Y460" s="37">
        <f t="shared" si="110"/>
        <v>0</v>
      </c>
      <c r="Z460" s="37">
        <f t="shared" si="110"/>
        <v>0</v>
      </c>
      <c r="AA460" s="37">
        <f t="shared" si="110"/>
        <v>0</v>
      </c>
      <c r="AB460" s="37">
        <f t="shared" si="110"/>
        <v>0</v>
      </c>
      <c r="AC460" s="37">
        <f t="shared" si="110"/>
        <v>0</v>
      </c>
      <c r="AD460" s="37">
        <f t="shared" si="110"/>
        <v>0</v>
      </c>
      <c r="AE460" s="37">
        <f t="shared" si="110"/>
        <v>0</v>
      </c>
    </row>
    <row r="461" spans="1:31" x14ac:dyDescent="0.2">
      <c r="A461" s="8" t="s">
        <v>115</v>
      </c>
      <c r="B461" s="4" t="s">
        <v>116</v>
      </c>
      <c r="C461" s="37">
        <f>+C53</f>
        <v>0</v>
      </c>
      <c r="D461" s="37">
        <f t="shared" ref="D461:AE461" si="111">+D53</f>
        <v>0</v>
      </c>
      <c r="E461" s="37">
        <f t="shared" si="111"/>
        <v>0</v>
      </c>
      <c r="F461" s="37">
        <f t="shared" si="111"/>
        <v>0</v>
      </c>
      <c r="G461" s="37">
        <f t="shared" si="111"/>
        <v>0</v>
      </c>
      <c r="H461" s="37">
        <f t="shared" si="111"/>
        <v>0</v>
      </c>
      <c r="I461" s="37">
        <f t="shared" si="111"/>
        <v>0</v>
      </c>
      <c r="J461" s="37">
        <f t="shared" si="111"/>
        <v>0</v>
      </c>
      <c r="K461" s="37">
        <f t="shared" si="111"/>
        <v>0</v>
      </c>
      <c r="L461" s="37">
        <f t="shared" si="111"/>
        <v>0</v>
      </c>
      <c r="M461" s="37">
        <f t="shared" si="111"/>
        <v>0</v>
      </c>
      <c r="N461" s="37">
        <f t="shared" si="111"/>
        <v>0</v>
      </c>
      <c r="O461" s="37">
        <f t="shared" si="111"/>
        <v>0</v>
      </c>
      <c r="P461" s="37">
        <f t="shared" si="111"/>
        <v>0</v>
      </c>
      <c r="Q461" s="37">
        <f t="shared" si="111"/>
        <v>0</v>
      </c>
      <c r="R461" s="37">
        <f t="shared" si="111"/>
        <v>0</v>
      </c>
      <c r="S461" s="37">
        <f t="shared" si="111"/>
        <v>0</v>
      </c>
      <c r="T461" s="37">
        <f t="shared" si="111"/>
        <v>0</v>
      </c>
      <c r="U461" s="37">
        <f t="shared" si="111"/>
        <v>0</v>
      </c>
      <c r="V461" s="37">
        <f t="shared" si="111"/>
        <v>0</v>
      </c>
      <c r="W461" s="37">
        <f t="shared" si="111"/>
        <v>0</v>
      </c>
      <c r="X461" s="37">
        <f t="shared" si="111"/>
        <v>0</v>
      </c>
      <c r="Y461" s="37">
        <f t="shared" si="111"/>
        <v>0</v>
      </c>
      <c r="Z461" s="37">
        <f t="shared" si="111"/>
        <v>0</v>
      </c>
      <c r="AA461" s="37">
        <f t="shared" si="111"/>
        <v>0</v>
      </c>
      <c r="AB461" s="37">
        <f t="shared" si="111"/>
        <v>0</v>
      </c>
      <c r="AC461" s="37">
        <f t="shared" si="111"/>
        <v>0</v>
      </c>
      <c r="AD461" s="37">
        <f t="shared" si="111"/>
        <v>0</v>
      </c>
      <c r="AE461" s="37">
        <f t="shared" si="111"/>
        <v>0</v>
      </c>
    </row>
    <row r="462" spans="1:31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12">+D60</f>
        <v>0</v>
      </c>
      <c r="E462" s="37">
        <f t="shared" si="112"/>
        <v>0</v>
      </c>
      <c r="F462" s="37">
        <f t="shared" si="112"/>
        <v>0</v>
      </c>
      <c r="G462" s="37">
        <f t="shared" si="112"/>
        <v>0</v>
      </c>
      <c r="H462" s="37">
        <f t="shared" si="112"/>
        <v>0</v>
      </c>
      <c r="I462" s="37">
        <f t="shared" si="112"/>
        <v>0</v>
      </c>
      <c r="J462" s="37">
        <f t="shared" si="112"/>
        <v>0</v>
      </c>
      <c r="K462" s="37">
        <f t="shared" si="112"/>
        <v>0</v>
      </c>
      <c r="L462" s="37">
        <f t="shared" si="112"/>
        <v>0</v>
      </c>
      <c r="M462" s="37">
        <f t="shared" si="112"/>
        <v>0</v>
      </c>
      <c r="N462" s="37">
        <f t="shared" si="112"/>
        <v>0</v>
      </c>
      <c r="O462" s="37">
        <f t="shared" si="112"/>
        <v>0</v>
      </c>
      <c r="P462" s="37">
        <f t="shared" si="112"/>
        <v>0</v>
      </c>
      <c r="Q462" s="37">
        <f t="shared" si="112"/>
        <v>0</v>
      </c>
      <c r="R462" s="37">
        <f t="shared" si="112"/>
        <v>0</v>
      </c>
      <c r="S462" s="37">
        <f t="shared" si="112"/>
        <v>0</v>
      </c>
      <c r="T462" s="37">
        <f t="shared" si="112"/>
        <v>0</v>
      </c>
      <c r="U462" s="37">
        <f t="shared" si="112"/>
        <v>0</v>
      </c>
      <c r="V462" s="37">
        <f t="shared" si="112"/>
        <v>0</v>
      </c>
      <c r="W462" s="37">
        <f t="shared" si="112"/>
        <v>0</v>
      </c>
      <c r="X462" s="37">
        <f t="shared" si="112"/>
        <v>0</v>
      </c>
      <c r="Y462" s="37">
        <f t="shared" si="112"/>
        <v>0</v>
      </c>
      <c r="Z462" s="37">
        <f t="shared" si="112"/>
        <v>0</v>
      </c>
      <c r="AA462" s="37">
        <f t="shared" si="112"/>
        <v>0</v>
      </c>
      <c r="AB462" s="37">
        <f t="shared" si="112"/>
        <v>0</v>
      </c>
      <c r="AC462" s="37">
        <f t="shared" si="112"/>
        <v>0</v>
      </c>
      <c r="AD462" s="37">
        <f t="shared" si="112"/>
        <v>0</v>
      </c>
      <c r="AE462" s="37">
        <f t="shared" si="112"/>
        <v>0</v>
      </c>
    </row>
    <row r="463" spans="1:31" x14ac:dyDescent="0.2">
      <c r="A463" s="9" t="s">
        <v>142</v>
      </c>
      <c r="B463" s="4" t="s">
        <v>143</v>
      </c>
      <c r="C463" s="21">
        <f>+C464+C465+C466</f>
        <v>0</v>
      </c>
      <c r="D463" s="21">
        <f t="shared" ref="D463:AE463" si="113">+D464+D465+D466</f>
        <v>0</v>
      </c>
      <c r="E463" s="21">
        <f t="shared" si="113"/>
        <v>0</v>
      </c>
      <c r="F463" s="21">
        <f t="shared" si="113"/>
        <v>0</v>
      </c>
      <c r="G463" s="21">
        <f t="shared" si="113"/>
        <v>0</v>
      </c>
      <c r="H463" s="21">
        <f t="shared" si="113"/>
        <v>0</v>
      </c>
      <c r="I463" s="21">
        <f t="shared" si="113"/>
        <v>0</v>
      </c>
      <c r="J463" s="21">
        <f t="shared" si="113"/>
        <v>0</v>
      </c>
      <c r="K463" s="21">
        <f t="shared" si="113"/>
        <v>0</v>
      </c>
      <c r="L463" s="21">
        <f t="shared" si="113"/>
        <v>0</v>
      </c>
      <c r="M463" s="21">
        <f t="shared" si="113"/>
        <v>0</v>
      </c>
      <c r="N463" s="21">
        <f t="shared" si="113"/>
        <v>0</v>
      </c>
      <c r="O463" s="21">
        <f t="shared" si="113"/>
        <v>0</v>
      </c>
      <c r="P463" s="21">
        <f t="shared" si="113"/>
        <v>0</v>
      </c>
      <c r="Q463" s="21">
        <f t="shared" si="113"/>
        <v>0</v>
      </c>
      <c r="R463" s="21">
        <f t="shared" si="113"/>
        <v>0</v>
      </c>
      <c r="S463" s="21">
        <f t="shared" si="113"/>
        <v>0</v>
      </c>
      <c r="T463" s="21">
        <f t="shared" si="113"/>
        <v>0</v>
      </c>
      <c r="U463" s="21">
        <f t="shared" si="113"/>
        <v>0</v>
      </c>
      <c r="V463" s="21">
        <f t="shared" si="113"/>
        <v>0</v>
      </c>
      <c r="W463" s="21">
        <f t="shared" si="113"/>
        <v>0</v>
      </c>
      <c r="X463" s="21">
        <f t="shared" si="113"/>
        <v>0</v>
      </c>
      <c r="Y463" s="21">
        <f t="shared" si="113"/>
        <v>0</v>
      </c>
      <c r="Z463" s="21">
        <f t="shared" si="113"/>
        <v>0</v>
      </c>
      <c r="AA463" s="21">
        <f t="shared" si="113"/>
        <v>0</v>
      </c>
      <c r="AB463" s="21">
        <f t="shared" si="113"/>
        <v>0</v>
      </c>
      <c r="AC463" s="21">
        <f t="shared" si="113"/>
        <v>0</v>
      </c>
      <c r="AD463" s="21">
        <f t="shared" si="113"/>
        <v>0</v>
      </c>
      <c r="AE463" s="21">
        <f t="shared" si="113"/>
        <v>0</v>
      </c>
    </row>
    <row r="464" spans="1:31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14">+D68</f>
        <v>0</v>
      </c>
      <c r="E464" s="37">
        <f t="shared" si="114"/>
        <v>0</v>
      </c>
      <c r="F464" s="37">
        <f t="shared" si="114"/>
        <v>0</v>
      </c>
      <c r="G464" s="37">
        <f t="shared" si="114"/>
        <v>0</v>
      </c>
      <c r="H464" s="37">
        <f t="shared" si="114"/>
        <v>0</v>
      </c>
      <c r="I464" s="37">
        <f t="shared" si="114"/>
        <v>0</v>
      </c>
      <c r="J464" s="37">
        <f t="shared" si="114"/>
        <v>0</v>
      </c>
      <c r="K464" s="37">
        <f t="shared" si="114"/>
        <v>0</v>
      </c>
      <c r="L464" s="37">
        <f t="shared" si="114"/>
        <v>0</v>
      </c>
      <c r="M464" s="37">
        <f t="shared" si="114"/>
        <v>0</v>
      </c>
      <c r="N464" s="37">
        <f t="shared" si="114"/>
        <v>0</v>
      </c>
      <c r="O464" s="37">
        <f t="shared" si="114"/>
        <v>0</v>
      </c>
      <c r="P464" s="37">
        <f t="shared" si="114"/>
        <v>0</v>
      </c>
      <c r="Q464" s="37">
        <f t="shared" si="114"/>
        <v>0</v>
      </c>
      <c r="R464" s="37">
        <f t="shared" si="114"/>
        <v>0</v>
      </c>
      <c r="S464" s="37">
        <f t="shared" si="114"/>
        <v>0</v>
      </c>
      <c r="T464" s="37">
        <f t="shared" si="114"/>
        <v>0</v>
      </c>
      <c r="U464" s="37">
        <f t="shared" si="114"/>
        <v>0</v>
      </c>
      <c r="V464" s="37">
        <f t="shared" si="114"/>
        <v>0</v>
      </c>
      <c r="W464" s="37">
        <f t="shared" si="114"/>
        <v>0</v>
      </c>
      <c r="X464" s="37">
        <f t="shared" si="114"/>
        <v>0</v>
      </c>
      <c r="Y464" s="37">
        <f t="shared" si="114"/>
        <v>0</v>
      </c>
      <c r="Z464" s="37">
        <f t="shared" si="114"/>
        <v>0</v>
      </c>
      <c r="AA464" s="37">
        <f t="shared" si="114"/>
        <v>0</v>
      </c>
      <c r="AB464" s="37">
        <f t="shared" si="114"/>
        <v>0</v>
      </c>
      <c r="AC464" s="37">
        <f t="shared" si="114"/>
        <v>0</v>
      </c>
      <c r="AD464" s="37">
        <f t="shared" si="114"/>
        <v>0</v>
      </c>
      <c r="AE464" s="37">
        <f t="shared" si="114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15">+D80</f>
        <v>0</v>
      </c>
      <c r="E465" s="37">
        <f t="shared" si="115"/>
        <v>0</v>
      </c>
      <c r="F465" s="37">
        <f t="shared" si="115"/>
        <v>0</v>
      </c>
      <c r="G465" s="37">
        <f t="shared" si="115"/>
        <v>0</v>
      </c>
      <c r="H465" s="37">
        <f t="shared" si="115"/>
        <v>0</v>
      </c>
      <c r="I465" s="37">
        <f t="shared" si="115"/>
        <v>0</v>
      </c>
      <c r="J465" s="37">
        <f t="shared" si="115"/>
        <v>0</v>
      </c>
      <c r="K465" s="37">
        <f t="shared" si="115"/>
        <v>0</v>
      </c>
      <c r="L465" s="37">
        <f t="shared" si="115"/>
        <v>0</v>
      </c>
      <c r="M465" s="37">
        <f t="shared" si="115"/>
        <v>0</v>
      </c>
      <c r="N465" s="37">
        <f t="shared" si="115"/>
        <v>0</v>
      </c>
      <c r="O465" s="37">
        <f t="shared" si="115"/>
        <v>0</v>
      </c>
      <c r="P465" s="37">
        <f t="shared" si="115"/>
        <v>0</v>
      </c>
      <c r="Q465" s="37">
        <f t="shared" si="115"/>
        <v>0</v>
      </c>
      <c r="R465" s="37">
        <f t="shared" si="115"/>
        <v>0</v>
      </c>
      <c r="S465" s="37">
        <f t="shared" si="115"/>
        <v>0</v>
      </c>
      <c r="T465" s="37">
        <f t="shared" si="115"/>
        <v>0</v>
      </c>
      <c r="U465" s="37">
        <f t="shared" si="115"/>
        <v>0</v>
      </c>
      <c r="V465" s="37">
        <f t="shared" si="115"/>
        <v>0</v>
      </c>
      <c r="W465" s="37">
        <f t="shared" si="115"/>
        <v>0</v>
      </c>
      <c r="X465" s="37">
        <f t="shared" si="115"/>
        <v>0</v>
      </c>
      <c r="Y465" s="37">
        <f t="shared" si="115"/>
        <v>0</v>
      </c>
      <c r="Z465" s="37">
        <f t="shared" si="115"/>
        <v>0</v>
      </c>
      <c r="AA465" s="37">
        <f t="shared" si="115"/>
        <v>0</v>
      </c>
      <c r="AB465" s="37">
        <f t="shared" si="115"/>
        <v>0</v>
      </c>
      <c r="AC465" s="37">
        <f t="shared" si="115"/>
        <v>0</v>
      </c>
      <c r="AD465" s="37">
        <f t="shared" si="115"/>
        <v>0</v>
      </c>
      <c r="AE465" s="37">
        <f t="shared" si="115"/>
        <v>0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16">+D102</f>
        <v>0</v>
      </c>
      <c r="E466" s="37">
        <f t="shared" si="116"/>
        <v>0</v>
      </c>
      <c r="F466" s="37">
        <f t="shared" si="116"/>
        <v>0</v>
      </c>
      <c r="G466" s="37">
        <f t="shared" si="116"/>
        <v>0</v>
      </c>
      <c r="H466" s="37">
        <f t="shared" si="116"/>
        <v>0</v>
      </c>
      <c r="I466" s="37">
        <f t="shared" si="116"/>
        <v>0</v>
      </c>
      <c r="J466" s="37">
        <f t="shared" si="116"/>
        <v>0</v>
      </c>
      <c r="K466" s="37">
        <f t="shared" si="116"/>
        <v>0</v>
      </c>
      <c r="L466" s="37">
        <f t="shared" si="116"/>
        <v>0</v>
      </c>
      <c r="M466" s="37">
        <f t="shared" si="116"/>
        <v>0</v>
      </c>
      <c r="N466" s="37">
        <f t="shared" si="116"/>
        <v>0</v>
      </c>
      <c r="O466" s="37">
        <f t="shared" si="116"/>
        <v>0</v>
      </c>
      <c r="P466" s="37">
        <f t="shared" si="116"/>
        <v>0</v>
      </c>
      <c r="Q466" s="37">
        <f t="shared" si="116"/>
        <v>0</v>
      </c>
      <c r="R466" s="37">
        <f t="shared" si="116"/>
        <v>0</v>
      </c>
      <c r="S466" s="37">
        <f t="shared" si="116"/>
        <v>0</v>
      </c>
      <c r="T466" s="37">
        <f t="shared" si="116"/>
        <v>0</v>
      </c>
      <c r="U466" s="37">
        <f t="shared" si="116"/>
        <v>0</v>
      </c>
      <c r="V466" s="37">
        <f t="shared" si="116"/>
        <v>0</v>
      </c>
      <c r="W466" s="37">
        <f t="shared" si="116"/>
        <v>0</v>
      </c>
      <c r="X466" s="37">
        <f t="shared" si="116"/>
        <v>0</v>
      </c>
      <c r="Y466" s="37">
        <f t="shared" si="116"/>
        <v>0</v>
      </c>
      <c r="Z466" s="37">
        <f t="shared" si="116"/>
        <v>0</v>
      </c>
      <c r="AA466" s="37">
        <f t="shared" si="116"/>
        <v>0</v>
      </c>
      <c r="AB466" s="37">
        <f t="shared" si="116"/>
        <v>0</v>
      </c>
      <c r="AC466" s="37">
        <f t="shared" si="116"/>
        <v>0</v>
      </c>
      <c r="AD466" s="37">
        <f t="shared" si="116"/>
        <v>0</v>
      </c>
      <c r="AE466" s="37">
        <f t="shared" si="116"/>
        <v>0</v>
      </c>
    </row>
    <row r="467" spans="1:31" x14ac:dyDescent="0.2">
      <c r="A467" s="9" t="s">
        <v>201</v>
      </c>
      <c r="B467" s="4" t="s">
        <v>202</v>
      </c>
      <c r="C467" s="21">
        <f>+C468+C469+C470</f>
        <v>0</v>
      </c>
      <c r="D467" s="21">
        <f t="shared" ref="D467:AE467" si="117">+D468+D469+D470</f>
        <v>0</v>
      </c>
      <c r="E467" s="21">
        <f t="shared" si="117"/>
        <v>0</v>
      </c>
      <c r="F467" s="21">
        <f t="shared" si="117"/>
        <v>0</v>
      </c>
      <c r="G467" s="21">
        <f t="shared" si="117"/>
        <v>0</v>
      </c>
      <c r="H467" s="21">
        <f t="shared" si="117"/>
        <v>0</v>
      </c>
      <c r="I467" s="21">
        <f t="shared" si="117"/>
        <v>0</v>
      </c>
      <c r="J467" s="21">
        <f t="shared" si="117"/>
        <v>0</v>
      </c>
      <c r="K467" s="21">
        <f t="shared" si="117"/>
        <v>0</v>
      </c>
      <c r="L467" s="21">
        <f t="shared" si="117"/>
        <v>0</v>
      </c>
      <c r="M467" s="21">
        <f t="shared" si="117"/>
        <v>0</v>
      </c>
      <c r="N467" s="21">
        <f t="shared" si="117"/>
        <v>0</v>
      </c>
      <c r="O467" s="21">
        <f t="shared" si="117"/>
        <v>0</v>
      </c>
      <c r="P467" s="21">
        <f t="shared" si="117"/>
        <v>0</v>
      </c>
      <c r="Q467" s="21">
        <f t="shared" si="117"/>
        <v>0</v>
      </c>
      <c r="R467" s="21">
        <f t="shared" si="117"/>
        <v>0</v>
      </c>
      <c r="S467" s="21">
        <f t="shared" si="117"/>
        <v>0</v>
      </c>
      <c r="T467" s="21">
        <f t="shared" si="117"/>
        <v>0</v>
      </c>
      <c r="U467" s="21">
        <f t="shared" si="117"/>
        <v>0</v>
      </c>
      <c r="V467" s="21">
        <f t="shared" si="117"/>
        <v>0</v>
      </c>
      <c r="W467" s="21">
        <f t="shared" si="117"/>
        <v>0</v>
      </c>
      <c r="X467" s="21">
        <f t="shared" si="117"/>
        <v>0</v>
      </c>
      <c r="Y467" s="21">
        <f t="shared" si="117"/>
        <v>0</v>
      </c>
      <c r="Z467" s="21">
        <f t="shared" si="117"/>
        <v>0</v>
      </c>
      <c r="AA467" s="21">
        <f t="shared" si="117"/>
        <v>0</v>
      </c>
      <c r="AB467" s="21">
        <f t="shared" si="117"/>
        <v>0</v>
      </c>
      <c r="AC467" s="21">
        <f t="shared" si="117"/>
        <v>0</v>
      </c>
      <c r="AD467" s="21">
        <f t="shared" si="117"/>
        <v>0</v>
      </c>
      <c r="AE467" s="21">
        <f t="shared" si="117"/>
        <v>0</v>
      </c>
    </row>
    <row r="468" spans="1:31" x14ac:dyDescent="0.2">
      <c r="A468" s="9" t="s">
        <v>203</v>
      </c>
      <c r="B468" s="4" t="s">
        <v>204</v>
      </c>
      <c r="C468" s="37">
        <f>+C103</f>
        <v>0</v>
      </c>
      <c r="D468" s="37">
        <f t="shared" ref="D468:AE468" si="118">+D103</f>
        <v>0</v>
      </c>
      <c r="E468" s="37">
        <f t="shared" si="118"/>
        <v>0</v>
      </c>
      <c r="F468" s="37">
        <f t="shared" si="118"/>
        <v>0</v>
      </c>
      <c r="G468" s="37">
        <f t="shared" si="118"/>
        <v>0</v>
      </c>
      <c r="H468" s="37">
        <f t="shared" si="118"/>
        <v>0</v>
      </c>
      <c r="I468" s="37">
        <f t="shared" si="118"/>
        <v>0</v>
      </c>
      <c r="J468" s="37">
        <f t="shared" si="118"/>
        <v>0</v>
      </c>
      <c r="K468" s="37">
        <f t="shared" si="118"/>
        <v>0</v>
      </c>
      <c r="L468" s="37">
        <f t="shared" si="118"/>
        <v>0</v>
      </c>
      <c r="M468" s="37">
        <f t="shared" si="118"/>
        <v>0</v>
      </c>
      <c r="N468" s="37">
        <f t="shared" si="118"/>
        <v>0</v>
      </c>
      <c r="O468" s="37">
        <f t="shared" si="118"/>
        <v>0</v>
      </c>
      <c r="P468" s="37">
        <f t="shared" si="118"/>
        <v>0</v>
      </c>
      <c r="Q468" s="37">
        <f t="shared" si="118"/>
        <v>0</v>
      </c>
      <c r="R468" s="37">
        <f t="shared" si="118"/>
        <v>0</v>
      </c>
      <c r="S468" s="37">
        <f t="shared" si="118"/>
        <v>0</v>
      </c>
      <c r="T468" s="37">
        <f t="shared" si="118"/>
        <v>0</v>
      </c>
      <c r="U468" s="37">
        <f t="shared" si="118"/>
        <v>0</v>
      </c>
      <c r="V468" s="37">
        <f t="shared" si="118"/>
        <v>0</v>
      </c>
      <c r="W468" s="37">
        <f t="shared" si="118"/>
        <v>0</v>
      </c>
      <c r="X468" s="37">
        <f t="shared" si="118"/>
        <v>0</v>
      </c>
      <c r="Y468" s="37">
        <f t="shared" si="118"/>
        <v>0</v>
      </c>
      <c r="Z468" s="37">
        <f t="shared" si="118"/>
        <v>0</v>
      </c>
      <c r="AA468" s="37">
        <f t="shared" si="118"/>
        <v>0</v>
      </c>
      <c r="AB468" s="37">
        <f t="shared" si="118"/>
        <v>0</v>
      </c>
      <c r="AC468" s="37">
        <f t="shared" si="118"/>
        <v>0</v>
      </c>
      <c r="AD468" s="37">
        <f t="shared" si="118"/>
        <v>0</v>
      </c>
      <c r="AE468" s="37">
        <f t="shared" si="118"/>
        <v>0</v>
      </c>
    </row>
    <row r="469" spans="1:31" x14ac:dyDescent="0.2">
      <c r="A469" s="9" t="s">
        <v>211</v>
      </c>
      <c r="B469" s="4" t="s">
        <v>212</v>
      </c>
      <c r="C469" s="37">
        <f>+C107</f>
        <v>0</v>
      </c>
      <c r="D469" s="37">
        <f t="shared" ref="D469:AE469" si="119">+D107</f>
        <v>0</v>
      </c>
      <c r="E469" s="37">
        <f t="shared" si="119"/>
        <v>0</v>
      </c>
      <c r="F469" s="37">
        <f t="shared" si="119"/>
        <v>0</v>
      </c>
      <c r="G469" s="37">
        <f t="shared" si="119"/>
        <v>0</v>
      </c>
      <c r="H469" s="37">
        <f t="shared" si="119"/>
        <v>0</v>
      </c>
      <c r="I469" s="37">
        <f t="shared" si="119"/>
        <v>0</v>
      </c>
      <c r="J469" s="37">
        <f t="shared" si="119"/>
        <v>0</v>
      </c>
      <c r="K469" s="37">
        <f t="shared" si="119"/>
        <v>0</v>
      </c>
      <c r="L469" s="37">
        <f t="shared" si="119"/>
        <v>0</v>
      </c>
      <c r="M469" s="37">
        <f t="shared" si="119"/>
        <v>0</v>
      </c>
      <c r="N469" s="37">
        <f t="shared" si="119"/>
        <v>0</v>
      </c>
      <c r="O469" s="37">
        <f t="shared" si="119"/>
        <v>0</v>
      </c>
      <c r="P469" s="37">
        <f t="shared" si="119"/>
        <v>0</v>
      </c>
      <c r="Q469" s="37">
        <f t="shared" si="119"/>
        <v>0</v>
      </c>
      <c r="R469" s="37">
        <f t="shared" si="119"/>
        <v>0</v>
      </c>
      <c r="S469" s="37">
        <f t="shared" si="119"/>
        <v>0</v>
      </c>
      <c r="T469" s="37">
        <f t="shared" si="119"/>
        <v>0</v>
      </c>
      <c r="U469" s="37">
        <f t="shared" si="119"/>
        <v>0</v>
      </c>
      <c r="V469" s="37">
        <f t="shared" si="119"/>
        <v>0</v>
      </c>
      <c r="W469" s="37">
        <f t="shared" si="119"/>
        <v>0</v>
      </c>
      <c r="X469" s="37">
        <f t="shared" si="119"/>
        <v>0</v>
      </c>
      <c r="Y469" s="37">
        <f t="shared" si="119"/>
        <v>0</v>
      </c>
      <c r="Z469" s="37">
        <f t="shared" si="119"/>
        <v>0</v>
      </c>
      <c r="AA469" s="37">
        <f t="shared" si="119"/>
        <v>0</v>
      </c>
      <c r="AB469" s="37">
        <f t="shared" si="119"/>
        <v>0</v>
      </c>
      <c r="AC469" s="37">
        <f t="shared" si="119"/>
        <v>0</v>
      </c>
      <c r="AD469" s="37">
        <f t="shared" si="119"/>
        <v>0</v>
      </c>
      <c r="AE469" s="37">
        <f t="shared" si="119"/>
        <v>0</v>
      </c>
    </row>
    <row r="470" spans="1:31" x14ac:dyDescent="0.2">
      <c r="A470" s="8" t="s">
        <v>217</v>
      </c>
      <c r="B470" s="4" t="s">
        <v>184</v>
      </c>
      <c r="C470" s="37">
        <f>+C110</f>
        <v>0</v>
      </c>
      <c r="D470" s="37">
        <f t="shared" ref="D470:AE470" si="120">+D110</f>
        <v>0</v>
      </c>
      <c r="E470" s="37">
        <f t="shared" si="120"/>
        <v>0</v>
      </c>
      <c r="F470" s="37">
        <f t="shared" si="120"/>
        <v>0</v>
      </c>
      <c r="G470" s="37">
        <f t="shared" si="120"/>
        <v>0</v>
      </c>
      <c r="H470" s="37">
        <f t="shared" si="120"/>
        <v>0</v>
      </c>
      <c r="I470" s="37">
        <f t="shared" si="120"/>
        <v>0</v>
      </c>
      <c r="J470" s="37">
        <f t="shared" si="120"/>
        <v>0</v>
      </c>
      <c r="K470" s="37">
        <f t="shared" si="120"/>
        <v>0</v>
      </c>
      <c r="L470" s="37">
        <f t="shared" si="120"/>
        <v>0</v>
      </c>
      <c r="M470" s="37">
        <f t="shared" si="120"/>
        <v>0</v>
      </c>
      <c r="N470" s="37">
        <f t="shared" si="120"/>
        <v>0</v>
      </c>
      <c r="O470" s="37">
        <f t="shared" si="120"/>
        <v>0</v>
      </c>
      <c r="P470" s="37">
        <f t="shared" si="120"/>
        <v>0</v>
      </c>
      <c r="Q470" s="37">
        <f t="shared" si="120"/>
        <v>0</v>
      </c>
      <c r="R470" s="37">
        <f t="shared" si="120"/>
        <v>0</v>
      </c>
      <c r="S470" s="37">
        <f t="shared" si="120"/>
        <v>0</v>
      </c>
      <c r="T470" s="37">
        <f t="shared" si="120"/>
        <v>0</v>
      </c>
      <c r="U470" s="37">
        <f t="shared" si="120"/>
        <v>0</v>
      </c>
      <c r="V470" s="37">
        <f t="shared" si="120"/>
        <v>0</v>
      </c>
      <c r="W470" s="37">
        <f t="shared" si="120"/>
        <v>0</v>
      </c>
      <c r="X470" s="37">
        <f t="shared" si="120"/>
        <v>0</v>
      </c>
      <c r="Y470" s="37">
        <f t="shared" si="120"/>
        <v>0</v>
      </c>
      <c r="Z470" s="37">
        <f t="shared" si="120"/>
        <v>0</v>
      </c>
      <c r="AA470" s="37">
        <f t="shared" si="120"/>
        <v>0</v>
      </c>
      <c r="AB470" s="37">
        <f t="shared" si="120"/>
        <v>0</v>
      </c>
      <c r="AC470" s="37">
        <f t="shared" si="120"/>
        <v>0</v>
      </c>
      <c r="AD470" s="37">
        <f t="shared" si="120"/>
        <v>0</v>
      </c>
      <c r="AE470" s="37">
        <f t="shared" si="120"/>
        <v>0</v>
      </c>
    </row>
    <row r="471" spans="1:31" x14ac:dyDescent="0.2">
      <c r="A471" s="12" t="s">
        <v>248</v>
      </c>
      <c r="B471" s="7" t="s">
        <v>249</v>
      </c>
      <c r="C471" s="28">
        <f>+C472+C478+C489+C497+C502+C508+C515+C520</f>
        <v>0</v>
      </c>
      <c r="D471" s="28">
        <f t="shared" ref="D471:AE471" si="121">+D472+D478+D489+D497+D502+D508+D515+D520</f>
        <v>0</v>
      </c>
      <c r="E471" s="28">
        <f t="shared" si="121"/>
        <v>0</v>
      </c>
      <c r="F471" s="28">
        <f t="shared" si="121"/>
        <v>0</v>
      </c>
      <c r="G471" s="28">
        <f t="shared" si="121"/>
        <v>0</v>
      </c>
      <c r="H471" s="28">
        <f t="shared" si="121"/>
        <v>0</v>
      </c>
      <c r="I471" s="28">
        <f t="shared" si="121"/>
        <v>0</v>
      </c>
      <c r="J471" s="28">
        <f t="shared" si="121"/>
        <v>0</v>
      </c>
      <c r="K471" s="28">
        <f t="shared" si="121"/>
        <v>0</v>
      </c>
      <c r="L471" s="28">
        <f t="shared" si="121"/>
        <v>0</v>
      </c>
      <c r="M471" s="28">
        <f t="shared" si="121"/>
        <v>0</v>
      </c>
      <c r="N471" s="28">
        <f t="shared" si="121"/>
        <v>0</v>
      </c>
      <c r="O471" s="28">
        <f t="shared" si="121"/>
        <v>0</v>
      </c>
      <c r="P471" s="28">
        <f t="shared" si="121"/>
        <v>0</v>
      </c>
      <c r="Q471" s="28">
        <f t="shared" si="121"/>
        <v>0</v>
      </c>
      <c r="R471" s="28">
        <f t="shared" si="121"/>
        <v>0</v>
      </c>
      <c r="S471" s="28">
        <f t="shared" si="121"/>
        <v>0</v>
      </c>
      <c r="T471" s="28">
        <f t="shared" si="121"/>
        <v>0</v>
      </c>
      <c r="U471" s="28">
        <f t="shared" si="121"/>
        <v>0</v>
      </c>
      <c r="V471" s="28">
        <f t="shared" si="121"/>
        <v>0</v>
      </c>
      <c r="W471" s="28">
        <f t="shared" si="121"/>
        <v>0</v>
      </c>
      <c r="X471" s="28">
        <f t="shared" si="121"/>
        <v>0</v>
      </c>
      <c r="Y471" s="28">
        <f t="shared" si="121"/>
        <v>0</v>
      </c>
      <c r="Z471" s="28">
        <f t="shared" si="121"/>
        <v>0</v>
      </c>
      <c r="AA471" s="28">
        <f t="shared" si="121"/>
        <v>0</v>
      </c>
      <c r="AB471" s="28">
        <f t="shared" si="121"/>
        <v>0</v>
      </c>
      <c r="AC471" s="28">
        <f t="shared" si="121"/>
        <v>0</v>
      </c>
      <c r="AD471" s="28">
        <f t="shared" si="121"/>
        <v>0</v>
      </c>
      <c r="AE471" s="28">
        <f t="shared" si="121"/>
        <v>0</v>
      </c>
    </row>
    <row r="472" spans="1:31" x14ac:dyDescent="0.2">
      <c r="A472" s="9" t="s">
        <v>250</v>
      </c>
      <c r="B472" s="4" t="s">
        <v>251</v>
      </c>
      <c r="C472" s="21">
        <f>+C473+C474+C475+C476+C477</f>
        <v>0</v>
      </c>
      <c r="D472" s="21">
        <f t="shared" ref="D472:AE472" si="122">+D473+D474+D475+D476+D477</f>
        <v>0</v>
      </c>
      <c r="E472" s="21">
        <f t="shared" si="122"/>
        <v>0</v>
      </c>
      <c r="F472" s="21">
        <f t="shared" si="122"/>
        <v>0</v>
      </c>
      <c r="G472" s="21">
        <f t="shared" si="122"/>
        <v>0</v>
      </c>
      <c r="H472" s="21">
        <f t="shared" si="122"/>
        <v>0</v>
      </c>
      <c r="I472" s="21">
        <f t="shared" si="122"/>
        <v>0</v>
      </c>
      <c r="J472" s="21">
        <f t="shared" si="122"/>
        <v>0</v>
      </c>
      <c r="K472" s="21">
        <f t="shared" si="122"/>
        <v>0</v>
      </c>
      <c r="L472" s="21">
        <f t="shared" si="122"/>
        <v>0</v>
      </c>
      <c r="M472" s="21">
        <f t="shared" si="122"/>
        <v>0</v>
      </c>
      <c r="N472" s="21">
        <f t="shared" si="122"/>
        <v>0</v>
      </c>
      <c r="O472" s="21">
        <f t="shared" si="122"/>
        <v>0</v>
      </c>
      <c r="P472" s="21">
        <f t="shared" si="122"/>
        <v>0</v>
      </c>
      <c r="Q472" s="21">
        <f t="shared" si="122"/>
        <v>0</v>
      </c>
      <c r="R472" s="21">
        <f t="shared" si="122"/>
        <v>0</v>
      </c>
      <c r="S472" s="21">
        <f t="shared" si="122"/>
        <v>0</v>
      </c>
      <c r="T472" s="21">
        <f t="shared" si="122"/>
        <v>0</v>
      </c>
      <c r="U472" s="21">
        <f t="shared" si="122"/>
        <v>0</v>
      </c>
      <c r="V472" s="21">
        <f t="shared" si="122"/>
        <v>0</v>
      </c>
      <c r="W472" s="21">
        <f t="shared" si="122"/>
        <v>0</v>
      </c>
      <c r="X472" s="21">
        <f t="shared" si="122"/>
        <v>0</v>
      </c>
      <c r="Y472" s="21">
        <f t="shared" si="122"/>
        <v>0</v>
      </c>
      <c r="Z472" s="21">
        <f t="shared" si="122"/>
        <v>0</v>
      </c>
      <c r="AA472" s="21">
        <f t="shared" si="122"/>
        <v>0</v>
      </c>
      <c r="AB472" s="21">
        <f t="shared" si="122"/>
        <v>0</v>
      </c>
      <c r="AC472" s="21">
        <f t="shared" si="122"/>
        <v>0</v>
      </c>
      <c r="AD472" s="21">
        <f t="shared" si="122"/>
        <v>0</v>
      </c>
      <c r="AE472" s="21">
        <f t="shared" si="122"/>
        <v>0</v>
      </c>
    </row>
    <row r="473" spans="1:31" x14ac:dyDescent="0.2">
      <c r="A473" s="9" t="s">
        <v>252</v>
      </c>
      <c r="B473" s="4" t="s">
        <v>253</v>
      </c>
      <c r="C473" s="37">
        <f t="shared" ref="C473:AE476" si="123">+C113</f>
        <v>0</v>
      </c>
      <c r="D473" s="37">
        <f t="shared" si="123"/>
        <v>0</v>
      </c>
      <c r="E473" s="37">
        <f t="shared" si="123"/>
        <v>0</v>
      </c>
      <c r="F473" s="37">
        <f t="shared" si="123"/>
        <v>0</v>
      </c>
      <c r="G473" s="37">
        <f t="shared" si="123"/>
        <v>0</v>
      </c>
      <c r="H473" s="37">
        <f t="shared" si="123"/>
        <v>0</v>
      </c>
      <c r="I473" s="37">
        <f t="shared" si="123"/>
        <v>0</v>
      </c>
      <c r="J473" s="37">
        <f t="shared" si="123"/>
        <v>0</v>
      </c>
      <c r="K473" s="37">
        <f t="shared" si="123"/>
        <v>0</v>
      </c>
      <c r="L473" s="37">
        <f t="shared" si="123"/>
        <v>0</v>
      </c>
      <c r="M473" s="37">
        <f t="shared" si="123"/>
        <v>0</v>
      </c>
      <c r="N473" s="37">
        <f t="shared" si="123"/>
        <v>0</v>
      </c>
      <c r="O473" s="37">
        <f t="shared" si="123"/>
        <v>0</v>
      </c>
      <c r="P473" s="37">
        <f t="shared" si="123"/>
        <v>0</v>
      </c>
      <c r="Q473" s="37">
        <f t="shared" si="123"/>
        <v>0</v>
      </c>
      <c r="R473" s="37">
        <f t="shared" si="123"/>
        <v>0</v>
      </c>
      <c r="S473" s="37">
        <f t="shared" si="123"/>
        <v>0</v>
      </c>
      <c r="T473" s="37">
        <f t="shared" si="123"/>
        <v>0</v>
      </c>
      <c r="U473" s="37">
        <f t="shared" si="123"/>
        <v>0</v>
      </c>
      <c r="V473" s="37">
        <f t="shared" si="123"/>
        <v>0</v>
      </c>
      <c r="W473" s="37">
        <f t="shared" si="123"/>
        <v>0</v>
      </c>
      <c r="X473" s="37">
        <f t="shared" si="123"/>
        <v>0</v>
      </c>
      <c r="Y473" s="37">
        <f t="shared" si="123"/>
        <v>0</v>
      </c>
      <c r="Z473" s="37">
        <f t="shared" si="123"/>
        <v>0</v>
      </c>
      <c r="AA473" s="37">
        <f t="shared" si="123"/>
        <v>0</v>
      </c>
      <c r="AB473" s="37">
        <f t="shared" si="123"/>
        <v>0</v>
      </c>
      <c r="AC473" s="37">
        <f t="shared" si="123"/>
        <v>0</v>
      </c>
      <c r="AD473" s="37">
        <f t="shared" si="123"/>
        <v>0</v>
      </c>
      <c r="AE473" s="37">
        <f t="shared" si="123"/>
        <v>0</v>
      </c>
    </row>
    <row r="474" spans="1:31" x14ac:dyDescent="0.2">
      <c r="A474" s="9" t="s">
        <v>254</v>
      </c>
      <c r="B474" s="4" t="s">
        <v>255</v>
      </c>
      <c r="C474" s="37">
        <f t="shared" si="123"/>
        <v>0</v>
      </c>
      <c r="D474" s="37">
        <f t="shared" si="123"/>
        <v>0</v>
      </c>
      <c r="E474" s="37">
        <f t="shared" si="123"/>
        <v>0</v>
      </c>
      <c r="F474" s="37">
        <f t="shared" si="123"/>
        <v>0</v>
      </c>
      <c r="G474" s="37">
        <f t="shared" si="123"/>
        <v>0</v>
      </c>
      <c r="H474" s="37">
        <f t="shared" si="123"/>
        <v>0</v>
      </c>
      <c r="I474" s="37">
        <f t="shared" si="123"/>
        <v>0</v>
      </c>
      <c r="J474" s="37">
        <f t="shared" si="123"/>
        <v>0</v>
      </c>
      <c r="K474" s="37">
        <f t="shared" si="123"/>
        <v>0</v>
      </c>
      <c r="L474" s="37">
        <f t="shared" si="123"/>
        <v>0</v>
      </c>
      <c r="M474" s="37">
        <f t="shared" si="123"/>
        <v>0</v>
      </c>
      <c r="N474" s="37">
        <f t="shared" si="123"/>
        <v>0</v>
      </c>
      <c r="O474" s="37">
        <f t="shared" si="123"/>
        <v>0</v>
      </c>
      <c r="P474" s="37">
        <f t="shared" si="123"/>
        <v>0</v>
      </c>
      <c r="Q474" s="37">
        <f t="shared" si="123"/>
        <v>0</v>
      </c>
      <c r="R474" s="37">
        <f t="shared" si="123"/>
        <v>0</v>
      </c>
      <c r="S474" s="37">
        <f t="shared" si="123"/>
        <v>0</v>
      </c>
      <c r="T474" s="37">
        <f t="shared" si="123"/>
        <v>0</v>
      </c>
      <c r="U474" s="37">
        <f t="shared" si="123"/>
        <v>0</v>
      </c>
      <c r="V474" s="37">
        <f t="shared" si="123"/>
        <v>0</v>
      </c>
      <c r="W474" s="37">
        <f t="shared" si="123"/>
        <v>0</v>
      </c>
      <c r="X474" s="37">
        <f t="shared" si="123"/>
        <v>0</v>
      </c>
      <c r="Y474" s="37">
        <f t="shared" si="123"/>
        <v>0</v>
      </c>
      <c r="Z474" s="37">
        <f t="shared" si="123"/>
        <v>0</v>
      </c>
      <c r="AA474" s="37">
        <f t="shared" si="123"/>
        <v>0</v>
      </c>
      <c r="AB474" s="37">
        <f t="shared" si="123"/>
        <v>0</v>
      </c>
      <c r="AC474" s="37">
        <f t="shared" si="123"/>
        <v>0</v>
      </c>
      <c r="AD474" s="37">
        <f t="shared" si="123"/>
        <v>0</v>
      </c>
      <c r="AE474" s="37">
        <f t="shared" si="123"/>
        <v>0</v>
      </c>
    </row>
    <row r="475" spans="1:31" x14ac:dyDescent="0.2">
      <c r="A475" s="9" t="s">
        <v>256</v>
      </c>
      <c r="B475" s="4" t="s">
        <v>257</v>
      </c>
      <c r="C475" s="37">
        <f t="shared" si="123"/>
        <v>0</v>
      </c>
      <c r="D475" s="37">
        <f t="shared" si="123"/>
        <v>0</v>
      </c>
      <c r="E475" s="37">
        <f t="shared" si="123"/>
        <v>0</v>
      </c>
      <c r="F475" s="37">
        <f t="shared" si="123"/>
        <v>0</v>
      </c>
      <c r="G475" s="37">
        <f t="shared" si="123"/>
        <v>0</v>
      </c>
      <c r="H475" s="37">
        <f t="shared" si="123"/>
        <v>0</v>
      </c>
      <c r="I475" s="37">
        <f t="shared" si="123"/>
        <v>0</v>
      </c>
      <c r="J475" s="37">
        <f t="shared" si="123"/>
        <v>0</v>
      </c>
      <c r="K475" s="37">
        <f t="shared" si="123"/>
        <v>0</v>
      </c>
      <c r="L475" s="37">
        <f t="shared" si="123"/>
        <v>0</v>
      </c>
      <c r="M475" s="37">
        <f t="shared" si="123"/>
        <v>0</v>
      </c>
      <c r="N475" s="37">
        <f t="shared" si="123"/>
        <v>0</v>
      </c>
      <c r="O475" s="37">
        <f t="shared" si="123"/>
        <v>0</v>
      </c>
      <c r="P475" s="37">
        <f t="shared" si="123"/>
        <v>0</v>
      </c>
      <c r="Q475" s="37">
        <f t="shared" si="123"/>
        <v>0</v>
      </c>
      <c r="R475" s="37">
        <f t="shared" si="123"/>
        <v>0</v>
      </c>
      <c r="S475" s="37">
        <f t="shared" si="123"/>
        <v>0</v>
      </c>
      <c r="T475" s="37">
        <f t="shared" si="123"/>
        <v>0</v>
      </c>
      <c r="U475" s="37">
        <f t="shared" si="123"/>
        <v>0</v>
      </c>
      <c r="V475" s="37">
        <f t="shared" si="123"/>
        <v>0</v>
      </c>
      <c r="W475" s="37">
        <f t="shared" si="123"/>
        <v>0</v>
      </c>
      <c r="X475" s="37">
        <f t="shared" si="123"/>
        <v>0</v>
      </c>
      <c r="Y475" s="37">
        <f t="shared" si="123"/>
        <v>0</v>
      </c>
      <c r="Z475" s="37">
        <f t="shared" si="123"/>
        <v>0</v>
      </c>
      <c r="AA475" s="37">
        <f t="shared" si="123"/>
        <v>0</v>
      </c>
      <c r="AB475" s="37">
        <f t="shared" si="123"/>
        <v>0</v>
      </c>
      <c r="AC475" s="37">
        <f t="shared" si="123"/>
        <v>0</v>
      </c>
      <c r="AD475" s="37">
        <f t="shared" si="123"/>
        <v>0</v>
      </c>
      <c r="AE475" s="37">
        <f t="shared" si="123"/>
        <v>0</v>
      </c>
    </row>
    <row r="476" spans="1:31" x14ac:dyDescent="0.2">
      <c r="A476" s="9" t="s">
        <v>258</v>
      </c>
      <c r="B476" s="4" t="s">
        <v>259</v>
      </c>
      <c r="C476" s="37">
        <f t="shared" si="123"/>
        <v>0</v>
      </c>
      <c r="D476" s="37">
        <f t="shared" si="123"/>
        <v>0</v>
      </c>
      <c r="E476" s="37">
        <f t="shared" si="123"/>
        <v>0</v>
      </c>
      <c r="F476" s="37">
        <f t="shared" si="123"/>
        <v>0</v>
      </c>
      <c r="G476" s="37">
        <f t="shared" si="123"/>
        <v>0</v>
      </c>
      <c r="H476" s="37">
        <f t="shared" si="123"/>
        <v>0</v>
      </c>
      <c r="I476" s="37">
        <f t="shared" si="123"/>
        <v>0</v>
      </c>
      <c r="J476" s="37">
        <f t="shared" si="123"/>
        <v>0</v>
      </c>
      <c r="K476" s="37">
        <f t="shared" si="123"/>
        <v>0</v>
      </c>
      <c r="L476" s="37">
        <f t="shared" si="123"/>
        <v>0</v>
      </c>
      <c r="M476" s="37">
        <f t="shared" si="123"/>
        <v>0</v>
      </c>
      <c r="N476" s="37">
        <f t="shared" si="123"/>
        <v>0</v>
      </c>
      <c r="O476" s="37">
        <f t="shared" si="123"/>
        <v>0</v>
      </c>
      <c r="P476" s="37">
        <f t="shared" si="123"/>
        <v>0</v>
      </c>
      <c r="Q476" s="37">
        <f t="shared" si="123"/>
        <v>0</v>
      </c>
      <c r="R476" s="37">
        <f t="shared" si="123"/>
        <v>0</v>
      </c>
      <c r="S476" s="37">
        <f t="shared" si="123"/>
        <v>0</v>
      </c>
      <c r="T476" s="37">
        <f t="shared" si="123"/>
        <v>0</v>
      </c>
      <c r="U476" s="37">
        <f t="shared" si="123"/>
        <v>0</v>
      </c>
      <c r="V476" s="37">
        <f t="shared" si="123"/>
        <v>0</v>
      </c>
      <c r="W476" s="37">
        <f t="shared" si="123"/>
        <v>0</v>
      </c>
      <c r="X476" s="37">
        <f t="shared" si="123"/>
        <v>0</v>
      </c>
      <c r="Y476" s="37">
        <f t="shared" si="123"/>
        <v>0</v>
      </c>
      <c r="Z476" s="37">
        <f t="shared" si="123"/>
        <v>0</v>
      </c>
      <c r="AA476" s="37">
        <f t="shared" si="123"/>
        <v>0</v>
      </c>
      <c r="AB476" s="37">
        <f t="shared" si="123"/>
        <v>0</v>
      </c>
      <c r="AC476" s="37">
        <f t="shared" si="123"/>
        <v>0</v>
      </c>
      <c r="AD476" s="37">
        <f t="shared" si="123"/>
        <v>0</v>
      </c>
      <c r="AE476" s="37">
        <f t="shared" si="123"/>
        <v>0</v>
      </c>
    </row>
    <row r="477" spans="1:31" x14ac:dyDescent="0.2">
      <c r="A477" s="9" t="s">
        <v>268</v>
      </c>
      <c r="B477" s="4" t="s">
        <v>210</v>
      </c>
      <c r="C477" s="37">
        <f>+C121</f>
        <v>0</v>
      </c>
      <c r="D477" s="37">
        <f t="shared" ref="D477:AE477" si="124">+D121</f>
        <v>0</v>
      </c>
      <c r="E477" s="37">
        <f t="shared" si="124"/>
        <v>0</v>
      </c>
      <c r="F477" s="37">
        <f t="shared" si="124"/>
        <v>0</v>
      </c>
      <c r="G477" s="37">
        <f t="shared" si="124"/>
        <v>0</v>
      </c>
      <c r="H477" s="37">
        <f t="shared" si="124"/>
        <v>0</v>
      </c>
      <c r="I477" s="37">
        <f t="shared" si="124"/>
        <v>0</v>
      </c>
      <c r="J477" s="37">
        <f t="shared" si="124"/>
        <v>0</v>
      </c>
      <c r="K477" s="37">
        <f t="shared" si="124"/>
        <v>0</v>
      </c>
      <c r="L477" s="37">
        <f t="shared" si="124"/>
        <v>0</v>
      </c>
      <c r="M477" s="37">
        <f t="shared" si="124"/>
        <v>0</v>
      </c>
      <c r="N477" s="37">
        <f t="shared" si="124"/>
        <v>0</v>
      </c>
      <c r="O477" s="37">
        <f t="shared" si="124"/>
        <v>0</v>
      </c>
      <c r="P477" s="37">
        <f t="shared" si="124"/>
        <v>0</v>
      </c>
      <c r="Q477" s="37">
        <f t="shared" si="124"/>
        <v>0</v>
      </c>
      <c r="R477" s="37">
        <f t="shared" si="124"/>
        <v>0</v>
      </c>
      <c r="S477" s="37">
        <f t="shared" si="124"/>
        <v>0</v>
      </c>
      <c r="T477" s="37">
        <f t="shared" si="124"/>
        <v>0</v>
      </c>
      <c r="U477" s="37">
        <f t="shared" si="124"/>
        <v>0</v>
      </c>
      <c r="V477" s="37">
        <f t="shared" si="124"/>
        <v>0</v>
      </c>
      <c r="W477" s="37">
        <f t="shared" si="124"/>
        <v>0</v>
      </c>
      <c r="X477" s="37">
        <f t="shared" si="124"/>
        <v>0</v>
      </c>
      <c r="Y477" s="37">
        <f t="shared" si="124"/>
        <v>0</v>
      </c>
      <c r="Z477" s="37">
        <f t="shared" si="124"/>
        <v>0</v>
      </c>
      <c r="AA477" s="37">
        <f t="shared" si="124"/>
        <v>0</v>
      </c>
      <c r="AB477" s="37">
        <f t="shared" si="124"/>
        <v>0</v>
      </c>
      <c r="AC477" s="37">
        <f t="shared" si="124"/>
        <v>0</v>
      </c>
      <c r="AD477" s="37">
        <f t="shared" si="124"/>
        <v>0</v>
      </c>
      <c r="AE477" s="37">
        <f t="shared" si="124"/>
        <v>0</v>
      </c>
    </row>
    <row r="478" spans="1:31" x14ac:dyDescent="0.2">
      <c r="A478" s="9" t="s">
        <v>269</v>
      </c>
      <c r="B478" s="4" t="s">
        <v>270</v>
      </c>
      <c r="C478" s="21">
        <f>+C479+C483+C484+C485+C486+C488</f>
        <v>0</v>
      </c>
      <c r="D478" s="21">
        <f t="shared" ref="D478:AE478" si="125">+D479+D483+D484+D485+D486+D488</f>
        <v>0</v>
      </c>
      <c r="E478" s="21">
        <f t="shared" si="125"/>
        <v>0</v>
      </c>
      <c r="F478" s="21">
        <f t="shared" si="125"/>
        <v>0</v>
      </c>
      <c r="G478" s="21">
        <f t="shared" si="125"/>
        <v>0</v>
      </c>
      <c r="H478" s="21">
        <f t="shared" si="125"/>
        <v>0</v>
      </c>
      <c r="I478" s="21">
        <f t="shared" si="125"/>
        <v>0</v>
      </c>
      <c r="J478" s="21">
        <f t="shared" si="125"/>
        <v>0</v>
      </c>
      <c r="K478" s="21">
        <f t="shared" si="125"/>
        <v>0</v>
      </c>
      <c r="L478" s="21">
        <f t="shared" si="125"/>
        <v>0</v>
      </c>
      <c r="M478" s="21">
        <f t="shared" si="125"/>
        <v>0</v>
      </c>
      <c r="N478" s="21">
        <f t="shared" si="125"/>
        <v>0</v>
      </c>
      <c r="O478" s="21">
        <f t="shared" si="125"/>
        <v>0</v>
      </c>
      <c r="P478" s="21">
        <f t="shared" si="125"/>
        <v>0</v>
      </c>
      <c r="Q478" s="21">
        <f t="shared" si="125"/>
        <v>0</v>
      </c>
      <c r="R478" s="21">
        <f t="shared" si="125"/>
        <v>0</v>
      </c>
      <c r="S478" s="21">
        <f t="shared" si="125"/>
        <v>0</v>
      </c>
      <c r="T478" s="21">
        <f t="shared" si="125"/>
        <v>0</v>
      </c>
      <c r="U478" s="21">
        <f t="shared" si="125"/>
        <v>0</v>
      </c>
      <c r="V478" s="21">
        <f t="shared" si="125"/>
        <v>0</v>
      </c>
      <c r="W478" s="21">
        <f t="shared" si="125"/>
        <v>0</v>
      </c>
      <c r="X478" s="21">
        <f t="shared" si="125"/>
        <v>0</v>
      </c>
      <c r="Y478" s="21">
        <f t="shared" si="125"/>
        <v>0</v>
      </c>
      <c r="Z478" s="21">
        <f t="shared" si="125"/>
        <v>0</v>
      </c>
      <c r="AA478" s="21">
        <f t="shared" si="125"/>
        <v>0</v>
      </c>
      <c r="AB478" s="21">
        <f t="shared" si="125"/>
        <v>0</v>
      </c>
      <c r="AC478" s="21">
        <f t="shared" si="125"/>
        <v>0</v>
      </c>
      <c r="AD478" s="21">
        <f t="shared" si="125"/>
        <v>0</v>
      </c>
      <c r="AE478" s="21">
        <f t="shared" si="125"/>
        <v>0</v>
      </c>
    </row>
    <row r="479" spans="1:31" x14ac:dyDescent="0.2">
      <c r="A479" s="9" t="s">
        <v>271</v>
      </c>
      <c r="B479" s="4" t="s">
        <v>272</v>
      </c>
      <c r="C479" s="37">
        <f>+C123</f>
        <v>0</v>
      </c>
      <c r="D479" s="37">
        <f t="shared" ref="D479:AE479" si="126">+D123</f>
        <v>0</v>
      </c>
      <c r="E479" s="37">
        <f t="shared" si="126"/>
        <v>0</v>
      </c>
      <c r="F479" s="37">
        <f t="shared" si="126"/>
        <v>0</v>
      </c>
      <c r="G479" s="37">
        <f t="shared" si="126"/>
        <v>0</v>
      </c>
      <c r="H479" s="37">
        <f t="shared" si="126"/>
        <v>0</v>
      </c>
      <c r="I479" s="37">
        <f t="shared" si="126"/>
        <v>0</v>
      </c>
      <c r="J479" s="37">
        <f t="shared" si="126"/>
        <v>0</v>
      </c>
      <c r="K479" s="37">
        <f t="shared" si="126"/>
        <v>0</v>
      </c>
      <c r="L479" s="37">
        <f t="shared" si="126"/>
        <v>0</v>
      </c>
      <c r="M479" s="37">
        <f t="shared" si="126"/>
        <v>0</v>
      </c>
      <c r="N479" s="37">
        <f t="shared" si="126"/>
        <v>0</v>
      </c>
      <c r="O479" s="37">
        <f t="shared" si="126"/>
        <v>0</v>
      </c>
      <c r="P479" s="37">
        <f t="shared" si="126"/>
        <v>0</v>
      </c>
      <c r="Q479" s="37">
        <f t="shared" si="126"/>
        <v>0</v>
      </c>
      <c r="R479" s="37">
        <f t="shared" si="126"/>
        <v>0</v>
      </c>
      <c r="S479" s="37">
        <f t="shared" si="126"/>
        <v>0</v>
      </c>
      <c r="T479" s="37">
        <f t="shared" si="126"/>
        <v>0</v>
      </c>
      <c r="U479" s="37">
        <f t="shared" si="126"/>
        <v>0</v>
      </c>
      <c r="V479" s="37">
        <f t="shared" si="126"/>
        <v>0</v>
      </c>
      <c r="W479" s="37">
        <f t="shared" si="126"/>
        <v>0</v>
      </c>
      <c r="X479" s="37">
        <f t="shared" si="126"/>
        <v>0</v>
      </c>
      <c r="Y479" s="37">
        <f t="shared" si="126"/>
        <v>0</v>
      </c>
      <c r="Z479" s="37">
        <f t="shared" si="126"/>
        <v>0</v>
      </c>
      <c r="AA479" s="37">
        <f t="shared" si="126"/>
        <v>0</v>
      </c>
      <c r="AB479" s="37">
        <f t="shared" si="126"/>
        <v>0</v>
      </c>
      <c r="AC479" s="37">
        <f t="shared" si="126"/>
        <v>0</v>
      </c>
      <c r="AD479" s="37">
        <f t="shared" si="126"/>
        <v>0</v>
      </c>
      <c r="AE479" s="37">
        <f t="shared" si="126"/>
        <v>0</v>
      </c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37">
        <f>+C127</f>
        <v>0</v>
      </c>
      <c r="D483" s="37">
        <f t="shared" ref="D483:AE486" si="127">+D127</f>
        <v>0</v>
      </c>
      <c r="E483" s="37">
        <f t="shared" si="127"/>
        <v>0</v>
      </c>
      <c r="F483" s="37">
        <f t="shared" si="127"/>
        <v>0</v>
      </c>
      <c r="G483" s="37">
        <f t="shared" si="127"/>
        <v>0</v>
      </c>
      <c r="H483" s="37">
        <f t="shared" si="127"/>
        <v>0</v>
      </c>
      <c r="I483" s="37">
        <f t="shared" si="127"/>
        <v>0</v>
      </c>
      <c r="J483" s="37">
        <f t="shared" si="127"/>
        <v>0</v>
      </c>
      <c r="K483" s="37">
        <f t="shared" si="127"/>
        <v>0</v>
      </c>
      <c r="L483" s="37">
        <f t="shared" si="127"/>
        <v>0</v>
      </c>
      <c r="M483" s="37">
        <f t="shared" si="127"/>
        <v>0</v>
      </c>
      <c r="N483" s="37">
        <f t="shared" si="127"/>
        <v>0</v>
      </c>
      <c r="O483" s="37">
        <f t="shared" si="127"/>
        <v>0</v>
      </c>
      <c r="P483" s="37">
        <f t="shared" si="127"/>
        <v>0</v>
      </c>
      <c r="Q483" s="37">
        <f t="shared" si="127"/>
        <v>0</v>
      </c>
      <c r="R483" s="37">
        <f t="shared" si="127"/>
        <v>0</v>
      </c>
      <c r="S483" s="37">
        <f t="shared" si="127"/>
        <v>0</v>
      </c>
      <c r="T483" s="37">
        <f t="shared" si="127"/>
        <v>0</v>
      </c>
      <c r="U483" s="37">
        <f t="shared" si="127"/>
        <v>0</v>
      </c>
      <c r="V483" s="37">
        <f t="shared" si="127"/>
        <v>0</v>
      </c>
      <c r="W483" s="37">
        <f t="shared" si="127"/>
        <v>0</v>
      </c>
      <c r="X483" s="37">
        <f t="shared" si="127"/>
        <v>0</v>
      </c>
      <c r="Y483" s="37">
        <f t="shared" si="127"/>
        <v>0</v>
      </c>
      <c r="Z483" s="37">
        <f t="shared" si="127"/>
        <v>0</v>
      </c>
      <c r="AA483" s="37">
        <f t="shared" si="127"/>
        <v>0</v>
      </c>
      <c r="AB483" s="37">
        <f t="shared" si="127"/>
        <v>0</v>
      </c>
      <c r="AC483" s="37">
        <f t="shared" si="127"/>
        <v>0</v>
      </c>
      <c r="AD483" s="37">
        <f t="shared" si="127"/>
        <v>0</v>
      </c>
      <c r="AE483" s="37">
        <f t="shared" si="127"/>
        <v>0</v>
      </c>
    </row>
    <row r="484" spans="1:31" x14ac:dyDescent="0.2">
      <c r="A484" s="9" t="s">
        <v>281</v>
      </c>
      <c r="B484" s="4" t="s">
        <v>282</v>
      </c>
      <c r="C484" s="37">
        <f t="shared" ref="C484:R486" si="128">+C128</f>
        <v>0</v>
      </c>
      <c r="D484" s="37">
        <f t="shared" si="128"/>
        <v>0</v>
      </c>
      <c r="E484" s="37">
        <f t="shared" si="128"/>
        <v>0</v>
      </c>
      <c r="F484" s="37">
        <f t="shared" si="128"/>
        <v>0</v>
      </c>
      <c r="G484" s="37">
        <f t="shared" si="128"/>
        <v>0</v>
      </c>
      <c r="H484" s="37">
        <f t="shared" si="128"/>
        <v>0</v>
      </c>
      <c r="I484" s="37">
        <f t="shared" si="128"/>
        <v>0</v>
      </c>
      <c r="J484" s="37">
        <f t="shared" si="128"/>
        <v>0</v>
      </c>
      <c r="K484" s="37">
        <f t="shared" si="128"/>
        <v>0</v>
      </c>
      <c r="L484" s="37">
        <f t="shared" si="128"/>
        <v>0</v>
      </c>
      <c r="M484" s="37">
        <f t="shared" si="128"/>
        <v>0</v>
      </c>
      <c r="N484" s="37">
        <f t="shared" si="128"/>
        <v>0</v>
      </c>
      <c r="O484" s="37">
        <f t="shared" si="128"/>
        <v>0</v>
      </c>
      <c r="P484" s="37">
        <f t="shared" si="128"/>
        <v>0</v>
      </c>
      <c r="Q484" s="37">
        <f t="shared" si="128"/>
        <v>0</v>
      </c>
      <c r="R484" s="37">
        <f t="shared" si="128"/>
        <v>0</v>
      </c>
      <c r="S484" s="37">
        <f t="shared" si="127"/>
        <v>0</v>
      </c>
      <c r="T484" s="37">
        <f t="shared" si="127"/>
        <v>0</v>
      </c>
      <c r="U484" s="37">
        <f t="shared" si="127"/>
        <v>0</v>
      </c>
      <c r="V484" s="37">
        <f t="shared" si="127"/>
        <v>0</v>
      </c>
      <c r="W484" s="37">
        <f t="shared" si="127"/>
        <v>0</v>
      </c>
      <c r="X484" s="37">
        <f t="shared" si="127"/>
        <v>0</v>
      </c>
      <c r="Y484" s="37">
        <f t="shared" si="127"/>
        <v>0</v>
      </c>
      <c r="Z484" s="37">
        <f t="shared" si="127"/>
        <v>0</v>
      </c>
      <c r="AA484" s="37">
        <f t="shared" si="127"/>
        <v>0</v>
      </c>
      <c r="AB484" s="37">
        <f t="shared" si="127"/>
        <v>0</v>
      </c>
      <c r="AC484" s="37">
        <f t="shared" si="127"/>
        <v>0</v>
      </c>
      <c r="AD484" s="37">
        <f t="shared" si="127"/>
        <v>0</v>
      </c>
      <c r="AE484" s="37">
        <f t="shared" si="127"/>
        <v>0</v>
      </c>
    </row>
    <row r="485" spans="1:31" x14ac:dyDescent="0.2">
      <c r="A485" s="9" t="s">
        <v>283</v>
      </c>
      <c r="B485" s="4" t="s">
        <v>284</v>
      </c>
      <c r="C485" s="37">
        <f t="shared" si="128"/>
        <v>0</v>
      </c>
      <c r="D485" s="37">
        <f t="shared" si="127"/>
        <v>0</v>
      </c>
      <c r="E485" s="37">
        <f t="shared" si="127"/>
        <v>0</v>
      </c>
      <c r="F485" s="37">
        <f t="shared" si="127"/>
        <v>0</v>
      </c>
      <c r="G485" s="37">
        <f t="shared" si="127"/>
        <v>0</v>
      </c>
      <c r="H485" s="37">
        <f t="shared" si="127"/>
        <v>0</v>
      </c>
      <c r="I485" s="37">
        <f t="shared" si="127"/>
        <v>0</v>
      </c>
      <c r="J485" s="37">
        <f t="shared" si="127"/>
        <v>0</v>
      </c>
      <c r="K485" s="37">
        <f t="shared" si="127"/>
        <v>0</v>
      </c>
      <c r="L485" s="37">
        <f t="shared" si="127"/>
        <v>0</v>
      </c>
      <c r="M485" s="37">
        <f t="shared" si="127"/>
        <v>0</v>
      </c>
      <c r="N485" s="37">
        <f t="shared" si="127"/>
        <v>0</v>
      </c>
      <c r="O485" s="37">
        <f t="shared" si="127"/>
        <v>0</v>
      </c>
      <c r="P485" s="37">
        <f t="shared" si="127"/>
        <v>0</v>
      </c>
      <c r="Q485" s="37">
        <f t="shared" si="127"/>
        <v>0</v>
      </c>
      <c r="R485" s="37">
        <f t="shared" si="127"/>
        <v>0</v>
      </c>
      <c r="S485" s="37">
        <f t="shared" si="127"/>
        <v>0</v>
      </c>
      <c r="T485" s="37">
        <f t="shared" si="127"/>
        <v>0</v>
      </c>
      <c r="U485" s="37">
        <f t="shared" si="127"/>
        <v>0</v>
      </c>
      <c r="V485" s="37">
        <f t="shared" si="127"/>
        <v>0</v>
      </c>
      <c r="W485" s="37">
        <f t="shared" si="127"/>
        <v>0</v>
      </c>
      <c r="X485" s="37">
        <f t="shared" si="127"/>
        <v>0</v>
      </c>
      <c r="Y485" s="37">
        <f t="shared" si="127"/>
        <v>0</v>
      </c>
      <c r="Z485" s="37">
        <f t="shared" si="127"/>
        <v>0</v>
      </c>
      <c r="AA485" s="37">
        <f t="shared" si="127"/>
        <v>0</v>
      </c>
      <c r="AB485" s="37">
        <f t="shared" si="127"/>
        <v>0</v>
      </c>
      <c r="AC485" s="37">
        <f t="shared" si="127"/>
        <v>0</v>
      </c>
      <c r="AD485" s="37">
        <f t="shared" si="127"/>
        <v>0</v>
      </c>
      <c r="AE485" s="37">
        <f t="shared" si="127"/>
        <v>0</v>
      </c>
    </row>
    <row r="486" spans="1:31" x14ac:dyDescent="0.2">
      <c r="A486" s="9" t="s">
        <v>285</v>
      </c>
      <c r="B486" s="4" t="s">
        <v>286</v>
      </c>
      <c r="C486" s="37">
        <f t="shared" si="128"/>
        <v>0</v>
      </c>
      <c r="D486" s="37">
        <f t="shared" si="127"/>
        <v>0</v>
      </c>
      <c r="E486" s="37">
        <f t="shared" si="127"/>
        <v>0</v>
      </c>
      <c r="F486" s="37">
        <f t="shared" si="127"/>
        <v>0</v>
      </c>
      <c r="G486" s="37">
        <f t="shared" si="127"/>
        <v>0</v>
      </c>
      <c r="H486" s="37">
        <f t="shared" si="127"/>
        <v>0</v>
      </c>
      <c r="I486" s="37">
        <f t="shared" si="127"/>
        <v>0</v>
      </c>
      <c r="J486" s="37">
        <f t="shared" si="127"/>
        <v>0</v>
      </c>
      <c r="K486" s="37">
        <f t="shared" si="127"/>
        <v>0</v>
      </c>
      <c r="L486" s="37">
        <f t="shared" si="127"/>
        <v>0</v>
      </c>
      <c r="M486" s="37">
        <f t="shared" si="127"/>
        <v>0</v>
      </c>
      <c r="N486" s="37">
        <f t="shared" si="127"/>
        <v>0</v>
      </c>
      <c r="O486" s="37">
        <f t="shared" si="127"/>
        <v>0</v>
      </c>
      <c r="P486" s="37">
        <f t="shared" si="127"/>
        <v>0</v>
      </c>
      <c r="Q486" s="37">
        <f t="shared" si="127"/>
        <v>0</v>
      </c>
      <c r="R486" s="37">
        <f t="shared" si="127"/>
        <v>0</v>
      </c>
      <c r="S486" s="37">
        <f t="shared" si="127"/>
        <v>0</v>
      </c>
      <c r="T486" s="37">
        <f t="shared" si="127"/>
        <v>0</v>
      </c>
      <c r="U486" s="37">
        <f t="shared" si="127"/>
        <v>0</v>
      </c>
      <c r="V486" s="37">
        <f t="shared" si="127"/>
        <v>0</v>
      </c>
      <c r="W486" s="37">
        <f t="shared" si="127"/>
        <v>0</v>
      </c>
      <c r="X486" s="37">
        <f t="shared" si="127"/>
        <v>0</v>
      </c>
      <c r="Y486" s="37">
        <f t="shared" si="127"/>
        <v>0</v>
      </c>
      <c r="Z486" s="37">
        <f t="shared" si="127"/>
        <v>0</v>
      </c>
      <c r="AA486" s="37">
        <f t="shared" si="127"/>
        <v>0</v>
      </c>
      <c r="AB486" s="37">
        <f t="shared" si="127"/>
        <v>0</v>
      </c>
      <c r="AC486" s="37">
        <f t="shared" si="127"/>
        <v>0</v>
      </c>
      <c r="AD486" s="37">
        <f t="shared" si="127"/>
        <v>0</v>
      </c>
      <c r="AE486" s="37">
        <f t="shared" si="127"/>
        <v>0</v>
      </c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29">+C140</f>
        <v>0</v>
      </c>
      <c r="D488" s="37">
        <f t="shared" si="129"/>
        <v>0</v>
      </c>
      <c r="E488" s="37">
        <f t="shared" si="129"/>
        <v>0</v>
      </c>
      <c r="F488" s="37">
        <f t="shared" si="129"/>
        <v>0</v>
      </c>
      <c r="G488" s="37">
        <f t="shared" si="129"/>
        <v>0</v>
      </c>
      <c r="H488" s="37">
        <f t="shared" si="129"/>
        <v>0</v>
      </c>
      <c r="I488" s="37">
        <f t="shared" si="129"/>
        <v>0</v>
      </c>
      <c r="J488" s="37">
        <f t="shared" si="129"/>
        <v>0</v>
      </c>
      <c r="K488" s="37">
        <f t="shared" si="129"/>
        <v>0</v>
      </c>
      <c r="L488" s="37">
        <f t="shared" si="129"/>
        <v>0</v>
      </c>
      <c r="M488" s="37">
        <f t="shared" si="129"/>
        <v>0</v>
      </c>
      <c r="N488" s="37">
        <f t="shared" si="129"/>
        <v>0</v>
      </c>
      <c r="O488" s="37">
        <f t="shared" si="129"/>
        <v>0</v>
      </c>
      <c r="P488" s="37">
        <f t="shared" si="129"/>
        <v>0</v>
      </c>
      <c r="Q488" s="37">
        <f t="shared" si="129"/>
        <v>0</v>
      </c>
      <c r="R488" s="37">
        <f t="shared" si="129"/>
        <v>0</v>
      </c>
      <c r="S488" s="37">
        <f t="shared" si="129"/>
        <v>0</v>
      </c>
      <c r="T488" s="37">
        <f t="shared" si="129"/>
        <v>0</v>
      </c>
      <c r="U488" s="37">
        <f t="shared" si="129"/>
        <v>0</v>
      </c>
      <c r="V488" s="37">
        <f t="shared" si="129"/>
        <v>0</v>
      </c>
      <c r="W488" s="37">
        <f t="shared" si="129"/>
        <v>0</v>
      </c>
      <c r="X488" s="37">
        <f t="shared" si="129"/>
        <v>0</v>
      </c>
      <c r="Y488" s="37">
        <f t="shared" si="129"/>
        <v>0</v>
      </c>
      <c r="Z488" s="37">
        <f t="shared" si="129"/>
        <v>0</v>
      </c>
      <c r="AA488" s="37">
        <f t="shared" si="129"/>
        <v>0</v>
      </c>
      <c r="AB488" s="37">
        <f t="shared" si="129"/>
        <v>0</v>
      </c>
      <c r="AC488" s="37">
        <f t="shared" si="129"/>
        <v>0</v>
      </c>
      <c r="AD488" s="37">
        <f t="shared" si="129"/>
        <v>0</v>
      </c>
      <c r="AE488" s="37">
        <f t="shared" si="129"/>
        <v>0</v>
      </c>
    </row>
    <row r="489" spans="1:31" x14ac:dyDescent="0.2">
      <c r="A489" s="9" t="s">
        <v>306</v>
      </c>
      <c r="B489" s="4" t="s">
        <v>307</v>
      </c>
      <c r="C489" s="21">
        <f>+C490+C491+C492+C493+C494+C495+C496</f>
        <v>0</v>
      </c>
      <c r="D489" s="21">
        <f t="shared" ref="D489:AE489" si="130">+D490+D491+D492+D493+D494+D495+D496</f>
        <v>0</v>
      </c>
      <c r="E489" s="21">
        <f t="shared" si="130"/>
        <v>0</v>
      </c>
      <c r="F489" s="21">
        <f t="shared" si="130"/>
        <v>0</v>
      </c>
      <c r="G489" s="21">
        <f t="shared" si="130"/>
        <v>0</v>
      </c>
      <c r="H489" s="21">
        <f t="shared" si="130"/>
        <v>0</v>
      </c>
      <c r="I489" s="21">
        <f t="shared" si="130"/>
        <v>0</v>
      </c>
      <c r="J489" s="21">
        <f t="shared" si="130"/>
        <v>0</v>
      </c>
      <c r="K489" s="21">
        <f t="shared" si="130"/>
        <v>0</v>
      </c>
      <c r="L489" s="21">
        <f t="shared" si="130"/>
        <v>0</v>
      </c>
      <c r="M489" s="21">
        <f t="shared" si="130"/>
        <v>0</v>
      </c>
      <c r="N489" s="21">
        <f t="shared" si="130"/>
        <v>0</v>
      </c>
      <c r="O489" s="21">
        <f t="shared" si="130"/>
        <v>0</v>
      </c>
      <c r="P489" s="21">
        <f t="shared" si="130"/>
        <v>0</v>
      </c>
      <c r="Q489" s="21">
        <f t="shared" si="130"/>
        <v>0</v>
      </c>
      <c r="R489" s="21">
        <f t="shared" si="130"/>
        <v>0</v>
      </c>
      <c r="S489" s="21">
        <f t="shared" si="130"/>
        <v>0</v>
      </c>
      <c r="T489" s="21">
        <f t="shared" si="130"/>
        <v>0</v>
      </c>
      <c r="U489" s="21">
        <f t="shared" si="130"/>
        <v>0</v>
      </c>
      <c r="V489" s="21">
        <f t="shared" si="130"/>
        <v>0</v>
      </c>
      <c r="W489" s="21">
        <f t="shared" si="130"/>
        <v>0</v>
      </c>
      <c r="X489" s="21">
        <f t="shared" si="130"/>
        <v>0</v>
      </c>
      <c r="Y489" s="21">
        <f t="shared" si="130"/>
        <v>0</v>
      </c>
      <c r="Z489" s="21">
        <f t="shared" si="130"/>
        <v>0</v>
      </c>
      <c r="AA489" s="21">
        <f t="shared" si="130"/>
        <v>0</v>
      </c>
      <c r="AB489" s="21">
        <f t="shared" si="130"/>
        <v>0</v>
      </c>
      <c r="AC489" s="21">
        <f t="shared" si="130"/>
        <v>0</v>
      </c>
      <c r="AD489" s="21">
        <f t="shared" si="130"/>
        <v>0</v>
      </c>
      <c r="AE489" s="21">
        <f t="shared" si="130"/>
        <v>0</v>
      </c>
    </row>
    <row r="490" spans="1:31" x14ac:dyDescent="0.2">
      <c r="A490" s="9" t="s">
        <v>308</v>
      </c>
      <c r="B490" s="4" t="s">
        <v>309</v>
      </c>
      <c r="C490" s="37">
        <f t="shared" ref="C490:AE495" si="131">+C142</f>
        <v>0</v>
      </c>
      <c r="D490" s="37">
        <f t="shared" si="131"/>
        <v>0</v>
      </c>
      <c r="E490" s="37">
        <f t="shared" si="131"/>
        <v>0</v>
      </c>
      <c r="F490" s="37">
        <f t="shared" si="131"/>
        <v>0</v>
      </c>
      <c r="G490" s="37">
        <f t="shared" si="131"/>
        <v>0</v>
      </c>
      <c r="H490" s="37">
        <f t="shared" si="131"/>
        <v>0</v>
      </c>
      <c r="I490" s="37">
        <f t="shared" si="131"/>
        <v>0</v>
      </c>
      <c r="J490" s="37">
        <f t="shared" si="131"/>
        <v>0</v>
      </c>
      <c r="K490" s="37">
        <f t="shared" si="131"/>
        <v>0</v>
      </c>
      <c r="L490" s="37">
        <f t="shared" si="131"/>
        <v>0</v>
      </c>
      <c r="M490" s="37">
        <f t="shared" si="131"/>
        <v>0</v>
      </c>
      <c r="N490" s="37">
        <f t="shared" si="131"/>
        <v>0</v>
      </c>
      <c r="O490" s="37">
        <f t="shared" si="131"/>
        <v>0</v>
      </c>
      <c r="P490" s="37">
        <f t="shared" si="131"/>
        <v>0</v>
      </c>
      <c r="Q490" s="37">
        <f t="shared" si="131"/>
        <v>0</v>
      </c>
      <c r="R490" s="37">
        <f t="shared" si="131"/>
        <v>0</v>
      </c>
      <c r="S490" s="37">
        <f t="shared" si="131"/>
        <v>0</v>
      </c>
      <c r="T490" s="37">
        <f t="shared" si="131"/>
        <v>0</v>
      </c>
      <c r="U490" s="37">
        <f t="shared" si="131"/>
        <v>0</v>
      </c>
      <c r="V490" s="37">
        <f t="shared" si="131"/>
        <v>0</v>
      </c>
      <c r="W490" s="37">
        <f t="shared" si="131"/>
        <v>0</v>
      </c>
      <c r="X490" s="37">
        <f t="shared" si="131"/>
        <v>0</v>
      </c>
      <c r="Y490" s="37">
        <f t="shared" si="131"/>
        <v>0</v>
      </c>
      <c r="Z490" s="37">
        <f t="shared" si="131"/>
        <v>0</v>
      </c>
      <c r="AA490" s="37">
        <f t="shared" si="131"/>
        <v>0</v>
      </c>
      <c r="AB490" s="37">
        <f t="shared" si="131"/>
        <v>0</v>
      </c>
      <c r="AC490" s="37">
        <f t="shared" si="131"/>
        <v>0</v>
      </c>
      <c r="AD490" s="37">
        <f t="shared" si="131"/>
        <v>0</v>
      </c>
      <c r="AE490" s="37">
        <f t="shared" si="131"/>
        <v>0</v>
      </c>
    </row>
    <row r="491" spans="1:31" x14ac:dyDescent="0.2">
      <c r="A491" s="9" t="s">
        <v>310</v>
      </c>
      <c r="B491" s="4" t="s">
        <v>311</v>
      </c>
      <c r="C491" s="37">
        <f t="shared" si="131"/>
        <v>0</v>
      </c>
      <c r="D491" s="37">
        <f t="shared" si="131"/>
        <v>0</v>
      </c>
      <c r="E491" s="37">
        <f t="shared" si="131"/>
        <v>0</v>
      </c>
      <c r="F491" s="37">
        <f t="shared" si="131"/>
        <v>0</v>
      </c>
      <c r="G491" s="37">
        <f t="shared" si="131"/>
        <v>0</v>
      </c>
      <c r="H491" s="37">
        <f t="shared" si="131"/>
        <v>0</v>
      </c>
      <c r="I491" s="37">
        <f t="shared" si="131"/>
        <v>0</v>
      </c>
      <c r="J491" s="37">
        <f t="shared" si="131"/>
        <v>0</v>
      </c>
      <c r="K491" s="37">
        <f t="shared" si="131"/>
        <v>0</v>
      </c>
      <c r="L491" s="37">
        <f t="shared" si="131"/>
        <v>0</v>
      </c>
      <c r="M491" s="37">
        <f t="shared" si="131"/>
        <v>0</v>
      </c>
      <c r="N491" s="37">
        <f t="shared" si="131"/>
        <v>0</v>
      </c>
      <c r="O491" s="37">
        <f t="shared" si="131"/>
        <v>0</v>
      </c>
      <c r="P491" s="37">
        <f t="shared" si="131"/>
        <v>0</v>
      </c>
      <c r="Q491" s="37">
        <f t="shared" si="131"/>
        <v>0</v>
      </c>
      <c r="R491" s="37">
        <f t="shared" si="131"/>
        <v>0</v>
      </c>
      <c r="S491" s="37">
        <f t="shared" si="131"/>
        <v>0</v>
      </c>
      <c r="T491" s="37">
        <f t="shared" si="131"/>
        <v>0</v>
      </c>
      <c r="U491" s="37">
        <f t="shared" si="131"/>
        <v>0</v>
      </c>
      <c r="V491" s="37">
        <f t="shared" si="131"/>
        <v>0</v>
      </c>
      <c r="W491" s="37">
        <f t="shared" si="131"/>
        <v>0</v>
      </c>
      <c r="X491" s="37">
        <f t="shared" si="131"/>
        <v>0</v>
      </c>
      <c r="Y491" s="37">
        <f t="shared" si="131"/>
        <v>0</v>
      </c>
      <c r="Z491" s="37">
        <f t="shared" si="131"/>
        <v>0</v>
      </c>
      <c r="AA491" s="37">
        <f t="shared" si="131"/>
        <v>0</v>
      </c>
      <c r="AB491" s="37">
        <f t="shared" si="131"/>
        <v>0</v>
      </c>
      <c r="AC491" s="37">
        <f t="shared" si="131"/>
        <v>0</v>
      </c>
      <c r="AD491" s="37">
        <f t="shared" si="131"/>
        <v>0</v>
      </c>
      <c r="AE491" s="37">
        <f t="shared" si="131"/>
        <v>0</v>
      </c>
    </row>
    <row r="492" spans="1:31" x14ac:dyDescent="0.2">
      <c r="A492" s="9" t="s">
        <v>312</v>
      </c>
      <c r="B492" s="4" t="s">
        <v>313</v>
      </c>
      <c r="C492" s="37">
        <f t="shared" si="131"/>
        <v>0</v>
      </c>
      <c r="D492" s="37">
        <f t="shared" si="131"/>
        <v>0</v>
      </c>
      <c r="E492" s="37">
        <f t="shared" si="131"/>
        <v>0</v>
      </c>
      <c r="F492" s="37">
        <f t="shared" si="131"/>
        <v>0</v>
      </c>
      <c r="G492" s="37">
        <f t="shared" si="131"/>
        <v>0</v>
      </c>
      <c r="H492" s="37">
        <f t="shared" si="131"/>
        <v>0</v>
      </c>
      <c r="I492" s="37">
        <f t="shared" si="131"/>
        <v>0</v>
      </c>
      <c r="J492" s="37">
        <f t="shared" si="131"/>
        <v>0</v>
      </c>
      <c r="K492" s="37">
        <f t="shared" si="131"/>
        <v>0</v>
      </c>
      <c r="L492" s="37">
        <f t="shared" si="131"/>
        <v>0</v>
      </c>
      <c r="M492" s="37">
        <f t="shared" si="131"/>
        <v>0</v>
      </c>
      <c r="N492" s="37">
        <f t="shared" si="131"/>
        <v>0</v>
      </c>
      <c r="O492" s="37">
        <f t="shared" si="131"/>
        <v>0</v>
      </c>
      <c r="P492" s="37">
        <f t="shared" si="131"/>
        <v>0</v>
      </c>
      <c r="Q492" s="37">
        <f t="shared" si="131"/>
        <v>0</v>
      </c>
      <c r="R492" s="37">
        <f t="shared" si="131"/>
        <v>0</v>
      </c>
      <c r="S492" s="37">
        <f t="shared" si="131"/>
        <v>0</v>
      </c>
      <c r="T492" s="37">
        <f t="shared" si="131"/>
        <v>0</v>
      </c>
      <c r="U492" s="37">
        <f t="shared" si="131"/>
        <v>0</v>
      </c>
      <c r="V492" s="37">
        <f t="shared" si="131"/>
        <v>0</v>
      </c>
      <c r="W492" s="37">
        <f t="shared" si="131"/>
        <v>0</v>
      </c>
      <c r="X492" s="37">
        <f t="shared" si="131"/>
        <v>0</v>
      </c>
      <c r="Y492" s="37">
        <f t="shared" si="131"/>
        <v>0</v>
      </c>
      <c r="Z492" s="37">
        <f t="shared" si="131"/>
        <v>0</v>
      </c>
      <c r="AA492" s="37">
        <f t="shared" si="131"/>
        <v>0</v>
      </c>
      <c r="AB492" s="37">
        <f t="shared" si="131"/>
        <v>0</v>
      </c>
      <c r="AC492" s="37">
        <f t="shared" si="131"/>
        <v>0</v>
      </c>
      <c r="AD492" s="37">
        <f t="shared" si="131"/>
        <v>0</v>
      </c>
      <c r="AE492" s="37">
        <f t="shared" si="131"/>
        <v>0</v>
      </c>
    </row>
    <row r="493" spans="1:31" x14ac:dyDescent="0.2">
      <c r="A493" s="9" t="s">
        <v>314</v>
      </c>
      <c r="B493" s="4" t="s">
        <v>315</v>
      </c>
      <c r="C493" s="37">
        <f t="shared" si="131"/>
        <v>0</v>
      </c>
      <c r="D493" s="37">
        <f t="shared" si="131"/>
        <v>0</v>
      </c>
      <c r="E493" s="37">
        <f t="shared" si="131"/>
        <v>0</v>
      </c>
      <c r="F493" s="37">
        <f t="shared" si="131"/>
        <v>0</v>
      </c>
      <c r="G493" s="37">
        <f t="shared" si="131"/>
        <v>0</v>
      </c>
      <c r="H493" s="37">
        <f t="shared" si="131"/>
        <v>0</v>
      </c>
      <c r="I493" s="37">
        <f t="shared" si="131"/>
        <v>0</v>
      </c>
      <c r="J493" s="37">
        <f t="shared" si="131"/>
        <v>0</v>
      </c>
      <c r="K493" s="37">
        <f t="shared" si="131"/>
        <v>0</v>
      </c>
      <c r="L493" s="37">
        <f t="shared" si="131"/>
        <v>0</v>
      </c>
      <c r="M493" s="37">
        <f t="shared" si="131"/>
        <v>0</v>
      </c>
      <c r="N493" s="37">
        <f t="shared" si="131"/>
        <v>0</v>
      </c>
      <c r="O493" s="37">
        <f t="shared" si="131"/>
        <v>0</v>
      </c>
      <c r="P493" s="37">
        <f t="shared" si="131"/>
        <v>0</v>
      </c>
      <c r="Q493" s="37">
        <f t="shared" si="131"/>
        <v>0</v>
      </c>
      <c r="R493" s="37">
        <f t="shared" si="131"/>
        <v>0</v>
      </c>
      <c r="S493" s="37">
        <f t="shared" si="131"/>
        <v>0</v>
      </c>
      <c r="T493" s="37">
        <f t="shared" si="131"/>
        <v>0</v>
      </c>
      <c r="U493" s="37">
        <f t="shared" si="131"/>
        <v>0</v>
      </c>
      <c r="V493" s="37">
        <f t="shared" si="131"/>
        <v>0</v>
      </c>
      <c r="W493" s="37">
        <f t="shared" si="131"/>
        <v>0</v>
      </c>
      <c r="X493" s="37">
        <f t="shared" si="131"/>
        <v>0</v>
      </c>
      <c r="Y493" s="37">
        <f t="shared" si="131"/>
        <v>0</v>
      </c>
      <c r="Z493" s="37">
        <f t="shared" si="131"/>
        <v>0</v>
      </c>
      <c r="AA493" s="37">
        <f t="shared" si="131"/>
        <v>0</v>
      </c>
      <c r="AB493" s="37">
        <f t="shared" si="131"/>
        <v>0</v>
      </c>
      <c r="AC493" s="37">
        <f t="shared" si="131"/>
        <v>0</v>
      </c>
      <c r="AD493" s="37">
        <f t="shared" si="131"/>
        <v>0</v>
      </c>
      <c r="AE493" s="37">
        <f t="shared" si="131"/>
        <v>0</v>
      </c>
    </row>
    <row r="494" spans="1:31" x14ac:dyDescent="0.2">
      <c r="A494" s="9" t="s">
        <v>316</v>
      </c>
      <c r="B494" s="4" t="s">
        <v>317</v>
      </c>
      <c r="C494" s="37">
        <f t="shared" si="131"/>
        <v>0</v>
      </c>
      <c r="D494" s="37">
        <f t="shared" si="131"/>
        <v>0</v>
      </c>
      <c r="E494" s="37">
        <f t="shared" si="131"/>
        <v>0</v>
      </c>
      <c r="F494" s="37">
        <f t="shared" si="131"/>
        <v>0</v>
      </c>
      <c r="G494" s="37">
        <f t="shared" si="131"/>
        <v>0</v>
      </c>
      <c r="H494" s="37">
        <f t="shared" si="131"/>
        <v>0</v>
      </c>
      <c r="I494" s="37">
        <f t="shared" si="131"/>
        <v>0</v>
      </c>
      <c r="J494" s="37">
        <f t="shared" si="131"/>
        <v>0</v>
      </c>
      <c r="K494" s="37">
        <f t="shared" si="131"/>
        <v>0</v>
      </c>
      <c r="L494" s="37">
        <f t="shared" si="131"/>
        <v>0</v>
      </c>
      <c r="M494" s="37">
        <f t="shared" si="131"/>
        <v>0</v>
      </c>
      <c r="N494" s="37">
        <f t="shared" si="131"/>
        <v>0</v>
      </c>
      <c r="O494" s="37">
        <f t="shared" si="131"/>
        <v>0</v>
      </c>
      <c r="P494" s="37">
        <f t="shared" si="131"/>
        <v>0</v>
      </c>
      <c r="Q494" s="37">
        <f t="shared" si="131"/>
        <v>0</v>
      </c>
      <c r="R494" s="37">
        <f t="shared" si="131"/>
        <v>0</v>
      </c>
      <c r="S494" s="37">
        <f t="shared" si="131"/>
        <v>0</v>
      </c>
      <c r="T494" s="37">
        <f t="shared" si="131"/>
        <v>0</v>
      </c>
      <c r="U494" s="37">
        <f t="shared" si="131"/>
        <v>0</v>
      </c>
      <c r="V494" s="37">
        <f t="shared" si="131"/>
        <v>0</v>
      </c>
      <c r="W494" s="37">
        <f t="shared" si="131"/>
        <v>0</v>
      </c>
      <c r="X494" s="37">
        <f t="shared" si="131"/>
        <v>0</v>
      </c>
      <c r="Y494" s="37">
        <f t="shared" si="131"/>
        <v>0</v>
      </c>
      <c r="Z494" s="37">
        <f t="shared" si="131"/>
        <v>0</v>
      </c>
      <c r="AA494" s="37">
        <f t="shared" si="131"/>
        <v>0</v>
      </c>
      <c r="AB494" s="37">
        <f t="shared" si="131"/>
        <v>0</v>
      </c>
      <c r="AC494" s="37">
        <f t="shared" si="131"/>
        <v>0</v>
      </c>
      <c r="AD494" s="37">
        <f t="shared" si="131"/>
        <v>0</v>
      </c>
      <c r="AE494" s="37">
        <f t="shared" si="131"/>
        <v>0</v>
      </c>
    </row>
    <row r="495" spans="1:31" x14ac:dyDescent="0.2">
      <c r="A495" s="9" t="s">
        <v>318</v>
      </c>
      <c r="B495" s="4" t="s">
        <v>319</v>
      </c>
      <c r="C495" s="37">
        <f t="shared" si="131"/>
        <v>0</v>
      </c>
      <c r="D495" s="37">
        <f t="shared" si="131"/>
        <v>0</v>
      </c>
      <c r="E495" s="37">
        <f t="shared" si="131"/>
        <v>0</v>
      </c>
      <c r="F495" s="37">
        <f t="shared" si="131"/>
        <v>0</v>
      </c>
      <c r="G495" s="37">
        <f t="shared" si="131"/>
        <v>0</v>
      </c>
      <c r="H495" s="37">
        <f t="shared" si="131"/>
        <v>0</v>
      </c>
      <c r="I495" s="37">
        <f t="shared" si="131"/>
        <v>0</v>
      </c>
      <c r="J495" s="37">
        <f t="shared" si="131"/>
        <v>0</v>
      </c>
      <c r="K495" s="37">
        <f t="shared" si="131"/>
        <v>0</v>
      </c>
      <c r="L495" s="37">
        <f t="shared" si="131"/>
        <v>0</v>
      </c>
      <c r="M495" s="37">
        <f t="shared" si="131"/>
        <v>0</v>
      </c>
      <c r="N495" s="37">
        <f t="shared" si="131"/>
        <v>0</v>
      </c>
      <c r="O495" s="37">
        <f t="shared" si="131"/>
        <v>0</v>
      </c>
      <c r="P495" s="37">
        <f t="shared" si="131"/>
        <v>0</v>
      </c>
      <c r="Q495" s="37">
        <f t="shared" si="131"/>
        <v>0</v>
      </c>
      <c r="R495" s="37">
        <f t="shared" si="131"/>
        <v>0</v>
      </c>
      <c r="S495" s="37">
        <f t="shared" si="131"/>
        <v>0</v>
      </c>
      <c r="T495" s="37">
        <f t="shared" si="131"/>
        <v>0</v>
      </c>
      <c r="U495" s="37">
        <f t="shared" si="131"/>
        <v>0</v>
      </c>
      <c r="V495" s="37">
        <f t="shared" si="131"/>
        <v>0</v>
      </c>
      <c r="W495" s="37">
        <f t="shared" si="131"/>
        <v>0</v>
      </c>
      <c r="X495" s="37">
        <f t="shared" si="131"/>
        <v>0</v>
      </c>
      <c r="Y495" s="37">
        <f t="shared" si="131"/>
        <v>0</v>
      </c>
      <c r="Z495" s="37">
        <f t="shared" si="131"/>
        <v>0</v>
      </c>
      <c r="AA495" s="37">
        <f t="shared" si="131"/>
        <v>0</v>
      </c>
      <c r="AB495" s="37">
        <f t="shared" si="131"/>
        <v>0</v>
      </c>
      <c r="AC495" s="37">
        <f t="shared" si="131"/>
        <v>0</v>
      </c>
      <c r="AD495" s="37">
        <f t="shared" si="131"/>
        <v>0</v>
      </c>
      <c r="AE495" s="37">
        <f t="shared" si="131"/>
        <v>0</v>
      </c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>
        <f>+C498+C499+C501</f>
        <v>0</v>
      </c>
      <c r="D497" s="21">
        <f t="shared" ref="D497:AE497" si="132">+D498+D499+D501</f>
        <v>0</v>
      </c>
      <c r="E497" s="21">
        <f t="shared" si="132"/>
        <v>0</v>
      </c>
      <c r="F497" s="21">
        <f t="shared" si="132"/>
        <v>0</v>
      </c>
      <c r="G497" s="21">
        <f t="shared" si="132"/>
        <v>0</v>
      </c>
      <c r="H497" s="21">
        <f t="shared" si="132"/>
        <v>0</v>
      </c>
      <c r="I497" s="21">
        <f t="shared" si="132"/>
        <v>0</v>
      </c>
      <c r="J497" s="21">
        <f t="shared" si="132"/>
        <v>0</v>
      </c>
      <c r="K497" s="21">
        <f t="shared" si="132"/>
        <v>0</v>
      </c>
      <c r="L497" s="21">
        <f t="shared" si="132"/>
        <v>0</v>
      </c>
      <c r="M497" s="21">
        <f t="shared" si="132"/>
        <v>0</v>
      </c>
      <c r="N497" s="21">
        <f t="shared" si="132"/>
        <v>0</v>
      </c>
      <c r="O497" s="21">
        <f t="shared" si="132"/>
        <v>0</v>
      </c>
      <c r="P497" s="21">
        <f t="shared" si="132"/>
        <v>0</v>
      </c>
      <c r="Q497" s="21">
        <f t="shared" si="132"/>
        <v>0</v>
      </c>
      <c r="R497" s="21">
        <f t="shared" si="132"/>
        <v>0</v>
      </c>
      <c r="S497" s="21">
        <f t="shared" si="132"/>
        <v>0</v>
      </c>
      <c r="T497" s="21">
        <f t="shared" si="132"/>
        <v>0</v>
      </c>
      <c r="U497" s="21">
        <f t="shared" si="132"/>
        <v>0</v>
      </c>
      <c r="V497" s="21">
        <f t="shared" si="132"/>
        <v>0</v>
      </c>
      <c r="W497" s="21">
        <f t="shared" si="132"/>
        <v>0</v>
      </c>
      <c r="X497" s="21">
        <f t="shared" si="132"/>
        <v>0</v>
      </c>
      <c r="Y497" s="21">
        <f t="shared" si="132"/>
        <v>0</v>
      </c>
      <c r="Z497" s="21">
        <f t="shared" si="132"/>
        <v>0</v>
      </c>
      <c r="AA497" s="21">
        <f t="shared" si="132"/>
        <v>0</v>
      </c>
      <c r="AB497" s="21">
        <f t="shared" si="132"/>
        <v>0</v>
      </c>
      <c r="AC497" s="21">
        <f t="shared" si="132"/>
        <v>0</v>
      </c>
      <c r="AD497" s="21">
        <f t="shared" si="132"/>
        <v>0</v>
      </c>
      <c r="AE497" s="21">
        <f t="shared" si="132"/>
        <v>0</v>
      </c>
    </row>
    <row r="498" spans="1:31" x14ac:dyDescent="0.2">
      <c r="A498" s="9" t="s">
        <v>323</v>
      </c>
      <c r="B498" s="4" t="s">
        <v>324</v>
      </c>
      <c r="C498" s="37">
        <f>+C150</f>
        <v>0</v>
      </c>
      <c r="D498" s="37">
        <f t="shared" ref="D498:AE499" si="133">+D150</f>
        <v>0</v>
      </c>
      <c r="E498" s="37">
        <f t="shared" si="133"/>
        <v>0</v>
      </c>
      <c r="F498" s="37">
        <f t="shared" si="133"/>
        <v>0</v>
      </c>
      <c r="G498" s="37">
        <f t="shared" si="133"/>
        <v>0</v>
      </c>
      <c r="H498" s="37">
        <f t="shared" si="133"/>
        <v>0</v>
      </c>
      <c r="I498" s="37">
        <f t="shared" si="133"/>
        <v>0</v>
      </c>
      <c r="J498" s="37">
        <f t="shared" si="133"/>
        <v>0</v>
      </c>
      <c r="K498" s="37">
        <f t="shared" si="133"/>
        <v>0</v>
      </c>
      <c r="L498" s="37">
        <f t="shared" si="133"/>
        <v>0</v>
      </c>
      <c r="M498" s="37">
        <f t="shared" si="133"/>
        <v>0</v>
      </c>
      <c r="N498" s="37">
        <f t="shared" si="133"/>
        <v>0</v>
      </c>
      <c r="O498" s="37">
        <f t="shared" si="133"/>
        <v>0</v>
      </c>
      <c r="P498" s="37">
        <f t="shared" si="133"/>
        <v>0</v>
      </c>
      <c r="Q498" s="37">
        <f t="shared" si="133"/>
        <v>0</v>
      </c>
      <c r="R498" s="37">
        <f t="shared" si="133"/>
        <v>0</v>
      </c>
      <c r="S498" s="37">
        <f t="shared" si="133"/>
        <v>0</v>
      </c>
      <c r="T498" s="37">
        <f t="shared" si="133"/>
        <v>0</v>
      </c>
      <c r="U498" s="37">
        <f t="shared" si="133"/>
        <v>0</v>
      </c>
      <c r="V498" s="37">
        <f t="shared" si="133"/>
        <v>0</v>
      </c>
      <c r="W498" s="37">
        <f t="shared" si="133"/>
        <v>0</v>
      </c>
      <c r="X498" s="37">
        <f t="shared" si="133"/>
        <v>0</v>
      </c>
      <c r="Y498" s="37">
        <f t="shared" si="133"/>
        <v>0</v>
      </c>
      <c r="Z498" s="37">
        <f t="shared" si="133"/>
        <v>0</v>
      </c>
      <c r="AA498" s="37">
        <f t="shared" si="133"/>
        <v>0</v>
      </c>
      <c r="AB498" s="37">
        <f t="shared" si="133"/>
        <v>0</v>
      </c>
      <c r="AC498" s="37">
        <f t="shared" si="133"/>
        <v>0</v>
      </c>
      <c r="AD498" s="37">
        <f t="shared" si="133"/>
        <v>0</v>
      </c>
      <c r="AE498" s="37">
        <f t="shared" si="133"/>
        <v>0</v>
      </c>
    </row>
    <row r="499" spans="1:31" x14ac:dyDescent="0.2">
      <c r="A499" s="9" t="s">
        <v>325</v>
      </c>
      <c r="B499" s="4" t="s">
        <v>326</v>
      </c>
      <c r="C499" s="37">
        <f>+C151</f>
        <v>0</v>
      </c>
      <c r="D499" s="37">
        <f t="shared" si="133"/>
        <v>0</v>
      </c>
      <c r="E499" s="37">
        <f t="shared" si="133"/>
        <v>0</v>
      </c>
      <c r="F499" s="37">
        <f t="shared" si="133"/>
        <v>0</v>
      </c>
      <c r="G499" s="37">
        <f t="shared" si="133"/>
        <v>0</v>
      </c>
      <c r="H499" s="37">
        <f t="shared" si="133"/>
        <v>0</v>
      </c>
      <c r="I499" s="37">
        <f t="shared" si="133"/>
        <v>0</v>
      </c>
      <c r="J499" s="37">
        <f t="shared" si="133"/>
        <v>0</v>
      </c>
      <c r="K499" s="37">
        <f t="shared" si="133"/>
        <v>0</v>
      </c>
      <c r="L499" s="37">
        <f t="shared" si="133"/>
        <v>0</v>
      </c>
      <c r="M499" s="37">
        <f t="shared" si="133"/>
        <v>0</v>
      </c>
      <c r="N499" s="37">
        <f t="shared" si="133"/>
        <v>0</v>
      </c>
      <c r="O499" s="37">
        <f t="shared" si="133"/>
        <v>0</v>
      </c>
      <c r="P499" s="37">
        <f t="shared" si="133"/>
        <v>0</v>
      </c>
      <c r="Q499" s="37">
        <f t="shared" si="133"/>
        <v>0</v>
      </c>
      <c r="R499" s="37">
        <f t="shared" si="133"/>
        <v>0</v>
      </c>
      <c r="S499" s="37">
        <f t="shared" si="133"/>
        <v>0</v>
      </c>
      <c r="T499" s="37">
        <f t="shared" si="133"/>
        <v>0</v>
      </c>
      <c r="U499" s="37">
        <f t="shared" si="133"/>
        <v>0</v>
      </c>
      <c r="V499" s="37">
        <f t="shared" si="133"/>
        <v>0</v>
      </c>
      <c r="W499" s="37">
        <f t="shared" si="133"/>
        <v>0</v>
      </c>
      <c r="X499" s="37">
        <f t="shared" si="133"/>
        <v>0</v>
      </c>
      <c r="Y499" s="37">
        <f t="shared" si="133"/>
        <v>0</v>
      </c>
      <c r="Z499" s="37">
        <f t="shared" si="133"/>
        <v>0</v>
      </c>
      <c r="AA499" s="37">
        <f t="shared" si="133"/>
        <v>0</v>
      </c>
      <c r="AB499" s="37">
        <f t="shared" si="133"/>
        <v>0</v>
      </c>
      <c r="AC499" s="37">
        <f t="shared" si="133"/>
        <v>0</v>
      </c>
      <c r="AD499" s="37">
        <f t="shared" si="133"/>
        <v>0</v>
      </c>
      <c r="AE499" s="37">
        <f t="shared" si="133"/>
        <v>0</v>
      </c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>+C521+C522+C523</f>
        <v>0</v>
      </c>
      <c r="D520" s="21">
        <f t="shared" ref="D520:AE520" si="134">+D521+D522+D523</f>
        <v>0</v>
      </c>
      <c r="E520" s="21">
        <f t="shared" si="134"/>
        <v>0</v>
      </c>
      <c r="F520" s="21">
        <f t="shared" si="134"/>
        <v>0</v>
      </c>
      <c r="G520" s="21">
        <f t="shared" si="134"/>
        <v>0</v>
      </c>
      <c r="H520" s="21">
        <f t="shared" si="134"/>
        <v>0</v>
      </c>
      <c r="I520" s="21">
        <f t="shared" si="134"/>
        <v>0</v>
      </c>
      <c r="J520" s="21">
        <f t="shared" si="134"/>
        <v>0</v>
      </c>
      <c r="K520" s="21">
        <f t="shared" si="134"/>
        <v>0</v>
      </c>
      <c r="L520" s="21">
        <f t="shared" si="134"/>
        <v>0</v>
      </c>
      <c r="M520" s="21">
        <f t="shared" si="134"/>
        <v>0</v>
      </c>
      <c r="N520" s="21">
        <f t="shared" si="134"/>
        <v>0</v>
      </c>
      <c r="O520" s="21">
        <f t="shared" si="134"/>
        <v>0</v>
      </c>
      <c r="P520" s="21">
        <f t="shared" si="134"/>
        <v>0</v>
      </c>
      <c r="Q520" s="21">
        <f t="shared" si="134"/>
        <v>0</v>
      </c>
      <c r="R520" s="21">
        <f t="shared" si="134"/>
        <v>0</v>
      </c>
      <c r="S520" s="21">
        <f t="shared" si="134"/>
        <v>0</v>
      </c>
      <c r="T520" s="21">
        <f t="shared" si="134"/>
        <v>0</v>
      </c>
      <c r="U520" s="21">
        <f t="shared" si="134"/>
        <v>0</v>
      </c>
      <c r="V520" s="21">
        <f t="shared" si="134"/>
        <v>0</v>
      </c>
      <c r="W520" s="21">
        <f t="shared" si="134"/>
        <v>0</v>
      </c>
      <c r="X520" s="21">
        <f t="shared" si="134"/>
        <v>0</v>
      </c>
      <c r="Y520" s="21">
        <f t="shared" si="134"/>
        <v>0</v>
      </c>
      <c r="Z520" s="21">
        <f t="shared" si="134"/>
        <v>0</v>
      </c>
      <c r="AA520" s="21">
        <f t="shared" si="134"/>
        <v>0</v>
      </c>
      <c r="AB520" s="21">
        <f t="shared" si="134"/>
        <v>0</v>
      </c>
      <c r="AC520" s="21">
        <f t="shared" si="134"/>
        <v>0</v>
      </c>
      <c r="AD520" s="21">
        <f t="shared" si="134"/>
        <v>0</v>
      </c>
      <c r="AE520" s="21">
        <f t="shared" si="134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35">+C525+C530+C536+C541+C544+C545+C549+C552++C553+C554</f>
        <v>0</v>
      </c>
      <c r="D524" s="28">
        <f t="shared" si="135"/>
        <v>0</v>
      </c>
      <c r="E524" s="28">
        <f t="shared" si="135"/>
        <v>0</v>
      </c>
      <c r="F524" s="28">
        <f t="shared" si="135"/>
        <v>0</v>
      </c>
      <c r="G524" s="28">
        <f t="shared" si="135"/>
        <v>0</v>
      </c>
      <c r="H524" s="28">
        <f t="shared" si="135"/>
        <v>0</v>
      </c>
      <c r="I524" s="28">
        <f t="shared" si="135"/>
        <v>0</v>
      </c>
      <c r="J524" s="28">
        <f t="shared" si="135"/>
        <v>0</v>
      </c>
      <c r="K524" s="28">
        <f t="shared" si="135"/>
        <v>0</v>
      </c>
      <c r="L524" s="28">
        <f t="shared" si="135"/>
        <v>0</v>
      </c>
      <c r="M524" s="28">
        <f t="shared" si="135"/>
        <v>0</v>
      </c>
      <c r="N524" s="28">
        <f t="shared" si="135"/>
        <v>0</v>
      </c>
      <c r="O524" s="28">
        <f t="shared" si="135"/>
        <v>0</v>
      </c>
      <c r="P524" s="28">
        <f t="shared" si="135"/>
        <v>0</v>
      </c>
      <c r="Q524" s="28">
        <f t="shared" si="135"/>
        <v>0</v>
      </c>
      <c r="R524" s="28">
        <f t="shared" si="135"/>
        <v>0</v>
      </c>
      <c r="S524" s="28">
        <f t="shared" si="135"/>
        <v>0</v>
      </c>
      <c r="T524" s="28">
        <f t="shared" si="135"/>
        <v>0</v>
      </c>
      <c r="U524" s="28">
        <f t="shared" si="135"/>
        <v>0</v>
      </c>
      <c r="V524" s="28">
        <f t="shared" si="135"/>
        <v>0</v>
      </c>
      <c r="W524" s="28">
        <f t="shared" si="135"/>
        <v>0</v>
      </c>
      <c r="X524" s="28">
        <f t="shared" si="135"/>
        <v>0</v>
      </c>
      <c r="Y524" s="28">
        <f t="shared" si="135"/>
        <v>0</v>
      </c>
      <c r="Z524" s="28">
        <f t="shared" si="135"/>
        <v>0</v>
      </c>
      <c r="AA524" s="28">
        <f t="shared" si="135"/>
        <v>0</v>
      </c>
      <c r="AB524" s="28">
        <f t="shared" si="135"/>
        <v>0</v>
      </c>
      <c r="AC524" s="28">
        <f t="shared" si="135"/>
        <v>0</v>
      </c>
      <c r="AD524" s="28">
        <f t="shared" si="135"/>
        <v>0</v>
      </c>
      <c r="AE524" s="28">
        <f t="shared" si="135"/>
        <v>0</v>
      </c>
    </row>
    <row r="525" spans="1:31" x14ac:dyDescent="0.2">
      <c r="A525" s="9" t="s">
        <v>392</v>
      </c>
      <c r="B525" s="4" t="s">
        <v>393</v>
      </c>
      <c r="C525" s="21">
        <f>+C526+C527+C528+C529</f>
        <v>0</v>
      </c>
      <c r="D525" s="21">
        <f t="shared" ref="D525:AE525" si="136">+D526+D527+D528+D529</f>
        <v>0</v>
      </c>
      <c r="E525" s="21">
        <f t="shared" si="136"/>
        <v>0</v>
      </c>
      <c r="F525" s="21">
        <f t="shared" si="136"/>
        <v>0</v>
      </c>
      <c r="G525" s="21">
        <f t="shared" si="136"/>
        <v>0</v>
      </c>
      <c r="H525" s="21">
        <f t="shared" si="136"/>
        <v>0</v>
      </c>
      <c r="I525" s="21">
        <f t="shared" si="136"/>
        <v>0</v>
      </c>
      <c r="J525" s="21">
        <f t="shared" si="136"/>
        <v>0</v>
      </c>
      <c r="K525" s="21">
        <f t="shared" si="136"/>
        <v>0</v>
      </c>
      <c r="L525" s="21">
        <f t="shared" si="136"/>
        <v>0</v>
      </c>
      <c r="M525" s="21">
        <f t="shared" si="136"/>
        <v>0</v>
      </c>
      <c r="N525" s="21">
        <f t="shared" si="136"/>
        <v>0</v>
      </c>
      <c r="O525" s="21">
        <f t="shared" si="136"/>
        <v>0</v>
      </c>
      <c r="P525" s="21">
        <f t="shared" si="136"/>
        <v>0</v>
      </c>
      <c r="Q525" s="21">
        <f t="shared" si="136"/>
        <v>0</v>
      </c>
      <c r="R525" s="21">
        <f t="shared" si="136"/>
        <v>0</v>
      </c>
      <c r="S525" s="21">
        <f t="shared" si="136"/>
        <v>0</v>
      </c>
      <c r="T525" s="21">
        <f t="shared" si="136"/>
        <v>0</v>
      </c>
      <c r="U525" s="21">
        <f t="shared" si="136"/>
        <v>0</v>
      </c>
      <c r="V525" s="21">
        <f t="shared" si="136"/>
        <v>0</v>
      </c>
      <c r="W525" s="21">
        <f t="shared" si="136"/>
        <v>0</v>
      </c>
      <c r="X525" s="21">
        <f t="shared" si="136"/>
        <v>0</v>
      </c>
      <c r="Y525" s="21">
        <f t="shared" si="136"/>
        <v>0</v>
      </c>
      <c r="Z525" s="21">
        <f t="shared" si="136"/>
        <v>0</v>
      </c>
      <c r="AA525" s="21">
        <f t="shared" si="136"/>
        <v>0</v>
      </c>
      <c r="AB525" s="21">
        <f t="shared" si="136"/>
        <v>0</v>
      </c>
      <c r="AC525" s="21">
        <f t="shared" si="136"/>
        <v>0</v>
      </c>
      <c r="AD525" s="21">
        <f t="shared" si="136"/>
        <v>0</v>
      </c>
      <c r="AE525" s="21">
        <f t="shared" si="136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>+C531+C532+C533+C534+C535</f>
        <v>0</v>
      </c>
      <c r="D530" s="21">
        <f t="shared" ref="D530:AE530" si="137">+D531+D532+D533+D534+D535</f>
        <v>0</v>
      </c>
      <c r="E530" s="21">
        <f t="shared" si="137"/>
        <v>0</v>
      </c>
      <c r="F530" s="21">
        <f t="shared" si="137"/>
        <v>0</v>
      </c>
      <c r="G530" s="21">
        <f t="shared" si="137"/>
        <v>0</v>
      </c>
      <c r="H530" s="21">
        <f t="shared" si="137"/>
        <v>0</v>
      </c>
      <c r="I530" s="21">
        <f t="shared" si="137"/>
        <v>0</v>
      </c>
      <c r="J530" s="21">
        <f t="shared" si="137"/>
        <v>0</v>
      </c>
      <c r="K530" s="21">
        <f t="shared" si="137"/>
        <v>0</v>
      </c>
      <c r="L530" s="21">
        <f t="shared" si="137"/>
        <v>0</v>
      </c>
      <c r="M530" s="21">
        <f t="shared" si="137"/>
        <v>0</v>
      </c>
      <c r="N530" s="21">
        <f t="shared" si="137"/>
        <v>0</v>
      </c>
      <c r="O530" s="21">
        <f t="shared" si="137"/>
        <v>0</v>
      </c>
      <c r="P530" s="21">
        <f t="shared" si="137"/>
        <v>0</v>
      </c>
      <c r="Q530" s="21">
        <f t="shared" si="137"/>
        <v>0</v>
      </c>
      <c r="R530" s="21">
        <f t="shared" si="137"/>
        <v>0</v>
      </c>
      <c r="S530" s="21">
        <f t="shared" si="137"/>
        <v>0</v>
      </c>
      <c r="T530" s="21">
        <f t="shared" si="137"/>
        <v>0</v>
      </c>
      <c r="U530" s="21">
        <f t="shared" si="137"/>
        <v>0</v>
      </c>
      <c r="V530" s="21">
        <f t="shared" si="137"/>
        <v>0</v>
      </c>
      <c r="W530" s="21">
        <f t="shared" si="137"/>
        <v>0</v>
      </c>
      <c r="X530" s="21">
        <f t="shared" si="137"/>
        <v>0</v>
      </c>
      <c r="Y530" s="21">
        <f t="shared" si="137"/>
        <v>0</v>
      </c>
      <c r="Z530" s="21">
        <f t="shared" si="137"/>
        <v>0</v>
      </c>
      <c r="AA530" s="21">
        <f t="shared" si="137"/>
        <v>0</v>
      </c>
      <c r="AB530" s="21">
        <f t="shared" si="137"/>
        <v>0</v>
      </c>
      <c r="AC530" s="21">
        <f t="shared" si="137"/>
        <v>0</v>
      </c>
      <c r="AD530" s="21">
        <f t="shared" si="137"/>
        <v>0</v>
      </c>
      <c r="AE530" s="21">
        <f t="shared" si="137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>+C537+C538+C539+C540</f>
        <v>0</v>
      </c>
      <c r="D536" s="21">
        <f t="shared" ref="D536:AE536" si="138">+D537+D538+D539+D540</f>
        <v>0</v>
      </c>
      <c r="E536" s="21">
        <f t="shared" si="138"/>
        <v>0</v>
      </c>
      <c r="F536" s="21">
        <f t="shared" si="138"/>
        <v>0</v>
      </c>
      <c r="G536" s="21">
        <f t="shared" si="138"/>
        <v>0</v>
      </c>
      <c r="H536" s="21">
        <f t="shared" si="138"/>
        <v>0</v>
      </c>
      <c r="I536" s="21">
        <f t="shared" si="138"/>
        <v>0</v>
      </c>
      <c r="J536" s="21">
        <f t="shared" si="138"/>
        <v>0</v>
      </c>
      <c r="K536" s="21">
        <f t="shared" si="138"/>
        <v>0</v>
      </c>
      <c r="L536" s="21">
        <f t="shared" si="138"/>
        <v>0</v>
      </c>
      <c r="M536" s="21">
        <f t="shared" si="138"/>
        <v>0</v>
      </c>
      <c r="N536" s="21">
        <f t="shared" si="138"/>
        <v>0</v>
      </c>
      <c r="O536" s="21">
        <f t="shared" si="138"/>
        <v>0</v>
      </c>
      <c r="P536" s="21">
        <f t="shared" si="138"/>
        <v>0</v>
      </c>
      <c r="Q536" s="21">
        <f t="shared" si="138"/>
        <v>0</v>
      </c>
      <c r="R536" s="21">
        <f t="shared" si="138"/>
        <v>0</v>
      </c>
      <c r="S536" s="21">
        <f t="shared" si="138"/>
        <v>0</v>
      </c>
      <c r="T536" s="21">
        <f t="shared" si="138"/>
        <v>0</v>
      </c>
      <c r="U536" s="21">
        <f t="shared" si="138"/>
        <v>0</v>
      </c>
      <c r="V536" s="21">
        <f t="shared" si="138"/>
        <v>0</v>
      </c>
      <c r="W536" s="21">
        <f t="shared" si="138"/>
        <v>0</v>
      </c>
      <c r="X536" s="21">
        <f t="shared" si="138"/>
        <v>0</v>
      </c>
      <c r="Y536" s="21">
        <f t="shared" si="138"/>
        <v>0</v>
      </c>
      <c r="Z536" s="21">
        <f t="shared" si="138"/>
        <v>0</v>
      </c>
      <c r="AA536" s="21">
        <f t="shared" si="138"/>
        <v>0</v>
      </c>
      <c r="AB536" s="21">
        <f t="shared" si="138"/>
        <v>0</v>
      </c>
      <c r="AC536" s="21">
        <f t="shared" si="138"/>
        <v>0</v>
      </c>
      <c r="AD536" s="21">
        <f t="shared" si="138"/>
        <v>0</v>
      </c>
      <c r="AE536" s="21">
        <f t="shared" si="138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39">+C542+C543</f>
        <v>0</v>
      </c>
      <c r="D541" s="21">
        <f t="shared" si="139"/>
        <v>0</v>
      </c>
      <c r="E541" s="21">
        <f t="shared" si="139"/>
        <v>0</v>
      </c>
      <c r="F541" s="21">
        <f t="shared" si="139"/>
        <v>0</v>
      </c>
      <c r="G541" s="21">
        <f t="shared" si="139"/>
        <v>0</v>
      </c>
      <c r="H541" s="21">
        <f t="shared" si="139"/>
        <v>0</v>
      </c>
      <c r="I541" s="21">
        <f t="shared" si="139"/>
        <v>0</v>
      </c>
      <c r="J541" s="21">
        <f t="shared" si="139"/>
        <v>0</v>
      </c>
      <c r="K541" s="21">
        <f t="shared" si="139"/>
        <v>0</v>
      </c>
      <c r="L541" s="21">
        <f t="shared" si="139"/>
        <v>0</v>
      </c>
      <c r="M541" s="21">
        <f t="shared" si="139"/>
        <v>0</v>
      </c>
      <c r="N541" s="21">
        <f t="shared" si="139"/>
        <v>0</v>
      </c>
      <c r="O541" s="21">
        <f t="shared" si="139"/>
        <v>0</v>
      </c>
      <c r="P541" s="21">
        <f t="shared" si="139"/>
        <v>0</v>
      </c>
      <c r="Q541" s="21">
        <f t="shared" si="139"/>
        <v>0</v>
      </c>
      <c r="R541" s="21">
        <f t="shared" si="139"/>
        <v>0</v>
      </c>
      <c r="S541" s="21">
        <f t="shared" si="139"/>
        <v>0</v>
      </c>
      <c r="T541" s="21">
        <f t="shared" si="139"/>
        <v>0</v>
      </c>
      <c r="U541" s="21">
        <f t="shared" si="139"/>
        <v>0</v>
      </c>
      <c r="V541" s="21">
        <f t="shared" si="139"/>
        <v>0</v>
      </c>
      <c r="W541" s="21">
        <f t="shared" si="139"/>
        <v>0</v>
      </c>
      <c r="X541" s="21">
        <f t="shared" si="139"/>
        <v>0</v>
      </c>
      <c r="Y541" s="21">
        <f t="shared" si="139"/>
        <v>0</v>
      </c>
      <c r="Z541" s="21">
        <f t="shared" si="139"/>
        <v>0</v>
      </c>
      <c r="AA541" s="21">
        <f t="shared" si="139"/>
        <v>0</v>
      </c>
      <c r="AB541" s="21">
        <f t="shared" si="139"/>
        <v>0</v>
      </c>
      <c r="AC541" s="21">
        <f t="shared" si="139"/>
        <v>0</v>
      </c>
      <c r="AD541" s="21">
        <f t="shared" si="139"/>
        <v>0</v>
      </c>
      <c r="AE541" s="21">
        <f t="shared" si="139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5">
        <f>+C286</f>
        <v>0</v>
      </c>
      <c r="D544" s="35">
        <f t="shared" ref="D544:AE544" si="140">+D286</f>
        <v>0</v>
      </c>
      <c r="E544" s="35">
        <f t="shared" si="140"/>
        <v>0</v>
      </c>
      <c r="F544" s="35">
        <f t="shared" si="140"/>
        <v>0</v>
      </c>
      <c r="G544" s="35">
        <f t="shared" si="140"/>
        <v>0</v>
      </c>
      <c r="H544" s="35">
        <f t="shared" si="140"/>
        <v>0</v>
      </c>
      <c r="I544" s="35">
        <f t="shared" si="140"/>
        <v>0</v>
      </c>
      <c r="J544" s="35">
        <f t="shared" si="140"/>
        <v>0</v>
      </c>
      <c r="K544" s="35">
        <f t="shared" si="140"/>
        <v>0</v>
      </c>
      <c r="L544" s="35">
        <f t="shared" si="140"/>
        <v>0</v>
      </c>
      <c r="M544" s="35">
        <f t="shared" si="140"/>
        <v>0</v>
      </c>
      <c r="N544" s="35">
        <f t="shared" si="140"/>
        <v>0</v>
      </c>
      <c r="O544" s="35">
        <f t="shared" si="140"/>
        <v>0</v>
      </c>
      <c r="P544" s="35">
        <f t="shared" si="140"/>
        <v>0</v>
      </c>
      <c r="Q544" s="35">
        <f t="shared" si="140"/>
        <v>0</v>
      </c>
      <c r="R544" s="35">
        <f t="shared" si="140"/>
        <v>0</v>
      </c>
      <c r="S544" s="35">
        <f t="shared" si="140"/>
        <v>0</v>
      </c>
      <c r="T544" s="35">
        <f t="shared" si="140"/>
        <v>0</v>
      </c>
      <c r="U544" s="35">
        <f t="shared" si="140"/>
        <v>0</v>
      </c>
      <c r="V544" s="35">
        <f t="shared" si="140"/>
        <v>0</v>
      </c>
      <c r="W544" s="35">
        <f t="shared" si="140"/>
        <v>0</v>
      </c>
      <c r="X544" s="35">
        <f t="shared" si="140"/>
        <v>0</v>
      </c>
      <c r="Y544" s="35">
        <f t="shared" si="140"/>
        <v>0</v>
      </c>
      <c r="Z544" s="35">
        <f t="shared" si="140"/>
        <v>0</v>
      </c>
      <c r="AA544" s="35">
        <f t="shared" si="140"/>
        <v>0</v>
      </c>
      <c r="AB544" s="35">
        <f t="shared" si="140"/>
        <v>0</v>
      </c>
      <c r="AC544" s="35">
        <f t="shared" si="140"/>
        <v>0</v>
      </c>
      <c r="AD544" s="35">
        <f t="shared" si="140"/>
        <v>0</v>
      </c>
      <c r="AE544" s="35">
        <f t="shared" si="140"/>
        <v>0</v>
      </c>
    </row>
    <row r="545" spans="1:31" x14ac:dyDescent="0.2">
      <c r="A545" s="9" t="s">
        <v>532</v>
      </c>
      <c r="B545" s="4" t="s">
        <v>533</v>
      </c>
      <c r="C545" s="21">
        <f t="shared" ref="C545:AE545" si="141">+C546+C547+C548</f>
        <v>0</v>
      </c>
      <c r="D545" s="21">
        <f t="shared" si="141"/>
        <v>0</v>
      </c>
      <c r="E545" s="21">
        <f t="shared" si="141"/>
        <v>0</v>
      </c>
      <c r="F545" s="21">
        <f t="shared" si="141"/>
        <v>0</v>
      </c>
      <c r="G545" s="21">
        <f t="shared" si="141"/>
        <v>0</v>
      </c>
      <c r="H545" s="21">
        <f t="shared" si="141"/>
        <v>0</v>
      </c>
      <c r="I545" s="21">
        <f t="shared" si="141"/>
        <v>0</v>
      </c>
      <c r="J545" s="21">
        <f t="shared" si="141"/>
        <v>0</v>
      </c>
      <c r="K545" s="21">
        <f t="shared" si="141"/>
        <v>0</v>
      </c>
      <c r="L545" s="21">
        <f t="shared" si="141"/>
        <v>0</v>
      </c>
      <c r="M545" s="21">
        <f t="shared" si="141"/>
        <v>0</v>
      </c>
      <c r="N545" s="21">
        <f t="shared" si="141"/>
        <v>0</v>
      </c>
      <c r="O545" s="21">
        <f t="shared" si="141"/>
        <v>0</v>
      </c>
      <c r="P545" s="21">
        <f t="shared" si="141"/>
        <v>0</v>
      </c>
      <c r="Q545" s="21">
        <f t="shared" si="141"/>
        <v>0</v>
      </c>
      <c r="R545" s="21">
        <f t="shared" si="141"/>
        <v>0</v>
      </c>
      <c r="S545" s="21">
        <f t="shared" si="141"/>
        <v>0</v>
      </c>
      <c r="T545" s="21">
        <f t="shared" si="141"/>
        <v>0</v>
      </c>
      <c r="U545" s="21">
        <f t="shared" si="141"/>
        <v>0</v>
      </c>
      <c r="V545" s="21">
        <f t="shared" si="141"/>
        <v>0</v>
      </c>
      <c r="W545" s="21">
        <f t="shared" si="141"/>
        <v>0</v>
      </c>
      <c r="X545" s="21">
        <f t="shared" si="141"/>
        <v>0</v>
      </c>
      <c r="Y545" s="21">
        <f t="shared" si="141"/>
        <v>0</v>
      </c>
      <c r="Z545" s="21">
        <f t="shared" si="141"/>
        <v>0</v>
      </c>
      <c r="AA545" s="21">
        <f t="shared" si="141"/>
        <v>0</v>
      </c>
      <c r="AB545" s="21">
        <f t="shared" si="141"/>
        <v>0</v>
      </c>
      <c r="AC545" s="21">
        <f t="shared" si="141"/>
        <v>0</v>
      </c>
      <c r="AD545" s="21">
        <f t="shared" si="141"/>
        <v>0</v>
      </c>
      <c r="AE545" s="21">
        <f t="shared" si="141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42">+C550+C551</f>
        <v>0</v>
      </c>
      <c r="D549" s="21">
        <f t="shared" si="142"/>
        <v>0</v>
      </c>
      <c r="E549" s="21">
        <f t="shared" si="142"/>
        <v>0</v>
      </c>
      <c r="F549" s="21">
        <f t="shared" si="142"/>
        <v>0</v>
      </c>
      <c r="G549" s="21">
        <f t="shared" si="142"/>
        <v>0</v>
      </c>
      <c r="H549" s="21">
        <f t="shared" si="142"/>
        <v>0</v>
      </c>
      <c r="I549" s="21">
        <f t="shared" si="142"/>
        <v>0</v>
      </c>
      <c r="J549" s="21">
        <f t="shared" si="142"/>
        <v>0</v>
      </c>
      <c r="K549" s="21">
        <f t="shared" si="142"/>
        <v>0</v>
      </c>
      <c r="L549" s="21">
        <f t="shared" si="142"/>
        <v>0</v>
      </c>
      <c r="M549" s="21">
        <f t="shared" si="142"/>
        <v>0</v>
      </c>
      <c r="N549" s="21">
        <f t="shared" si="142"/>
        <v>0</v>
      </c>
      <c r="O549" s="21">
        <f t="shared" si="142"/>
        <v>0</v>
      </c>
      <c r="P549" s="21">
        <f t="shared" si="142"/>
        <v>0</v>
      </c>
      <c r="Q549" s="21">
        <f t="shared" si="142"/>
        <v>0</v>
      </c>
      <c r="R549" s="21">
        <f t="shared" si="142"/>
        <v>0</v>
      </c>
      <c r="S549" s="21">
        <f t="shared" si="142"/>
        <v>0</v>
      </c>
      <c r="T549" s="21">
        <f t="shared" si="142"/>
        <v>0</v>
      </c>
      <c r="U549" s="21">
        <f t="shared" si="142"/>
        <v>0</v>
      </c>
      <c r="V549" s="21">
        <f t="shared" si="142"/>
        <v>0</v>
      </c>
      <c r="W549" s="21">
        <f t="shared" si="142"/>
        <v>0</v>
      </c>
      <c r="X549" s="21">
        <f t="shared" si="142"/>
        <v>0</v>
      </c>
      <c r="Y549" s="21">
        <f t="shared" si="142"/>
        <v>0</v>
      </c>
      <c r="Z549" s="21">
        <f t="shared" si="142"/>
        <v>0</v>
      </c>
      <c r="AA549" s="21">
        <f t="shared" si="142"/>
        <v>0</v>
      </c>
      <c r="AB549" s="21">
        <f t="shared" si="142"/>
        <v>0</v>
      </c>
      <c r="AC549" s="21">
        <f t="shared" si="142"/>
        <v>0</v>
      </c>
      <c r="AD549" s="21">
        <f t="shared" si="142"/>
        <v>0</v>
      </c>
      <c r="AE549" s="21">
        <f t="shared" si="142"/>
        <v>0</v>
      </c>
    </row>
    <row r="550" spans="1:31" x14ac:dyDescent="0.2">
      <c r="A550" s="9" t="s">
        <v>539</v>
      </c>
      <c r="B550" s="4" t="s">
        <v>540</v>
      </c>
      <c r="C550" s="35">
        <f>+C292</f>
        <v>0</v>
      </c>
      <c r="D550" s="35">
        <f t="shared" ref="D550:AE554" si="143">+D292</f>
        <v>0</v>
      </c>
      <c r="E550" s="35">
        <f t="shared" si="143"/>
        <v>0</v>
      </c>
      <c r="F550" s="35">
        <f t="shared" si="143"/>
        <v>0</v>
      </c>
      <c r="G550" s="35">
        <f t="shared" si="143"/>
        <v>0</v>
      </c>
      <c r="H550" s="35">
        <f t="shared" si="143"/>
        <v>0</v>
      </c>
      <c r="I550" s="35">
        <f t="shared" si="143"/>
        <v>0</v>
      </c>
      <c r="J550" s="35">
        <f t="shared" si="143"/>
        <v>0</v>
      </c>
      <c r="K550" s="35">
        <f t="shared" si="143"/>
        <v>0</v>
      </c>
      <c r="L550" s="35">
        <f t="shared" si="143"/>
        <v>0</v>
      </c>
      <c r="M550" s="35">
        <f t="shared" si="143"/>
        <v>0</v>
      </c>
      <c r="N550" s="35">
        <f t="shared" si="143"/>
        <v>0</v>
      </c>
      <c r="O550" s="35">
        <f t="shared" si="143"/>
        <v>0</v>
      </c>
      <c r="P550" s="35">
        <f t="shared" si="143"/>
        <v>0</v>
      </c>
      <c r="Q550" s="35">
        <f t="shared" si="143"/>
        <v>0</v>
      </c>
      <c r="R550" s="35">
        <f t="shared" si="143"/>
        <v>0</v>
      </c>
      <c r="S550" s="35">
        <f t="shared" si="143"/>
        <v>0</v>
      </c>
      <c r="T550" s="35">
        <f t="shared" si="143"/>
        <v>0</v>
      </c>
      <c r="U550" s="35">
        <f t="shared" si="143"/>
        <v>0</v>
      </c>
      <c r="V550" s="35">
        <f t="shared" si="143"/>
        <v>0</v>
      </c>
      <c r="W550" s="35">
        <f t="shared" si="143"/>
        <v>0</v>
      </c>
      <c r="X550" s="35">
        <f t="shared" si="143"/>
        <v>0</v>
      </c>
      <c r="Y550" s="35">
        <f t="shared" si="143"/>
        <v>0</v>
      </c>
      <c r="Z550" s="35">
        <f t="shared" si="143"/>
        <v>0</v>
      </c>
      <c r="AA550" s="35">
        <f t="shared" si="143"/>
        <v>0</v>
      </c>
      <c r="AB550" s="35">
        <f t="shared" si="143"/>
        <v>0</v>
      </c>
      <c r="AC550" s="35">
        <f t="shared" si="143"/>
        <v>0</v>
      </c>
      <c r="AD550" s="35">
        <f t="shared" si="143"/>
        <v>0</v>
      </c>
      <c r="AE550" s="35">
        <f t="shared" si="143"/>
        <v>0</v>
      </c>
    </row>
    <row r="551" spans="1:31" x14ac:dyDescent="0.2">
      <c r="A551" s="9" t="s">
        <v>541</v>
      </c>
      <c r="B551" s="4" t="s">
        <v>542</v>
      </c>
      <c r="C551" s="35">
        <f>+C293</f>
        <v>0</v>
      </c>
      <c r="D551" s="35">
        <f t="shared" si="143"/>
        <v>0</v>
      </c>
      <c r="E551" s="35">
        <f t="shared" si="143"/>
        <v>0</v>
      </c>
      <c r="F551" s="35">
        <f t="shared" si="143"/>
        <v>0</v>
      </c>
      <c r="G551" s="35">
        <f t="shared" si="143"/>
        <v>0</v>
      </c>
      <c r="H551" s="35">
        <f t="shared" si="143"/>
        <v>0</v>
      </c>
      <c r="I551" s="35">
        <f t="shared" si="143"/>
        <v>0</v>
      </c>
      <c r="J551" s="35">
        <f t="shared" si="143"/>
        <v>0</v>
      </c>
      <c r="K551" s="35">
        <f t="shared" si="143"/>
        <v>0</v>
      </c>
      <c r="L551" s="35">
        <f t="shared" si="143"/>
        <v>0</v>
      </c>
      <c r="M551" s="35">
        <f t="shared" si="143"/>
        <v>0</v>
      </c>
      <c r="N551" s="35">
        <f t="shared" si="143"/>
        <v>0</v>
      </c>
      <c r="O551" s="35">
        <f t="shared" si="143"/>
        <v>0</v>
      </c>
      <c r="P551" s="35">
        <f t="shared" si="143"/>
        <v>0</v>
      </c>
      <c r="Q551" s="35">
        <f t="shared" si="143"/>
        <v>0</v>
      </c>
      <c r="R551" s="35">
        <f t="shared" si="143"/>
        <v>0</v>
      </c>
      <c r="S551" s="35">
        <f t="shared" si="143"/>
        <v>0</v>
      </c>
      <c r="T551" s="35">
        <f t="shared" si="143"/>
        <v>0</v>
      </c>
      <c r="U551" s="35">
        <f t="shared" si="143"/>
        <v>0</v>
      </c>
      <c r="V551" s="35">
        <f t="shared" si="143"/>
        <v>0</v>
      </c>
      <c r="W551" s="35">
        <f t="shared" si="143"/>
        <v>0</v>
      </c>
      <c r="X551" s="35">
        <f t="shared" si="143"/>
        <v>0</v>
      </c>
      <c r="Y551" s="35">
        <f t="shared" si="143"/>
        <v>0</v>
      </c>
      <c r="Z551" s="35">
        <f t="shared" si="143"/>
        <v>0</v>
      </c>
      <c r="AA551" s="35">
        <f t="shared" si="143"/>
        <v>0</v>
      </c>
      <c r="AB551" s="35">
        <f t="shared" si="143"/>
        <v>0</v>
      </c>
      <c r="AC551" s="35">
        <f t="shared" si="143"/>
        <v>0</v>
      </c>
      <c r="AD551" s="35">
        <f t="shared" si="143"/>
        <v>0</v>
      </c>
      <c r="AE551" s="35">
        <f t="shared" si="143"/>
        <v>0</v>
      </c>
    </row>
    <row r="552" spans="1:31" x14ac:dyDescent="0.2">
      <c r="A552" s="9" t="s">
        <v>543</v>
      </c>
      <c r="B552" s="4" t="s">
        <v>544</v>
      </c>
      <c r="C552" s="35">
        <f>+C294</f>
        <v>0</v>
      </c>
      <c r="D552" s="35">
        <f t="shared" si="143"/>
        <v>0</v>
      </c>
      <c r="E552" s="35">
        <f t="shared" si="143"/>
        <v>0</v>
      </c>
      <c r="F552" s="35">
        <f t="shared" si="143"/>
        <v>0</v>
      </c>
      <c r="G552" s="35">
        <f t="shared" si="143"/>
        <v>0</v>
      </c>
      <c r="H552" s="35">
        <f t="shared" si="143"/>
        <v>0</v>
      </c>
      <c r="I552" s="35">
        <f t="shared" si="143"/>
        <v>0</v>
      </c>
      <c r="J552" s="35">
        <f t="shared" si="143"/>
        <v>0</v>
      </c>
      <c r="K552" s="35">
        <f t="shared" si="143"/>
        <v>0</v>
      </c>
      <c r="L552" s="35">
        <f t="shared" si="143"/>
        <v>0</v>
      </c>
      <c r="M552" s="35">
        <f t="shared" si="143"/>
        <v>0</v>
      </c>
      <c r="N552" s="35">
        <f t="shared" si="143"/>
        <v>0</v>
      </c>
      <c r="O552" s="35">
        <f t="shared" si="143"/>
        <v>0</v>
      </c>
      <c r="P552" s="35">
        <f t="shared" si="143"/>
        <v>0</v>
      </c>
      <c r="Q552" s="35">
        <f t="shared" si="143"/>
        <v>0</v>
      </c>
      <c r="R552" s="35">
        <f t="shared" si="143"/>
        <v>0</v>
      </c>
      <c r="S552" s="35">
        <f t="shared" si="143"/>
        <v>0</v>
      </c>
      <c r="T552" s="35">
        <f t="shared" si="143"/>
        <v>0</v>
      </c>
      <c r="U552" s="35">
        <f t="shared" si="143"/>
        <v>0</v>
      </c>
      <c r="V552" s="35">
        <f t="shared" si="143"/>
        <v>0</v>
      </c>
      <c r="W552" s="35">
        <f t="shared" si="143"/>
        <v>0</v>
      </c>
      <c r="X552" s="35">
        <f t="shared" si="143"/>
        <v>0</v>
      </c>
      <c r="Y552" s="35">
        <f t="shared" si="143"/>
        <v>0</v>
      </c>
      <c r="Z552" s="35">
        <f t="shared" si="143"/>
        <v>0</v>
      </c>
      <c r="AA552" s="35">
        <f t="shared" si="143"/>
        <v>0</v>
      </c>
      <c r="AB552" s="35">
        <f t="shared" si="143"/>
        <v>0</v>
      </c>
      <c r="AC552" s="35">
        <f t="shared" si="143"/>
        <v>0</v>
      </c>
      <c r="AD552" s="35">
        <f t="shared" si="143"/>
        <v>0</v>
      </c>
      <c r="AE552" s="35">
        <f t="shared" si="143"/>
        <v>0</v>
      </c>
    </row>
    <row r="553" spans="1:31" x14ac:dyDescent="0.2">
      <c r="A553" s="9" t="s">
        <v>545</v>
      </c>
      <c r="B553" s="4" t="s">
        <v>546</v>
      </c>
      <c r="C553" s="35">
        <f>+C295</f>
        <v>0</v>
      </c>
      <c r="D553" s="35">
        <f t="shared" si="143"/>
        <v>0</v>
      </c>
      <c r="E553" s="35">
        <f t="shared" si="143"/>
        <v>0</v>
      </c>
      <c r="F553" s="35">
        <f t="shared" si="143"/>
        <v>0</v>
      </c>
      <c r="G553" s="35">
        <f t="shared" si="143"/>
        <v>0</v>
      </c>
      <c r="H553" s="35">
        <f t="shared" si="143"/>
        <v>0</v>
      </c>
      <c r="I553" s="35">
        <f t="shared" si="143"/>
        <v>0</v>
      </c>
      <c r="J553" s="35">
        <f t="shared" si="143"/>
        <v>0</v>
      </c>
      <c r="K553" s="35">
        <f t="shared" si="143"/>
        <v>0</v>
      </c>
      <c r="L553" s="35">
        <f t="shared" si="143"/>
        <v>0</v>
      </c>
      <c r="M553" s="35">
        <f t="shared" si="143"/>
        <v>0</v>
      </c>
      <c r="N553" s="35">
        <f t="shared" si="143"/>
        <v>0</v>
      </c>
      <c r="O553" s="35">
        <f t="shared" si="143"/>
        <v>0</v>
      </c>
      <c r="P553" s="35">
        <f t="shared" si="143"/>
        <v>0</v>
      </c>
      <c r="Q553" s="35">
        <f t="shared" si="143"/>
        <v>0</v>
      </c>
      <c r="R553" s="35">
        <f t="shared" si="143"/>
        <v>0</v>
      </c>
      <c r="S553" s="35">
        <f t="shared" si="143"/>
        <v>0</v>
      </c>
      <c r="T553" s="35">
        <f t="shared" si="143"/>
        <v>0</v>
      </c>
      <c r="U553" s="35">
        <f t="shared" si="143"/>
        <v>0</v>
      </c>
      <c r="V553" s="35">
        <f t="shared" si="143"/>
        <v>0</v>
      </c>
      <c r="W553" s="35">
        <f t="shared" si="143"/>
        <v>0</v>
      </c>
      <c r="X553" s="35">
        <f t="shared" si="143"/>
        <v>0</v>
      </c>
      <c r="Y553" s="35">
        <f t="shared" si="143"/>
        <v>0</v>
      </c>
      <c r="Z553" s="35">
        <f t="shared" si="143"/>
        <v>0</v>
      </c>
      <c r="AA553" s="35">
        <f t="shared" si="143"/>
        <v>0</v>
      </c>
      <c r="AB553" s="35">
        <f t="shared" si="143"/>
        <v>0</v>
      </c>
      <c r="AC553" s="35">
        <f t="shared" si="143"/>
        <v>0</v>
      </c>
      <c r="AD553" s="35">
        <f t="shared" si="143"/>
        <v>0</v>
      </c>
      <c r="AE553" s="35">
        <f t="shared" si="143"/>
        <v>0</v>
      </c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si="143"/>
        <v>0</v>
      </c>
      <c r="E554" s="35">
        <f t="shared" si="143"/>
        <v>0</v>
      </c>
      <c r="F554" s="35">
        <f t="shared" si="143"/>
        <v>0</v>
      </c>
      <c r="G554" s="35">
        <f t="shared" si="143"/>
        <v>0</v>
      </c>
      <c r="H554" s="35">
        <f t="shared" si="143"/>
        <v>0</v>
      </c>
      <c r="I554" s="35">
        <f t="shared" si="143"/>
        <v>0</v>
      </c>
      <c r="J554" s="35">
        <f t="shared" si="143"/>
        <v>0</v>
      </c>
      <c r="K554" s="35">
        <f t="shared" si="143"/>
        <v>0</v>
      </c>
      <c r="L554" s="35">
        <f t="shared" si="143"/>
        <v>0</v>
      </c>
      <c r="M554" s="35">
        <f t="shared" si="143"/>
        <v>0</v>
      </c>
      <c r="N554" s="35">
        <f t="shared" si="143"/>
        <v>0</v>
      </c>
      <c r="O554" s="35">
        <f t="shared" si="143"/>
        <v>0</v>
      </c>
      <c r="P554" s="35">
        <f t="shared" si="143"/>
        <v>0</v>
      </c>
      <c r="Q554" s="35">
        <f t="shared" si="143"/>
        <v>0</v>
      </c>
      <c r="R554" s="35">
        <f t="shared" si="143"/>
        <v>0</v>
      </c>
      <c r="S554" s="35">
        <f t="shared" si="143"/>
        <v>0</v>
      </c>
      <c r="T554" s="35">
        <f t="shared" si="143"/>
        <v>0</v>
      </c>
      <c r="U554" s="35">
        <f t="shared" si="143"/>
        <v>0</v>
      </c>
      <c r="V554" s="35">
        <f t="shared" si="143"/>
        <v>0</v>
      </c>
      <c r="W554" s="35">
        <f t="shared" si="143"/>
        <v>0</v>
      </c>
      <c r="X554" s="35">
        <f t="shared" si="143"/>
        <v>0</v>
      </c>
      <c r="Y554" s="35">
        <f t="shared" si="143"/>
        <v>0</v>
      </c>
      <c r="Z554" s="35">
        <f t="shared" si="143"/>
        <v>0</v>
      </c>
      <c r="AA554" s="35">
        <f t="shared" si="143"/>
        <v>0</v>
      </c>
      <c r="AB554" s="35">
        <f t="shared" si="143"/>
        <v>0</v>
      </c>
      <c r="AC554" s="35">
        <f t="shared" si="143"/>
        <v>0</v>
      </c>
      <c r="AD554" s="35">
        <f t="shared" si="143"/>
        <v>0</v>
      </c>
      <c r="AE554" s="35">
        <f t="shared" si="143"/>
        <v>0</v>
      </c>
    </row>
    <row r="555" spans="1:31" x14ac:dyDescent="0.2">
      <c r="A555" s="12" t="s">
        <v>548</v>
      </c>
      <c r="B555" s="7" t="s">
        <v>804</v>
      </c>
      <c r="C555" s="28">
        <f>+C556+C559+C562+C565+C568++C571+C574+C575</f>
        <v>-1820.2214859711701</v>
      </c>
      <c r="D555" s="28">
        <f t="shared" ref="D555:AE555" si="144">+D556+D559+D562+D565+D568++D571+D574+D575</f>
        <v>-1946.724805007756</v>
      </c>
      <c r="E555" s="28">
        <f t="shared" si="144"/>
        <v>-2137.0344876898002</v>
      </c>
      <c r="F555" s="28">
        <f t="shared" si="144"/>
        <v>-2299.4219874594905</v>
      </c>
      <c r="G555" s="28">
        <f t="shared" si="144"/>
        <v>-2420.6726294096206</v>
      </c>
      <c r="H555" s="28">
        <f t="shared" si="144"/>
        <v>-2313.393769529981</v>
      </c>
      <c r="I555" s="28">
        <f t="shared" si="144"/>
        <v>-2364.2095117359472</v>
      </c>
      <c r="J555" s="28">
        <f t="shared" si="144"/>
        <v>-2454.9239662272439</v>
      </c>
      <c r="K555" s="28">
        <f t="shared" si="144"/>
        <v>-2471.1464742173234</v>
      </c>
      <c r="L555" s="28">
        <f t="shared" si="144"/>
        <v>-2654.368318886663</v>
      </c>
      <c r="M555" s="28">
        <f t="shared" si="144"/>
        <v>-2714.3446400704852</v>
      </c>
      <c r="N555" s="28">
        <f t="shared" si="144"/>
        <v>-2717.7550568455672</v>
      </c>
      <c r="O555" s="28">
        <f t="shared" si="144"/>
        <v>-2756.3806569908647</v>
      </c>
      <c r="P555" s="28">
        <f t="shared" si="144"/>
        <v>-2910.7028477901385</v>
      </c>
      <c r="Q555" s="28">
        <f t="shared" si="144"/>
        <v>-2589.9550522813597</v>
      </c>
      <c r="R555" s="28">
        <f t="shared" si="144"/>
        <v>-2664.07292594719</v>
      </c>
      <c r="S555" s="28">
        <f t="shared" si="144"/>
        <v>-2817.619725311522</v>
      </c>
      <c r="T555" s="28">
        <f t="shared" si="144"/>
        <v>-2867.1796945612396</v>
      </c>
      <c r="U555" s="28">
        <f t="shared" si="144"/>
        <v>-2878.0645093369985</v>
      </c>
      <c r="V555" s="28">
        <f t="shared" si="144"/>
        <v>-2881.3522165406785</v>
      </c>
      <c r="W555" s="28">
        <f t="shared" si="144"/>
        <v>-3009.2524978841134</v>
      </c>
      <c r="X555" s="28">
        <f t="shared" si="144"/>
        <v>-3128.2075125744223</v>
      </c>
      <c r="Y555" s="28">
        <f t="shared" si="144"/>
        <v>-3136.6786701982019</v>
      </c>
      <c r="Z555" s="28">
        <f t="shared" si="144"/>
        <v>-3345.9350647329143</v>
      </c>
      <c r="AA555" s="28">
        <f t="shared" si="144"/>
        <v>-3439.3035028410086</v>
      </c>
      <c r="AB555" s="28">
        <f t="shared" si="144"/>
        <v>-3522.2562318265154</v>
      </c>
      <c r="AC555" s="28">
        <f t="shared" si="144"/>
        <v>-3489.5885683575675</v>
      </c>
      <c r="AD555" s="28">
        <f t="shared" si="144"/>
        <v>-3359.0162547711166</v>
      </c>
      <c r="AE555" s="28">
        <f t="shared" si="144"/>
        <v>-3319.0896060359796</v>
      </c>
    </row>
    <row r="556" spans="1:31" x14ac:dyDescent="0.2">
      <c r="A556" s="9" t="s">
        <v>549</v>
      </c>
      <c r="B556" s="4" t="s">
        <v>550</v>
      </c>
      <c r="C556" s="21">
        <f>+C557+C558</f>
        <v>-1745.1779497101134</v>
      </c>
      <c r="D556" s="21">
        <f t="shared" ref="D556:AE556" si="145">+D557+D558</f>
        <v>-1884.9268089930465</v>
      </c>
      <c r="E556" s="21">
        <f t="shared" si="145"/>
        <v>-2078.4636276930878</v>
      </c>
      <c r="F556" s="21">
        <f t="shared" si="145"/>
        <v>-2243.4197603977568</v>
      </c>
      <c r="G556" s="21">
        <f t="shared" si="145"/>
        <v>-2353.7656899646445</v>
      </c>
      <c r="H556" s="21">
        <f t="shared" si="145"/>
        <v>-2232.5768969800242</v>
      </c>
      <c r="I556" s="21">
        <f t="shared" si="145"/>
        <v>-2256.2962063766518</v>
      </c>
      <c r="J556" s="21">
        <f t="shared" si="145"/>
        <v>-2330.3832058155881</v>
      </c>
      <c r="K556" s="21">
        <f t="shared" si="145"/>
        <v>-2364.3415136258532</v>
      </c>
      <c r="L556" s="21">
        <f t="shared" si="145"/>
        <v>-2524.6492476749577</v>
      </c>
      <c r="M556" s="21">
        <f t="shared" si="145"/>
        <v>-2558.5393700301761</v>
      </c>
      <c r="N556" s="21">
        <f t="shared" si="145"/>
        <v>-2580.3609281002905</v>
      </c>
      <c r="O556" s="21">
        <f t="shared" si="145"/>
        <v>-2628.3925222461739</v>
      </c>
      <c r="P556" s="21">
        <f t="shared" si="145"/>
        <v>-2784.3370425132011</v>
      </c>
      <c r="Q556" s="21">
        <f t="shared" si="145"/>
        <v>-2408.2647180088625</v>
      </c>
      <c r="R556" s="21">
        <f t="shared" si="145"/>
        <v>-2493.7190831195121</v>
      </c>
      <c r="S556" s="21">
        <f t="shared" si="145"/>
        <v>-2624.6715535891899</v>
      </c>
      <c r="T556" s="21">
        <f t="shared" si="145"/>
        <v>-2711.2953957104432</v>
      </c>
      <c r="U556" s="21">
        <f t="shared" si="145"/>
        <v>-2714.6699281910214</v>
      </c>
      <c r="V556" s="21">
        <f t="shared" si="145"/>
        <v>-2750.4392674608312</v>
      </c>
      <c r="W556" s="21">
        <f t="shared" si="145"/>
        <v>-2847.7304056961257</v>
      </c>
      <c r="X556" s="21">
        <f t="shared" si="145"/>
        <v>-2965.0665035826664</v>
      </c>
      <c r="Y556" s="21">
        <f t="shared" si="145"/>
        <v>-3008.5964325215086</v>
      </c>
      <c r="Z556" s="21">
        <f t="shared" si="145"/>
        <v>-3243.5124685421524</v>
      </c>
      <c r="AA556" s="21">
        <f t="shared" si="145"/>
        <v>-3259.2133909356726</v>
      </c>
      <c r="AB556" s="21">
        <f t="shared" si="145"/>
        <v>-3301.0786197984312</v>
      </c>
      <c r="AC556" s="21">
        <f t="shared" si="145"/>
        <v>-3311.8161104949477</v>
      </c>
      <c r="AD556" s="21">
        <f t="shared" si="145"/>
        <v>-3176.3262508486659</v>
      </c>
      <c r="AE556" s="21">
        <f t="shared" si="145"/>
        <v>-3104.445470946318</v>
      </c>
    </row>
    <row r="557" spans="1:31" x14ac:dyDescent="0.2">
      <c r="A557" s="9" t="s">
        <v>551</v>
      </c>
      <c r="B557" s="4" t="s">
        <v>552</v>
      </c>
      <c r="C557" s="35">
        <f>+C299</f>
        <v>-1046.0575065137007</v>
      </c>
      <c r="D557" s="35">
        <f t="shared" ref="D557:AE557" si="146">+D299</f>
        <v>-1111.7507128850834</v>
      </c>
      <c r="E557" s="35">
        <f t="shared" si="146"/>
        <v>-1192.9361067027485</v>
      </c>
      <c r="F557" s="35">
        <f t="shared" si="146"/>
        <v>-1263.00411475808</v>
      </c>
      <c r="G557" s="35">
        <f t="shared" si="146"/>
        <v>-1336.5684227079032</v>
      </c>
      <c r="H557" s="35">
        <f t="shared" si="146"/>
        <v>-1373.2343640721081</v>
      </c>
      <c r="I557" s="35">
        <f t="shared" si="146"/>
        <v>-1461.4609039351849</v>
      </c>
      <c r="J557" s="35">
        <f t="shared" si="146"/>
        <v>-1549.2296542193781</v>
      </c>
      <c r="K557" s="35">
        <f t="shared" si="146"/>
        <v>-1613.2076368656994</v>
      </c>
      <c r="L557" s="35">
        <f t="shared" si="146"/>
        <v>-1695.9383049455903</v>
      </c>
      <c r="M557" s="35">
        <f t="shared" si="146"/>
        <v>-1799.7238925264794</v>
      </c>
      <c r="N557" s="35">
        <f t="shared" si="146"/>
        <v>-1845.051070646279</v>
      </c>
      <c r="O557" s="35">
        <f t="shared" si="146"/>
        <v>-1866.8977939493543</v>
      </c>
      <c r="P557" s="35">
        <f t="shared" si="146"/>
        <v>-1952.8702271080797</v>
      </c>
      <c r="Q557" s="35">
        <f t="shared" si="146"/>
        <v>-1924.7532223958033</v>
      </c>
      <c r="R557" s="35">
        <f t="shared" si="146"/>
        <v>-2022.2222341429374</v>
      </c>
      <c r="S557" s="35">
        <f t="shared" si="146"/>
        <v>-2083.1297980084169</v>
      </c>
      <c r="T557" s="35">
        <f t="shared" si="146"/>
        <v>-2114.5756449977816</v>
      </c>
      <c r="U557" s="35">
        <f t="shared" si="146"/>
        <v>-2024.7979076813201</v>
      </c>
      <c r="V557" s="35">
        <f t="shared" si="146"/>
        <v>-2063.7428157332715</v>
      </c>
      <c r="W557" s="35">
        <f t="shared" si="146"/>
        <v>-2125.9522613856661</v>
      </c>
      <c r="X557" s="35">
        <f t="shared" si="146"/>
        <v>-2249.83946076955</v>
      </c>
      <c r="Y557" s="35">
        <f t="shared" si="146"/>
        <v>-2393.8664577131367</v>
      </c>
      <c r="Z557" s="35">
        <f t="shared" si="146"/>
        <v>-2572.7120921484443</v>
      </c>
      <c r="AA557" s="35">
        <f t="shared" si="146"/>
        <v>-2628.6560247746793</v>
      </c>
      <c r="AB557" s="35">
        <f t="shared" si="146"/>
        <v>-2524.7167275724341</v>
      </c>
      <c r="AC557" s="35">
        <f t="shared" si="146"/>
        <v>-2526.09068890767</v>
      </c>
      <c r="AD557" s="35">
        <f t="shared" si="146"/>
        <v>-2538.8964051360113</v>
      </c>
      <c r="AE557" s="35">
        <f t="shared" si="146"/>
        <v>-2541.8781884810865</v>
      </c>
    </row>
    <row r="558" spans="1:31" x14ac:dyDescent="0.2">
      <c r="A558" s="9" t="s">
        <v>636</v>
      </c>
      <c r="B558" s="4" t="s">
        <v>637</v>
      </c>
      <c r="C558" s="35">
        <f>+C367</f>
        <v>-699.12044319641279</v>
      </c>
      <c r="D558" s="35">
        <f t="shared" ref="D558:AE558" si="147">+D367</f>
        <v>-773.17609610796296</v>
      </c>
      <c r="E558" s="35">
        <f t="shared" si="147"/>
        <v>-885.52752099033955</v>
      </c>
      <c r="F558" s="35">
        <f t="shared" si="147"/>
        <v>-980.41564563967688</v>
      </c>
      <c r="G558" s="35">
        <f t="shared" si="147"/>
        <v>-1017.1972672567413</v>
      </c>
      <c r="H558" s="35">
        <f t="shared" si="147"/>
        <v>-859.34253290791628</v>
      </c>
      <c r="I558" s="35">
        <f t="shared" si="147"/>
        <v>-794.83530244146664</v>
      </c>
      <c r="J558" s="35">
        <f t="shared" si="147"/>
        <v>-781.15355159620992</v>
      </c>
      <c r="K558" s="35">
        <f t="shared" si="147"/>
        <v>-751.13387676015361</v>
      </c>
      <c r="L558" s="35">
        <f t="shared" si="147"/>
        <v>-828.71094272936728</v>
      </c>
      <c r="M558" s="35">
        <f t="shared" si="147"/>
        <v>-758.81547750369657</v>
      </c>
      <c r="N558" s="35">
        <f t="shared" si="147"/>
        <v>-735.30985745401154</v>
      </c>
      <c r="O558" s="35">
        <f t="shared" si="147"/>
        <v>-761.4947282968194</v>
      </c>
      <c r="P558" s="35">
        <f t="shared" si="147"/>
        <v>-831.46681540512145</v>
      </c>
      <c r="Q558" s="35">
        <f t="shared" si="147"/>
        <v>-483.51149561305903</v>
      </c>
      <c r="R558" s="35">
        <f t="shared" si="147"/>
        <v>-471.49684897657448</v>
      </c>
      <c r="S558" s="35">
        <f t="shared" si="147"/>
        <v>-541.54175558077293</v>
      </c>
      <c r="T558" s="35">
        <f t="shared" si="147"/>
        <v>-596.71975071266172</v>
      </c>
      <c r="U558" s="35">
        <f t="shared" si="147"/>
        <v>-689.87202050970143</v>
      </c>
      <c r="V558" s="35">
        <f t="shared" si="147"/>
        <v>-686.69645172755952</v>
      </c>
      <c r="W558" s="35">
        <f t="shared" si="147"/>
        <v>-721.77814431045977</v>
      </c>
      <c r="X558" s="35">
        <f t="shared" si="147"/>
        <v>-715.22704281311644</v>
      </c>
      <c r="Y558" s="35">
        <f t="shared" si="147"/>
        <v>-614.72997480837182</v>
      </c>
      <c r="Z558" s="35">
        <f t="shared" si="147"/>
        <v>-670.80037639370812</v>
      </c>
      <c r="AA558" s="35">
        <f t="shared" si="147"/>
        <v>-630.55736616099307</v>
      </c>
      <c r="AB558" s="35">
        <f t="shared" si="147"/>
        <v>-776.36189222599705</v>
      </c>
      <c r="AC558" s="35">
        <f t="shared" si="147"/>
        <v>-785.72542158727742</v>
      </c>
      <c r="AD558" s="35">
        <f t="shared" si="147"/>
        <v>-637.42984571265492</v>
      </c>
      <c r="AE558" s="35">
        <f t="shared" si="147"/>
        <v>-562.56728246523164</v>
      </c>
    </row>
    <row r="559" spans="1:31" x14ac:dyDescent="0.2">
      <c r="A559" s="9" t="s">
        <v>668</v>
      </c>
      <c r="B559" s="4" t="s">
        <v>639</v>
      </c>
      <c r="C559" s="21">
        <f>+C560+C561</f>
        <v>0</v>
      </c>
      <c r="D559" s="21">
        <f t="shared" ref="D559:AE559" si="148">+D560+D561</f>
        <v>0</v>
      </c>
      <c r="E559" s="21">
        <f t="shared" si="148"/>
        <v>0</v>
      </c>
      <c r="F559" s="21">
        <f t="shared" si="148"/>
        <v>0</v>
      </c>
      <c r="G559" s="21">
        <f t="shared" si="148"/>
        <v>0</v>
      </c>
      <c r="H559" s="21">
        <f t="shared" si="148"/>
        <v>0</v>
      </c>
      <c r="I559" s="21">
        <f t="shared" si="148"/>
        <v>0</v>
      </c>
      <c r="J559" s="21">
        <f t="shared" si="148"/>
        <v>0</v>
      </c>
      <c r="K559" s="21">
        <f t="shared" si="148"/>
        <v>0</v>
      </c>
      <c r="L559" s="21">
        <f t="shared" si="148"/>
        <v>0</v>
      </c>
      <c r="M559" s="21">
        <f t="shared" si="148"/>
        <v>0</v>
      </c>
      <c r="N559" s="21">
        <f t="shared" si="148"/>
        <v>0</v>
      </c>
      <c r="O559" s="21">
        <f t="shared" si="148"/>
        <v>0</v>
      </c>
      <c r="P559" s="21">
        <f t="shared" si="148"/>
        <v>0</v>
      </c>
      <c r="Q559" s="21">
        <f t="shared" si="148"/>
        <v>0</v>
      </c>
      <c r="R559" s="21">
        <f t="shared" si="148"/>
        <v>0</v>
      </c>
      <c r="S559" s="21">
        <f t="shared" si="148"/>
        <v>0</v>
      </c>
      <c r="T559" s="21">
        <f t="shared" si="148"/>
        <v>0</v>
      </c>
      <c r="U559" s="21">
        <f t="shared" si="148"/>
        <v>0</v>
      </c>
      <c r="V559" s="21">
        <f t="shared" si="148"/>
        <v>0</v>
      </c>
      <c r="W559" s="21">
        <f t="shared" si="148"/>
        <v>0</v>
      </c>
      <c r="X559" s="21">
        <f t="shared" si="148"/>
        <v>0</v>
      </c>
      <c r="Y559" s="21">
        <f t="shared" si="148"/>
        <v>0</v>
      </c>
      <c r="Z559" s="21">
        <f t="shared" si="148"/>
        <v>0</v>
      </c>
      <c r="AA559" s="21">
        <f t="shared" si="148"/>
        <v>0</v>
      </c>
      <c r="AB559" s="21">
        <f t="shared" si="148"/>
        <v>0</v>
      </c>
      <c r="AC559" s="21">
        <f t="shared" si="148"/>
        <v>0</v>
      </c>
      <c r="AD559" s="21">
        <f t="shared" si="148"/>
        <v>0</v>
      </c>
      <c r="AE559" s="21">
        <f t="shared" si="148"/>
        <v>0</v>
      </c>
    </row>
    <row r="560" spans="1:31" x14ac:dyDescent="0.2">
      <c r="A560" s="9" t="s">
        <v>669</v>
      </c>
      <c r="B560" s="4" t="s">
        <v>670</v>
      </c>
      <c r="C560" s="35">
        <f>+C384</f>
        <v>0</v>
      </c>
      <c r="D560" s="35">
        <f t="shared" ref="D560:AE561" si="149">+D384</f>
        <v>0</v>
      </c>
      <c r="E560" s="35">
        <f t="shared" si="149"/>
        <v>0</v>
      </c>
      <c r="F560" s="35">
        <f t="shared" si="149"/>
        <v>0</v>
      </c>
      <c r="G560" s="35">
        <f t="shared" si="149"/>
        <v>0</v>
      </c>
      <c r="H560" s="35">
        <f t="shared" si="149"/>
        <v>0</v>
      </c>
      <c r="I560" s="35">
        <f t="shared" si="149"/>
        <v>0</v>
      </c>
      <c r="J560" s="35">
        <f t="shared" si="149"/>
        <v>0</v>
      </c>
      <c r="K560" s="35">
        <f t="shared" si="149"/>
        <v>0</v>
      </c>
      <c r="L560" s="35">
        <f t="shared" si="149"/>
        <v>0</v>
      </c>
      <c r="M560" s="35">
        <f t="shared" si="149"/>
        <v>0</v>
      </c>
      <c r="N560" s="35">
        <f t="shared" si="149"/>
        <v>0</v>
      </c>
      <c r="O560" s="35">
        <f t="shared" si="149"/>
        <v>0</v>
      </c>
      <c r="P560" s="35">
        <f t="shared" si="149"/>
        <v>0</v>
      </c>
      <c r="Q560" s="35">
        <f t="shared" si="149"/>
        <v>0</v>
      </c>
      <c r="R560" s="35">
        <f t="shared" si="149"/>
        <v>0</v>
      </c>
      <c r="S560" s="35">
        <f t="shared" si="149"/>
        <v>0</v>
      </c>
      <c r="T560" s="35">
        <f t="shared" si="149"/>
        <v>0</v>
      </c>
      <c r="U560" s="35">
        <f t="shared" si="149"/>
        <v>0</v>
      </c>
      <c r="V560" s="35">
        <f t="shared" si="149"/>
        <v>0</v>
      </c>
      <c r="W560" s="35">
        <f t="shared" si="149"/>
        <v>0</v>
      </c>
      <c r="X560" s="35">
        <f t="shared" si="149"/>
        <v>0</v>
      </c>
      <c r="Y560" s="35">
        <f t="shared" si="149"/>
        <v>0</v>
      </c>
      <c r="Z560" s="35">
        <f t="shared" si="149"/>
        <v>0</v>
      </c>
      <c r="AA560" s="35">
        <f t="shared" si="149"/>
        <v>0</v>
      </c>
      <c r="AB560" s="35">
        <f t="shared" si="149"/>
        <v>0</v>
      </c>
      <c r="AC560" s="35">
        <f t="shared" si="149"/>
        <v>0</v>
      </c>
      <c r="AD560" s="35">
        <f t="shared" si="149"/>
        <v>0</v>
      </c>
      <c r="AE560" s="35">
        <f t="shared" si="149"/>
        <v>0</v>
      </c>
    </row>
    <row r="561" spans="1:31" x14ac:dyDescent="0.2">
      <c r="A561" s="9" t="s">
        <v>671</v>
      </c>
      <c r="B561" s="4" t="s">
        <v>672</v>
      </c>
      <c r="C561" s="35">
        <f>+C385</f>
        <v>0</v>
      </c>
      <c r="D561" s="35">
        <f t="shared" si="149"/>
        <v>0</v>
      </c>
      <c r="E561" s="35">
        <f t="shared" si="149"/>
        <v>0</v>
      </c>
      <c r="F561" s="35">
        <f t="shared" si="149"/>
        <v>0</v>
      </c>
      <c r="G561" s="35">
        <f t="shared" si="149"/>
        <v>0</v>
      </c>
      <c r="H561" s="35">
        <f t="shared" si="149"/>
        <v>0</v>
      </c>
      <c r="I561" s="35">
        <f t="shared" si="149"/>
        <v>0</v>
      </c>
      <c r="J561" s="35">
        <f t="shared" si="149"/>
        <v>0</v>
      </c>
      <c r="K561" s="35">
        <f t="shared" si="149"/>
        <v>0</v>
      </c>
      <c r="L561" s="35">
        <f t="shared" si="149"/>
        <v>0</v>
      </c>
      <c r="M561" s="35">
        <f t="shared" si="149"/>
        <v>0</v>
      </c>
      <c r="N561" s="35">
        <f t="shared" si="149"/>
        <v>0</v>
      </c>
      <c r="O561" s="35">
        <f t="shared" si="149"/>
        <v>0</v>
      </c>
      <c r="P561" s="35">
        <f t="shared" si="149"/>
        <v>0</v>
      </c>
      <c r="Q561" s="35">
        <f t="shared" si="149"/>
        <v>0</v>
      </c>
      <c r="R561" s="35">
        <f t="shared" si="149"/>
        <v>0</v>
      </c>
      <c r="S561" s="35">
        <f t="shared" si="149"/>
        <v>0</v>
      </c>
      <c r="T561" s="35">
        <f t="shared" si="149"/>
        <v>0</v>
      </c>
      <c r="U561" s="35">
        <f t="shared" si="149"/>
        <v>0</v>
      </c>
      <c r="V561" s="35">
        <f t="shared" si="149"/>
        <v>0</v>
      </c>
      <c r="W561" s="35">
        <f t="shared" si="149"/>
        <v>0</v>
      </c>
      <c r="X561" s="35">
        <f t="shared" si="149"/>
        <v>0</v>
      </c>
      <c r="Y561" s="35">
        <f t="shared" si="149"/>
        <v>0</v>
      </c>
      <c r="Z561" s="35">
        <f t="shared" si="149"/>
        <v>0</v>
      </c>
      <c r="AA561" s="35">
        <f t="shared" si="149"/>
        <v>0</v>
      </c>
      <c r="AB561" s="35">
        <f t="shared" si="149"/>
        <v>0</v>
      </c>
      <c r="AC561" s="35">
        <f t="shared" si="149"/>
        <v>0</v>
      </c>
      <c r="AD561" s="35">
        <f t="shared" si="149"/>
        <v>0</v>
      </c>
      <c r="AE561" s="35">
        <f t="shared" si="149"/>
        <v>0</v>
      </c>
    </row>
    <row r="562" spans="1:31" x14ac:dyDescent="0.2">
      <c r="A562" s="9" t="s">
        <v>678</v>
      </c>
      <c r="B562" s="4" t="s">
        <v>645</v>
      </c>
      <c r="C562" s="21">
        <f>+C563+C564</f>
        <v>-0.3174119299999999</v>
      </c>
      <c r="D562" s="21">
        <f t="shared" ref="D562:AE562" si="150">+D563+D564</f>
        <v>-0.6348238599999998</v>
      </c>
      <c r="E562" s="21">
        <f t="shared" si="150"/>
        <v>-0.95223578999999992</v>
      </c>
      <c r="F562" s="21">
        <f t="shared" si="150"/>
        <v>-1.2696477199999996</v>
      </c>
      <c r="G562" s="21">
        <f t="shared" si="150"/>
        <v>-1.5870596499999996</v>
      </c>
      <c r="H562" s="21">
        <f t="shared" si="150"/>
        <v>-1.9044715799999998</v>
      </c>
      <c r="I562" s="21">
        <f t="shared" si="150"/>
        <v>-2.2218835100000001</v>
      </c>
      <c r="J562" s="21">
        <f t="shared" si="150"/>
        <v>-2.5392954399999992</v>
      </c>
      <c r="K562" s="21">
        <f t="shared" si="150"/>
        <v>-2.8567073700000005</v>
      </c>
      <c r="L562" s="21">
        <f t="shared" si="150"/>
        <v>-3.1741192999999992</v>
      </c>
      <c r="M562" s="21">
        <f t="shared" si="150"/>
        <v>-3.491531230000001</v>
      </c>
      <c r="N562" s="21">
        <f t="shared" si="150"/>
        <v>-3.8089431599999997</v>
      </c>
      <c r="O562" s="21">
        <f t="shared" si="150"/>
        <v>-4.1549381279999995</v>
      </c>
      <c r="P562" s="21">
        <f t="shared" si="150"/>
        <v>-4.5009330960000007</v>
      </c>
      <c r="Q562" s="21">
        <f t="shared" si="150"/>
        <v>-4.8469280639999992</v>
      </c>
      <c r="R562" s="21">
        <f t="shared" si="150"/>
        <v>-5.1929230319999986</v>
      </c>
      <c r="S562" s="21">
        <f t="shared" si="150"/>
        <v>-5.5389179999999998</v>
      </c>
      <c r="T562" s="21">
        <f t="shared" si="150"/>
        <v>-5.8849129679999974</v>
      </c>
      <c r="U562" s="21">
        <f t="shared" si="150"/>
        <v>-6.2880878939999976</v>
      </c>
      <c r="V562" s="21">
        <f t="shared" si="150"/>
        <v>-6.6912628199999995</v>
      </c>
      <c r="W562" s="21">
        <f t="shared" si="150"/>
        <v>-6.777025816000001</v>
      </c>
      <c r="X562" s="21">
        <f t="shared" si="150"/>
        <v>-6.8627888119999962</v>
      </c>
      <c r="Y562" s="21">
        <f t="shared" si="150"/>
        <v>-6.9485518079999977</v>
      </c>
      <c r="Z562" s="21">
        <f t="shared" si="150"/>
        <v>-7.0343148039999983</v>
      </c>
      <c r="AA562" s="21">
        <f t="shared" si="150"/>
        <v>-25.553180443999985</v>
      </c>
      <c r="AB562" s="21">
        <f t="shared" si="150"/>
        <v>-44.072046084</v>
      </c>
      <c r="AC562" s="21">
        <f t="shared" si="150"/>
        <v>-62.590911723999959</v>
      </c>
      <c r="AD562" s="21">
        <f t="shared" si="150"/>
        <v>-81.109777363999967</v>
      </c>
      <c r="AE562" s="21">
        <f t="shared" si="150"/>
        <v>-99.628643003999997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4" si="151">+D392</f>
        <v>0</v>
      </c>
      <c r="E563" s="35">
        <f t="shared" si="151"/>
        <v>0</v>
      </c>
      <c r="F563" s="35">
        <f t="shared" si="151"/>
        <v>0</v>
      </c>
      <c r="G563" s="35">
        <f t="shared" si="151"/>
        <v>0</v>
      </c>
      <c r="H563" s="35">
        <f t="shared" si="151"/>
        <v>0</v>
      </c>
      <c r="I563" s="35">
        <f t="shared" si="151"/>
        <v>0</v>
      </c>
      <c r="J563" s="35">
        <f t="shared" si="151"/>
        <v>0</v>
      </c>
      <c r="K563" s="35">
        <f t="shared" si="151"/>
        <v>0</v>
      </c>
      <c r="L563" s="35">
        <f t="shared" si="151"/>
        <v>0</v>
      </c>
      <c r="M563" s="35">
        <f t="shared" si="151"/>
        <v>0</v>
      </c>
      <c r="N563" s="35">
        <f t="shared" si="151"/>
        <v>0</v>
      </c>
      <c r="O563" s="35">
        <f t="shared" si="151"/>
        <v>0</v>
      </c>
      <c r="P563" s="35">
        <f t="shared" si="151"/>
        <v>0</v>
      </c>
      <c r="Q563" s="35">
        <f t="shared" si="151"/>
        <v>0</v>
      </c>
      <c r="R563" s="35">
        <f t="shared" si="151"/>
        <v>0</v>
      </c>
      <c r="S563" s="35">
        <f t="shared" si="151"/>
        <v>0</v>
      </c>
      <c r="T563" s="35">
        <f t="shared" si="151"/>
        <v>0</v>
      </c>
      <c r="U563" s="35">
        <f t="shared" si="151"/>
        <v>0</v>
      </c>
      <c r="V563" s="35">
        <f t="shared" si="151"/>
        <v>0</v>
      </c>
      <c r="W563" s="35">
        <f t="shared" si="151"/>
        <v>0</v>
      </c>
      <c r="X563" s="35">
        <f t="shared" si="151"/>
        <v>0</v>
      </c>
      <c r="Y563" s="35">
        <f t="shared" si="151"/>
        <v>0</v>
      </c>
      <c r="Z563" s="35">
        <f t="shared" si="151"/>
        <v>0</v>
      </c>
      <c r="AA563" s="35">
        <f t="shared" si="151"/>
        <v>0</v>
      </c>
      <c r="AB563" s="35">
        <f t="shared" si="151"/>
        <v>0</v>
      </c>
      <c r="AC563" s="35">
        <f t="shared" si="151"/>
        <v>0</v>
      </c>
      <c r="AD563" s="35">
        <f t="shared" si="151"/>
        <v>0</v>
      </c>
      <c r="AE563" s="35">
        <f t="shared" si="151"/>
        <v>0</v>
      </c>
    </row>
    <row r="564" spans="1:31" x14ac:dyDescent="0.2">
      <c r="A564" s="9" t="s">
        <v>681</v>
      </c>
      <c r="B564" s="4" t="s">
        <v>682</v>
      </c>
      <c r="C564" s="35">
        <f>+C393</f>
        <v>-0.3174119299999999</v>
      </c>
      <c r="D564" s="35">
        <f t="shared" si="151"/>
        <v>-0.6348238599999998</v>
      </c>
      <c r="E564" s="35">
        <f t="shared" si="151"/>
        <v>-0.95223578999999992</v>
      </c>
      <c r="F564" s="35">
        <f t="shared" si="151"/>
        <v>-1.2696477199999996</v>
      </c>
      <c r="G564" s="35">
        <f t="shared" si="151"/>
        <v>-1.5870596499999996</v>
      </c>
      <c r="H564" s="35">
        <f t="shared" si="151"/>
        <v>-1.9044715799999998</v>
      </c>
      <c r="I564" s="35">
        <f t="shared" si="151"/>
        <v>-2.2218835100000001</v>
      </c>
      <c r="J564" s="35">
        <f t="shared" si="151"/>
        <v>-2.5392954399999992</v>
      </c>
      <c r="K564" s="35">
        <f t="shared" si="151"/>
        <v>-2.8567073700000005</v>
      </c>
      <c r="L564" s="35">
        <f t="shared" si="151"/>
        <v>-3.1741192999999992</v>
      </c>
      <c r="M564" s="35">
        <f t="shared" si="151"/>
        <v>-3.491531230000001</v>
      </c>
      <c r="N564" s="35">
        <f t="shared" si="151"/>
        <v>-3.8089431599999997</v>
      </c>
      <c r="O564" s="35">
        <f t="shared" si="151"/>
        <v>-4.1549381279999995</v>
      </c>
      <c r="P564" s="35">
        <f t="shared" si="151"/>
        <v>-4.5009330960000007</v>
      </c>
      <c r="Q564" s="35">
        <f t="shared" si="151"/>
        <v>-4.8469280639999992</v>
      </c>
      <c r="R564" s="35">
        <f t="shared" si="151"/>
        <v>-5.1929230319999986</v>
      </c>
      <c r="S564" s="35">
        <f t="shared" si="151"/>
        <v>-5.5389179999999998</v>
      </c>
      <c r="T564" s="35">
        <f t="shared" si="151"/>
        <v>-5.8849129679999974</v>
      </c>
      <c r="U564" s="35">
        <f t="shared" si="151"/>
        <v>-6.2880878939999976</v>
      </c>
      <c r="V564" s="35">
        <f t="shared" si="151"/>
        <v>-6.6912628199999995</v>
      </c>
      <c r="W564" s="35">
        <f t="shared" si="151"/>
        <v>-6.777025816000001</v>
      </c>
      <c r="X564" s="35">
        <f t="shared" si="151"/>
        <v>-6.8627888119999962</v>
      </c>
      <c r="Y564" s="35">
        <f t="shared" si="151"/>
        <v>-6.9485518079999977</v>
      </c>
      <c r="Z564" s="35">
        <f t="shared" si="151"/>
        <v>-7.0343148039999983</v>
      </c>
      <c r="AA564" s="35">
        <f t="shared" si="151"/>
        <v>-25.553180443999985</v>
      </c>
      <c r="AB564" s="35">
        <f t="shared" si="151"/>
        <v>-44.072046084</v>
      </c>
      <c r="AC564" s="35">
        <f t="shared" si="151"/>
        <v>-62.590911723999959</v>
      </c>
      <c r="AD564" s="35">
        <f t="shared" si="151"/>
        <v>-81.109777363999967</v>
      </c>
      <c r="AE564" s="35">
        <f t="shared" si="151"/>
        <v>-99.628643003999997</v>
      </c>
    </row>
    <row r="565" spans="1:31" x14ac:dyDescent="0.2">
      <c r="A565" s="9" t="s">
        <v>688</v>
      </c>
      <c r="B565" s="4" t="s">
        <v>651</v>
      </c>
      <c r="C565" s="21">
        <f>+C566+C567</f>
        <v>0</v>
      </c>
      <c r="D565" s="21">
        <f t="shared" ref="D565:AE565" si="152">+D566+D567</f>
        <v>0</v>
      </c>
      <c r="E565" s="21">
        <f t="shared" si="152"/>
        <v>0</v>
      </c>
      <c r="F565" s="21">
        <f t="shared" si="152"/>
        <v>0</v>
      </c>
      <c r="G565" s="21">
        <f t="shared" si="152"/>
        <v>0</v>
      </c>
      <c r="H565" s="21">
        <f t="shared" si="152"/>
        <v>0</v>
      </c>
      <c r="I565" s="21">
        <f t="shared" si="152"/>
        <v>0</v>
      </c>
      <c r="J565" s="21">
        <f t="shared" si="152"/>
        <v>0</v>
      </c>
      <c r="K565" s="21">
        <f t="shared" si="152"/>
        <v>0</v>
      </c>
      <c r="L565" s="21">
        <f t="shared" si="152"/>
        <v>0</v>
      </c>
      <c r="M565" s="21">
        <f t="shared" si="152"/>
        <v>0</v>
      </c>
      <c r="N565" s="21">
        <f t="shared" si="152"/>
        <v>0</v>
      </c>
      <c r="O565" s="21">
        <f t="shared" si="152"/>
        <v>0</v>
      </c>
      <c r="P565" s="21">
        <f t="shared" si="152"/>
        <v>0</v>
      </c>
      <c r="Q565" s="21">
        <f t="shared" si="152"/>
        <v>0</v>
      </c>
      <c r="R565" s="21">
        <f t="shared" si="152"/>
        <v>0</v>
      </c>
      <c r="S565" s="21">
        <f t="shared" si="152"/>
        <v>0</v>
      </c>
      <c r="T565" s="21">
        <f t="shared" si="152"/>
        <v>0</v>
      </c>
      <c r="U565" s="21">
        <f t="shared" si="152"/>
        <v>0</v>
      </c>
      <c r="V565" s="21">
        <f t="shared" si="152"/>
        <v>0</v>
      </c>
      <c r="W565" s="21">
        <f t="shared" si="152"/>
        <v>0</v>
      </c>
      <c r="X565" s="21">
        <f t="shared" si="152"/>
        <v>0</v>
      </c>
      <c r="Y565" s="21">
        <f t="shared" si="152"/>
        <v>0</v>
      </c>
      <c r="Z565" s="21">
        <f t="shared" si="152"/>
        <v>0</v>
      </c>
      <c r="AA565" s="21">
        <f t="shared" si="152"/>
        <v>0</v>
      </c>
      <c r="AB565" s="21">
        <f t="shared" si="152"/>
        <v>0</v>
      </c>
      <c r="AC565" s="21">
        <f t="shared" si="152"/>
        <v>0</v>
      </c>
      <c r="AD565" s="21">
        <f t="shared" si="152"/>
        <v>0</v>
      </c>
      <c r="AE565" s="21">
        <f t="shared" si="152"/>
        <v>0</v>
      </c>
    </row>
    <row r="566" spans="1:31" x14ac:dyDescent="0.2">
      <c r="A566" s="9" t="s">
        <v>689</v>
      </c>
      <c r="B566" s="4" t="s">
        <v>690</v>
      </c>
      <c r="C566" s="35">
        <f>+C400</f>
        <v>0</v>
      </c>
      <c r="D566" s="35">
        <f t="shared" ref="D566:AE567" si="153">+D400</f>
        <v>0</v>
      </c>
      <c r="E566" s="35">
        <f t="shared" si="153"/>
        <v>0</v>
      </c>
      <c r="F566" s="35">
        <f t="shared" si="153"/>
        <v>0</v>
      </c>
      <c r="G566" s="35">
        <f t="shared" si="153"/>
        <v>0</v>
      </c>
      <c r="H566" s="35">
        <f t="shared" si="153"/>
        <v>0</v>
      </c>
      <c r="I566" s="35">
        <f t="shared" si="153"/>
        <v>0</v>
      </c>
      <c r="J566" s="35">
        <f t="shared" si="153"/>
        <v>0</v>
      </c>
      <c r="K566" s="35">
        <f t="shared" si="153"/>
        <v>0</v>
      </c>
      <c r="L566" s="35">
        <f t="shared" si="153"/>
        <v>0</v>
      </c>
      <c r="M566" s="35">
        <f t="shared" si="153"/>
        <v>0</v>
      </c>
      <c r="N566" s="35">
        <f t="shared" si="153"/>
        <v>0</v>
      </c>
      <c r="O566" s="35">
        <f t="shared" si="153"/>
        <v>0</v>
      </c>
      <c r="P566" s="35">
        <f t="shared" si="153"/>
        <v>0</v>
      </c>
      <c r="Q566" s="35">
        <f t="shared" si="153"/>
        <v>0</v>
      </c>
      <c r="R566" s="35">
        <f t="shared" si="153"/>
        <v>0</v>
      </c>
      <c r="S566" s="35">
        <f t="shared" si="153"/>
        <v>0</v>
      </c>
      <c r="T566" s="35">
        <f t="shared" si="153"/>
        <v>0</v>
      </c>
      <c r="U566" s="35">
        <f t="shared" si="153"/>
        <v>0</v>
      </c>
      <c r="V566" s="35">
        <f t="shared" si="153"/>
        <v>0</v>
      </c>
      <c r="W566" s="35">
        <f t="shared" si="153"/>
        <v>0</v>
      </c>
      <c r="X566" s="35">
        <f t="shared" si="153"/>
        <v>0</v>
      </c>
      <c r="Y566" s="35">
        <f t="shared" si="153"/>
        <v>0</v>
      </c>
      <c r="Z566" s="35">
        <f t="shared" si="153"/>
        <v>0</v>
      </c>
      <c r="AA566" s="35">
        <f t="shared" si="153"/>
        <v>0</v>
      </c>
      <c r="AB566" s="35">
        <f t="shared" si="153"/>
        <v>0</v>
      </c>
      <c r="AC566" s="35">
        <f t="shared" si="153"/>
        <v>0</v>
      </c>
      <c r="AD566" s="35">
        <f t="shared" si="153"/>
        <v>0</v>
      </c>
      <c r="AE566" s="35">
        <f t="shared" si="153"/>
        <v>0</v>
      </c>
    </row>
    <row r="567" spans="1:31" x14ac:dyDescent="0.2">
      <c r="A567" s="9" t="s">
        <v>691</v>
      </c>
      <c r="B567" s="4" t="s">
        <v>692</v>
      </c>
      <c r="C567" s="35">
        <f>+C401</f>
        <v>0</v>
      </c>
      <c r="D567" s="35">
        <f t="shared" si="153"/>
        <v>0</v>
      </c>
      <c r="E567" s="35">
        <f t="shared" si="153"/>
        <v>0</v>
      </c>
      <c r="F567" s="35">
        <f t="shared" si="153"/>
        <v>0</v>
      </c>
      <c r="G567" s="35">
        <f t="shared" si="153"/>
        <v>0</v>
      </c>
      <c r="H567" s="35">
        <f t="shared" si="153"/>
        <v>0</v>
      </c>
      <c r="I567" s="35">
        <f t="shared" si="153"/>
        <v>0</v>
      </c>
      <c r="J567" s="35">
        <f t="shared" si="153"/>
        <v>0</v>
      </c>
      <c r="K567" s="35">
        <f t="shared" si="153"/>
        <v>0</v>
      </c>
      <c r="L567" s="35">
        <f t="shared" si="153"/>
        <v>0</v>
      </c>
      <c r="M567" s="35">
        <f t="shared" si="153"/>
        <v>0</v>
      </c>
      <c r="N567" s="35">
        <f t="shared" si="153"/>
        <v>0</v>
      </c>
      <c r="O567" s="35">
        <f t="shared" si="153"/>
        <v>0</v>
      </c>
      <c r="P567" s="35">
        <f t="shared" si="153"/>
        <v>0</v>
      </c>
      <c r="Q567" s="35">
        <f t="shared" si="153"/>
        <v>0</v>
      </c>
      <c r="R567" s="35">
        <f t="shared" si="153"/>
        <v>0</v>
      </c>
      <c r="S567" s="35">
        <f t="shared" si="153"/>
        <v>0</v>
      </c>
      <c r="T567" s="35">
        <f t="shared" si="153"/>
        <v>0</v>
      </c>
      <c r="U567" s="35">
        <f t="shared" si="153"/>
        <v>0</v>
      </c>
      <c r="V567" s="35">
        <f t="shared" si="153"/>
        <v>0</v>
      </c>
      <c r="W567" s="35">
        <f t="shared" si="153"/>
        <v>0</v>
      </c>
      <c r="X567" s="35">
        <f t="shared" si="153"/>
        <v>0</v>
      </c>
      <c r="Y567" s="35">
        <f t="shared" si="153"/>
        <v>0</v>
      </c>
      <c r="Z567" s="35">
        <f t="shared" si="153"/>
        <v>0</v>
      </c>
      <c r="AA567" s="35">
        <f t="shared" si="153"/>
        <v>0</v>
      </c>
      <c r="AB567" s="35">
        <f t="shared" si="153"/>
        <v>0</v>
      </c>
      <c r="AC567" s="35">
        <f t="shared" si="153"/>
        <v>0</v>
      </c>
      <c r="AD567" s="35">
        <f t="shared" si="153"/>
        <v>0</v>
      </c>
      <c r="AE567" s="35">
        <f t="shared" si="153"/>
        <v>0</v>
      </c>
    </row>
    <row r="568" spans="1:31" x14ac:dyDescent="0.2">
      <c r="A568" s="9" t="s">
        <v>698</v>
      </c>
      <c r="B568" s="4" t="s">
        <v>657</v>
      </c>
      <c r="C568" s="21">
        <f>+C569+C570</f>
        <v>0</v>
      </c>
      <c r="D568" s="21">
        <f t="shared" ref="D568:AE568" si="154">+D569+D570</f>
        <v>0</v>
      </c>
      <c r="E568" s="21">
        <f t="shared" si="154"/>
        <v>0</v>
      </c>
      <c r="F568" s="21">
        <f t="shared" si="154"/>
        <v>0</v>
      </c>
      <c r="G568" s="21">
        <f t="shared" si="154"/>
        <v>0</v>
      </c>
      <c r="H568" s="21">
        <f t="shared" si="154"/>
        <v>0</v>
      </c>
      <c r="I568" s="21">
        <f t="shared" si="154"/>
        <v>0</v>
      </c>
      <c r="J568" s="21">
        <f t="shared" si="154"/>
        <v>0</v>
      </c>
      <c r="K568" s="21">
        <f t="shared" si="154"/>
        <v>0</v>
      </c>
      <c r="L568" s="21">
        <f t="shared" si="154"/>
        <v>0</v>
      </c>
      <c r="M568" s="21">
        <f t="shared" si="154"/>
        <v>0</v>
      </c>
      <c r="N568" s="21">
        <f t="shared" si="154"/>
        <v>0</v>
      </c>
      <c r="O568" s="21">
        <f t="shared" si="154"/>
        <v>0</v>
      </c>
      <c r="P568" s="21">
        <f t="shared" si="154"/>
        <v>0</v>
      </c>
      <c r="Q568" s="21">
        <f t="shared" si="154"/>
        <v>0</v>
      </c>
      <c r="R568" s="21">
        <f t="shared" si="154"/>
        <v>0</v>
      </c>
      <c r="S568" s="21">
        <f t="shared" si="154"/>
        <v>0</v>
      </c>
      <c r="T568" s="21">
        <f t="shared" si="154"/>
        <v>0</v>
      </c>
      <c r="U568" s="21">
        <f t="shared" si="154"/>
        <v>0</v>
      </c>
      <c r="V568" s="21">
        <f t="shared" si="154"/>
        <v>0</v>
      </c>
      <c r="W568" s="21">
        <f t="shared" si="154"/>
        <v>0</v>
      </c>
      <c r="X568" s="21">
        <f t="shared" si="154"/>
        <v>0</v>
      </c>
      <c r="Y568" s="21">
        <f t="shared" si="154"/>
        <v>0</v>
      </c>
      <c r="Z568" s="21">
        <f t="shared" si="154"/>
        <v>0</v>
      </c>
      <c r="AA568" s="21">
        <f t="shared" si="154"/>
        <v>0</v>
      </c>
      <c r="AB568" s="21">
        <f t="shared" si="154"/>
        <v>0</v>
      </c>
      <c r="AC568" s="21">
        <f t="shared" si="154"/>
        <v>0</v>
      </c>
      <c r="AD568" s="21">
        <f t="shared" si="154"/>
        <v>0</v>
      </c>
      <c r="AE568" s="21">
        <f t="shared" si="154"/>
        <v>0</v>
      </c>
    </row>
    <row r="569" spans="1:31" x14ac:dyDescent="0.2">
      <c r="A569" s="9" t="s">
        <v>699</v>
      </c>
      <c r="B569" s="4" t="s">
        <v>700</v>
      </c>
      <c r="C569" s="35">
        <f>+C408</f>
        <v>0</v>
      </c>
      <c r="D569" s="35">
        <f t="shared" ref="D569:AE570" si="155">+D408</f>
        <v>0</v>
      </c>
      <c r="E569" s="35">
        <f t="shared" si="155"/>
        <v>0</v>
      </c>
      <c r="F569" s="35">
        <f t="shared" si="155"/>
        <v>0</v>
      </c>
      <c r="G569" s="35">
        <f t="shared" si="155"/>
        <v>0</v>
      </c>
      <c r="H569" s="35">
        <f t="shared" si="155"/>
        <v>0</v>
      </c>
      <c r="I569" s="35">
        <f t="shared" si="155"/>
        <v>0</v>
      </c>
      <c r="J569" s="35">
        <f t="shared" si="155"/>
        <v>0</v>
      </c>
      <c r="K569" s="35">
        <f t="shared" si="155"/>
        <v>0</v>
      </c>
      <c r="L569" s="35">
        <f t="shared" si="155"/>
        <v>0</v>
      </c>
      <c r="M569" s="35">
        <f t="shared" si="155"/>
        <v>0</v>
      </c>
      <c r="N569" s="35">
        <f t="shared" si="155"/>
        <v>0</v>
      </c>
      <c r="O569" s="35">
        <f t="shared" si="155"/>
        <v>0</v>
      </c>
      <c r="P569" s="35">
        <f t="shared" si="155"/>
        <v>0</v>
      </c>
      <c r="Q569" s="35">
        <f t="shared" si="155"/>
        <v>0</v>
      </c>
      <c r="R569" s="35">
        <f t="shared" si="155"/>
        <v>0</v>
      </c>
      <c r="S569" s="35">
        <f t="shared" si="155"/>
        <v>0</v>
      </c>
      <c r="T569" s="35">
        <f t="shared" si="155"/>
        <v>0</v>
      </c>
      <c r="U569" s="35">
        <f t="shared" si="155"/>
        <v>0</v>
      </c>
      <c r="V569" s="35">
        <f t="shared" si="155"/>
        <v>0</v>
      </c>
      <c r="W569" s="35">
        <f t="shared" si="155"/>
        <v>0</v>
      </c>
      <c r="X569" s="35">
        <f t="shared" si="155"/>
        <v>0</v>
      </c>
      <c r="Y569" s="35">
        <f t="shared" si="155"/>
        <v>0</v>
      </c>
      <c r="Z569" s="35">
        <f t="shared" si="155"/>
        <v>0</v>
      </c>
      <c r="AA569" s="35">
        <f t="shared" si="155"/>
        <v>0</v>
      </c>
      <c r="AB569" s="35">
        <f t="shared" si="155"/>
        <v>0</v>
      </c>
      <c r="AC569" s="35">
        <f t="shared" si="155"/>
        <v>0</v>
      </c>
      <c r="AD569" s="35">
        <f t="shared" si="155"/>
        <v>0</v>
      </c>
      <c r="AE569" s="35">
        <f t="shared" si="155"/>
        <v>0</v>
      </c>
    </row>
    <row r="570" spans="1:31" x14ac:dyDescent="0.2">
      <c r="A570" s="9" t="s">
        <v>701</v>
      </c>
      <c r="B570" s="4" t="s">
        <v>702</v>
      </c>
      <c r="C570" s="35">
        <f>+C409</f>
        <v>0</v>
      </c>
      <c r="D570" s="35">
        <f t="shared" si="155"/>
        <v>0</v>
      </c>
      <c r="E570" s="35">
        <f t="shared" si="155"/>
        <v>0</v>
      </c>
      <c r="F570" s="35">
        <f t="shared" si="155"/>
        <v>0</v>
      </c>
      <c r="G570" s="35">
        <f t="shared" si="155"/>
        <v>0</v>
      </c>
      <c r="H570" s="35">
        <f t="shared" si="155"/>
        <v>0</v>
      </c>
      <c r="I570" s="35">
        <f t="shared" si="155"/>
        <v>0</v>
      </c>
      <c r="J570" s="35">
        <f t="shared" si="155"/>
        <v>0</v>
      </c>
      <c r="K570" s="35">
        <f t="shared" si="155"/>
        <v>0</v>
      </c>
      <c r="L570" s="35">
        <f t="shared" si="155"/>
        <v>0</v>
      </c>
      <c r="M570" s="35">
        <f t="shared" si="155"/>
        <v>0</v>
      </c>
      <c r="N570" s="35">
        <f t="shared" si="155"/>
        <v>0</v>
      </c>
      <c r="O570" s="35">
        <f t="shared" si="155"/>
        <v>0</v>
      </c>
      <c r="P570" s="35">
        <f t="shared" si="155"/>
        <v>0</v>
      </c>
      <c r="Q570" s="35">
        <f t="shared" si="155"/>
        <v>0</v>
      </c>
      <c r="R570" s="35">
        <f t="shared" si="155"/>
        <v>0</v>
      </c>
      <c r="S570" s="35">
        <f t="shared" si="155"/>
        <v>0</v>
      </c>
      <c r="T570" s="35">
        <f t="shared" si="155"/>
        <v>0</v>
      </c>
      <c r="U570" s="35">
        <f t="shared" si="155"/>
        <v>0</v>
      </c>
      <c r="V570" s="35">
        <f t="shared" si="155"/>
        <v>0</v>
      </c>
      <c r="W570" s="35">
        <f t="shared" si="155"/>
        <v>0</v>
      </c>
      <c r="X570" s="35">
        <f t="shared" si="155"/>
        <v>0</v>
      </c>
      <c r="Y570" s="35">
        <f t="shared" si="155"/>
        <v>0</v>
      </c>
      <c r="Z570" s="35">
        <f t="shared" si="155"/>
        <v>0</v>
      </c>
      <c r="AA570" s="35">
        <f t="shared" si="155"/>
        <v>0</v>
      </c>
      <c r="AB570" s="35">
        <f t="shared" si="155"/>
        <v>0</v>
      </c>
      <c r="AC570" s="35">
        <f t="shared" si="155"/>
        <v>0</v>
      </c>
      <c r="AD570" s="35">
        <f t="shared" si="155"/>
        <v>0</v>
      </c>
      <c r="AE570" s="35">
        <f t="shared" si="155"/>
        <v>0</v>
      </c>
    </row>
    <row r="571" spans="1:31" x14ac:dyDescent="0.2">
      <c r="A571" s="9" t="s">
        <v>708</v>
      </c>
      <c r="B571" s="4" t="s">
        <v>663</v>
      </c>
      <c r="C571" s="21">
        <f>+C572+C573</f>
        <v>0</v>
      </c>
      <c r="D571" s="21">
        <f t="shared" ref="D571:AE571" si="156">+D572+D573</f>
        <v>0</v>
      </c>
      <c r="E571" s="21">
        <f t="shared" si="156"/>
        <v>0</v>
      </c>
      <c r="F571" s="21">
        <f t="shared" si="156"/>
        <v>0</v>
      </c>
      <c r="G571" s="21">
        <f t="shared" si="156"/>
        <v>0</v>
      </c>
      <c r="H571" s="21">
        <f t="shared" si="156"/>
        <v>0</v>
      </c>
      <c r="I571" s="21">
        <f t="shared" si="156"/>
        <v>0</v>
      </c>
      <c r="J571" s="21">
        <f t="shared" si="156"/>
        <v>0</v>
      </c>
      <c r="K571" s="21">
        <f t="shared" si="156"/>
        <v>0</v>
      </c>
      <c r="L571" s="21">
        <f t="shared" si="156"/>
        <v>0</v>
      </c>
      <c r="M571" s="21">
        <f t="shared" si="156"/>
        <v>0</v>
      </c>
      <c r="N571" s="21">
        <f t="shared" si="156"/>
        <v>0</v>
      </c>
      <c r="O571" s="21">
        <f t="shared" si="156"/>
        <v>0</v>
      </c>
      <c r="P571" s="21">
        <f t="shared" si="156"/>
        <v>0</v>
      </c>
      <c r="Q571" s="21">
        <f t="shared" si="156"/>
        <v>0</v>
      </c>
      <c r="R571" s="21">
        <f t="shared" si="156"/>
        <v>0</v>
      </c>
      <c r="S571" s="21">
        <f t="shared" si="156"/>
        <v>0</v>
      </c>
      <c r="T571" s="21">
        <f t="shared" si="156"/>
        <v>0</v>
      </c>
      <c r="U571" s="21">
        <f t="shared" si="156"/>
        <v>0</v>
      </c>
      <c r="V571" s="21">
        <f t="shared" si="156"/>
        <v>0</v>
      </c>
      <c r="W571" s="21">
        <f t="shared" si="156"/>
        <v>0</v>
      </c>
      <c r="X571" s="21">
        <f t="shared" si="156"/>
        <v>0</v>
      </c>
      <c r="Y571" s="21">
        <f t="shared" si="156"/>
        <v>0</v>
      </c>
      <c r="Z571" s="21">
        <f t="shared" si="156"/>
        <v>0</v>
      </c>
      <c r="AA571" s="21">
        <f t="shared" si="156"/>
        <v>0</v>
      </c>
      <c r="AB571" s="21">
        <f t="shared" si="156"/>
        <v>0</v>
      </c>
      <c r="AC571" s="21">
        <f t="shared" si="156"/>
        <v>0</v>
      </c>
      <c r="AD571" s="21">
        <f t="shared" si="156"/>
        <v>0</v>
      </c>
      <c r="AE571" s="21">
        <f t="shared" si="156"/>
        <v>0</v>
      </c>
    </row>
    <row r="572" spans="1:31" x14ac:dyDescent="0.2">
      <c r="A572" s="9" t="s">
        <v>709</v>
      </c>
      <c r="B572" s="4" t="s">
        <v>710</v>
      </c>
      <c r="C572" s="35">
        <f>+C416</f>
        <v>0</v>
      </c>
      <c r="D572" s="35">
        <f t="shared" ref="D572:AE573" si="157">+D416</f>
        <v>0</v>
      </c>
      <c r="E572" s="35">
        <f t="shared" si="157"/>
        <v>0</v>
      </c>
      <c r="F572" s="35">
        <f t="shared" si="157"/>
        <v>0</v>
      </c>
      <c r="G572" s="35">
        <f t="shared" si="157"/>
        <v>0</v>
      </c>
      <c r="H572" s="35">
        <f t="shared" si="157"/>
        <v>0</v>
      </c>
      <c r="I572" s="35">
        <f t="shared" si="157"/>
        <v>0</v>
      </c>
      <c r="J572" s="35">
        <f t="shared" si="157"/>
        <v>0</v>
      </c>
      <c r="K572" s="35">
        <f t="shared" si="157"/>
        <v>0</v>
      </c>
      <c r="L572" s="35">
        <f t="shared" si="157"/>
        <v>0</v>
      </c>
      <c r="M572" s="35">
        <f t="shared" si="157"/>
        <v>0</v>
      </c>
      <c r="N572" s="35">
        <f t="shared" si="157"/>
        <v>0</v>
      </c>
      <c r="O572" s="35">
        <f t="shared" si="157"/>
        <v>0</v>
      </c>
      <c r="P572" s="35">
        <f t="shared" si="157"/>
        <v>0</v>
      </c>
      <c r="Q572" s="35">
        <f t="shared" si="157"/>
        <v>0</v>
      </c>
      <c r="R572" s="35">
        <f t="shared" si="157"/>
        <v>0</v>
      </c>
      <c r="S572" s="35">
        <f t="shared" si="157"/>
        <v>0</v>
      </c>
      <c r="T572" s="35">
        <f t="shared" si="157"/>
        <v>0</v>
      </c>
      <c r="U572" s="35">
        <f t="shared" si="157"/>
        <v>0</v>
      </c>
      <c r="V572" s="35">
        <f t="shared" si="157"/>
        <v>0</v>
      </c>
      <c r="W572" s="35">
        <f t="shared" si="157"/>
        <v>0</v>
      </c>
      <c r="X572" s="35">
        <f t="shared" si="157"/>
        <v>0</v>
      </c>
      <c r="Y572" s="35">
        <f t="shared" si="157"/>
        <v>0</v>
      </c>
      <c r="Z572" s="35">
        <f t="shared" si="157"/>
        <v>0</v>
      </c>
      <c r="AA572" s="35">
        <f t="shared" si="157"/>
        <v>0</v>
      </c>
      <c r="AB572" s="35">
        <f t="shared" si="157"/>
        <v>0</v>
      </c>
      <c r="AC572" s="35">
        <f t="shared" si="157"/>
        <v>0</v>
      </c>
      <c r="AD572" s="35">
        <f t="shared" si="157"/>
        <v>0</v>
      </c>
      <c r="AE572" s="35">
        <f t="shared" si="157"/>
        <v>0</v>
      </c>
    </row>
    <row r="573" spans="1:31" x14ac:dyDescent="0.2">
      <c r="A573" s="9" t="s">
        <v>711</v>
      </c>
      <c r="B573" s="4" t="s">
        <v>712</v>
      </c>
      <c r="C573" s="35">
        <f>+C417</f>
        <v>0</v>
      </c>
      <c r="D573" s="35">
        <f t="shared" si="157"/>
        <v>0</v>
      </c>
      <c r="E573" s="35">
        <f t="shared" si="157"/>
        <v>0</v>
      </c>
      <c r="F573" s="35">
        <f t="shared" si="157"/>
        <v>0</v>
      </c>
      <c r="G573" s="35">
        <f t="shared" si="157"/>
        <v>0</v>
      </c>
      <c r="H573" s="35">
        <f t="shared" si="157"/>
        <v>0</v>
      </c>
      <c r="I573" s="35">
        <f t="shared" si="157"/>
        <v>0</v>
      </c>
      <c r="J573" s="35">
        <f t="shared" si="157"/>
        <v>0</v>
      </c>
      <c r="K573" s="35">
        <f t="shared" si="157"/>
        <v>0</v>
      </c>
      <c r="L573" s="35">
        <f t="shared" si="157"/>
        <v>0</v>
      </c>
      <c r="M573" s="35">
        <f t="shared" si="157"/>
        <v>0</v>
      </c>
      <c r="N573" s="35">
        <f t="shared" si="157"/>
        <v>0</v>
      </c>
      <c r="O573" s="35">
        <f t="shared" si="157"/>
        <v>0</v>
      </c>
      <c r="P573" s="35">
        <f t="shared" si="157"/>
        <v>0</v>
      </c>
      <c r="Q573" s="35">
        <f t="shared" si="157"/>
        <v>0</v>
      </c>
      <c r="R573" s="35">
        <f t="shared" si="157"/>
        <v>0</v>
      </c>
      <c r="S573" s="35">
        <f t="shared" si="157"/>
        <v>0</v>
      </c>
      <c r="T573" s="35">
        <f t="shared" si="157"/>
        <v>0</v>
      </c>
      <c r="U573" s="35">
        <f t="shared" si="157"/>
        <v>0</v>
      </c>
      <c r="V573" s="35">
        <f t="shared" si="157"/>
        <v>0</v>
      </c>
      <c r="W573" s="35">
        <f t="shared" si="157"/>
        <v>0</v>
      </c>
      <c r="X573" s="35">
        <f t="shared" si="157"/>
        <v>0</v>
      </c>
      <c r="Y573" s="35">
        <f t="shared" si="157"/>
        <v>0</v>
      </c>
      <c r="Z573" s="35">
        <f t="shared" si="157"/>
        <v>0</v>
      </c>
      <c r="AA573" s="35">
        <f t="shared" si="157"/>
        <v>0</v>
      </c>
      <c r="AB573" s="35">
        <f t="shared" si="157"/>
        <v>0</v>
      </c>
      <c r="AC573" s="35">
        <f t="shared" si="157"/>
        <v>0</v>
      </c>
      <c r="AD573" s="35">
        <f t="shared" si="157"/>
        <v>0</v>
      </c>
      <c r="AE573" s="35">
        <f t="shared" si="157"/>
        <v>0</v>
      </c>
    </row>
    <row r="574" spans="1:31" x14ac:dyDescent="0.2">
      <c r="A574" s="9" t="s">
        <v>718</v>
      </c>
      <c r="B574" s="4" t="s">
        <v>719</v>
      </c>
      <c r="C574" s="37">
        <f>+C423</f>
        <v>-74.726124331056852</v>
      </c>
      <c r="D574" s="37">
        <f t="shared" ref="D574:AE574" si="158">+D423</f>
        <v>-61.163172154709407</v>
      </c>
      <c r="E574" s="37">
        <f t="shared" si="158"/>
        <v>-57.61862420671261</v>
      </c>
      <c r="F574" s="37">
        <f t="shared" si="158"/>
        <v>-54.732579341733526</v>
      </c>
      <c r="G574" s="37">
        <f t="shared" si="158"/>
        <v>-65.319879794976345</v>
      </c>
      <c r="H574" s="37">
        <f t="shared" si="158"/>
        <v>-78.912400969956508</v>
      </c>
      <c r="I574" s="37">
        <f t="shared" si="158"/>
        <v>-105.69142184929528</v>
      </c>
      <c r="J574" s="37">
        <f t="shared" si="158"/>
        <v>-122.00146497165568</v>
      </c>
      <c r="K574" s="37">
        <f t="shared" si="158"/>
        <v>-103.94825322146998</v>
      </c>
      <c r="L574" s="37">
        <f t="shared" si="158"/>
        <v>-126.54495191170535</v>
      </c>
      <c r="M574" s="37">
        <f t="shared" si="158"/>
        <v>-152.31373881030893</v>
      </c>
      <c r="N574" s="37">
        <f t="shared" si="158"/>
        <v>-133.5851855852768</v>
      </c>
      <c r="O574" s="37">
        <f t="shared" si="158"/>
        <v>-123.8331966166906</v>
      </c>
      <c r="P574" s="37">
        <f t="shared" si="158"/>
        <v>-121.86487218093716</v>
      </c>
      <c r="Q574" s="37">
        <f t="shared" si="158"/>
        <v>-176.84340620849702</v>
      </c>
      <c r="R574" s="37">
        <f t="shared" si="158"/>
        <v>-165.16091979567767</v>
      </c>
      <c r="S574" s="37">
        <f t="shared" si="158"/>
        <v>-187.40925372233178</v>
      </c>
      <c r="T574" s="37">
        <f t="shared" si="158"/>
        <v>-149.99938588279625</v>
      </c>
      <c r="U574" s="37">
        <f t="shared" si="158"/>
        <v>-157.10649325197716</v>
      </c>
      <c r="V574" s="37">
        <f t="shared" si="158"/>
        <v>-124.22168625984744</v>
      </c>
      <c r="W574" s="37">
        <f t="shared" si="158"/>
        <v>-154.74506637198789</v>
      </c>
      <c r="X574" s="37">
        <f t="shared" si="158"/>
        <v>-156.27822017975569</v>
      </c>
      <c r="Y574" s="37">
        <f t="shared" si="158"/>
        <v>-121.13368586869296</v>
      </c>
      <c r="Z574" s="37">
        <f t="shared" si="158"/>
        <v>-95.388281386761847</v>
      </c>
      <c r="AA574" s="37">
        <f t="shared" si="158"/>
        <v>-154.536931461336</v>
      </c>
      <c r="AB574" s="37">
        <f t="shared" si="158"/>
        <v>-177.10556594408445</v>
      </c>
      <c r="AC574" s="37">
        <f t="shared" si="158"/>
        <v>-115.18154613862018</v>
      </c>
      <c r="AD574" s="37">
        <f t="shared" si="158"/>
        <v>-101.58022655845055</v>
      </c>
      <c r="AE574" s="37">
        <f t="shared" si="158"/>
        <v>-115.01549208566168</v>
      </c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>+C577+C578+C579+C580+C581</f>
        <v>0</v>
      </c>
      <c r="D576" s="28">
        <f t="shared" ref="D576:AE576" si="159">+D577+D578+D579+D580+D581</f>
        <v>0</v>
      </c>
      <c r="E576" s="28">
        <f t="shared" si="159"/>
        <v>0</v>
      </c>
      <c r="F576" s="28">
        <f t="shared" si="159"/>
        <v>0</v>
      </c>
      <c r="G576" s="28">
        <f t="shared" si="159"/>
        <v>0</v>
      </c>
      <c r="H576" s="28">
        <f t="shared" si="159"/>
        <v>0</v>
      </c>
      <c r="I576" s="28">
        <f t="shared" si="159"/>
        <v>0</v>
      </c>
      <c r="J576" s="28">
        <f t="shared" si="159"/>
        <v>0</v>
      </c>
      <c r="K576" s="28">
        <f t="shared" si="159"/>
        <v>0</v>
      </c>
      <c r="L576" s="28">
        <f t="shared" si="159"/>
        <v>0</v>
      </c>
      <c r="M576" s="28">
        <f t="shared" si="159"/>
        <v>0</v>
      </c>
      <c r="N576" s="28">
        <f t="shared" si="159"/>
        <v>0</v>
      </c>
      <c r="O576" s="28">
        <f t="shared" si="159"/>
        <v>0</v>
      </c>
      <c r="P576" s="28">
        <f t="shared" si="159"/>
        <v>0</v>
      </c>
      <c r="Q576" s="28">
        <f t="shared" si="159"/>
        <v>0</v>
      </c>
      <c r="R576" s="28">
        <f t="shared" si="159"/>
        <v>0</v>
      </c>
      <c r="S576" s="28">
        <f t="shared" si="159"/>
        <v>0</v>
      </c>
      <c r="T576" s="28">
        <f t="shared" si="159"/>
        <v>0</v>
      </c>
      <c r="U576" s="28">
        <f t="shared" si="159"/>
        <v>0</v>
      </c>
      <c r="V576" s="28">
        <f t="shared" si="159"/>
        <v>0</v>
      </c>
      <c r="W576" s="28">
        <f t="shared" si="159"/>
        <v>0</v>
      </c>
      <c r="X576" s="28">
        <f t="shared" si="159"/>
        <v>0</v>
      </c>
      <c r="Y576" s="28">
        <f t="shared" si="159"/>
        <v>0</v>
      </c>
      <c r="Z576" s="28">
        <f t="shared" si="159"/>
        <v>0</v>
      </c>
      <c r="AA576" s="28">
        <f t="shared" si="159"/>
        <v>0</v>
      </c>
      <c r="AB576" s="28">
        <f t="shared" si="159"/>
        <v>0</v>
      </c>
      <c r="AC576" s="28">
        <f t="shared" si="159"/>
        <v>0</v>
      </c>
      <c r="AD576" s="28">
        <f t="shared" si="159"/>
        <v>0</v>
      </c>
      <c r="AE576" s="28">
        <f t="shared" si="159"/>
        <v>0</v>
      </c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35">
        <f t="shared" ref="C578:AE579" si="160">+C430</f>
        <v>0</v>
      </c>
      <c r="D578" s="35">
        <f t="shared" si="160"/>
        <v>0</v>
      </c>
      <c r="E578" s="35">
        <f t="shared" si="160"/>
        <v>0</v>
      </c>
      <c r="F578" s="35">
        <f t="shared" si="160"/>
        <v>0</v>
      </c>
      <c r="G578" s="35">
        <f t="shared" si="160"/>
        <v>0</v>
      </c>
      <c r="H578" s="35">
        <f t="shared" si="160"/>
        <v>0</v>
      </c>
      <c r="I578" s="35">
        <f t="shared" si="160"/>
        <v>0</v>
      </c>
      <c r="J578" s="35">
        <f t="shared" si="160"/>
        <v>0</v>
      </c>
      <c r="K578" s="35">
        <f t="shared" si="160"/>
        <v>0</v>
      </c>
      <c r="L578" s="35">
        <f t="shared" si="160"/>
        <v>0</v>
      </c>
      <c r="M578" s="35">
        <f t="shared" si="160"/>
        <v>0</v>
      </c>
      <c r="N578" s="35">
        <f t="shared" si="160"/>
        <v>0</v>
      </c>
      <c r="O578" s="35">
        <f t="shared" si="160"/>
        <v>0</v>
      </c>
      <c r="P578" s="35">
        <f t="shared" si="160"/>
        <v>0</v>
      </c>
      <c r="Q578" s="35">
        <f t="shared" si="160"/>
        <v>0</v>
      </c>
      <c r="R578" s="35">
        <f t="shared" si="160"/>
        <v>0</v>
      </c>
      <c r="S578" s="35">
        <f t="shared" si="160"/>
        <v>0</v>
      </c>
      <c r="T578" s="35">
        <f t="shared" si="160"/>
        <v>0</v>
      </c>
      <c r="U578" s="35">
        <f t="shared" si="160"/>
        <v>0</v>
      </c>
      <c r="V578" s="35">
        <f t="shared" si="160"/>
        <v>0</v>
      </c>
      <c r="W578" s="35">
        <f t="shared" si="160"/>
        <v>0</v>
      </c>
      <c r="X578" s="35">
        <f t="shared" si="160"/>
        <v>0</v>
      </c>
      <c r="Y578" s="35">
        <f t="shared" si="160"/>
        <v>0</v>
      </c>
      <c r="Z578" s="35">
        <f t="shared" si="160"/>
        <v>0</v>
      </c>
      <c r="AA578" s="35">
        <f t="shared" si="160"/>
        <v>0</v>
      </c>
      <c r="AB578" s="35">
        <f t="shared" si="160"/>
        <v>0</v>
      </c>
      <c r="AC578" s="35">
        <f t="shared" si="160"/>
        <v>0</v>
      </c>
      <c r="AD578" s="35">
        <f t="shared" si="160"/>
        <v>0</v>
      </c>
      <c r="AE578" s="35">
        <f t="shared" si="160"/>
        <v>0</v>
      </c>
    </row>
    <row r="579" spans="1:31" x14ac:dyDescent="0.2">
      <c r="A579" s="9" t="s">
        <v>730</v>
      </c>
      <c r="B579" s="4" t="s">
        <v>731</v>
      </c>
      <c r="C579" s="35">
        <f t="shared" si="160"/>
        <v>0</v>
      </c>
      <c r="D579" s="35">
        <f t="shared" si="160"/>
        <v>0</v>
      </c>
      <c r="E579" s="35">
        <f t="shared" si="160"/>
        <v>0</v>
      </c>
      <c r="F579" s="35">
        <f t="shared" si="160"/>
        <v>0</v>
      </c>
      <c r="G579" s="35">
        <f t="shared" si="160"/>
        <v>0</v>
      </c>
      <c r="H579" s="35">
        <f t="shared" si="160"/>
        <v>0</v>
      </c>
      <c r="I579" s="35">
        <f t="shared" si="160"/>
        <v>0</v>
      </c>
      <c r="J579" s="35">
        <f t="shared" si="160"/>
        <v>0</v>
      </c>
      <c r="K579" s="35">
        <f t="shared" si="160"/>
        <v>0</v>
      </c>
      <c r="L579" s="35">
        <f t="shared" si="160"/>
        <v>0</v>
      </c>
      <c r="M579" s="35">
        <f t="shared" si="160"/>
        <v>0</v>
      </c>
      <c r="N579" s="35">
        <f t="shared" si="160"/>
        <v>0</v>
      </c>
      <c r="O579" s="35">
        <f t="shared" si="160"/>
        <v>0</v>
      </c>
      <c r="P579" s="35">
        <f t="shared" si="160"/>
        <v>0</v>
      </c>
      <c r="Q579" s="35">
        <f t="shared" si="160"/>
        <v>0</v>
      </c>
      <c r="R579" s="35">
        <f t="shared" si="160"/>
        <v>0</v>
      </c>
      <c r="S579" s="35">
        <f t="shared" si="160"/>
        <v>0</v>
      </c>
      <c r="T579" s="35">
        <f t="shared" si="160"/>
        <v>0</v>
      </c>
      <c r="U579" s="35">
        <f t="shared" si="160"/>
        <v>0</v>
      </c>
      <c r="V579" s="35">
        <f t="shared" si="160"/>
        <v>0</v>
      </c>
      <c r="W579" s="35">
        <f t="shared" si="160"/>
        <v>0</v>
      </c>
      <c r="X579" s="35">
        <f t="shared" si="160"/>
        <v>0</v>
      </c>
      <c r="Y579" s="35">
        <f t="shared" si="160"/>
        <v>0</v>
      </c>
      <c r="Z579" s="35">
        <f t="shared" si="160"/>
        <v>0</v>
      </c>
      <c r="AA579" s="35">
        <f t="shared" si="160"/>
        <v>0</v>
      </c>
      <c r="AB579" s="35">
        <f t="shared" si="160"/>
        <v>0</v>
      </c>
      <c r="AC579" s="35">
        <f t="shared" si="160"/>
        <v>0</v>
      </c>
      <c r="AD579" s="35">
        <f t="shared" si="160"/>
        <v>0</v>
      </c>
      <c r="AE579" s="35">
        <f t="shared" si="160"/>
        <v>0</v>
      </c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>+C585+C586</f>
        <v>0</v>
      </c>
      <c r="D584" s="21">
        <f t="shared" ref="D584:AE584" si="161">+D585+D586</f>
        <v>0</v>
      </c>
      <c r="E584" s="21">
        <f t="shared" si="161"/>
        <v>0</v>
      </c>
      <c r="F584" s="21">
        <f t="shared" si="161"/>
        <v>0</v>
      </c>
      <c r="G584" s="21">
        <f t="shared" si="161"/>
        <v>0</v>
      </c>
      <c r="H584" s="21">
        <f t="shared" si="161"/>
        <v>0</v>
      </c>
      <c r="I584" s="21">
        <f t="shared" si="161"/>
        <v>0</v>
      </c>
      <c r="J584" s="21">
        <f t="shared" si="161"/>
        <v>0</v>
      </c>
      <c r="K584" s="21">
        <f t="shared" si="161"/>
        <v>0</v>
      </c>
      <c r="L584" s="21">
        <f t="shared" si="161"/>
        <v>0</v>
      </c>
      <c r="M584" s="21">
        <f t="shared" si="161"/>
        <v>0</v>
      </c>
      <c r="N584" s="21">
        <f t="shared" si="161"/>
        <v>0</v>
      </c>
      <c r="O584" s="21">
        <f t="shared" si="161"/>
        <v>0</v>
      </c>
      <c r="P584" s="21">
        <f t="shared" si="161"/>
        <v>0</v>
      </c>
      <c r="Q584" s="21">
        <f t="shared" si="161"/>
        <v>0</v>
      </c>
      <c r="R584" s="21">
        <f t="shared" si="161"/>
        <v>0</v>
      </c>
      <c r="S584" s="21">
        <f t="shared" si="161"/>
        <v>0</v>
      </c>
      <c r="T584" s="21">
        <f t="shared" si="161"/>
        <v>0</v>
      </c>
      <c r="U584" s="21">
        <f t="shared" si="161"/>
        <v>0</v>
      </c>
      <c r="V584" s="21">
        <f t="shared" si="161"/>
        <v>0</v>
      </c>
      <c r="W584" s="21">
        <f t="shared" si="161"/>
        <v>0</v>
      </c>
      <c r="X584" s="21">
        <f t="shared" si="161"/>
        <v>0</v>
      </c>
      <c r="Y584" s="21">
        <f t="shared" si="161"/>
        <v>0</v>
      </c>
      <c r="Z584" s="21">
        <f t="shared" si="161"/>
        <v>0</v>
      </c>
      <c r="AA584" s="21">
        <f t="shared" si="161"/>
        <v>0</v>
      </c>
      <c r="AB584" s="21">
        <f t="shared" si="161"/>
        <v>0</v>
      </c>
      <c r="AC584" s="21">
        <f t="shared" si="161"/>
        <v>0</v>
      </c>
      <c r="AD584" s="21">
        <f t="shared" si="161"/>
        <v>0</v>
      </c>
      <c r="AE584" s="21">
        <f t="shared" si="161"/>
        <v>0</v>
      </c>
    </row>
    <row r="585" spans="1:31" x14ac:dyDescent="0.2">
      <c r="A585" s="9" t="s">
        <v>222</v>
      </c>
      <c r="B585" s="4" t="s">
        <v>223</v>
      </c>
      <c r="C585" s="35">
        <f t="shared" ref="C585:AE588" si="162">+C441</f>
        <v>0</v>
      </c>
      <c r="D585" s="35">
        <f t="shared" si="162"/>
        <v>0</v>
      </c>
      <c r="E585" s="35">
        <f t="shared" si="162"/>
        <v>0</v>
      </c>
      <c r="F585" s="35">
        <f t="shared" si="162"/>
        <v>0</v>
      </c>
      <c r="G585" s="35">
        <f t="shared" si="162"/>
        <v>0</v>
      </c>
      <c r="H585" s="35">
        <f t="shared" si="162"/>
        <v>0</v>
      </c>
      <c r="I585" s="35">
        <f t="shared" si="162"/>
        <v>0</v>
      </c>
      <c r="J585" s="35">
        <f t="shared" si="162"/>
        <v>0</v>
      </c>
      <c r="K585" s="35">
        <f t="shared" si="162"/>
        <v>0</v>
      </c>
      <c r="L585" s="35">
        <f t="shared" si="162"/>
        <v>0</v>
      </c>
      <c r="M585" s="35">
        <f t="shared" si="162"/>
        <v>0</v>
      </c>
      <c r="N585" s="35">
        <f t="shared" si="162"/>
        <v>0</v>
      </c>
      <c r="O585" s="35">
        <f t="shared" si="162"/>
        <v>0</v>
      </c>
      <c r="P585" s="35">
        <f t="shared" si="162"/>
        <v>0</v>
      </c>
      <c r="Q585" s="35">
        <f t="shared" si="162"/>
        <v>0</v>
      </c>
      <c r="R585" s="35">
        <f t="shared" si="162"/>
        <v>0</v>
      </c>
      <c r="S585" s="35">
        <f t="shared" si="162"/>
        <v>0</v>
      </c>
      <c r="T585" s="35">
        <f t="shared" si="162"/>
        <v>0</v>
      </c>
      <c r="U585" s="35">
        <f t="shared" si="162"/>
        <v>0</v>
      </c>
      <c r="V585" s="35">
        <f t="shared" si="162"/>
        <v>0</v>
      </c>
      <c r="W585" s="35">
        <f t="shared" si="162"/>
        <v>0</v>
      </c>
      <c r="X585" s="35">
        <f t="shared" si="162"/>
        <v>0</v>
      </c>
      <c r="Y585" s="35">
        <f t="shared" si="162"/>
        <v>0</v>
      </c>
      <c r="Z585" s="35">
        <f t="shared" si="162"/>
        <v>0</v>
      </c>
      <c r="AA585" s="35">
        <f t="shared" si="162"/>
        <v>0</v>
      </c>
      <c r="AB585" s="35">
        <f t="shared" si="162"/>
        <v>0</v>
      </c>
      <c r="AC585" s="35">
        <f t="shared" si="162"/>
        <v>0</v>
      </c>
      <c r="AD585" s="35">
        <f t="shared" si="162"/>
        <v>0</v>
      </c>
      <c r="AE585" s="35">
        <f t="shared" si="162"/>
        <v>0</v>
      </c>
    </row>
    <row r="586" spans="1:31" x14ac:dyDescent="0.2">
      <c r="A586" s="9" t="s">
        <v>224</v>
      </c>
      <c r="B586" s="4" t="s">
        <v>225</v>
      </c>
      <c r="C586" s="35">
        <f t="shared" si="162"/>
        <v>0</v>
      </c>
      <c r="D586" s="35">
        <f t="shared" si="162"/>
        <v>0</v>
      </c>
      <c r="E586" s="35">
        <f t="shared" si="162"/>
        <v>0</v>
      </c>
      <c r="F586" s="35">
        <f t="shared" si="162"/>
        <v>0</v>
      </c>
      <c r="G586" s="35">
        <f t="shared" si="162"/>
        <v>0</v>
      </c>
      <c r="H586" s="35">
        <f t="shared" si="162"/>
        <v>0</v>
      </c>
      <c r="I586" s="35">
        <f t="shared" si="162"/>
        <v>0</v>
      </c>
      <c r="J586" s="35">
        <f t="shared" si="162"/>
        <v>0</v>
      </c>
      <c r="K586" s="35">
        <f t="shared" si="162"/>
        <v>0</v>
      </c>
      <c r="L586" s="35">
        <f t="shared" si="162"/>
        <v>0</v>
      </c>
      <c r="M586" s="35">
        <f t="shared" si="162"/>
        <v>0</v>
      </c>
      <c r="N586" s="35">
        <f t="shared" si="162"/>
        <v>0</v>
      </c>
      <c r="O586" s="35">
        <f t="shared" si="162"/>
        <v>0</v>
      </c>
      <c r="P586" s="35">
        <f t="shared" si="162"/>
        <v>0</v>
      </c>
      <c r="Q586" s="35">
        <f t="shared" si="162"/>
        <v>0</v>
      </c>
      <c r="R586" s="35">
        <f t="shared" si="162"/>
        <v>0</v>
      </c>
      <c r="S586" s="35">
        <f t="shared" si="162"/>
        <v>0</v>
      </c>
      <c r="T586" s="35">
        <f t="shared" si="162"/>
        <v>0</v>
      </c>
      <c r="U586" s="35">
        <f t="shared" si="162"/>
        <v>0</v>
      </c>
      <c r="V586" s="35">
        <f t="shared" si="162"/>
        <v>0</v>
      </c>
      <c r="W586" s="35">
        <f t="shared" si="162"/>
        <v>0</v>
      </c>
      <c r="X586" s="35">
        <f t="shared" si="162"/>
        <v>0</v>
      </c>
      <c r="Y586" s="35">
        <f t="shared" si="162"/>
        <v>0</v>
      </c>
      <c r="Z586" s="35">
        <f t="shared" si="162"/>
        <v>0</v>
      </c>
      <c r="AA586" s="35">
        <f t="shared" si="162"/>
        <v>0</v>
      </c>
      <c r="AB586" s="35">
        <f t="shared" si="162"/>
        <v>0</v>
      </c>
      <c r="AC586" s="35">
        <f t="shared" si="162"/>
        <v>0</v>
      </c>
      <c r="AD586" s="35">
        <f t="shared" si="162"/>
        <v>0</v>
      </c>
      <c r="AE586" s="35">
        <f t="shared" si="162"/>
        <v>0</v>
      </c>
    </row>
    <row r="587" spans="1:31" x14ac:dyDescent="0.2">
      <c r="A587" s="9" t="s">
        <v>226</v>
      </c>
      <c r="B587" s="4" t="s">
        <v>141</v>
      </c>
      <c r="C587" s="37">
        <f t="shared" si="162"/>
        <v>0</v>
      </c>
      <c r="D587" s="37">
        <f t="shared" si="162"/>
        <v>0</v>
      </c>
      <c r="E587" s="37">
        <f t="shared" si="162"/>
        <v>0</v>
      </c>
      <c r="F587" s="37">
        <f t="shared" si="162"/>
        <v>0</v>
      </c>
      <c r="G587" s="37">
        <f t="shared" si="162"/>
        <v>0</v>
      </c>
      <c r="H587" s="37">
        <f t="shared" si="162"/>
        <v>0</v>
      </c>
      <c r="I587" s="37">
        <f t="shared" si="162"/>
        <v>0</v>
      </c>
      <c r="J587" s="37">
        <f t="shared" si="162"/>
        <v>0</v>
      </c>
      <c r="K587" s="37">
        <f t="shared" si="162"/>
        <v>0</v>
      </c>
      <c r="L587" s="37">
        <f t="shared" si="162"/>
        <v>0</v>
      </c>
      <c r="M587" s="37">
        <f t="shared" si="162"/>
        <v>0</v>
      </c>
      <c r="N587" s="37">
        <f t="shared" si="162"/>
        <v>0</v>
      </c>
      <c r="O587" s="37">
        <f t="shared" si="162"/>
        <v>0</v>
      </c>
      <c r="P587" s="37">
        <f t="shared" si="162"/>
        <v>0</v>
      </c>
      <c r="Q587" s="37">
        <f t="shared" si="162"/>
        <v>0</v>
      </c>
      <c r="R587" s="37">
        <f t="shared" si="162"/>
        <v>0</v>
      </c>
      <c r="S587" s="37">
        <f t="shared" si="162"/>
        <v>0</v>
      </c>
      <c r="T587" s="37">
        <f t="shared" si="162"/>
        <v>0</v>
      </c>
      <c r="U587" s="37">
        <f t="shared" si="162"/>
        <v>0</v>
      </c>
      <c r="V587" s="37">
        <f t="shared" si="162"/>
        <v>0</v>
      </c>
      <c r="W587" s="37">
        <f t="shared" si="162"/>
        <v>0</v>
      </c>
      <c r="X587" s="37">
        <f t="shared" si="162"/>
        <v>0</v>
      </c>
      <c r="Y587" s="37">
        <f t="shared" si="162"/>
        <v>0</v>
      </c>
      <c r="Z587" s="37">
        <f t="shared" si="162"/>
        <v>0</v>
      </c>
      <c r="AA587" s="37">
        <f t="shared" si="162"/>
        <v>0</v>
      </c>
      <c r="AB587" s="37">
        <f t="shared" si="162"/>
        <v>0</v>
      </c>
      <c r="AC587" s="37">
        <f t="shared" si="162"/>
        <v>0</v>
      </c>
      <c r="AD587" s="37">
        <f t="shared" si="162"/>
        <v>0</v>
      </c>
      <c r="AE587" s="37">
        <f t="shared" si="162"/>
        <v>0</v>
      </c>
    </row>
    <row r="588" spans="1:31" x14ac:dyDescent="0.2">
      <c r="A588" s="9" t="s">
        <v>227</v>
      </c>
      <c r="B588" s="13" t="s">
        <v>228</v>
      </c>
      <c r="C588" s="37">
        <f>+C444</f>
        <v>0</v>
      </c>
      <c r="D588" s="37">
        <f t="shared" si="162"/>
        <v>0</v>
      </c>
      <c r="E588" s="37">
        <f t="shared" si="162"/>
        <v>0</v>
      </c>
      <c r="F588" s="37">
        <f t="shared" si="162"/>
        <v>0</v>
      </c>
      <c r="G588" s="37">
        <f t="shared" si="162"/>
        <v>0</v>
      </c>
      <c r="H588" s="37">
        <f t="shared" si="162"/>
        <v>0</v>
      </c>
      <c r="I588" s="37">
        <f t="shared" si="162"/>
        <v>0</v>
      </c>
      <c r="J588" s="37">
        <f t="shared" si="162"/>
        <v>0</v>
      </c>
      <c r="K588" s="37">
        <f t="shared" si="162"/>
        <v>0</v>
      </c>
      <c r="L588" s="37">
        <f t="shared" si="162"/>
        <v>0</v>
      </c>
      <c r="M588" s="37">
        <f t="shared" si="162"/>
        <v>0</v>
      </c>
      <c r="N588" s="37">
        <f t="shared" si="162"/>
        <v>0</v>
      </c>
      <c r="O588" s="37">
        <f t="shared" si="162"/>
        <v>0</v>
      </c>
      <c r="P588" s="37">
        <f t="shared" si="162"/>
        <v>0</v>
      </c>
      <c r="Q588" s="37">
        <f t="shared" si="162"/>
        <v>0</v>
      </c>
      <c r="R588" s="37">
        <f t="shared" si="162"/>
        <v>0</v>
      </c>
      <c r="S588" s="37">
        <f t="shared" si="162"/>
        <v>0</v>
      </c>
      <c r="T588" s="37">
        <f t="shared" si="162"/>
        <v>0</v>
      </c>
      <c r="U588" s="37">
        <f t="shared" si="162"/>
        <v>0</v>
      </c>
      <c r="V588" s="37">
        <f t="shared" si="162"/>
        <v>0</v>
      </c>
      <c r="W588" s="37">
        <f t="shared" si="162"/>
        <v>0</v>
      </c>
      <c r="X588" s="37">
        <f t="shared" si="162"/>
        <v>0</v>
      </c>
      <c r="Y588" s="37">
        <f t="shared" si="162"/>
        <v>0</v>
      </c>
      <c r="Z588" s="37">
        <f t="shared" si="162"/>
        <v>0</v>
      </c>
      <c r="AA588" s="37">
        <f t="shared" si="162"/>
        <v>0</v>
      </c>
      <c r="AB588" s="37">
        <f t="shared" si="162"/>
        <v>0</v>
      </c>
      <c r="AC588" s="37">
        <f t="shared" si="162"/>
        <v>0</v>
      </c>
      <c r="AD588" s="37">
        <f t="shared" si="162"/>
        <v>0</v>
      </c>
      <c r="AE588" s="37">
        <f t="shared" si="162"/>
        <v>0</v>
      </c>
    </row>
    <row r="597" spans="1:31" x14ac:dyDescent="0.2">
      <c r="A597" s="4" t="s">
        <v>230</v>
      </c>
      <c r="C597" s="72">
        <f>+C599-C4</f>
        <v>0</v>
      </c>
      <c r="D597" s="72">
        <f t="shared" ref="D597:AE597" si="163">+D599-D4</f>
        <v>0</v>
      </c>
      <c r="E597" s="72">
        <f t="shared" si="163"/>
        <v>0</v>
      </c>
      <c r="F597" s="72">
        <f t="shared" si="163"/>
        <v>0</v>
      </c>
      <c r="G597" s="72">
        <f t="shared" si="163"/>
        <v>0</v>
      </c>
      <c r="H597" s="72">
        <f t="shared" si="163"/>
        <v>0</v>
      </c>
      <c r="I597" s="72">
        <f t="shared" si="163"/>
        <v>0</v>
      </c>
      <c r="J597" s="72">
        <f t="shared" si="163"/>
        <v>0</v>
      </c>
      <c r="K597" s="72">
        <f t="shared" si="163"/>
        <v>0</v>
      </c>
      <c r="L597" s="72">
        <f t="shared" si="163"/>
        <v>0</v>
      </c>
      <c r="M597" s="72">
        <f t="shared" si="163"/>
        <v>0</v>
      </c>
      <c r="N597" s="72">
        <f t="shared" si="163"/>
        <v>0</v>
      </c>
      <c r="O597" s="72">
        <f t="shared" si="163"/>
        <v>0</v>
      </c>
      <c r="P597" s="72">
        <f t="shared" si="163"/>
        <v>0</v>
      </c>
      <c r="Q597" s="72">
        <f t="shared" si="163"/>
        <v>0</v>
      </c>
      <c r="R597" s="72">
        <f t="shared" si="163"/>
        <v>0</v>
      </c>
      <c r="S597" s="72">
        <f t="shared" si="163"/>
        <v>0</v>
      </c>
      <c r="T597" s="72">
        <f t="shared" si="163"/>
        <v>0</v>
      </c>
      <c r="U597" s="72">
        <f t="shared" si="163"/>
        <v>0</v>
      </c>
      <c r="V597" s="72">
        <f t="shared" si="163"/>
        <v>0</v>
      </c>
      <c r="W597" s="72">
        <f t="shared" si="163"/>
        <v>0</v>
      </c>
      <c r="X597" s="72">
        <f t="shared" si="163"/>
        <v>0</v>
      </c>
      <c r="Y597" s="72">
        <f t="shared" si="163"/>
        <v>0</v>
      </c>
      <c r="Z597" s="72">
        <f t="shared" si="163"/>
        <v>0</v>
      </c>
      <c r="AA597" s="72">
        <f t="shared" si="163"/>
        <v>0</v>
      </c>
      <c r="AB597" s="72">
        <f t="shared" si="163"/>
        <v>0</v>
      </c>
      <c r="AC597" s="72">
        <f t="shared" si="163"/>
        <v>0</v>
      </c>
      <c r="AD597" s="72">
        <f t="shared" si="163"/>
        <v>0</v>
      </c>
      <c r="AE597" s="72">
        <f t="shared" si="163"/>
        <v>0</v>
      </c>
    </row>
    <row r="598" spans="1:31" x14ac:dyDescent="0.2">
      <c r="A598" s="99" t="s">
        <v>17</v>
      </c>
      <c r="B598" s="99" t="s">
        <v>18</v>
      </c>
      <c r="C598" s="99">
        <v>1990</v>
      </c>
      <c r="D598" s="99">
        <v>1991</v>
      </c>
      <c r="E598" s="99">
        <v>1992</v>
      </c>
      <c r="F598" s="99">
        <v>1993</v>
      </c>
      <c r="G598" s="99">
        <v>1994</v>
      </c>
      <c r="H598" s="99">
        <v>1995</v>
      </c>
      <c r="I598" s="99">
        <v>1996</v>
      </c>
      <c r="J598" s="99">
        <v>1997</v>
      </c>
      <c r="K598" s="99">
        <v>1998</v>
      </c>
      <c r="L598" s="99">
        <v>1999</v>
      </c>
      <c r="M598" s="99">
        <v>2000</v>
      </c>
      <c r="N598" s="99">
        <v>2001</v>
      </c>
      <c r="O598" s="99">
        <v>2002</v>
      </c>
      <c r="P598" s="99">
        <v>2003</v>
      </c>
      <c r="Q598" s="99">
        <v>2004</v>
      </c>
      <c r="R598" s="99">
        <v>2005</v>
      </c>
      <c r="S598" s="99">
        <v>2006</v>
      </c>
      <c r="T598" s="99">
        <v>2007</v>
      </c>
      <c r="U598" s="99">
        <v>2008</v>
      </c>
      <c r="V598" s="99">
        <v>2009</v>
      </c>
      <c r="W598" s="99">
        <v>2010</v>
      </c>
      <c r="X598" s="99">
        <v>2011</v>
      </c>
      <c r="Y598" s="99">
        <v>2012</v>
      </c>
      <c r="Z598" s="99">
        <v>2013</v>
      </c>
      <c r="AA598" s="99">
        <v>2014</v>
      </c>
      <c r="AB598" s="99">
        <v>2015</v>
      </c>
      <c r="AC598" s="99">
        <v>2016</v>
      </c>
      <c r="AD598" s="99">
        <v>2017</v>
      </c>
      <c r="AE598" s="99">
        <v>2018</v>
      </c>
    </row>
    <row r="599" spans="1:31" x14ac:dyDescent="0.2">
      <c r="A599" s="6"/>
      <c r="B599" s="31" t="s">
        <v>247</v>
      </c>
      <c r="C599" s="28">
        <f>+C600+C604+C613+C624+C633</f>
        <v>-1820.2214859711701</v>
      </c>
      <c r="D599" s="28">
        <f t="shared" ref="D599:AE599" si="164">+D600+D604+D613+D624+D633</f>
        <v>-1946.724805007756</v>
      </c>
      <c r="E599" s="28">
        <f t="shared" si="164"/>
        <v>-2137.0344876898002</v>
      </c>
      <c r="F599" s="28">
        <f t="shared" si="164"/>
        <v>-2299.4219874594905</v>
      </c>
      <c r="G599" s="28">
        <f t="shared" si="164"/>
        <v>-2420.6726294096206</v>
      </c>
      <c r="H599" s="28">
        <f t="shared" si="164"/>
        <v>-2313.393769529981</v>
      </c>
      <c r="I599" s="28">
        <f t="shared" si="164"/>
        <v>-2364.2095117359472</v>
      </c>
      <c r="J599" s="28">
        <f t="shared" si="164"/>
        <v>-2454.9239662272439</v>
      </c>
      <c r="K599" s="28">
        <f t="shared" si="164"/>
        <v>-2471.1464742173234</v>
      </c>
      <c r="L599" s="28">
        <f t="shared" si="164"/>
        <v>-2654.368318886663</v>
      </c>
      <c r="M599" s="28">
        <f t="shared" si="164"/>
        <v>-2714.3446400704852</v>
      </c>
      <c r="N599" s="28">
        <f t="shared" si="164"/>
        <v>-2717.7550568455672</v>
      </c>
      <c r="O599" s="28">
        <f t="shared" si="164"/>
        <v>-2756.3806569908647</v>
      </c>
      <c r="P599" s="28">
        <f t="shared" si="164"/>
        <v>-2910.7028477901385</v>
      </c>
      <c r="Q599" s="28">
        <f t="shared" si="164"/>
        <v>-2589.9550522813597</v>
      </c>
      <c r="R599" s="28">
        <f t="shared" si="164"/>
        <v>-2664.07292594719</v>
      </c>
      <c r="S599" s="28">
        <f t="shared" si="164"/>
        <v>-2817.619725311522</v>
      </c>
      <c r="T599" s="28">
        <f t="shared" si="164"/>
        <v>-2867.1796945612396</v>
      </c>
      <c r="U599" s="28">
        <f t="shared" si="164"/>
        <v>-2878.0645093369985</v>
      </c>
      <c r="V599" s="28">
        <f t="shared" si="164"/>
        <v>-2881.3522165406785</v>
      </c>
      <c r="W599" s="28">
        <f t="shared" si="164"/>
        <v>-3009.2524978841134</v>
      </c>
      <c r="X599" s="28">
        <f t="shared" si="164"/>
        <v>-3128.2075125744223</v>
      </c>
      <c r="Y599" s="28">
        <f t="shared" si="164"/>
        <v>-3136.6786701982019</v>
      </c>
      <c r="Z599" s="28">
        <f t="shared" si="164"/>
        <v>-3345.9350647329143</v>
      </c>
      <c r="AA599" s="28">
        <f t="shared" si="164"/>
        <v>-3439.3035028410086</v>
      </c>
      <c r="AB599" s="28">
        <f t="shared" si="164"/>
        <v>-3522.2562318265154</v>
      </c>
      <c r="AC599" s="28">
        <f t="shared" si="164"/>
        <v>-3489.5885683575675</v>
      </c>
      <c r="AD599" s="28">
        <f t="shared" si="164"/>
        <v>-3359.0162547711166</v>
      </c>
      <c r="AE599" s="28">
        <f t="shared" si="164"/>
        <v>-3319.0896060359796</v>
      </c>
    </row>
    <row r="600" spans="1:31" x14ac:dyDescent="0.2">
      <c r="A600" s="6" t="s">
        <v>19</v>
      </c>
      <c r="B600" s="7" t="s">
        <v>20</v>
      </c>
      <c r="C600" s="28">
        <f>+C601+C602+C603</f>
        <v>0</v>
      </c>
      <c r="D600" s="28">
        <f t="shared" ref="D600:AE600" si="165">+D601+D602+D603</f>
        <v>0</v>
      </c>
      <c r="E600" s="28">
        <f t="shared" si="165"/>
        <v>0</v>
      </c>
      <c r="F600" s="28">
        <f t="shared" si="165"/>
        <v>0</v>
      </c>
      <c r="G600" s="28">
        <f t="shared" si="165"/>
        <v>0</v>
      </c>
      <c r="H600" s="28">
        <f t="shared" si="165"/>
        <v>0</v>
      </c>
      <c r="I600" s="28">
        <f t="shared" si="165"/>
        <v>0</v>
      </c>
      <c r="J600" s="28">
        <f t="shared" si="165"/>
        <v>0</v>
      </c>
      <c r="K600" s="28">
        <f t="shared" si="165"/>
        <v>0</v>
      </c>
      <c r="L600" s="28">
        <f t="shared" si="165"/>
        <v>0</v>
      </c>
      <c r="M600" s="28">
        <f t="shared" si="165"/>
        <v>0</v>
      </c>
      <c r="N600" s="28">
        <f t="shared" si="165"/>
        <v>0</v>
      </c>
      <c r="O600" s="28">
        <f t="shared" si="165"/>
        <v>0</v>
      </c>
      <c r="P600" s="28">
        <f t="shared" si="165"/>
        <v>0</v>
      </c>
      <c r="Q600" s="28">
        <f t="shared" si="165"/>
        <v>0</v>
      </c>
      <c r="R600" s="28">
        <f t="shared" si="165"/>
        <v>0</v>
      </c>
      <c r="S600" s="28">
        <f t="shared" si="165"/>
        <v>0</v>
      </c>
      <c r="T600" s="28">
        <f t="shared" si="165"/>
        <v>0</v>
      </c>
      <c r="U600" s="28">
        <f t="shared" si="165"/>
        <v>0</v>
      </c>
      <c r="V600" s="28">
        <f t="shared" si="165"/>
        <v>0</v>
      </c>
      <c r="W600" s="28">
        <f t="shared" si="165"/>
        <v>0</v>
      </c>
      <c r="X600" s="28">
        <f t="shared" si="165"/>
        <v>0</v>
      </c>
      <c r="Y600" s="28">
        <f t="shared" si="165"/>
        <v>0</v>
      </c>
      <c r="Z600" s="28">
        <f t="shared" si="165"/>
        <v>0</v>
      </c>
      <c r="AA600" s="28">
        <f t="shared" si="165"/>
        <v>0</v>
      </c>
      <c r="AB600" s="28">
        <f t="shared" si="165"/>
        <v>0</v>
      </c>
      <c r="AC600" s="28">
        <f t="shared" si="165"/>
        <v>0</v>
      </c>
      <c r="AD600" s="28">
        <f t="shared" si="165"/>
        <v>0</v>
      </c>
      <c r="AE600" s="28">
        <f t="shared" si="165"/>
        <v>0</v>
      </c>
    </row>
    <row r="601" spans="1:31" x14ac:dyDescent="0.2">
      <c r="A601" s="8" t="s">
        <v>23</v>
      </c>
      <c r="B601" s="4" t="s">
        <v>24</v>
      </c>
      <c r="C601" s="37">
        <f>+C457</f>
        <v>0</v>
      </c>
      <c r="D601" s="37">
        <f t="shared" ref="D601:AE601" si="166">+D457</f>
        <v>0</v>
      </c>
      <c r="E601" s="37">
        <f t="shared" si="166"/>
        <v>0</v>
      </c>
      <c r="F601" s="37">
        <f t="shared" si="166"/>
        <v>0</v>
      </c>
      <c r="G601" s="37">
        <f t="shared" si="166"/>
        <v>0</v>
      </c>
      <c r="H601" s="37">
        <f t="shared" si="166"/>
        <v>0</v>
      </c>
      <c r="I601" s="37">
        <f t="shared" si="166"/>
        <v>0</v>
      </c>
      <c r="J601" s="37">
        <f t="shared" si="166"/>
        <v>0</v>
      </c>
      <c r="K601" s="37">
        <f t="shared" si="166"/>
        <v>0</v>
      </c>
      <c r="L601" s="37">
        <f t="shared" si="166"/>
        <v>0</v>
      </c>
      <c r="M601" s="37">
        <f t="shared" si="166"/>
        <v>0</v>
      </c>
      <c r="N601" s="37">
        <f t="shared" si="166"/>
        <v>0</v>
      </c>
      <c r="O601" s="37">
        <f t="shared" si="166"/>
        <v>0</v>
      </c>
      <c r="P601" s="37">
        <f t="shared" si="166"/>
        <v>0</v>
      </c>
      <c r="Q601" s="37">
        <f t="shared" si="166"/>
        <v>0</v>
      </c>
      <c r="R601" s="37">
        <f t="shared" si="166"/>
        <v>0</v>
      </c>
      <c r="S601" s="37">
        <f t="shared" si="166"/>
        <v>0</v>
      </c>
      <c r="T601" s="37">
        <f t="shared" si="166"/>
        <v>0</v>
      </c>
      <c r="U601" s="37">
        <f t="shared" si="166"/>
        <v>0</v>
      </c>
      <c r="V601" s="37">
        <f t="shared" si="166"/>
        <v>0</v>
      </c>
      <c r="W601" s="37">
        <f t="shared" si="166"/>
        <v>0</v>
      </c>
      <c r="X601" s="37">
        <f t="shared" si="166"/>
        <v>0</v>
      </c>
      <c r="Y601" s="37">
        <f t="shared" si="166"/>
        <v>0</v>
      </c>
      <c r="Z601" s="37">
        <f t="shared" si="166"/>
        <v>0</v>
      </c>
      <c r="AA601" s="37">
        <f t="shared" si="166"/>
        <v>0</v>
      </c>
      <c r="AB601" s="37">
        <f t="shared" si="166"/>
        <v>0</v>
      </c>
      <c r="AC601" s="37">
        <f t="shared" si="166"/>
        <v>0</v>
      </c>
      <c r="AD601" s="37">
        <f t="shared" si="166"/>
        <v>0</v>
      </c>
      <c r="AE601" s="37">
        <f t="shared" si="166"/>
        <v>0</v>
      </c>
    </row>
    <row r="602" spans="1:31" x14ac:dyDescent="0.2">
      <c r="A602" s="9" t="s">
        <v>142</v>
      </c>
      <c r="B602" s="4" t="s">
        <v>143</v>
      </c>
      <c r="C602" s="37">
        <f>+C463</f>
        <v>0</v>
      </c>
      <c r="D602" s="37">
        <f t="shared" ref="D602:AE602" si="167">+D463</f>
        <v>0</v>
      </c>
      <c r="E602" s="37">
        <f t="shared" si="167"/>
        <v>0</v>
      </c>
      <c r="F602" s="37">
        <f t="shared" si="167"/>
        <v>0</v>
      </c>
      <c r="G602" s="37">
        <f t="shared" si="167"/>
        <v>0</v>
      </c>
      <c r="H602" s="37">
        <f t="shared" si="167"/>
        <v>0</v>
      </c>
      <c r="I602" s="37">
        <f t="shared" si="167"/>
        <v>0</v>
      </c>
      <c r="J602" s="37">
        <f t="shared" si="167"/>
        <v>0</v>
      </c>
      <c r="K602" s="37">
        <f t="shared" si="167"/>
        <v>0</v>
      </c>
      <c r="L602" s="37">
        <f t="shared" si="167"/>
        <v>0</v>
      </c>
      <c r="M602" s="37">
        <f t="shared" si="167"/>
        <v>0</v>
      </c>
      <c r="N602" s="37">
        <f t="shared" si="167"/>
        <v>0</v>
      </c>
      <c r="O602" s="37">
        <f t="shared" si="167"/>
        <v>0</v>
      </c>
      <c r="P602" s="37">
        <f t="shared" si="167"/>
        <v>0</v>
      </c>
      <c r="Q602" s="37">
        <f t="shared" si="167"/>
        <v>0</v>
      </c>
      <c r="R602" s="37">
        <f t="shared" si="167"/>
        <v>0</v>
      </c>
      <c r="S602" s="37">
        <f t="shared" si="167"/>
        <v>0</v>
      </c>
      <c r="T602" s="37">
        <f t="shared" si="167"/>
        <v>0</v>
      </c>
      <c r="U602" s="37">
        <f t="shared" si="167"/>
        <v>0</v>
      </c>
      <c r="V602" s="37">
        <f t="shared" si="167"/>
        <v>0</v>
      </c>
      <c r="W602" s="37">
        <f t="shared" si="167"/>
        <v>0</v>
      </c>
      <c r="X602" s="37">
        <f t="shared" si="167"/>
        <v>0</v>
      </c>
      <c r="Y602" s="37">
        <f t="shared" si="167"/>
        <v>0</v>
      </c>
      <c r="Z602" s="37">
        <f t="shared" si="167"/>
        <v>0</v>
      </c>
      <c r="AA602" s="37">
        <f t="shared" si="167"/>
        <v>0</v>
      </c>
      <c r="AB602" s="37">
        <f t="shared" si="167"/>
        <v>0</v>
      </c>
      <c r="AC602" s="37">
        <f t="shared" si="167"/>
        <v>0</v>
      </c>
      <c r="AD602" s="37">
        <f t="shared" si="167"/>
        <v>0</v>
      </c>
      <c r="AE602" s="37">
        <f t="shared" si="167"/>
        <v>0</v>
      </c>
    </row>
    <row r="603" spans="1:31" x14ac:dyDescent="0.2">
      <c r="A603" s="9" t="s">
        <v>201</v>
      </c>
      <c r="B603" s="4" t="s">
        <v>202</v>
      </c>
      <c r="C603" s="37">
        <f>+C467</f>
        <v>0</v>
      </c>
      <c r="D603" s="37">
        <f t="shared" ref="D603:AE603" si="168">+D467</f>
        <v>0</v>
      </c>
      <c r="E603" s="37">
        <f t="shared" si="168"/>
        <v>0</v>
      </c>
      <c r="F603" s="37">
        <f t="shared" si="168"/>
        <v>0</v>
      </c>
      <c r="G603" s="37">
        <f t="shared" si="168"/>
        <v>0</v>
      </c>
      <c r="H603" s="37">
        <f t="shared" si="168"/>
        <v>0</v>
      </c>
      <c r="I603" s="37">
        <f t="shared" si="168"/>
        <v>0</v>
      </c>
      <c r="J603" s="37">
        <f t="shared" si="168"/>
        <v>0</v>
      </c>
      <c r="K603" s="37">
        <f t="shared" si="168"/>
        <v>0</v>
      </c>
      <c r="L603" s="37">
        <f t="shared" si="168"/>
        <v>0</v>
      </c>
      <c r="M603" s="37">
        <f t="shared" si="168"/>
        <v>0</v>
      </c>
      <c r="N603" s="37">
        <f t="shared" si="168"/>
        <v>0</v>
      </c>
      <c r="O603" s="37">
        <f t="shared" si="168"/>
        <v>0</v>
      </c>
      <c r="P603" s="37">
        <f t="shared" si="168"/>
        <v>0</v>
      </c>
      <c r="Q603" s="37">
        <f t="shared" si="168"/>
        <v>0</v>
      </c>
      <c r="R603" s="37">
        <f t="shared" si="168"/>
        <v>0</v>
      </c>
      <c r="S603" s="37">
        <f t="shared" si="168"/>
        <v>0</v>
      </c>
      <c r="T603" s="37">
        <f t="shared" si="168"/>
        <v>0</v>
      </c>
      <c r="U603" s="37">
        <f t="shared" si="168"/>
        <v>0</v>
      </c>
      <c r="V603" s="37">
        <f t="shared" si="168"/>
        <v>0</v>
      </c>
      <c r="W603" s="37">
        <f t="shared" si="168"/>
        <v>0</v>
      </c>
      <c r="X603" s="37">
        <f t="shared" si="168"/>
        <v>0</v>
      </c>
      <c r="Y603" s="37">
        <f t="shared" si="168"/>
        <v>0</v>
      </c>
      <c r="Z603" s="37">
        <f t="shared" si="168"/>
        <v>0</v>
      </c>
      <c r="AA603" s="37">
        <f t="shared" si="168"/>
        <v>0</v>
      </c>
      <c r="AB603" s="37">
        <f t="shared" si="168"/>
        <v>0</v>
      </c>
      <c r="AC603" s="37">
        <f t="shared" si="168"/>
        <v>0</v>
      </c>
      <c r="AD603" s="37">
        <f t="shared" si="168"/>
        <v>0</v>
      </c>
      <c r="AE603" s="37">
        <f t="shared" si="168"/>
        <v>0</v>
      </c>
    </row>
    <row r="604" spans="1:31" x14ac:dyDescent="0.2">
      <c r="A604" s="12" t="s">
        <v>248</v>
      </c>
      <c r="B604" s="7" t="s">
        <v>249</v>
      </c>
      <c r="C604" s="28">
        <f>+C605+C606+C607+C608+C609+C611+C612</f>
        <v>0</v>
      </c>
      <c r="D604" s="28">
        <f t="shared" ref="D604:AE604" si="169">+D605+D606+D607+D608+D609+D611+D612</f>
        <v>0</v>
      </c>
      <c r="E604" s="28">
        <f t="shared" si="169"/>
        <v>0</v>
      </c>
      <c r="F604" s="28">
        <f t="shared" si="169"/>
        <v>0</v>
      </c>
      <c r="G604" s="28">
        <f t="shared" si="169"/>
        <v>0</v>
      </c>
      <c r="H604" s="28">
        <f t="shared" si="169"/>
        <v>0</v>
      </c>
      <c r="I604" s="28">
        <f t="shared" si="169"/>
        <v>0</v>
      </c>
      <c r="J604" s="28">
        <f t="shared" si="169"/>
        <v>0</v>
      </c>
      <c r="K604" s="28">
        <f t="shared" si="169"/>
        <v>0</v>
      </c>
      <c r="L604" s="28">
        <f t="shared" si="169"/>
        <v>0</v>
      </c>
      <c r="M604" s="28">
        <f t="shared" si="169"/>
        <v>0</v>
      </c>
      <c r="N604" s="28">
        <f t="shared" si="169"/>
        <v>0</v>
      </c>
      <c r="O604" s="28">
        <f t="shared" si="169"/>
        <v>0</v>
      </c>
      <c r="P604" s="28">
        <f t="shared" si="169"/>
        <v>0</v>
      </c>
      <c r="Q604" s="28">
        <f t="shared" si="169"/>
        <v>0</v>
      </c>
      <c r="R604" s="28">
        <f t="shared" si="169"/>
        <v>0</v>
      </c>
      <c r="S604" s="28">
        <f t="shared" si="169"/>
        <v>0</v>
      </c>
      <c r="T604" s="28">
        <f t="shared" si="169"/>
        <v>0</v>
      </c>
      <c r="U604" s="28">
        <f t="shared" si="169"/>
        <v>0</v>
      </c>
      <c r="V604" s="28">
        <f t="shared" si="169"/>
        <v>0</v>
      </c>
      <c r="W604" s="28">
        <f t="shared" si="169"/>
        <v>0</v>
      </c>
      <c r="X604" s="28">
        <f t="shared" si="169"/>
        <v>0</v>
      </c>
      <c r="Y604" s="28">
        <f t="shared" si="169"/>
        <v>0</v>
      </c>
      <c r="Z604" s="28">
        <f t="shared" si="169"/>
        <v>0</v>
      </c>
      <c r="AA604" s="28">
        <f t="shared" si="169"/>
        <v>0</v>
      </c>
      <c r="AB604" s="28">
        <f t="shared" si="169"/>
        <v>0</v>
      </c>
      <c r="AC604" s="28">
        <f t="shared" si="169"/>
        <v>0</v>
      </c>
      <c r="AD604" s="28">
        <f t="shared" si="169"/>
        <v>0</v>
      </c>
      <c r="AE604" s="28">
        <f t="shared" si="169"/>
        <v>0</v>
      </c>
    </row>
    <row r="605" spans="1:31" x14ac:dyDescent="0.2">
      <c r="A605" s="9" t="s">
        <v>250</v>
      </c>
      <c r="B605" s="4" t="s">
        <v>251</v>
      </c>
      <c r="C605" s="37">
        <f>+C472</f>
        <v>0</v>
      </c>
      <c r="D605" s="37">
        <f t="shared" ref="D605:AE605" si="170">+D472</f>
        <v>0</v>
      </c>
      <c r="E605" s="37">
        <f t="shared" si="170"/>
        <v>0</v>
      </c>
      <c r="F605" s="37">
        <f t="shared" si="170"/>
        <v>0</v>
      </c>
      <c r="G605" s="37">
        <f t="shared" si="170"/>
        <v>0</v>
      </c>
      <c r="H605" s="37">
        <f t="shared" si="170"/>
        <v>0</v>
      </c>
      <c r="I605" s="37">
        <f t="shared" si="170"/>
        <v>0</v>
      </c>
      <c r="J605" s="37">
        <f t="shared" si="170"/>
        <v>0</v>
      </c>
      <c r="K605" s="37">
        <f t="shared" si="170"/>
        <v>0</v>
      </c>
      <c r="L605" s="37">
        <f t="shared" si="170"/>
        <v>0</v>
      </c>
      <c r="M605" s="37">
        <f t="shared" si="170"/>
        <v>0</v>
      </c>
      <c r="N605" s="37">
        <f t="shared" si="170"/>
        <v>0</v>
      </c>
      <c r="O605" s="37">
        <f t="shared" si="170"/>
        <v>0</v>
      </c>
      <c r="P605" s="37">
        <f t="shared" si="170"/>
        <v>0</v>
      </c>
      <c r="Q605" s="37">
        <f t="shared" si="170"/>
        <v>0</v>
      </c>
      <c r="R605" s="37">
        <f t="shared" si="170"/>
        <v>0</v>
      </c>
      <c r="S605" s="37">
        <f t="shared" si="170"/>
        <v>0</v>
      </c>
      <c r="T605" s="37">
        <f t="shared" si="170"/>
        <v>0</v>
      </c>
      <c r="U605" s="37">
        <f t="shared" si="170"/>
        <v>0</v>
      </c>
      <c r="V605" s="37">
        <f t="shared" si="170"/>
        <v>0</v>
      </c>
      <c r="W605" s="37">
        <f t="shared" si="170"/>
        <v>0</v>
      </c>
      <c r="X605" s="37">
        <f t="shared" si="170"/>
        <v>0</v>
      </c>
      <c r="Y605" s="37">
        <f t="shared" si="170"/>
        <v>0</v>
      </c>
      <c r="Z605" s="37">
        <f t="shared" si="170"/>
        <v>0</v>
      </c>
      <c r="AA605" s="37">
        <f t="shared" si="170"/>
        <v>0</v>
      </c>
      <c r="AB605" s="37">
        <f t="shared" si="170"/>
        <v>0</v>
      </c>
      <c r="AC605" s="37">
        <f t="shared" si="170"/>
        <v>0</v>
      </c>
      <c r="AD605" s="37">
        <f t="shared" si="170"/>
        <v>0</v>
      </c>
      <c r="AE605" s="37">
        <f t="shared" si="170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171">+C478</f>
        <v>0</v>
      </c>
      <c r="D606" s="37">
        <f t="shared" si="171"/>
        <v>0</v>
      </c>
      <c r="E606" s="37">
        <f t="shared" si="171"/>
        <v>0</v>
      </c>
      <c r="F606" s="37">
        <f t="shared" si="171"/>
        <v>0</v>
      </c>
      <c r="G606" s="37">
        <f t="shared" si="171"/>
        <v>0</v>
      </c>
      <c r="H606" s="37">
        <f t="shared" si="171"/>
        <v>0</v>
      </c>
      <c r="I606" s="37">
        <f t="shared" si="171"/>
        <v>0</v>
      </c>
      <c r="J606" s="37">
        <f t="shared" si="171"/>
        <v>0</v>
      </c>
      <c r="K606" s="37">
        <f t="shared" si="171"/>
        <v>0</v>
      </c>
      <c r="L606" s="37">
        <f t="shared" si="171"/>
        <v>0</v>
      </c>
      <c r="M606" s="37">
        <f t="shared" si="171"/>
        <v>0</v>
      </c>
      <c r="N606" s="37">
        <f t="shared" si="171"/>
        <v>0</v>
      </c>
      <c r="O606" s="37">
        <f t="shared" si="171"/>
        <v>0</v>
      </c>
      <c r="P606" s="37">
        <f t="shared" si="171"/>
        <v>0</v>
      </c>
      <c r="Q606" s="37">
        <f t="shared" si="171"/>
        <v>0</v>
      </c>
      <c r="R606" s="37">
        <f t="shared" si="171"/>
        <v>0</v>
      </c>
      <c r="S606" s="37">
        <f t="shared" si="171"/>
        <v>0</v>
      </c>
      <c r="T606" s="37">
        <f t="shared" si="171"/>
        <v>0</v>
      </c>
      <c r="U606" s="37">
        <f t="shared" si="171"/>
        <v>0</v>
      </c>
      <c r="V606" s="37">
        <f t="shared" si="171"/>
        <v>0</v>
      </c>
      <c r="W606" s="37">
        <f t="shared" si="171"/>
        <v>0</v>
      </c>
      <c r="X606" s="37">
        <f t="shared" si="171"/>
        <v>0</v>
      </c>
      <c r="Y606" s="37">
        <f t="shared" si="171"/>
        <v>0</v>
      </c>
      <c r="Z606" s="37">
        <f t="shared" si="171"/>
        <v>0</v>
      </c>
      <c r="AA606" s="37">
        <f t="shared" si="171"/>
        <v>0</v>
      </c>
      <c r="AB606" s="37">
        <f t="shared" si="171"/>
        <v>0</v>
      </c>
      <c r="AC606" s="37">
        <f t="shared" si="171"/>
        <v>0</v>
      </c>
      <c r="AD606" s="37">
        <f t="shared" si="171"/>
        <v>0</v>
      </c>
      <c r="AE606" s="37">
        <f t="shared" si="171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72">+C489</f>
        <v>0</v>
      </c>
      <c r="D607" s="37">
        <f t="shared" si="172"/>
        <v>0</v>
      </c>
      <c r="E607" s="37">
        <f t="shared" si="172"/>
        <v>0</v>
      </c>
      <c r="F607" s="37">
        <f t="shared" si="172"/>
        <v>0</v>
      </c>
      <c r="G607" s="37">
        <f t="shared" si="172"/>
        <v>0</v>
      </c>
      <c r="H607" s="37">
        <f t="shared" si="172"/>
        <v>0</v>
      </c>
      <c r="I607" s="37">
        <f t="shared" si="172"/>
        <v>0</v>
      </c>
      <c r="J607" s="37">
        <f t="shared" si="172"/>
        <v>0</v>
      </c>
      <c r="K607" s="37">
        <f t="shared" si="172"/>
        <v>0</v>
      </c>
      <c r="L607" s="37">
        <f t="shared" si="172"/>
        <v>0</v>
      </c>
      <c r="M607" s="37">
        <f t="shared" si="172"/>
        <v>0</v>
      </c>
      <c r="N607" s="37">
        <f t="shared" si="172"/>
        <v>0</v>
      </c>
      <c r="O607" s="37">
        <f t="shared" si="172"/>
        <v>0</v>
      </c>
      <c r="P607" s="37">
        <f t="shared" si="172"/>
        <v>0</v>
      </c>
      <c r="Q607" s="37">
        <f t="shared" si="172"/>
        <v>0</v>
      </c>
      <c r="R607" s="37">
        <f t="shared" si="172"/>
        <v>0</v>
      </c>
      <c r="S607" s="37">
        <f t="shared" si="172"/>
        <v>0</v>
      </c>
      <c r="T607" s="37">
        <f t="shared" si="172"/>
        <v>0</v>
      </c>
      <c r="U607" s="37">
        <f t="shared" si="172"/>
        <v>0</v>
      </c>
      <c r="V607" s="37">
        <f t="shared" si="172"/>
        <v>0</v>
      </c>
      <c r="W607" s="37">
        <f t="shared" si="172"/>
        <v>0</v>
      </c>
      <c r="X607" s="37">
        <f t="shared" si="172"/>
        <v>0</v>
      </c>
      <c r="Y607" s="37">
        <f t="shared" si="172"/>
        <v>0</v>
      </c>
      <c r="Z607" s="37">
        <f t="shared" si="172"/>
        <v>0</v>
      </c>
      <c r="AA607" s="37">
        <f t="shared" si="172"/>
        <v>0</v>
      </c>
      <c r="AB607" s="37">
        <f t="shared" si="172"/>
        <v>0</v>
      </c>
      <c r="AC607" s="37">
        <f t="shared" si="172"/>
        <v>0</v>
      </c>
      <c r="AD607" s="37">
        <f t="shared" si="172"/>
        <v>0</v>
      </c>
      <c r="AE607" s="37">
        <f t="shared" si="172"/>
        <v>0</v>
      </c>
    </row>
    <row r="608" spans="1:31" x14ac:dyDescent="0.2">
      <c r="A608" s="9" t="s">
        <v>321</v>
      </c>
      <c r="B608" s="4" t="s">
        <v>322</v>
      </c>
      <c r="C608" s="37">
        <f>+C497</f>
        <v>0</v>
      </c>
      <c r="D608" s="37">
        <f t="shared" ref="D608:AE608" si="173">+D497</f>
        <v>0</v>
      </c>
      <c r="E608" s="37">
        <f t="shared" si="173"/>
        <v>0</v>
      </c>
      <c r="F608" s="37">
        <f t="shared" si="173"/>
        <v>0</v>
      </c>
      <c r="G608" s="37">
        <f t="shared" si="173"/>
        <v>0</v>
      </c>
      <c r="H608" s="37">
        <f t="shared" si="173"/>
        <v>0</v>
      </c>
      <c r="I608" s="37">
        <f t="shared" si="173"/>
        <v>0</v>
      </c>
      <c r="J608" s="37">
        <f t="shared" si="173"/>
        <v>0</v>
      </c>
      <c r="K608" s="37">
        <f t="shared" si="173"/>
        <v>0</v>
      </c>
      <c r="L608" s="37">
        <f t="shared" si="173"/>
        <v>0</v>
      </c>
      <c r="M608" s="37">
        <f t="shared" si="173"/>
        <v>0</v>
      </c>
      <c r="N608" s="37">
        <f t="shared" si="173"/>
        <v>0</v>
      </c>
      <c r="O608" s="37">
        <f t="shared" si="173"/>
        <v>0</v>
      </c>
      <c r="P608" s="37">
        <f t="shared" si="173"/>
        <v>0</v>
      </c>
      <c r="Q608" s="37">
        <f t="shared" si="173"/>
        <v>0</v>
      </c>
      <c r="R608" s="37">
        <f t="shared" si="173"/>
        <v>0</v>
      </c>
      <c r="S608" s="37">
        <f t="shared" si="173"/>
        <v>0</v>
      </c>
      <c r="T608" s="37">
        <f t="shared" si="173"/>
        <v>0</v>
      </c>
      <c r="U608" s="37">
        <f t="shared" si="173"/>
        <v>0</v>
      </c>
      <c r="V608" s="37">
        <f t="shared" si="173"/>
        <v>0</v>
      </c>
      <c r="W608" s="37">
        <f t="shared" si="173"/>
        <v>0</v>
      </c>
      <c r="X608" s="37">
        <f t="shared" si="173"/>
        <v>0</v>
      </c>
      <c r="Y608" s="37">
        <f t="shared" si="173"/>
        <v>0</v>
      </c>
      <c r="Z608" s="37">
        <f t="shared" si="173"/>
        <v>0</v>
      </c>
      <c r="AA608" s="37">
        <f t="shared" si="173"/>
        <v>0</v>
      </c>
      <c r="AB608" s="37">
        <f t="shared" si="173"/>
        <v>0</v>
      </c>
      <c r="AC608" s="37">
        <f t="shared" si="173"/>
        <v>0</v>
      </c>
      <c r="AD608" s="37">
        <f t="shared" si="173"/>
        <v>0</v>
      </c>
      <c r="AE608" s="37">
        <f t="shared" si="173"/>
        <v>0</v>
      </c>
    </row>
    <row r="609" spans="1:31" x14ac:dyDescent="0.2">
      <c r="A609" s="9" t="s">
        <v>330</v>
      </c>
      <c r="B609" s="4" t="s">
        <v>331</v>
      </c>
      <c r="C609" s="37">
        <f t="shared" ref="C609:AE609" si="174">+C502</f>
        <v>0</v>
      </c>
      <c r="D609" s="37">
        <f t="shared" si="174"/>
        <v>0</v>
      </c>
      <c r="E609" s="37">
        <f t="shared" si="174"/>
        <v>0</v>
      </c>
      <c r="F609" s="37">
        <f t="shared" si="174"/>
        <v>0</v>
      </c>
      <c r="G609" s="37">
        <f t="shared" si="174"/>
        <v>0</v>
      </c>
      <c r="H609" s="37">
        <f t="shared" si="174"/>
        <v>0</v>
      </c>
      <c r="I609" s="37">
        <f t="shared" si="174"/>
        <v>0</v>
      </c>
      <c r="J609" s="37">
        <f t="shared" si="174"/>
        <v>0</v>
      </c>
      <c r="K609" s="37">
        <f t="shared" si="174"/>
        <v>0</v>
      </c>
      <c r="L609" s="37">
        <f t="shared" si="174"/>
        <v>0</v>
      </c>
      <c r="M609" s="37">
        <f t="shared" si="174"/>
        <v>0</v>
      </c>
      <c r="N609" s="37">
        <f t="shared" si="174"/>
        <v>0</v>
      </c>
      <c r="O609" s="37">
        <f t="shared" si="174"/>
        <v>0</v>
      </c>
      <c r="P609" s="37">
        <f t="shared" si="174"/>
        <v>0</v>
      </c>
      <c r="Q609" s="37">
        <f t="shared" si="174"/>
        <v>0</v>
      </c>
      <c r="R609" s="37">
        <f t="shared" si="174"/>
        <v>0</v>
      </c>
      <c r="S609" s="37">
        <f t="shared" si="174"/>
        <v>0</v>
      </c>
      <c r="T609" s="37">
        <f t="shared" si="174"/>
        <v>0</v>
      </c>
      <c r="U609" s="37">
        <f t="shared" si="174"/>
        <v>0</v>
      </c>
      <c r="V609" s="37">
        <f t="shared" si="174"/>
        <v>0</v>
      </c>
      <c r="W609" s="37">
        <f t="shared" si="174"/>
        <v>0</v>
      </c>
      <c r="X609" s="37">
        <f t="shared" si="174"/>
        <v>0</v>
      </c>
      <c r="Y609" s="37">
        <f t="shared" si="174"/>
        <v>0</v>
      </c>
      <c r="Z609" s="37">
        <f t="shared" si="174"/>
        <v>0</v>
      </c>
      <c r="AA609" s="37">
        <f t="shared" si="174"/>
        <v>0</v>
      </c>
      <c r="AB609" s="37">
        <f t="shared" si="174"/>
        <v>0</v>
      </c>
      <c r="AC609" s="37">
        <f t="shared" si="174"/>
        <v>0</v>
      </c>
      <c r="AD609" s="37">
        <f t="shared" si="174"/>
        <v>0</v>
      </c>
      <c r="AE609" s="37">
        <f t="shared" si="174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175">+C515</f>
        <v>0</v>
      </c>
      <c r="D611" s="37">
        <f t="shared" si="175"/>
        <v>0</v>
      </c>
      <c r="E611" s="37">
        <f t="shared" si="175"/>
        <v>0</v>
      </c>
      <c r="F611" s="37">
        <f t="shared" si="175"/>
        <v>0</v>
      </c>
      <c r="G611" s="37">
        <f t="shared" si="175"/>
        <v>0</v>
      </c>
      <c r="H611" s="37">
        <f t="shared" si="175"/>
        <v>0</v>
      </c>
      <c r="I611" s="37">
        <f t="shared" si="175"/>
        <v>0</v>
      </c>
      <c r="J611" s="37">
        <f t="shared" si="175"/>
        <v>0</v>
      </c>
      <c r="K611" s="37">
        <f t="shared" si="175"/>
        <v>0</v>
      </c>
      <c r="L611" s="37">
        <f t="shared" si="175"/>
        <v>0</v>
      </c>
      <c r="M611" s="37">
        <f t="shared" si="175"/>
        <v>0</v>
      </c>
      <c r="N611" s="37">
        <f t="shared" si="175"/>
        <v>0</v>
      </c>
      <c r="O611" s="37">
        <f t="shared" si="175"/>
        <v>0</v>
      </c>
      <c r="P611" s="37">
        <f t="shared" si="175"/>
        <v>0</v>
      </c>
      <c r="Q611" s="37">
        <f t="shared" si="175"/>
        <v>0</v>
      </c>
      <c r="R611" s="37">
        <f t="shared" si="175"/>
        <v>0</v>
      </c>
      <c r="S611" s="37">
        <f t="shared" si="175"/>
        <v>0</v>
      </c>
      <c r="T611" s="37">
        <f t="shared" si="175"/>
        <v>0</v>
      </c>
      <c r="U611" s="37">
        <f t="shared" si="175"/>
        <v>0</v>
      </c>
      <c r="V611" s="37">
        <f t="shared" si="175"/>
        <v>0</v>
      </c>
      <c r="W611" s="37">
        <f t="shared" si="175"/>
        <v>0</v>
      </c>
      <c r="X611" s="37">
        <f t="shared" si="175"/>
        <v>0</v>
      </c>
      <c r="Y611" s="37">
        <f t="shared" si="175"/>
        <v>0</v>
      </c>
      <c r="Z611" s="37">
        <f t="shared" si="175"/>
        <v>0</v>
      </c>
      <c r="AA611" s="37">
        <f t="shared" si="175"/>
        <v>0</v>
      </c>
      <c r="AB611" s="37">
        <f t="shared" si="175"/>
        <v>0</v>
      </c>
      <c r="AC611" s="37">
        <f t="shared" si="175"/>
        <v>0</v>
      </c>
      <c r="AD611" s="37">
        <f t="shared" si="175"/>
        <v>0</v>
      </c>
      <c r="AE611" s="37">
        <f t="shared" si="175"/>
        <v>0</v>
      </c>
    </row>
    <row r="612" spans="1:31" x14ac:dyDescent="0.2">
      <c r="A612" s="8" t="s">
        <v>383</v>
      </c>
      <c r="B612" s="4" t="s">
        <v>184</v>
      </c>
      <c r="C612" s="37">
        <f>+C520</f>
        <v>0</v>
      </c>
      <c r="D612" s="37">
        <f t="shared" ref="D612:AE612" si="176">+D520</f>
        <v>0</v>
      </c>
      <c r="E612" s="37">
        <f t="shared" si="176"/>
        <v>0</v>
      </c>
      <c r="F612" s="37">
        <f t="shared" si="176"/>
        <v>0</v>
      </c>
      <c r="G612" s="37">
        <f t="shared" si="176"/>
        <v>0</v>
      </c>
      <c r="H612" s="37">
        <f t="shared" si="176"/>
        <v>0</v>
      </c>
      <c r="I612" s="37">
        <f t="shared" si="176"/>
        <v>0</v>
      </c>
      <c r="J612" s="37">
        <f t="shared" si="176"/>
        <v>0</v>
      </c>
      <c r="K612" s="37">
        <f t="shared" si="176"/>
        <v>0</v>
      </c>
      <c r="L612" s="37">
        <f t="shared" si="176"/>
        <v>0</v>
      </c>
      <c r="M612" s="37">
        <f t="shared" si="176"/>
        <v>0</v>
      </c>
      <c r="N612" s="37">
        <f t="shared" si="176"/>
        <v>0</v>
      </c>
      <c r="O612" s="37">
        <f t="shared" si="176"/>
        <v>0</v>
      </c>
      <c r="P612" s="37">
        <f t="shared" si="176"/>
        <v>0</v>
      </c>
      <c r="Q612" s="37">
        <f t="shared" si="176"/>
        <v>0</v>
      </c>
      <c r="R612" s="37">
        <f t="shared" si="176"/>
        <v>0</v>
      </c>
      <c r="S612" s="37">
        <f t="shared" si="176"/>
        <v>0</v>
      </c>
      <c r="T612" s="37">
        <f t="shared" si="176"/>
        <v>0</v>
      </c>
      <c r="U612" s="37">
        <f t="shared" si="176"/>
        <v>0</v>
      </c>
      <c r="V612" s="37">
        <f t="shared" si="176"/>
        <v>0</v>
      </c>
      <c r="W612" s="37">
        <f t="shared" si="176"/>
        <v>0</v>
      </c>
      <c r="X612" s="37">
        <f t="shared" si="176"/>
        <v>0</v>
      </c>
      <c r="Y612" s="37">
        <f t="shared" si="176"/>
        <v>0</v>
      </c>
      <c r="Z612" s="37">
        <f t="shared" si="176"/>
        <v>0</v>
      </c>
      <c r="AA612" s="37">
        <f t="shared" si="176"/>
        <v>0</v>
      </c>
      <c r="AB612" s="37">
        <f t="shared" si="176"/>
        <v>0</v>
      </c>
      <c r="AC612" s="37">
        <f t="shared" si="176"/>
        <v>0</v>
      </c>
      <c r="AD612" s="37">
        <f t="shared" si="176"/>
        <v>0</v>
      </c>
      <c r="AE612" s="37">
        <f t="shared" si="176"/>
        <v>0</v>
      </c>
    </row>
    <row r="613" spans="1:31" x14ac:dyDescent="0.2">
      <c r="A613" s="12" t="s">
        <v>390</v>
      </c>
      <c r="B613" s="7" t="s">
        <v>391</v>
      </c>
      <c r="C613" s="28">
        <f>+C614+C615+C616+C617+C618+C619+C620+C621+C622+C623</f>
        <v>0</v>
      </c>
      <c r="D613" s="28">
        <f t="shared" ref="D613:AE613" si="177">+D614+D615+D616+D617+D618+D619+D620+D621+D622+D623</f>
        <v>0</v>
      </c>
      <c r="E613" s="28">
        <f t="shared" si="177"/>
        <v>0</v>
      </c>
      <c r="F613" s="28">
        <f t="shared" si="177"/>
        <v>0</v>
      </c>
      <c r="G613" s="28">
        <f t="shared" si="177"/>
        <v>0</v>
      </c>
      <c r="H613" s="28">
        <f t="shared" si="177"/>
        <v>0</v>
      </c>
      <c r="I613" s="28">
        <f t="shared" si="177"/>
        <v>0</v>
      </c>
      <c r="J613" s="28">
        <f t="shared" si="177"/>
        <v>0</v>
      </c>
      <c r="K613" s="28">
        <f t="shared" si="177"/>
        <v>0</v>
      </c>
      <c r="L613" s="28">
        <f t="shared" si="177"/>
        <v>0</v>
      </c>
      <c r="M613" s="28">
        <f t="shared" si="177"/>
        <v>0</v>
      </c>
      <c r="N613" s="28">
        <f t="shared" si="177"/>
        <v>0</v>
      </c>
      <c r="O613" s="28">
        <f t="shared" si="177"/>
        <v>0</v>
      </c>
      <c r="P613" s="28">
        <f t="shared" si="177"/>
        <v>0</v>
      </c>
      <c r="Q613" s="28">
        <f t="shared" si="177"/>
        <v>0</v>
      </c>
      <c r="R613" s="28">
        <f t="shared" si="177"/>
        <v>0</v>
      </c>
      <c r="S613" s="28">
        <f t="shared" si="177"/>
        <v>0</v>
      </c>
      <c r="T613" s="28">
        <f t="shared" si="177"/>
        <v>0</v>
      </c>
      <c r="U613" s="28">
        <f t="shared" si="177"/>
        <v>0</v>
      </c>
      <c r="V613" s="28">
        <f t="shared" si="177"/>
        <v>0</v>
      </c>
      <c r="W613" s="28">
        <f t="shared" si="177"/>
        <v>0</v>
      </c>
      <c r="X613" s="28">
        <f t="shared" si="177"/>
        <v>0</v>
      </c>
      <c r="Y613" s="28">
        <f t="shared" si="177"/>
        <v>0</v>
      </c>
      <c r="Z613" s="28">
        <f t="shared" si="177"/>
        <v>0</v>
      </c>
      <c r="AA613" s="28">
        <f t="shared" si="177"/>
        <v>0</v>
      </c>
      <c r="AB613" s="28">
        <f t="shared" si="177"/>
        <v>0</v>
      </c>
      <c r="AC613" s="28">
        <f t="shared" si="177"/>
        <v>0</v>
      </c>
      <c r="AD613" s="28">
        <f t="shared" si="177"/>
        <v>0</v>
      </c>
      <c r="AE613" s="28">
        <f t="shared" si="177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7">
        <f>+C544</f>
        <v>0</v>
      </c>
      <c r="D618" s="37">
        <f t="shared" ref="D618:AE618" si="178">+D544</f>
        <v>0</v>
      </c>
      <c r="E618" s="37">
        <f t="shared" si="178"/>
        <v>0</v>
      </c>
      <c r="F618" s="37">
        <f t="shared" si="178"/>
        <v>0</v>
      </c>
      <c r="G618" s="37">
        <f t="shared" si="178"/>
        <v>0</v>
      </c>
      <c r="H618" s="37">
        <f t="shared" si="178"/>
        <v>0</v>
      </c>
      <c r="I618" s="37">
        <f t="shared" si="178"/>
        <v>0</v>
      </c>
      <c r="J618" s="37">
        <f t="shared" si="178"/>
        <v>0</v>
      </c>
      <c r="K618" s="37">
        <f t="shared" si="178"/>
        <v>0</v>
      </c>
      <c r="L618" s="37">
        <f t="shared" si="178"/>
        <v>0</v>
      </c>
      <c r="M618" s="37">
        <f t="shared" si="178"/>
        <v>0</v>
      </c>
      <c r="N618" s="37">
        <f t="shared" si="178"/>
        <v>0</v>
      </c>
      <c r="O618" s="37">
        <f t="shared" si="178"/>
        <v>0</v>
      </c>
      <c r="P618" s="37">
        <f t="shared" si="178"/>
        <v>0</v>
      </c>
      <c r="Q618" s="37">
        <f t="shared" si="178"/>
        <v>0</v>
      </c>
      <c r="R618" s="37">
        <f t="shared" si="178"/>
        <v>0</v>
      </c>
      <c r="S618" s="37">
        <f t="shared" si="178"/>
        <v>0</v>
      </c>
      <c r="T618" s="37">
        <f t="shared" si="178"/>
        <v>0</v>
      </c>
      <c r="U618" s="37">
        <f t="shared" si="178"/>
        <v>0</v>
      </c>
      <c r="V618" s="37">
        <f t="shared" si="178"/>
        <v>0</v>
      </c>
      <c r="W618" s="37">
        <f t="shared" si="178"/>
        <v>0</v>
      </c>
      <c r="X618" s="37">
        <f t="shared" si="178"/>
        <v>0</v>
      </c>
      <c r="Y618" s="37">
        <f t="shared" si="178"/>
        <v>0</v>
      </c>
      <c r="Z618" s="37">
        <f t="shared" si="178"/>
        <v>0</v>
      </c>
      <c r="AA618" s="37">
        <f t="shared" si="178"/>
        <v>0</v>
      </c>
      <c r="AB618" s="37">
        <f t="shared" si="178"/>
        <v>0</v>
      </c>
      <c r="AC618" s="37">
        <f t="shared" si="178"/>
        <v>0</v>
      </c>
      <c r="AD618" s="37">
        <f t="shared" si="178"/>
        <v>0</v>
      </c>
      <c r="AE618" s="37">
        <f t="shared" si="178"/>
        <v>0</v>
      </c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7">
        <f>+C549</f>
        <v>0</v>
      </c>
      <c r="D620" s="37">
        <f t="shared" ref="D620:AE620" si="179">+D549</f>
        <v>0</v>
      </c>
      <c r="E620" s="37">
        <f t="shared" si="179"/>
        <v>0</v>
      </c>
      <c r="F620" s="37">
        <f t="shared" si="179"/>
        <v>0</v>
      </c>
      <c r="G620" s="37">
        <f t="shared" si="179"/>
        <v>0</v>
      </c>
      <c r="H620" s="37">
        <f t="shared" si="179"/>
        <v>0</v>
      </c>
      <c r="I620" s="37">
        <f t="shared" si="179"/>
        <v>0</v>
      </c>
      <c r="J620" s="37">
        <f t="shared" si="179"/>
        <v>0</v>
      </c>
      <c r="K620" s="37">
        <f t="shared" si="179"/>
        <v>0</v>
      </c>
      <c r="L620" s="37">
        <f t="shared" si="179"/>
        <v>0</v>
      </c>
      <c r="M620" s="37">
        <f t="shared" si="179"/>
        <v>0</v>
      </c>
      <c r="N620" s="37">
        <f t="shared" si="179"/>
        <v>0</v>
      </c>
      <c r="O620" s="37">
        <f t="shared" si="179"/>
        <v>0</v>
      </c>
      <c r="P620" s="37">
        <f t="shared" si="179"/>
        <v>0</v>
      </c>
      <c r="Q620" s="37">
        <f t="shared" si="179"/>
        <v>0</v>
      </c>
      <c r="R620" s="37">
        <f t="shared" si="179"/>
        <v>0</v>
      </c>
      <c r="S620" s="37">
        <f t="shared" si="179"/>
        <v>0</v>
      </c>
      <c r="T620" s="37">
        <f t="shared" si="179"/>
        <v>0</v>
      </c>
      <c r="U620" s="37">
        <f t="shared" si="179"/>
        <v>0</v>
      </c>
      <c r="V620" s="37">
        <f t="shared" si="179"/>
        <v>0</v>
      </c>
      <c r="W620" s="37">
        <f t="shared" si="179"/>
        <v>0</v>
      </c>
      <c r="X620" s="37">
        <f t="shared" si="179"/>
        <v>0</v>
      </c>
      <c r="Y620" s="37">
        <f t="shared" si="179"/>
        <v>0</v>
      </c>
      <c r="Z620" s="37">
        <f t="shared" si="179"/>
        <v>0</v>
      </c>
      <c r="AA620" s="37">
        <f t="shared" si="179"/>
        <v>0</v>
      </c>
      <c r="AB620" s="37">
        <f t="shared" si="179"/>
        <v>0</v>
      </c>
      <c r="AC620" s="37">
        <f t="shared" si="179"/>
        <v>0</v>
      </c>
      <c r="AD620" s="37">
        <f t="shared" si="179"/>
        <v>0</v>
      </c>
      <c r="AE620" s="37">
        <f t="shared" si="179"/>
        <v>0</v>
      </c>
    </row>
    <row r="621" spans="1:31" x14ac:dyDescent="0.2">
      <c r="A621" s="9" t="s">
        <v>543</v>
      </c>
      <c r="B621" s="4" t="s">
        <v>544</v>
      </c>
      <c r="C621" s="37">
        <f>+C552</f>
        <v>0</v>
      </c>
      <c r="D621" s="37">
        <f t="shared" ref="D621:AE623" si="180">+D552</f>
        <v>0</v>
      </c>
      <c r="E621" s="37">
        <f t="shared" si="180"/>
        <v>0</v>
      </c>
      <c r="F621" s="37">
        <f t="shared" si="180"/>
        <v>0</v>
      </c>
      <c r="G621" s="37">
        <f t="shared" si="180"/>
        <v>0</v>
      </c>
      <c r="H621" s="37">
        <f t="shared" si="180"/>
        <v>0</v>
      </c>
      <c r="I621" s="37">
        <f t="shared" si="180"/>
        <v>0</v>
      </c>
      <c r="J621" s="37">
        <f t="shared" si="180"/>
        <v>0</v>
      </c>
      <c r="K621" s="37">
        <f t="shared" si="180"/>
        <v>0</v>
      </c>
      <c r="L621" s="37">
        <f t="shared" si="180"/>
        <v>0</v>
      </c>
      <c r="M621" s="37">
        <f t="shared" si="180"/>
        <v>0</v>
      </c>
      <c r="N621" s="37">
        <f t="shared" si="180"/>
        <v>0</v>
      </c>
      <c r="O621" s="37">
        <f t="shared" si="180"/>
        <v>0</v>
      </c>
      <c r="P621" s="37">
        <f t="shared" si="180"/>
        <v>0</v>
      </c>
      <c r="Q621" s="37">
        <f t="shared" si="180"/>
        <v>0</v>
      </c>
      <c r="R621" s="37">
        <f t="shared" si="180"/>
        <v>0</v>
      </c>
      <c r="S621" s="37">
        <f t="shared" si="180"/>
        <v>0</v>
      </c>
      <c r="T621" s="37">
        <f t="shared" si="180"/>
        <v>0</v>
      </c>
      <c r="U621" s="37">
        <f t="shared" si="180"/>
        <v>0</v>
      </c>
      <c r="V621" s="37">
        <f t="shared" si="180"/>
        <v>0</v>
      </c>
      <c r="W621" s="37">
        <f t="shared" si="180"/>
        <v>0</v>
      </c>
      <c r="X621" s="37">
        <f t="shared" si="180"/>
        <v>0</v>
      </c>
      <c r="Y621" s="37">
        <f t="shared" si="180"/>
        <v>0</v>
      </c>
      <c r="Z621" s="37">
        <f t="shared" si="180"/>
        <v>0</v>
      </c>
      <c r="AA621" s="37">
        <f t="shared" si="180"/>
        <v>0</v>
      </c>
      <c r="AB621" s="37">
        <f t="shared" si="180"/>
        <v>0</v>
      </c>
      <c r="AC621" s="37">
        <f t="shared" si="180"/>
        <v>0</v>
      </c>
      <c r="AD621" s="37">
        <f t="shared" si="180"/>
        <v>0</v>
      </c>
      <c r="AE621" s="37">
        <f t="shared" si="180"/>
        <v>0</v>
      </c>
    </row>
    <row r="622" spans="1:31" x14ac:dyDescent="0.2">
      <c r="A622" s="9" t="s">
        <v>545</v>
      </c>
      <c r="B622" s="4" t="s">
        <v>546</v>
      </c>
      <c r="C622" s="37">
        <f>+C553</f>
        <v>0</v>
      </c>
      <c r="D622" s="37">
        <f t="shared" si="180"/>
        <v>0</v>
      </c>
      <c r="E622" s="37">
        <f t="shared" si="180"/>
        <v>0</v>
      </c>
      <c r="F622" s="37">
        <f t="shared" si="180"/>
        <v>0</v>
      </c>
      <c r="G622" s="37">
        <f t="shared" si="180"/>
        <v>0</v>
      </c>
      <c r="H622" s="37">
        <f t="shared" si="180"/>
        <v>0</v>
      </c>
      <c r="I622" s="37">
        <f t="shared" si="180"/>
        <v>0</v>
      </c>
      <c r="J622" s="37">
        <f t="shared" si="180"/>
        <v>0</v>
      </c>
      <c r="K622" s="37">
        <f t="shared" si="180"/>
        <v>0</v>
      </c>
      <c r="L622" s="37">
        <f t="shared" si="180"/>
        <v>0</v>
      </c>
      <c r="M622" s="37">
        <f t="shared" si="180"/>
        <v>0</v>
      </c>
      <c r="N622" s="37">
        <f t="shared" si="180"/>
        <v>0</v>
      </c>
      <c r="O622" s="37">
        <f t="shared" si="180"/>
        <v>0</v>
      </c>
      <c r="P622" s="37">
        <f t="shared" si="180"/>
        <v>0</v>
      </c>
      <c r="Q622" s="37">
        <f t="shared" si="180"/>
        <v>0</v>
      </c>
      <c r="R622" s="37">
        <f t="shared" si="180"/>
        <v>0</v>
      </c>
      <c r="S622" s="37">
        <f t="shared" si="180"/>
        <v>0</v>
      </c>
      <c r="T622" s="37">
        <f t="shared" si="180"/>
        <v>0</v>
      </c>
      <c r="U622" s="37">
        <f t="shared" si="180"/>
        <v>0</v>
      </c>
      <c r="V622" s="37">
        <f t="shared" si="180"/>
        <v>0</v>
      </c>
      <c r="W622" s="37">
        <f t="shared" si="180"/>
        <v>0</v>
      </c>
      <c r="X622" s="37">
        <f t="shared" si="180"/>
        <v>0</v>
      </c>
      <c r="Y622" s="37">
        <f t="shared" si="180"/>
        <v>0</v>
      </c>
      <c r="Z622" s="37">
        <f t="shared" si="180"/>
        <v>0</v>
      </c>
      <c r="AA622" s="37">
        <f t="shared" si="180"/>
        <v>0</v>
      </c>
      <c r="AB622" s="37">
        <f t="shared" si="180"/>
        <v>0</v>
      </c>
      <c r="AC622" s="37">
        <f t="shared" si="180"/>
        <v>0</v>
      </c>
      <c r="AD622" s="37">
        <f t="shared" si="180"/>
        <v>0</v>
      </c>
      <c r="AE622" s="37">
        <f t="shared" si="180"/>
        <v>0</v>
      </c>
    </row>
    <row r="623" spans="1:31" x14ac:dyDescent="0.2">
      <c r="A623" s="9" t="s">
        <v>547</v>
      </c>
      <c r="B623" s="4" t="s">
        <v>184</v>
      </c>
      <c r="C623" s="37">
        <f>+C554</f>
        <v>0</v>
      </c>
      <c r="D623" s="37">
        <f t="shared" si="180"/>
        <v>0</v>
      </c>
      <c r="E623" s="37">
        <f t="shared" si="180"/>
        <v>0</v>
      </c>
      <c r="F623" s="37">
        <f t="shared" si="180"/>
        <v>0</v>
      </c>
      <c r="G623" s="37">
        <f t="shared" si="180"/>
        <v>0</v>
      </c>
      <c r="H623" s="37">
        <f t="shared" si="180"/>
        <v>0</v>
      </c>
      <c r="I623" s="37">
        <f t="shared" si="180"/>
        <v>0</v>
      </c>
      <c r="J623" s="37">
        <f t="shared" si="180"/>
        <v>0</v>
      </c>
      <c r="K623" s="37">
        <f t="shared" si="180"/>
        <v>0</v>
      </c>
      <c r="L623" s="37">
        <f t="shared" si="180"/>
        <v>0</v>
      </c>
      <c r="M623" s="37">
        <f t="shared" si="180"/>
        <v>0</v>
      </c>
      <c r="N623" s="37">
        <f t="shared" si="180"/>
        <v>0</v>
      </c>
      <c r="O623" s="37">
        <f t="shared" si="180"/>
        <v>0</v>
      </c>
      <c r="P623" s="37">
        <f t="shared" si="180"/>
        <v>0</v>
      </c>
      <c r="Q623" s="37">
        <f t="shared" si="180"/>
        <v>0</v>
      </c>
      <c r="R623" s="37">
        <f t="shared" si="180"/>
        <v>0</v>
      </c>
      <c r="S623" s="37">
        <f t="shared" si="180"/>
        <v>0</v>
      </c>
      <c r="T623" s="37">
        <f t="shared" si="180"/>
        <v>0</v>
      </c>
      <c r="U623" s="37">
        <f t="shared" si="180"/>
        <v>0</v>
      </c>
      <c r="V623" s="37">
        <f t="shared" si="180"/>
        <v>0</v>
      </c>
      <c r="W623" s="37">
        <f t="shared" si="180"/>
        <v>0</v>
      </c>
      <c r="X623" s="37">
        <f t="shared" si="180"/>
        <v>0</v>
      </c>
      <c r="Y623" s="37">
        <f t="shared" si="180"/>
        <v>0</v>
      </c>
      <c r="Z623" s="37">
        <f t="shared" si="180"/>
        <v>0</v>
      </c>
      <c r="AA623" s="37">
        <f t="shared" si="180"/>
        <v>0</v>
      </c>
      <c r="AB623" s="37">
        <f t="shared" si="180"/>
        <v>0</v>
      </c>
      <c r="AC623" s="37">
        <f t="shared" si="180"/>
        <v>0</v>
      </c>
      <c r="AD623" s="37">
        <f t="shared" si="180"/>
        <v>0</v>
      </c>
      <c r="AE623" s="37">
        <f t="shared" si="180"/>
        <v>0</v>
      </c>
    </row>
    <row r="624" spans="1:31" x14ac:dyDescent="0.2">
      <c r="A624" s="12" t="s">
        <v>548</v>
      </c>
      <c r="B624" s="7" t="s">
        <v>804</v>
      </c>
      <c r="C624" s="28">
        <f>+C625+C626+C627+C628+C629+C630+C631+C632</f>
        <v>-1820.2214859711701</v>
      </c>
      <c r="D624" s="28">
        <f t="shared" ref="D624:AE624" si="181">+D625+D626+D627+D628+D629+D630+D631+D632</f>
        <v>-1946.724805007756</v>
      </c>
      <c r="E624" s="28">
        <f t="shared" si="181"/>
        <v>-2137.0344876898002</v>
      </c>
      <c r="F624" s="28">
        <f t="shared" si="181"/>
        <v>-2299.4219874594905</v>
      </c>
      <c r="G624" s="28">
        <f t="shared" si="181"/>
        <v>-2420.6726294096206</v>
      </c>
      <c r="H624" s="28">
        <f t="shared" si="181"/>
        <v>-2313.393769529981</v>
      </c>
      <c r="I624" s="28">
        <f t="shared" si="181"/>
        <v>-2364.2095117359472</v>
      </c>
      <c r="J624" s="28">
        <f t="shared" si="181"/>
        <v>-2454.9239662272439</v>
      </c>
      <c r="K624" s="28">
        <f t="shared" si="181"/>
        <v>-2471.1464742173234</v>
      </c>
      <c r="L624" s="28">
        <f t="shared" si="181"/>
        <v>-2654.368318886663</v>
      </c>
      <c r="M624" s="28">
        <f t="shared" si="181"/>
        <v>-2714.3446400704852</v>
      </c>
      <c r="N624" s="28">
        <f t="shared" si="181"/>
        <v>-2717.7550568455672</v>
      </c>
      <c r="O624" s="28">
        <f t="shared" si="181"/>
        <v>-2756.3806569908647</v>
      </c>
      <c r="P624" s="28">
        <f t="shared" si="181"/>
        <v>-2910.7028477901385</v>
      </c>
      <c r="Q624" s="28">
        <f t="shared" si="181"/>
        <v>-2589.9550522813597</v>
      </c>
      <c r="R624" s="28">
        <f t="shared" si="181"/>
        <v>-2664.07292594719</v>
      </c>
      <c r="S624" s="28">
        <f t="shared" si="181"/>
        <v>-2817.619725311522</v>
      </c>
      <c r="T624" s="28">
        <f t="shared" si="181"/>
        <v>-2867.1796945612396</v>
      </c>
      <c r="U624" s="28">
        <f t="shared" si="181"/>
        <v>-2878.0645093369985</v>
      </c>
      <c r="V624" s="28">
        <f t="shared" si="181"/>
        <v>-2881.3522165406785</v>
      </c>
      <c r="W624" s="28">
        <f t="shared" si="181"/>
        <v>-3009.2524978841134</v>
      </c>
      <c r="X624" s="28">
        <f t="shared" si="181"/>
        <v>-3128.2075125744223</v>
      </c>
      <c r="Y624" s="28">
        <f t="shared" si="181"/>
        <v>-3136.6786701982019</v>
      </c>
      <c r="Z624" s="28">
        <f t="shared" si="181"/>
        <v>-3345.9350647329143</v>
      </c>
      <c r="AA624" s="28">
        <f t="shared" si="181"/>
        <v>-3439.3035028410086</v>
      </c>
      <c r="AB624" s="28">
        <f t="shared" si="181"/>
        <v>-3522.2562318265154</v>
      </c>
      <c r="AC624" s="28">
        <f t="shared" si="181"/>
        <v>-3489.5885683575675</v>
      </c>
      <c r="AD624" s="28">
        <f t="shared" si="181"/>
        <v>-3359.0162547711166</v>
      </c>
      <c r="AE624" s="28">
        <f t="shared" si="181"/>
        <v>-3319.0896060359796</v>
      </c>
    </row>
    <row r="625" spans="1:31" x14ac:dyDescent="0.2">
      <c r="A625" s="9" t="s">
        <v>549</v>
      </c>
      <c r="B625" s="4" t="s">
        <v>550</v>
      </c>
      <c r="C625" s="37">
        <f>+C556</f>
        <v>-1745.1779497101134</v>
      </c>
      <c r="D625" s="37">
        <f t="shared" ref="D625:AE625" si="182">+D556</f>
        <v>-1884.9268089930465</v>
      </c>
      <c r="E625" s="37">
        <f t="shared" si="182"/>
        <v>-2078.4636276930878</v>
      </c>
      <c r="F625" s="37">
        <f t="shared" si="182"/>
        <v>-2243.4197603977568</v>
      </c>
      <c r="G625" s="37">
        <f t="shared" si="182"/>
        <v>-2353.7656899646445</v>
      </c>
      <c r="H625" s="37">
        <f t="shared" si="182"/>
        <v>-2232.5768969800242</v>
      </c>
      <c r="I625" s="37">
        <f t="shared" si="182"/>
        <v>-2256.2962063766518</v>
      </c>
      <c r="J625" s="37">
        <f t="shared" si="182"/>
        <v>-2330.3832058155881</v>
      </c>
      <c r="K625" s="37">
        <f t="shared" si="182"/>
        <v>-2364.3415136258532</v>
      </c>
      <c r="L625" s="37">
        <f t="shared" si="182"/>
        <v>-2524.6492476749577</v>
      </c>
      <c r="M625" s="37">
        <f t="shared" si="182"/>
        <v>-2558.5393700301761</v>
      </c>
      <c r="N625" s="37">
        <f t="shared" si="182"/>
        <v>-2580.3609281002905</v>
      </c>
      <c r="O625" s="37">
        <f t="shared" si="182"/>
        <v>-2628.3925222461739</v>
      </c>
      <c r="P625" s="37">
        <f t="shared" si="182"/>
        <v>-2784.3370425132011</v>
      </c>
      <c r="Q625" s="37">
        <f t="shared" si="182"/>
        <v>-2408.2647180088625</v>
      </c>
      <c r="R625" s="37">
        <f t="shared" si="182"/>
        <v>-2493.7190831195121</v>
      </c>
      <c r="S625" s="37">
        <f t="shared" si="182"/>
        <v>-2624.6715535891899</v>
      </c>
      <c r="T625" s="37">
        <f t="shared" si="182"/>
        <v>-2711.2953957104432</v>
      </c>
      <c r="U625" s="37">
        <f t="shared" si="182"/>
        <v>-2714.6699281910214</v>
      </c>
      <c r="V625" s="37">
        <f t="shared" si="182"/>
        <v>-2750.4392674608312</v>
      </c>
      <c r="W625" s="37">
        <f t="shared" si="182"/>
        <v>-2847.7304056961257</v>
      </c>
      <c r="X625" s="37">
        <f t="shared" si="182"/>
        <v>-2965.0665035826664</v>
      </c>
      <c r="Y625" s="37">
        <f t="shared" si="182"/>
        <v>-3008.5964325215086</v>
      </c>
      <c r="Z625" s="37">
        <f t="shared" si="182"/>
        <v>-3243.5124685421524</v>
      </c>
      <c r="AA625" s="37">
        <f t="shared" si="182"/>
        <v>-3259.2133909356726</v>
      </c>
      <c r="AB625" s="37">
        <f t="shared" si="182"/>
        <v>-3301.0786197984312</v>
      </c>
      <c r="AC625" s="37">
        <f t="shared" si="182"/>
        <v>-3311.8161104949477</v>
      </c>
      <c r="AD625" s="37">
        <f t="shared" si="182"/>
        <v>-3176.3262508486659</v>
      </c>
      <c r="AE625" s="37">
        <f t="shared" si="182"/>
        <v>-3104.445470946318</v>
      </c>
    </row>
    <row r="626" spans="1:31" x14ac:dyDescent="0.2">
      <c r="A626" s="9" t="s">
        <v>668</v>
      </c>
      <c r="B626" s="4" t="s">
        <v>639</v>
      </c>
      <c r="C626" s="37">
        <f>+C559</f>
        <v>0</v>
      </c>
      <c r="D626" s="37">
        <f t="shared" ref="D626:AE626" si="183">+D559</f>
        <v>0</v>
      </c>
      <c r="E626" s="37">
        <f t="shared" si="183"/>
        <v>0</v>
      </c>
      <c r="F626" s="37">
        <f t="shared" si="183"/>
        <v>0</v>
      </c>
      <c r="G626" s="37">
        <f t="shared" si="183"/>
        <v>0</v>
      </c>
      <c r="H626" s="37">
        <f t="shared" si="183"/>
        <v>0</v>
      </c>
      <c r="I626" s="37">
        <f t="shared" si="183"/>
        <v>0</v>
      </c>
      <c r="J626" s="37">
        <f t="shared" si="183"/>
        <v>0</v>
      </c>
      <c r="K626" s="37">
        <f t="shared" si="183"/>
        <v>0</v>
      </c>
      <c r="L626" s="37">
        <f t="shared" si="183"/>
        <v>0</v>
      </c>
      <c r="M626" s="37">
        <f t="shared" si="183"/>
        <v>0</v>
      </c>
      <c r="N626" s="37">
        <f t="shared" si="183"/>
        <v>0</v>
      </c>
      <c r="O626" s="37">
        <f t="shared" si="183"/>
        <v>0</v>
      </c>
      <c r="P626" s="37">
        <f t="shared" si="183"/>
        <v>0</v>
      </c>
      <c r="Q626" s="37">
        <f t="shared" si="183"/>
        <v>0</v>
      </c>
      <c r="R626" s="37">
        <f t="shared" si="183"/>
        <v>0</v>
      </c>
      <c r="S626" s="37">
        <f t="shared" si="183"/>
        <v>0</v>
      </c>
      <c r="T626" s="37">
        <f t="shared" si="183"/>
        <v>0</v>
      </c>
      <c r="U626" s="37">
        <f t="shared" si="183"/>
        <v>0</v>
      </c>
      <c r="V626" s="37">
        <f t="shared" si="183"/>
        <v>0</v>
      </c>
      <c r="W626" s="37">
        <f t="shared" si="183"/>
        <v>0</v>
      </c>
      <c r="X626" s="37">
        <f t="shared" si="183"/>
        <v>0</v>
      </c>
      <c r="Y626" s="37">
        <f t="shared" si="183"/>
        <v>0</v>
      </c>
      <c r="Z626" s="37">
        <f t="shared" si="183"/>
        <v>0</v>
      </c>
      <c r="AA626" s="37">
        <f t="shared" si="183"/>
        <v>0</v>
      </c>
      <c r="AB626" s="37">
        <f t="shared" si="183"/>
        <v>0</v>
      </c>
      <c r="AC626" s="37">
        <f t="shared" si="183"/>
        <v>0</v>
      </c>
      <c r="AD626" s="37">
        <f t="shared" si="183"/>
        <v>0</v>
      </c>
      <c r="AE626" s="37">
        <f t="shared" si="183"/>
        <v>0</v>
      </c>
    </row>
    <row r="627" spans="1:31" x14ac:dyDescent="0.2">
      <c r="A627" s="9" t="s">
        <v>678</v>
      </c>
      <c r="B627" s="4" t="s">
        <v>645</v>
      </c>
      <c r="C627" s="37">
        <f>+C562</f>
        <v>-0.3174119299999999</v>
      </c>
      <c r="D627" s="37">
        <f t="shared" ref="D627:AE627" si="184">+D562</f>
        <v>-0.6348238599999998</v>
      </c>
      <c r="E627" s="37">
        <f t="shared" si="184"/>
        <v>-0.95223578999999992</v>
      </c>
      <c r="F627" s="37">
        <f t="shared" si="184"/>
        <v>-1.2696477199999996</v>
      </c>
      <c r="G627" s="37">
        <f t="shared" si="184"/>
        <v>-1.5870596499999996</v>
      </c>
      <c r="H627" s="37">
        <f t="shared" si="184"/>
        <v>-1.9044715799999998</v>
      </c>
      <c r="I627" s="37">
        <f t="shared" si="184"/>
        <v>-2.2218835100000001</v>
      </c>
      <c r="J627" s="37">
        <f t="shared" si="184"/>
        <v>-2.5392954399999992</v>
      </c>
      <c r="K627" s="37">
        <f t="shared" si="184"/>
        <v>-2.8567073700000005</v>
      </c>
      <c r="L627" s="37">
        <f t="shared" si="184"/>
        <v>-3.1741192999999992</v>
      </c>
      <c r="M627" s="37">
        <f t="shared" si="184"/>
        <v>-3.491531230000001</v>
      </c>
      <c r="N627" s="37">
        <f t="shared" si="184"/>
        <v>-3.8089431599999997</v>
      </c>
      <c r="O627" s="37">
        <f t="shared" si="184"/>
        <v>-4.1549381279999995</v>
      </c>
      <c r="P627" s="37">
        <f t="shared" si="184"/>
        <v>-4.5009330960000007</v>
      </c>
      <c r="Q627" s="37">
        <f t="shared" si="184"/>
        <v>-4.8469280639999992</v>
      </c>
      <c r="R627" s="37">
        <f t="shared" si="184"/>
        <v>-5.1929230319999986</v>
      </c>
      <c r="S627" s="37">
        <f t="shared" si="184"/>
        <v>-5.5389179999999998</v>
      </c>
      <c r="T627" s="37">
        <f t="shared" si="184"/>
        <v>-5.8849129679999974</v>
      </c>
      <c r="U627" s="37">
        <f t="shared" si="184"/>
        <v>-6.2880878939999976</v>
      </c>
      <c r="V627" s="37">
        <f t="shared" si="184"/>
        <v>-6.6912628199999995</v>
      </c>
      <c r="W627" s="37">
        <f t="shared" si="184"/>
        <v>-6.777025816000001</v>
      </c>
      <c r="X627" s="37">
        <f t="shared" si="184"/>
        <v>-6.8627888119999962</v>
      </c>
      <c r="Y627" s="37">
        <f t="shared" si="184"/>
        <v>-6.9485518079999977</v>
      </c>
      <c r="Z627" s="37">
        <f t="shared" si="184"/>
        <v>-7.0343148039999983</v>
      </c>
      <c r="AA627" s="37">
        <f t="shared" si="184"/>
        <v>-25.553180443999985</v>
      </c>
      <c r="AB627" s="37">
        <f t="shared" si="184"/>
        <v>-44.072046084</v>
      </c>
      <c r="AC627" s="37">
        <f t="shared" si="184"/>
        <v>-62.590911723999959</v>
      </c>
      <c r="AD627" s="37">
        <f t="shared" si="184"/>
        <v>-81.109777363999967</v>
      </c>
      <c r="AE627" s="37">
        <f t="shared" si="184"/>
        <v>-99.628643003999997</v>
      </c>
    </row>
    <row r="628" spans="1:31" x14ac:dyDescent="0.2">
      <c r="A628" s="9" t="s">
        <v>688</v>
      </c>
      <c r="B628" s="4" t="s">
        <v>651</v>
      </c>
      <c r="C628" s="37">
        <f>+C565</f>
        <v>0</v>
      </c>
      <c r="D628" s="37">
        <f t="shared" ref="D628:AE628" si="185">+D565</f>
        <v>0</v>
      </c>
      <c r="E628" s="37">
        <f t="shared" si="185"/>
        <v>0</v>
      </c>
      <c r="F628" s="37">
        <f t="shared" si="185"/>
        <v>0</v>
      </c>
      <c r="G628" s="37">
        <f t="shared" si="185"/>
        <v>0</v>
      </c>
      <c r="H628" s="37">
        <f t="shared" si="185"/>
        <v>0</v>
      </c>
      <c r="I628" s="37">
        <f t="shared" si="185"/>
        <v>0</v>
      </c>
      <c r="J628" s="37">
        <f t="shared" si="185"/>
        <v>0</v>
      </c>
      <c r="K628" s="37">
        <f t="shared" si="185"/>
        <v>0</v>
      </c>
      <c r="L628" s="37">
        <f t="shared" si="185"/>
        <v>0</v>
      </c>
      <c r="M628" s="37">
        <f t="shared" si="185"/>
        <v>0</v>
      </c>
      <c r="N628" s="37">
        <f t="shared" si="185"/>
        <v>0</v>
      </c>
      <c r="O628" s="37">
        <f t="shared" si="185"/>
        <v>0</v>
      </c>
      <c r="P628" s="37">
        <f t="shared" si="185"/>
        <v>0</v>
      </c>
      <c r="Q628" s="37">
        <f t="shared" si="185"/>
        <v>0</v>
      </c>
      <c r="R628" s="37">
        <f t="shared" si="185"/>
        <v>0</v>
      </c>
      <c r="S628" s="37">
        <f t="shared" si="185"/>
        <v>0</v>
      </c>
      <c r="T628" s="37">
        <f t="shared" si="185"/>
        <v>0</v>
      </c>
      <c r="U628" s="37">
        <f t="shared" si="185"/>
        <v>0</v>
      </c>
      <c r="V628" s="37">
        <f t="shared" si="185"/>
        <v>0</v>
      </c>
      <c r="W628" s="37">
        <f t="shared" si="185"/>
        <v>0</v>
      </c>
      <c r="X628" s="37">
        <f t="shared" si="185"/>
        <v>0</v>
      </c>
      <c r="Y628" s="37">
        <f t="shared" si="185"/>
        <v>0</v>
      </c>
      <c r="Z628" s="37">
        <f t="shared" si="185"/>
        <v>0</v>
      </c>
      <c r="AA628" s="37">
        <f t="shared" si="185"/>
        <v>0</v>
      </c>
      <c r="AB628" s="37">
        <f t="shared" si="185"/>
        <v>0</v>
      </c>
      <c r="AC628" s="37">
        <f t="shared" si="185"/>
        <v>0</v>
      </c>
      <c r="AD628" s="37">
        <f t="shared" si="185"/>
        <v>0</v>
      </c>
      <c r="AE628" s="37">
        <f t="shared" si="185"/>
        <v>0</v>
      </c>
    </row>
    <row r="629" spans="1:31" x14ac:dyDescent="0.2">
      <c r="A629" s="9" t="s">
        <v>698</v>
      </c>
      <c r="B629" s="4" t="s">
        <v>657</v>
      </c>
      <c r="C629" s="37">
        <f>+C568</f>
        <v>0</v>
      </c>
      <c r="D629" s="37">
        <f t="shared" ref="D629:AE629" si="186">+D568</f>
        <v>0</v>
      </c>
      <c r="E629" s="37">
        <f t="shared" si="186"/>
        <v>0</v>
      </c>
      <c r="F629" s="37">
        <f t="shared" si="186"/>
        <v>0</v>
      </c>
      <c r="G629" s="37">
        <f t="shared" si="186"/>
        <v>0</v>
      </c>
      <c r="H629" s="37">
        <f t="shared" si="186"/>
        <v>0</v>
      </c>
      <c r="I629" s="37">
        <f t="shared" si="186"/>
        <v>0</v>
      </c>
      <c r="J629" s="37">
        <f t="shared" si="186"/>
        <v>0</v>
      </c>
      <c r="K629" s="37">
        <f t="shared" si="186"/>
        <v>0</v>
      </c>
      <c r="L629" s="37">
        <f t="shared" si="186"/>
        <v>0</v>
      </c>
      <c r="M629" s="37">
        <f t="shared" si="186"/>
        <v>0</v>
      </c>
      <c r="N629" s="37">
        <f t="shared" si="186"/>
        <v>0</v>
      </c>
      <c r="O629" s="37">
        <f t="shared" si="186"/>
        <v>0</v>
      </c>
      <c r="P629" s="37">
        <f t="shared" si="186"/>
        <v>0</v>
      </c>
      <c r="Q629" s="37">
        <f t="shared" si="186"/>
        <v>0</v>
      </c>
      <c r="R629" s="37">
        <f t="shared" si="186"/>
        <v>0</v>
      </c>
      <c r="S629" s="37">
        <f t="shared" si="186"/>
        <v>0</v>
      </c>
      <c r="T629" s="37">
        <f t="shared" si="186"/>
        <v>0</v>
      </c>
      <c r="U629" s="37">
        <f t="shared" si="186"/>
        <v>0</v>
      </c>
      <c r="V629" s="37">
        <f t="shared" si="186"/>
        <v>0</v>
      </c>
      <c r="W629" s="37">
        <f t="shared" si="186"/>
        <v>0</v>
      </c>
      <c r="X629" s="37">
        <f t="shared" si="186"/>
        <v>0</v>
      </c>
      <c r="Y629" s="37">
        <f t="shared" si="186"/>
        <v>0</v>
      </c>
      <c r="Z629" s="37">
        <f t="shared" si="186"/>
        <v>0</v>
      </c>
      <c r="AA629" s="37">
        <f t="shared" si="186"/>
        <v>0</v>
      </c>
      <c r="AB629" s="37">
        <f t="shared" si="186"/>
        <v>0</v>
      </c>
      <c r="AC629" s="37">
        <f t="shared" si="186"/>
        <v>0</v>
      </c>
      <c r="AD629" s="37">
        <f t="shared" si="186"/>
        <v>0</v>
      </c>
      <c r="AE629" s="37">
        <f t="shared" si="186"/>
        <v>0</v>
      </c>
    </row>
    <row r="630" spans="1:31" x14ac:dyDescent="0.2">
      <c r="A630" s="9" t="s">
        <v>708</v>
      </c>
      <c r="B630" s="4" t="s">
        <v>663</v>
      </c>
      <c r="C630" s="37">
        <f>+C571</f>
        <v>0</v>
      </c>
      <c r="D630" s="37">
        <f t="shared" ref="D630:AE630" si="187">+D571</f>
        <v>0</v>
      </c>
      <c r="E630" s="37">
        <f t="shared" si="187"/>
        <v>0</v>
      </c>
      <c r="F630" s="37">
        <f t="shared" si="187"/>
        <v>0</v>
      </c>
      <c r="G630" s="37">
        <f t="shared" si="187"/>
        <v>0</v>
      </c>
      <c r="H630" s="37">
        <f t="shared" si="187"/>
        <v>0</v>
      </c>
      <c r="I630" s="37">
        <f t="shared" si="187"/>
        <v>0</v>
      </c>
      <c r="J630" s="37">
        <f t="shared" si="187"/>
        <v>0</v>
      </c>
      <c r="K630" s="37">
        <f t="shared" si="187"/>
        <v>0</v>
      </c>
      <c r="L630" s="37">
        <f t="shared" si="187"/>
        <v>0</v>
      </c>
      <c r="M630" s="37">
        <f t="shared" si="187"/>
        <v>0</v>
      </c>
      <c r="N630" s="37">
        <f t="shared" si="187"/>
        <v>0</v>
      </c>
      <c r="O630" s="37">
        <f t="shared" si="187"/>
        <v>0</v>
      </c>
      <c r="P630" s="37">
        <f t="shared" si="187"/>
        <v>0</v>
      </c>
      <c r="Q630" s="37">
        <f t="shared" si="187"/>
        <v>0</v>
      </c>
      <c r="R630" s="37">
        <f t="shared" si="187"/>
        <v>0</v>
      </c>
      <c r="S630" s="37">
        <f t="shared" si="187"/>
        <v>0</v>
      </c>
      <c r="T630" s="37">
        <f t="shared" si="187"/>
        <v>0</v>
      </c>
      <c r="U630" s="37">
        <f t="shared" si="187"/>
        <v>0</v>
      </c>
      <c r="V630" s="37">
        <f t="shared" si="187"/>
        <v>0</v>
      </c>
      <c r="W630" s="37">
        <f t="shared" si="187"/>
        <v>0</v>
      </c>
      <c r="X630" s="37">
        <f t="shared" si="187"/>
        <v>0</v>
      </c>
      <c r="Y630" s="37">
        <f t="shared" si="187"/>
        <v>0</v>
      </c>
      <c r="Z630" s="37">
        <f t="shared" si="187"/>
        <v>0</v>
      </c>
      <c r="AA630" s="37">
        <f t="shared" si="187"/>
        <v>0</v>
      </c>
      <c r="AB630" s="37">
        <f t="shared" si="187"/>
        <v>0</v>
      </c>
      <c r="AC630" s="37">
        <f t="shared" si="187"/>
        <v>0</v>
      </c>
      <c r="AD630" s="37">
        <f t="shared" si="187"/>
        <v>0</v>
      </c>
      <c r="AE630" s="37">
        <f t="shared" si="187"/>
        <v>0</v>
      </c>
    </row>
    <row r="631" spans="1:31" x14ac:dyDescent="0.2">
      <c r="A631" s="9" t="s">
        <v>718</v>
      </c>
      <c r="B631" s="4" t="s">
        <v>719</v>
      </c>
      <c r="C631" s="37">
        <f>+C574</f>
        <v>-74.726124331056852</v>
      </c>
      <c r="D631" s="37">
        <f t="shared" ref="D631:AE631" si="188">+D574</f>
        <v>-61.163172154709407</v>
      </c>
      <c r="E631" s="37">
        <f t="shared" si="188"/>
        <v>-57.61862420671261</v>
      </c>
      <c r="F631" s="37">
        <f t="shared" si="188"/>
        <v>-54.732579341733526</v>
      </c>
      <c r="G631" s="37">
        <f t="shared" si="188"/>
        <v>-65.319879794976345</v>
      </c>
      <c r="H631" s="37">
        <f t="shared" si="188"/>
        <v>-78.912400969956508</v>
      </c>
      <c r="I631" s="37">
        <f t="shared" si="188"/>
        <v>-105.69142184929528</v>
      </c>
      <c r="J631" s="37">
        <f t="shared" si="188"/>
        <v>-122.00146497165568</v>
      </c>
      <c r="K631" s="37">
        <f t="shared" si="188"/>
        <v>-103.94825322146998</v>
      </c>
      <c r="L631" s="37">
        <f t="shared" si="188"/>
        <v>-126.54495191170535</v>
      </c>
      <c r="M631" s="37">
        <f t="shared" si="188"/>
        <v>-152.31373881030893</v>
      </c>
      <c r="N631" s="37">
        <f t="shared" si="188"/>
        <v>-133.5851855852768</v>
      </c>
      <c r="O631" s="37">
        <f t="shared" si="188"/>
        <v>-123.8331966166906</v>
      </c>
      <c r="P631" s="37">
        <f t="shared" si="188"/>
        <v>-121.86487218093716</v>
      </c>
      <c r="Q631" s="37">
        <f t="shared" si="188"/>
        <v>-176.84340620849702</v>
      </c>
      <c r="R631" s="37">
        <f t="shared" si="188"/>
        <v>-165.16091979567767</v>
      </c>
      <c r="S631" s="37">
        <f t="shared" si="188"/>
        <v>-187.40925372233178</v>
      </c>
      <c r="T631" s="37">
        <f t="shared" si="188"/>
        <v>-149.99938588279625</v>
      </c>
      <c r="U631" s="37">
        <f t="shared" si="188"/>
        <v>-157.10649325197716</v>
      </c>
      <c r="V631" s="37">
        <f t="shared" si="188"/>
        <v>-124.22168625984744</v>
      </c>
      <c r="W631" s="37">
        <f t="shared" si="188"/>
        <v>-154.74506637198789</v>
      </c>
      <c r="X631" s="37">
        <f t="shared" si="188"/>
        <v>-156.27822017975569</v>
      </c>
      <c r="Y631" s="37">
        <f t="shared" si="188"/>
        <v>-121.13368586869296</v>
      </c>
      <c r="Z631" s="37">
        <f t="shared" si="188"/>
        <v>-95.388281386761847</v>
      </c>
      <c r="AA631" s="37">
        <f t="shared" si="188"/>
        <v>-154.536931461336</v>
      </c>
      <c r="AB631" s="37">
        <f t="shared" si="188"/>
        <v>-177.10556594408445</v>
      </c>
      <c r="AC631" s="37">
        <f t="shared" si="188"/>
        <v>-115.18154613862018</v>
      </c>
      <c r="AD631" s="37">
        <f t="shared" si="188"/>
        <v>-101.58022655845055</v>
      </c>
      <c r="AE631" s="37">
        <f t="shared" si="188"/>
        <v>-115.01549208566168</v>
      </c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>+C634+C635+C636+C637+C638</f>
        <v>0</v>
      </c>
      <c r="D633" s="28">
        <f t="shared" ref="D633:AE633" si="189">+D634+D635+D636+D637+D638</f>
        <v>0</v>
      </c>
      <c r="E633" s="28">
        <f t="shared" si="189"/>
        <v>0</v>
      </c>
      <c r="F633" s="28">
        <f t="shared" si="189"/>
        <v>0</v>
      </c>
      <c r="G633" s="28">
        <f t="shared" si="189"/>
        <v>0</v>
      </c>
      <c r="H633" s="28">
        <f t="shared" si="189"/>
        <v>0</v>
      </c>
      <c r="I633" s="28">
        <f t="shared" si="189"/>
        <v>0</v>
      </c>
      <c r="J633" s="28">
        <f t="shared" si="189"/>
        <v>0</v>
      </c>
      <c r="K633" s="28">
        <f t="shared" si="189"/>
        <v>0</v>
      </c>
      <c r="L633" s="28">
        <f t="shared" si="189"/>
        <v>0</v>
      </c>
      <c r="M633" s="28">
        <f t="shared" si="189"/>
        <v>0</v>
      </c>
      <c r="N633" s="28">
        <f t="shared" si="189"/>
        <v>0</v>
      </c>
      <c r="O633" s="28">
        <f t="shared" si="189"/>
        <v>0</v>
      </c>
      <c r="P633" s="28">
        <f t="shared" si="189"/>
        <v>0</v>
      </c>
      <c r="Q633" s="28">
        <f t="shared" si="189"/>
        <v>0</v>
      </c>
      <c r="R633" s="28">
        <f t="shared" si="189"/>
        <v>0</v>
      </c>
      <c r="S633" s="28">
        <f t="shared" si="189"/>
        <v>0</v>
      </c>
      <c r="T633" s="28">
        <f t="shared" si="189"/>
        <v>0</v>
      </c>
      <c r="U633" s="28">
        <f t="shared" si="189"/>
        <v>0</v>
      </c>
      <c r="V633" s="28">
        <f t="shared" si="189"/>
        <v>0</v>
      </c>
      <c r="W633" s="28">
        <f t="shared" si="189"/>
        <v>0</v>
      </c>
      <c r="X633" s="28">
        <f t="shared" si="189"/>
        <v>0</v>
      </c>
      <c r="Y633" s="28">
        <f t="shared" si="189"/>
        <v>0</v>
      </c>
      <c r="Z633" s="28">
        <f t="shared" si="189"/>
        <v>0</v>
      </c>
      <c r="AA633" s="28">
        <f t="shared" si="189"/>
        <v>0</v>
      </c>
      <c r="AB633" s="28">
        <f t="shared" si="189"/>
        <v>0</v>
      </c>
      <c r="AC633" s="28">
        <f t="shared" si="189"/>
        <v>0</v>
      </c>
      <c r="AD633" s="28">
        <f t="shared" si="189"/>
        <v>0</v>
      </c>
      <c r="AE633" s="28">
        <f t="shared" si="189"/>
        <v>0</v>
      </c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37">
        <f>+C578</f>
        <v>0</v>
      </c>
      <c r="D635" s="37">
        <f t="shared" ref="D635:AE636" si="190">+D578</f>
        <v>0</v>
      </c>
      <c r="E635" s="37">
        <f t="shared" si="190"/>
        <v>0</v>
      </c>
      <c r="F635" s="37">
        <f t="shared" si="190"/>
        <v>0</v>
      </c>
      <c r="G635" s="37">
        <f t="shared" si="190"/>
        <v>0</v>
      </c>
      <c r="H635" s="37">
        <f t="shared" si="190"/>
        <v>0</v>
      </c>
      <c r="I635" s="37">
        <f t="shared" si="190"/>
        <v>0</v>
      </c>
      <c r="J635" s="37">
        <f t="shared" si="190"/>
        <v>0</v>
      </c>
      <c r="K635" s="37">
        <f t="shared" si="190"/>
        <v>0</v>
      </c>
      <c r="L635" s="37">
        <f t="shared" si="190"/>
        <v>0</v>
      </c>
      <c r="M635" s="37">
        <f t="shared" si="190"/>
        <v>0</v>
      </c>
      <c r="N635" s="37">
        <f t="shared" si="190"/>
        <v>0</v>
      </c>
      <c r="O635" s="37">
        <f t="shared" si="190"/>
        <v>0</v>
      </c>
      <c r="P635" s="37">
        <f t="shared" si="190"/>
        <v>0</v>
      </c>
      <c r="Q635" s="37">
        <f t="shared" si="190"/>
        <v>0</v>
      </c>
      <c r="R635" s="37">
        <f t="shared" si="190"/>
        <v>0</v>
      </c>
      <c r="S635" s="37">
        <f t="shared" si="190"/>
        <v>0</v>
      </c>
      <c r="T635" s="37">
        <f t="shared" si="190"/>
        <v>0</v>
      </c>
      <c r="U635" s="37">
        <f t="shared" si="190"/>
        <v>0</v>
      </c>
      <c r="V635" s="37">
        <f t="shared" si="190"/>
        <v>0</v>
      </c>
      <c r="W635" s="37">
        <f t="shared" si="190"/>
        <v>0</v>
      </c>
      <c r="X635" s="37">
        <f t="shared" si="190"/>
        <v>0</v>
      </c>
      <c r="Y635" s="37">
        <f t="shared" si="190"/>
        <v>0</v>
      </c>
      <c r="Z635" s="37">
        <f t="shared" si="190"/>
        <v>0</v>
      </c>
      <c r="AA635" s="37">
        <f t="shared" si="190"/>
        <v>0</v>
      </c>
      <c r="AB635" s="37">
        <f t="shared" si="190"/>
        <v>0</v>
      </c>
      <c r="AC635" s="37">
        <f t="shared" si="190"/>
        <v>0</v>
      </c>
      <c r="AD635" s="37">
        <f t="shared" si="190"/>
        <v>0</v>
      </c>
      <c r="AE635" s="37">
        <f t="shared" si="190"/>
        <v>0</v>
      </c>
    </row>
    <row r="636" spans="1:31" x14ac:dyDescent="0.2">
      <c r="A636" s="9" t="s">
        <v>730</v>
      </c>
      <c r="B636" s="4" t="s">
        <v>731</v>
      </c>
      <c r="C636" s="37">
        <f>+C579</f>
        <v>0</v>
      </c>
      <c r="D636" s="37">
        <f t="shared" si="190"/>
        <v>0</v>
      </c>
      <c r="E636" s="37">
        <f t="shared" si="190"/>
        <v>0</v>
      </c>
      <c r="F636" s="37">
        <f t="shared" si="190"/>
        <v>0</v>
      </c>
      <c r="G636" s="37">
        <f t="shared" si="190"/>
        <v>0</v>
      </c>
      <c r="H636" s="37">
        <f t="shared" si="190"/>
        <v>0</v>
      </c>
      <c r="I636" s="37">
        <f t="shared" si="190"/>
        <v>0</v>
      </c>
      <c r="J636" s="37">
        <f t="shared" si="190"/>
        <v>0</v>
      </c>
      <c r="K636" s="37">
        <f t="shared" si="190"/>
        <v>0</v>
      </c>
      <c r="L636" s="37">
        <f t="shared" si="190"/>
        <v>0</v>
      </c>
      <c r="M636" s="37">
        <f t="shared" si="190"/>
        <v>0</v>
      </c>
      <c r="N636" s="37">
        <f t="shared" si="190"/>
        <v>0</v>
      </c>
      <c r="O636" s="37">
        <f t="shared" si="190"/>
        <v>0</v>
      </c>
      <c r="P636" s="37">
        <f t="shared" si="190"/>
        <v>0</v>
      </c>
      <c r="Q636" s="37">
        <f t="shared" si="190"/>
        <v>0</v>
      </c>
      <c r="R636" s="37">
        <f t="shared" si="190"/>
        <v>0</v>
      </c>
      <c r="S636" s="37">
        <f t="shared" si="190"/>
        <v>0</v>
      </c>
      <c r="T636" s="37">
        <f t="shared" si="190"/>
        <v>0</v>
      </c>
      <c r="U636" s="37">
        <f t="shared" si="190"/>
        <v>0</v>
      </c>
      <c r="V636" s="37">
        <f t="shared" si="190"/>
        <v>0</v>
      </c>
      <c r="W636" s="37">
        <f t="shared" si="190"/>
        <v>0</v>
      </c>
      <c r="X636" s="37">
        <f t="shared" si="190"/>
        <v>0</v>
      </c>
      <c r="Y636" s="37">
        <f t="shared" si="190"/>
        <v>0</v>
      </c>
      <c r="Z636" s="37">
        <f t="shared" si="190"/>
        <v>0</v>
      </c>
      <c r="AA636" s="37">
        <f t="shared" si="190"/>
        <v>0</v>
      </c>
      <c r="AB636" s="37">
        <f t="shared" si="190"/>
        <v>0</v>
      </c>
      <c r="AC636" s="37">
        <f t="shared" si="190"/>
        <v>0</v>
      </c>
      <c r="AD636" s="37">
        <f t="shared" si="190"/>
        <v>0</v>
      </c>
      <c r="AE636" s="37">
        <f t="shared" si="190"/>
        <v>0</v>
      </c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>+C642+C643</f>
        <v>0</v>
      </c>
      <c r="D641" s="21">
        <f t="shared" ref="D641:AE641" si="191">+D642+D643</f>
        <v>0</v>
      </c>
      <c r="E641" s="21">
        <f t="shared" si="191"/>
        <v>0</v>
      </c>
      <c r="F641" s="21">
        <f t="shared" si="191"/>
        <v>0</v>
      </c>
      <c r="G641" s="21">
        <f t="shared" si="191"/>
        <v>0</v>
      </c>
      <c r="H641" s="21">
        <f t="shared" si="191"/>
        <v>0</v>
      </c>
      <c r="I641" s="21">
        <f t="shared" si="191"/>
        <v>0</v>
      </c>
      <c r="J641" s="21">
        <f t="shared" si="191"/>
        <v>0</v>
      </c>
      <c r="K641" s="21">
        <f t="shared" si="191"/>
        <v>0</v>
      </c>
      <c r="L641" s="21">
        <f t="shared" si="191"/>
        <v>0</v>
      </c>
      <c r="M641" s="21">
        <f t="shared" si="191"/>
        <v>0</v>
      </c>
      <c r="N641" s="21">
        <f t="shared" si="191"/>
        <v>0</v>
      </c>
      <c r="O641" s="21">
        <f t="shared" si="191"/>
        <v>0</v>
      </c>
      <c r="P641" s="21">
        <f t="shared" si="191"/>
        <v>0</v>
      </c>
      <c r="Q641" s="21">
        <f t="shared" si="191"/>
        <v>0</v>
      </c>
      <c r="R641" s="21">
        <f t="shared" si="191"/>
        <v>0</v>
      </c>
      <c r="S641" s="21">
        <f t="shared" si="191"/>
        <v>0</v>
      </c>
      <c r="T641" s="21">
        <f t="shared" si="191"/>
        <v>0</v>
      </c>
      <c r="U641" s="21">
        <f t="shared" si="191"/>
        <v>0</v>
      </c>
      <c r="V641" s="21">
        <f t="shared" si="191"/>
        <v>0</v>
      </c>
      <c r="W641" s="21">
        <f t="shared" si="191"/>
        <v>0</v>
      </c>
      <c r="X641" s="21">
        <f t="shared" si="191"/>
        <v>0</v>
      </c>
      <c r="Y641" s="21">
        <f t="shared" si="191"/>
        <v>0</v>
      </c>
      <c r="Z641" s="21">
        <f t="shared" si="191"/>
        <v>0</v>
      </c>
      <c r="AA641" s="21">
        <f t="shared" si="191"/>
        <v>0</v>
      </c>
      <c r="AB641" s="21">
        <f t="shared" si="191"/>
        <v>0</v>
      </c>
      <c r="AC641" s="21">
        <f t="shared" si="191"/>
        <v>0</v>
      </c>
      <c r="AD641" s="21">
        <f t="shared" si="191"/>
        <v>0</v>
      </c>
      <c r="AE641" s="21">
        <f t="shared" si="191"/>
        <v>0</v>
      </c>
    </row>
    <row r="642" spans="1:31" x14ac:dyDescent="0.2">
      <c r="A642" s="9" t="s">
        <v>222</v>
      </c>
      <c r="B642" s="4" t="s">
        <v>223</v>
      </c>
      <c r="C642" s="37">
        <f>+C585</f>
        <v>0</v>
      </c>
      <c r="D642" s="37">
        <f t="shared" ref="D642:AE645" si="192">+D585</f>
        <v>0</v>
      </c>
      <c r="E642" s="37">
        <f t="shared" si="192"/>
        <v>0</v>
      </c>
      <c r="F642" s="37">
        <f t="shared" si="192"/>
        <v>0</v>
      </c>
      <c r="G642" s="37">
        <f t="shared" si="192"/>
        <v>0</v>
      </c>
      <c r="H642" s="37">
        <f t="shared" si="192"/>
        <v>0</v>
      </c>
      <c r="I642" s="37">
        <f t="shared" si="192"/>
        <v>0</v>
      </c>
      <c r="J642" s="37">
        <f t="shared" si="192"/>
        <v>0</v>
      </c>
      <c r="K642" s="37">
        <f t="shared" si="192"/>
        <v>0</v>
      </c>
      <c r="L642" s="37">
        <f t="shared" si="192"/>
        <v>0</v>
      </c>
      <c r="M642" s="37">
        <f t="shared" si="192"/>
        <v>0</v>
      </c>
      <c r="N642" s="37">
        <f t="shared" si="192"/>
        <v>0</v>
      </c>
      <c r="O642" s="37">
        <f t="shared" si="192"/>
        <v>0</v>
      </c>
      <c r="P642" s="37">
        <f t="shared" si="192"/>
        <v>0</v>
      </c>
      <c r="Q642" s="37">
        <f t="shared" si="192"/>
        <v>0</v>
      </c>
      <c r="R642" s="37">
        <f t="shared" si="192"/>
        <v>0</v>
      </c>
      <c r="S642" s="37">
        <f t="shared" si="192"/>
        <v>0</v>
      </c>
      <c r="T642" s="37">
        <f t="shared" si="192"/>
        <v>0</v>
      </c>
      <c r="U642" s="37">
        <f t="shared" si="192"/>
        <v>0</v>
      </c>
      <c r="V642" s="37">
        <f t="shared" si="192"/>
        <v>0</v>
      </c>
      <c r="W642" s="37">
        <f t="shared" si="192"/>
        <v>0</v>
      </c>
      <c r="X642" s="37">
        <f t="shared" si="192"/>
        <v>0</v>
      </c>
      <c r="Y642" s="37">
        <f t="shared" si="192"/>
        <v>0</v>
      </c>
      <c r="Z642" s="37">
        <f t="shared" si="192"/>
        <v>0</v>
      </c>
      <c r="AA642" s="37">
        <f t="shared" si="192"/>
        <v>0</v>
      </c>
      <c r="AB642" s="37">
        <f t="shared" si="192"/>
        <v>0</v>
      </c>
      <c r="AC642" s="37">
        <f t="shared" si="192"/>
        <v>0</v>
      </c>
      <c r="AD642" s="37">
        <f t="shared" si="192"/>
        <v>0</v>
      </c>
      <c r="AE642" s="37">
        <f t="shared" si="192"/>
        <v>0</v>
      </c>
    </row>
    <row r="643" spans="1:31" x14ac:dyDescent="0.2">
      <c r="A643" s="9" t="s">
        <v>224</v>
      </c>
      <c r="B643" s="4" t="s">
        <v>225</v>
      </c>
      <c r="C643" s="37">
        <f t="shared" ref="C643:R645" si="193">+C586</f>
        <v>0</v>
      </c>
      <c r="D643" s="37">
        <f t="shared" si="193"/>
        <v>0</v>
      </c>
      <c r="E643" s="37">
        <f t="shared" si="193"/>
        <v>0</v>
      </c>
      <c r="F643" s="37">
        <f t="shared" si="193"/>
        <v>0</v>
      </c>
      <c r="G643" s="37">
        <f t="shared" si="193"/>
        <v>0</v>
      </c>
      <c r="H643" s="37">
        <f t="shared" si="193"/>
        <v>0</v>
      </c>
      <c r="I643" s="37">
        <f t="shared" si="193"/>
        <v>0</v>
      </c>
      <c r="J643" s="37">
        <f t="shared" si="193"/>
        <v>0</v>
      </c>
      <c r="K643" s="37">
        <f t="shared" si="193"/>
        <v>0</v>
      </c>
      <c r="L643" s="37">
        <f t="shared" si="193"/>
        <v>0</v>
      </c>
      <c r="M643" s="37">
        <f t="shared" si="193"/>
        <v>0</v>
      </c>
      <c r="N643" s="37">
        <f t="shared" si="193"/>
        <v>0</v>
      </c>
      <c r="O643" s="37">
        <f t="shared" si="193"/>
        <v>0</v>
      </c>
      <c r="P643" s="37">
        <f t="shared" si="193"/>
        <v>0</v>
      </c>
      <c r="Q643" s="37">
        <f t="shared" si="193"/>
        <v>0</v>
      </c>
      <c r="R643" s="37">
        <f t="shared" si="193"/>
        <v>0</v>
      </c>
      <c r="S643" s="37">
        <f t="shared" si="192"/>
        <v>0</v>
      </c>
      <c r="T643" s="37">
        <f t="shared" si="192"/>
        <v>0</v>
      </c>
      <c r="U643" s="37">
        <f t="shared" si="192"/>
        <v>0</v>
      </c>
      <c r="V643" s="37">
        <f t="shared" si="192"/>
        <v>0</v>
      </c>
      <c r="W643" s="37">
        <f t="shared" si="192"/>
        <v>0</v>
      </c>
      <c r="X643" s="37">
        <f t="shared" si="192"/>
        <v>0</v>
      </c>
      <c r="Y643" s="37">
        <f t="shared" si="192"/>
        <v>0</v>
      </c>
      <c r="Z643" s="37">
        <f t="shared" si="192"/>
        <v>0</v>
      </c>
      <c r="AA643" s="37">
        <f t="shared" si="192"/>
        <v>0</v>
      </c>
      <c r="AB643" s="37">
        <f t="shared" si="192"/>
        <v>0</v>
      </c>
      <c r="AC643" s="37">
        <f t="shared" si="192"/>
        <v>0</v>
      </c>
      <c r="AD643" s="37">
        <f t="shared" si="192"/>
        <v>0</v>
      </c>
      <c r="AE643" s="37">
        <f t="shared" si="192"/>
        <v>0</v>
      </c>
    </row>
    <row r="644" spans="1:31" x14ac:dyDescent="0.2">
      <c r="A644" s="9" t="s">
        <v>226</v>
      </c>
      <c r="B644" s="4" t="s">
        <v>141</v>
      </c>
      <c r="C644" s="37">
        <f t="shared" si="193"/>
        <v>0</v>
      </c>
      <c r="D644" s="37">
        <f t="shared" si="192"/>
        <v>0</v>
      </c>
      <c r="E644" s="37">
        <f t="shared" si="192"/>
        <v>0</v>
      </c>
      <c r="F644" s="37">
        <f t="shared" si="192"/>
        <v>0</v>
      </c>
      <c r="G644" s="37">
        <f t="shared" si="192"/>
        <v>0</v>
      </c>
      <c r="H644" s="37">
        <f t="shared" si="192"/>
        <v>0</v>
      </c>
      <c r="I644" s="37">
        <f t="shared" si="192"/>
        <v>0</v>
      </c>
      <c r="J644" s="37">
        <f t="shared" si="192"/>
        <v>0</v>
      </c>
      <c r="K644" s="37">
        <f t="shared" si="192"/>
        <v>0</v>
      </c>
      <c r="L644" s="37">
        <f t="shared" si="192"/>
        <v>0</v>
      </c>
      <c r="M644" s="37">
        <f t="shared" si="192"/>
        <v>0</v>
      </c>
      <c r="N644" s="37">
        <f t="shared" si="192"/>
        <v>0</v>
      </c>
      <c r="O644" s="37">
        <f t="shared" si="192"/>
        <v>0</v>
      </c>
      <c r="P644" s="37">
        <f t="shared" si="192"/>
        <v>0</v>
      </c>
      <c r="Q644" s="37">
        <f t="shared" si="192"/>
        <v>0</v>
      </c>
      <c r="R644" s="37">
        <f t="shared" si="192"/>
        <v>0</v>
      </c>
      <c r="S644" s="37">
        <f t="shared" si="192"/>
        <v>0</v>
      </c>
      <c r="T644" s="37">
        <f t="shared" si="192"/>
        <v>0</v>
      </c>
      <c r="U644" s="37">
        <f t="shared" si="192"/>
        <v>0</v>
      </c>
      <c r="V644" s="37">
        <f t="shared" si="192"/>
        <v>0</v>
      </c>
      <c r="W644" s="37">
        <f t="shared" si="192"/>
        <v>0</v>
      </c>
      <c r="X644" s="37">
        <f t="shared" si="192"/>
        <v>0</v>
      </c>
      <c r="Y644" s="37">
        <f t="shared" si="192"/>
        <v>0</v>
      </c>
      <c r="Z644" s="37">
        <f t="shared" si="192"/>
        <v>0</v>
      </c>
      <c r="AA644" s="37">
        <f t="shared" si="192"/>
        <v>0</v>
      </c>
      <c r="AB644" s="37">
        <f t="shared" si="192"/>
        <v>0</v>
      </c>
      <c r="AC644" s="37">
        <f t="shared" si="192"/>
        <v>0</v>
      </c>
      <c r="AD644" s="37">
        <f t="shared" si="192"/>
        <v>0</v>
      </c>
      <c r="AE644" s="37">
        <f t="shared" si="192"/>
        <v>0</v>
      </c>
    </row>
    <row r="645" spans="1:31" x14ac:dyDescent="0.2">
      <c r="A645" s="9" t="s">
        <v>227</v>
      </c>
      <c r="B645" s="13" t="s">
        <v>228</v>
      </c>
      <c r="C645" s="37">
        <f t="shared" si="193"/>
        <v>0</v>
      </c>
      <c r="D645" s="37">
        <f t="shared" si="192"/>
        <v>0</v>
      </c>
      <c r="E645" s="37">
        <f t="shared" si="192"/>
        <v>0</v>
      </c>
      <c r="F645" s="37">
        <f t="shared" si="192"/>
        <v>0</v>
      </c>
      <c r="G645" s="37">
        <f t="shared" si="192"/>
        <v>0</v>
      </c>
      <c r="H645" s="37">
        <f t="shared" si="192"/>
        <v>0</v>
      </c>
      <c r="I645" s="37">
        <f t="shared" si="192"/>
        <v>0</v>
      </c>
      <c r="J645" s="37">
        <f t="shared" si="192"/>
        <v>0</v>
      </c>
      <c r="K645" s="37">
        <f t="shared" si="192"/>
        <v>0</v>
      </c>
      <c r="L645" s="37">
        <f t="shared" si="192"/>
        <v>0</v>
      </c>
      <c r="M645" s="37">
        <f t="shared" si="192"/>
        <v>0</v>
      </c>
      <c r="N645" s="37">
        <f t="shared" si="192"/>
        <v>0</v>
      </c>
      <c r="O645" s="37">
        <f t="shared" si="192"/>
        <v>0</v>
      </c>
      <c r="P645" s="37">
        <f t="shared" si="192"/>
        <v>0</v>
      </c>
      <c r="Q645" s="37">
        <f t="shared" si="192"/>
        <v>0</v>
      </c>
      <c r="R645" s="37">
        <f t="shared" si="192"/>
        <v>0</v>
      </c>
      <c r="S645" s="37">
        <f t="shared" si="192"/>
        <v>0</v>
      </c>
      <c r="T645" s="37">
        <f t="shared" si="192"/>
        <v>0</v>
      </c>
      <c r="U645" s="37">
        <f t="shared" si="192"/>
        <v>0</v>
      </c>
      <c r="V645" s="37">
        <f t="shared" si="192"/>
        <v>0</v>
      </c>
      <c r="W645" s="37">
        <f t="shared" si="192"/>
        <v>0</v>
      </c>
      <c r="X645" s="37">
        <f t="shared" si="192"/>
        <v>0</v>
      </c>
      <c r="Y645" s="37">
        <f t="shared" si="192"/>
        <v>0</v>
      </c>
      <c r="Z645" s="37">
        <f t="shared" si="192"/>
        <v>0</v>
      </c>
      <c r="AA645" s="37">
        <f t="shared" si="192"/>
        <v>0</v>
      </c>
      <c r="AB645" s="37">
        <f t="shared" si="192"/>
        <v>0</v>
      </c>
      <c r="AC645" s="37">
        <f t="shared" si="192"/>
        <v>0</v>
      </c>
      <c r="AD645" s="37">
        <f t="shared" si="192"/>
        <v>0</v>
      </c>
      <c r="AE645" s="37">
        <f t="shared" si="192"/>
        <v>0</v>
      </c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>+C656-C4</f>
        <v>0</v>
      </c>
      <c r="D654" s="70">
        <f t="shared" ref="D654:AE654" si="194">+D656-D4</f>
        <v>0</v>
      </c>
      <c r="E654" s="70">
        <f t="shared" si="194"/>
        <v>0</v>
      </c>
      <c r="F654" s="70">
        <f t="shared" si="194"/>
        <v>0</v>
      </c>
      <c r="G654" s="70">
        <f t="shared" si="194"/>
        <v>0</v>
      </c>
      <c r="H654" s="70">
        <f t="shared" si="194"/>
        <v>0</v>
      </c>
      <c r="I654" s="70">
        <f t="shared" si="194"/>
        <v>0</v>
      </c>
      <c r="J654" s="70">
        <f t="shared" si="194"/>
        <v>0</v>
      </c>
      <c r="K654" s="70">
        <f t="shared" si="194"/>
        <v>0</v>
      </c>
      <c r="L654" s="70">
        <f t="shared" si="194"/>
        <v>0</v>
      </c>
      <c r="M654" s="70">
        <f t="shared" si="194"/>
        <v>0</v>
      </c>
      <c r="N654" s="70">
        <f t="shared" si="194"/>
        <v>0</v>
      </c>
      <c r="O654" s="70">
        <f t="shared" si="194"/>
        <v>0</v>
      </c>
      <c r="P654" s="70">
        <f t="shared" si="194"/>
        <v>0</v>
      </c>
      <c r="Q654" s="70">
        <f t="shared" si="194"/>
        <v>0</v>
      </c>
      <c r="R654" s="70">
        <f t="shared" si="194"/>
        <v>0</v>
      </c>
      <c r="S654" s="70">
        <f t="shared" si="194"/>
        <v>0</v>
      </c>
      <c r="T654" s="70">
        <f t="shared" si="194"/>
        <v>0</v>
      </c>
      <c r="U654" s="70">
        <f t="shared" si="194"/>
        <v>0</v>
      </c>
      <c r="V654" s="70">
        <f t="shared" si="194"/>
        <v>0</v>
      </c>
      <c r="W654" s="70">
        <f t="shared" si="194"/>
        <v>0</v>
      </c>
      <c r="X654" s="70">
        <f t="shared" si="194"/>
        <v>0</v>
      </c>
      <c r="Y654" s="70">
        <f t="shared" si="194"/>
        <v>0</v>
      </c>
      <c r="Z654" s="70">
        <f t="shared" si="194"/>
        <v>0</v>
      </c>
      <c r="AA654" s="70">
        <f t="shared" si="194"/>
        <v>0</v>
      </c>
      <c r="AB654" s="70">
        <f t="shared" si="194"/>
        <v>0</v>
      </c>
      <c r="AC654" s="70">
        <f t="shared" si="194"/>
        <v>0</v>
      </c>
      <c r="AD654" s="70">
        <f t="shared" si="194"/>
        <v>0</v>
      </c>
      <c r="AE654" s="70">
        <f t="shared" si="194"/>
        <v>0</v>
      </c>
    </row>
    <row r="655" spans="1:31" x14ac:dyDescent="0.2">
      <c r="A655" s="99" t="s">
        <v>17</v>
      </c>
      <c r="B655" s="99" t="s">
        <v>18</v>
      </c>
      <c r="C655" s="99">
        <v>1990</v>
      </c>
      <c r="D655" s="99">
        <v>1991</v>
      </c>
      <c r="E655" s="99">
        <v>1992</v>
      </c>
      <c r="F655" s="99">
        <v>1993</v>
      </c>
      <c r="G655" s="99">
        <v>1994</v>
      </c>
      <c r="H655" s="99">
        <v>1995</v>
      </c>
      <c r="I655" s="99">
        <v>1996</v>
      </c>
      <c r="J655" s="99">
        <v>1997</v>
      </c>
      <c r="K655" s="99">
        <v>1998</v>
      </c>
      <c r="L655" s="99">
        <v>1999</v>
      </c>
      <c r="M655" s="99">
        <v>2000</v>
      </c>
      <c r="N655" s="99">
        <v>2001</v>
      </c>
      <c r="O655" s="99">
        <v>2002</v>
      </c>
      <c r="P655" s="99">
        <v>2003</v>
      </c>
      <c r="Q655" s="99">
        <v>2004</v>
      </c>
      <c r="R655" s="99">
        <v>2005</v>
      </c>
      <c r="S655" s="99">
        <v>2006</v>
      </c>
      <c r="T655" s="99">
        <v>2007</v>
      </c>
      <c r="U655" s="99">
        <v>2008</v>
      </c>
      <c r="V655" s="99">
        <v>2009</v>
      </c>
      <c r="W655" s="99">
        <v>2010</v>
      </c>
      <c r="X655" s="99">
        <v>2011</v>
      </c>
      <c r="Y655" s="99">
        <v>2012</v>
      </c>
      <c r="Z655" s="99">
        <v>2013</v>
      </c>
      <c r="AA655" s="99">
        <v>2014</v>
      </c>
      <c r="AB655" s="99">
        <v>2015</v>
      </c>
      <c r="AC655" s="99">
        <v>2016</v>
      </c>
      <c r="AD655" s="99">
        <v>2017</v>
      </c>
      <c r="AE655" s="99">
        <v>2018</v>
      </c>
    </row>
    <row r="656" spans="1:31" x14ac:dyDescent="0.2">
      <c r="A656" s="6"/>
      <c r="B656" s="31" t="s">
        <v>247</v>
      </c>
      <c r="C656" s="28">
        <f>+C657+C658+C659+C660+C661</f>
        <v>-1820.2214859711701</v>
      </c>
      <c r="D656" s="28">
        <f t="shared" ref="D656:AE656" si="195">+D657+D658+D659+D660+D661</f>
        <v>-1946.724805007756</v>
      </c>
      <c r="E656" s="28">
        <f t="shared" si="195"/>
        <v>-2137.0344876898002</v>
      </c>
      <c r="F656" s="28">
        <f t="shared" si="195"/>
        <v>-2299.4219874594905</v>
      </c>
      <c r="G656" s="28">
        <f t="shared" si="195"/>
        <v>-2420.6726294096206</v>
      </c>
      <c r="H656" s="28">
        <f t="shared" si="195"/>
        <v>-2313.393769529981</v>
      </c>
      <c r="I656" s="28">
        <f t="shared" si="195"/>
        <v>-2364.2095117359472</v>
      </c>
      <c r="J656" s="28">
        <f t="shared" si="195"/>
        <v>-2454.9239662272439</v>
      </c>
      <c r="K656" s="28">
        <f t="shared" si="195"/>
        <v>-2471.1464742173234</v>
      </c>
      <c r="L656" s="28">
        <f t="shared" si="195"/>
        <v>-2654.368318886663</v>
      </c>
      <c r="M656" s="28">
        <f t="shared" si="195"/>
        <v>-2714.3446400704852</v>
      </c>
      <c r="N656" s="28">
        <f t="shared" si="195"/>
        <v>-2717.7550568455672</v>
      </c>
      <c r="O656" s="28">
        <f t="shared" si="195"/>
        <v>-2756.3806569908647</v>
      </c>
      <c r="P656" s="28">
        <f t="shared" si="195"/>
        <v>-2910.7028477901385</v>
      </c>
      <c r="Q656" s="28">
        <f t="shared" si="195"/>
        <v>-2589.9550522813597</v>
      </c>
      <c r="R656" s="28">
        <f t="shared" si="195"/>
        <v>-2664.07292594719</v>
      </c>
      <c r="S656" s="28">
        <f t="shared" si="195"/>
        <v>-2817.619725311522</v>
      </c>
      <c r="T656" s="28">
        <f t="shared" si="195"/>
        <v>-2867.1796945612396</v>
      </c>
      <c r="U656" s="28">
        <f t="shared" si="195"/>
        <v>-2878.0645093369985</v>
      </c>
      <c r="V656" s="28">
        <f t="shared" si="195"/>
        <v>-2881.3522165406785</v>
      </c>
      <c r="W656" s="28">
        <f t="shared" si="195"/>
        <v>-3009.2524978841134</v>
      </c>
      <c r="X656" s="28">
        <f t="shared" si="195"/>
        <v>-3128.2075125744223</v>
      </c>
      <c r="Y656" s="28">
        <f t="shared" si="195"/>
        <v>-3136.6786701982019</v>
      </c>
      <c r="Z656" s="28">
        <f t="shared" si="195"/>
        <v>-3345.9350647329143</v>
      </c>
      <c r="AA656" s="28">
        <f t="shared" si="195"/>
        <v>-3439.3035028410086</v>
      </c>
      <c r="AB656" s="28">
        <f t="shared" si="195"/>
        <v>-3522.2562318265154</v>
      </c>
      <c r="AC656" s="28">
        <f t="shared" si="195"/>
        <v>-3489.5885683575675</v>
      </c>
      <c r="AD656" s="28">
        <f t="shared" si="195"/>
        <v>-3359.0162547711166</v>
      </c>
      <c r="AE656" s="28">
        <f t="shared" si="195"/>
        <v>-3319.0896060359796</v>
      </c>
    </row>
    <row r="657" spans="1:31" x14ac:dyDescent="0.2">
      <c r="A657" s="6" t="s">
        <v>19</v>
      </c>
      <c r="B657" s="7" t="s">
        <v>20</v>
      </c>
      <c r="C657" s="28">
        <f>+C600</f>
        <v>0</v>
      </c>
      <c r="D657" s="28">
        <f t="shared" ref="D657:AE657" si="196">+D600</f>
        <v>0</v>
      </c>
      <c r="E657" s="28">
        <f t="shared" si="196"/>
        <v>0</v>
      </c>
      <c r="F657" s="28">
        <f t="shared" si="196"/>
        <v>0</v>
      </c>
      <c r="G657" s="28">
        <f t="shared" si="196"/>
        <v>0</v>
      </c>
      <c r="H657" s="28">
        <f t="shared" si="196"/>
        <v>0</v>
      </c>
      <c r="I657" s="28">
        <f t="shared" si="196"/>
        <v>0</v>
      </c>
      <c r="J657" s="28">
        <f t="shared" si="196"/>
        <v>0</v>
      </c>
      <c r="K657" s="28">
        <f t="shared" si="196"/>
        <v>0</v>
      </c>
      <c r="L657" s="28">
        <f t="shared" si="196"/>
        <v>0</v>
      </c>
      <c r="M657" s="28">
        <f t="shared" si="196"/>
        <v>0</v>
      </c>
      <c r="N657" s="28">
        <f t="shared" si="196"/>
        <v>0</v>
      </c>
      <c r="O657" s="28">
        <f t="shared" si="196"/>
        <v>0</v>
      </c>
      <c r="P657" s="28">
        <f t="shared" si="196"/>
        <v>0</v>
      </c>
      <c r="Q657" s="28">
        <f t="shared" si="196"/>
        <v>0</v>
      </c>
      <c r="R657" s="28">
        <f t="shared" si="196"/>
        <v>0</v>
      </c>
      <c r="S657" s="28">
        <f t="shared" si="196"/>
        <v>0</v>
      </c>
      <c r="T657" s="28">
        <f t="shared" si="196"/>
        <v>0</v>
      </c>
      <c r="U657" s="28">
        <f t="shared" si="196"/>
        <v>0</v>
      </c>
      <c r="V657" s="28">
        <f t="shared" si="196"/>
        <v>0</v>
      </c>
      <c r="W657" s="28">
        <f t="shared" si="196"/>
        <v>0</v>
      </c>
      <c r="X657" s="28">
        <f t="shared" si="196"/>
        <v>0</v>
      </c>
      <c r="Y657" s="28">
        <f t="shared" si="196"/>
        <v>0</v>
      </c>
      <c r="Z657" s="28">
        <f t="shared" si="196"/>
        <v>0</v>
      </c>
      <c r="AA657" s="28">
        <f t="shared" si="196"/>
        <v>0</v>
      </c>
      <c r="AB657" s="28">
        <f t="shared" si="196"/>
        <v>0</v>
      </c>
      <c r="AC657" s="28">
        <f t="shared" si="196"/>
        <v>0</v>
      </c>
      <c r="AD657" s="28">
        <f t="shared" si="196"/>
        <v>0</v>
      </c>
      <c r="AE657" s="28">
        <f t="shared" si="196"/>
        <v>0</v>
      </c>
    </row>
    <row r="658" spans="1:31" x14ac:dyDescent="0.2">
      <c r="A658" s="12" t="s">
        <v>248</v>
      </c>
      <c r="B658" s="7" t="s">
        <v>249</v>
      </c>
      <c r="C658" s="28">
        <f>+C604</f>
        <v>0</v>
      </c>
      <c r="D658" s="28">
        <f t="shared" ref="D658:AE658" si="197">+D604</f>
        <v>0</v>
      </c>
      <c r="E658" s="28">
        <f t="shared" si="197"/>
        <v>0</v>
      </c>
      <c r="F658" s="28">
        <f t="shared" si="197"/>
        <v>0</v>
      </c>
      <c r="G658" s="28">
        <f t="shared" si="197"/>
        <v>0</v>
      </c>
      <c r="H658" s="28">
        <f t="shared" si="197"/>
        <v>0</v>
      </c>
      <c r="I658" s="28">
        <f t="shared" si="197"/>
        <v>0</v>
      </c>
      <c r="J658" s="28">
        <f t="shared" si="197"/>
        <v>0</v>
      </c>
      <c r="K658" s="28">
        <f t="shared" si="197"/>
        <v>0</v>
      </c>
      <c r="L658" s="28">
        <f t="shared" si="197"/>
        <v>0</v>
      </c>
      <c r="M658" s="28">
        <f t="shared" si="197"/>
        <v>0</v>
      </c>
      <c r="N658" s="28">
        <f t="shared" si="197"/>
        <v>0</v>
      </c>
      <c r="O658" s="28">
        <f t="shared" si="197"/>
        <v>0</v>
      </c>
      <c r="P658" s="28">
        <f t="shared" si="197"/>
        <v>0</v>
      </c>
      <c r="Q658" s="28">
        <f t="shared" si="197"/>
        <v>0</v>
      </c>
      <c r="R658" s="28">
        <f t="shared" si="197"/>
        <v>0</v>
      </c>
      <c r="S658" s="28">
        <f t="shared" si="197"/>
        <v>0</v>
      </c>
      <c r="T658" s="28">
        <f t="shared" si="197"/>
        <v>0</v>
      </c>
      <c r="U658" s="28">
        <f t="shared" si="197"/>
        <v>0</v>
      </c>
      <c r="V658" s="28">
        <f t="shared" si="197"/>
        <v>0</v>
      </c>
      <c r="W658" s="28">
        <f t="shared" si="197"/>
        <v>0</v>
      </c>
      <c r="X658" s="28">
        <f t="shared" si="197"/>
        <v>0</v>
      </c>
      <c r="Y658" s="28">
        <f t="shared" si="197"/>
        <v>0</v>
      </c>
      <c r="Z658" s="28">
        <f t="shared" si="197"/>
        <v>0</v>
      </c>
      <c r="AA658" s="28">
        <f t="shared" si="197"/>
        <v>0</v>
      </c>
      <c r="AB658" s="28">
        <f t="shared" si="197"/>
        <v>0</v>
      </c>
      <c r="AC658" s="28">
        <f t="shared" si="197"/>
        <v>0</v>
      </c>
      <c r="AD658" s="28">
        <f t="shared" si="197"/>
        <v>0</v>
      </c>
      <c r="AE658" s="28">
        <f t="shared" si="197"/>
        <v>0</v>
      </c>
    </row>
    <row r="659" spans="1:31" x14ac:dyDescent="0.2">
      <c r="A659" s="12" t="s">
        <v>390</v>
      </c>
      <c r="B659" s="7" t="s">
        <v>391</v>
      </c>
      <c r="C659" s="28">
        <f>+C613</f>
        <v>0</v>
      </c>
      <c r="D659" s="28">
        <f t="shared" ref="D659:AE659" si="198">+D613</f>
        <v>0</v>
      </c>
      <c r="E659" s="28">
        <f t="shared" si="198"/>
        <v>0</v>
      </c>
      <c r="F659" s="28">
        <f t="shared" si="198"/>
        <v>0</v>
      </c>
      <c r="G659" s="28">
        <f t="shared" si="198"/>
        <v>0</v>
      </c>
      <c r="H659" s="28">
        <f t="shared" si="198"/>
        <v>0</v>
      </c>
      <c r="I659" s="28">
        <f t="shared" si="198"/>
        <v>0</v>
      </c>
      <c r="J659" s="28">
        <f t="shared" si="198"/>
        <v>0</v>
      </c>
      <c r="K659" s="28">
        <f t="shared" si="198"/>
        <v>0</v>
      </c>
      <c r="L659" s="28">
        <f t="shared" si="198"/>
        <v>0</v>
      </c>
      <c r="M659" s="28">
        <f t="shared" si="198"/>
        <v>0</v>
      </c>
      <c r="N659" s="28">
        <f t="shared" si="198"/>
        <v>0</v>
      </c>
      <c r="O659" s="28">
        <f t="shared" si="198"/>
        <v>0</v>
      </c>
      <c r="P659" s="28">
        <f t="shared" si="198"/>
        <v>0</v>
      </c>
      <c r="Q659" s="28">
        <f t="shared" si="198"/>
        <v>0</v>
      </c>
      <c r="R659" s="28">
        <f t="shared" si="198"/>
        <v>0</v>
      </c>
      <c r="S659" s="28">
        <f t="shared" si="198"/>
        <v>0</v>
      </c>
      <c r="T659" s="28">
        <f t="shared" si="198"/>
        <v>0</v>
      </c>
      <c r="U659" s="28">
        <f t="shared" si="198"/>
        <v>0</v>
      </c>
      <c r="V659" s="28">
        <f t="shared" si="198"/>
        <v>0</v>
      </c>
      <c r="W659" s="28">
        <f t="shared" si="198"/>
        <v>0</v>
      </c>
      <c r="X659" s="28">
        <f t="shared" si="198"/>
        <v>0</v>
      </c>
      <c r="Y659" s="28">
        <f t="shared" si="198"/>
        <v>0</v>
      </c>
      <c r="Z659" s="28">
        <f t="shared" si="198"/>
        <v>0</v>
      </c>
      <c r="AA659" s="28">
        <f t="shared" si="198"/>
        <v>0</v>
      </c>
      <c r="AB659" s="28">
        <f t="shared" si="198"/>
        <v>0</v>
      </c>
      <c r="AC659" s="28">
        <f t="shared" si="198"/>
        <v>0</v>
      </c>
      <c r="AD659" s="28">
        <f t="shared" si="198"/>
        <v>0</v>
      </c>
      <c r="AE659" s="28">
        <f t="shared" si="198"/>
        <v>0</v>
      </c>
    </row>
    <row r="660" spans="1:31" x14ac:dyDescent="0.2">
      <c r="A660" s="12" t="s">
        <v>548</v>
      </c>
      <c r="B660" s="7" t="s">
        <v>804</v>
      </c>
      <c r="C660" s="28">
        <f>+C624</f>
        <v>-1820.2214859711701</v>
      </c>
      <c r="D660" s="28">
        <f t="shared" ref="D660:AE660" si="199">+D624</f>
        <v>-1946.724805007756</v>
      </c>
      <c r="E660" s="28">
        <f t="shared" si="199"/>
        <v>-2137.0344876898002</v>
      </c>
      <c r="F660" s="28">
        <f t="shared" si="199"/>
        <v>-2299.4219874594905</v>
      </c>
      <c r="G660" s="28">
        <f t="shared" si="199"/>
        <v>-2420.6726294096206</v>
      </c>
      <c r="H660" s="28">
        <f t="shared" si="199"/>
        <v>-2313.393769529981</v>
      </c>
      <c r="I660" s="28">
        <f t="shared" si="199"/>
        <v>-2364.2095117359472</v>
      </c>
      <c r="J660" s="28">
        <f t="shared" si="199"/>
        <v>-2454.9239662272439</v>
      </c>
      <c r="K660" s="28">
        <f t="shared" si="199"/>
        <v>-2471.1464742173234</v>
      </c>
      <c r="L660" s="28">
        <f t="shared" si="199"/>
        <v>-2654.368318886663</v>
      </c>
      <c r="M660" s="28">
        <f t="shared" si="199"/>
        <v>-2714.3446400704852</v>
      </c>
      <c r="N660" s="28">
        <f t="shared" si="199"/>
        <v>-2717.7550568455672</v>
      </c>
      <c r="O660" s="28">
        <f t="shared" si="199"/>
        <v>-2756.3806569908647</v>
      </c>
      <c r="P660" s="28">
        <f t="shared" si="199"/>
        <v>-2910.7028477901385</v>
      </c>
      <c r="Q660" s="28">
        <f t="shared" si="199"/>
        <v>-2589.9550522813597</v>
      </c>
      <c r="R660" s="28">
        <f t="shared" si="199"/>
        <v>-2664.07292594719</v>
      </c>
      <c r="S660" s="28">
        <f t="shared" si="199"/>
        <v>-2817.619725311522</v>
      </c>
      <c r="T660" s="28">
        <f t="shared" si="199"/>
        <v>-2867.1796945612396</v>
      </c>
      <c r="U660" s="28">
        <f t="shared" si="199"/>
        <v>-2878.0645093369985</v>
      </c>
      <c r="V660" s="28">
        <f t="shared" si="199"/>
        <v>-2881.3522165406785</v>
      </c>
      <c r="W660" s="28">
        <f t="shared" si="199"/>
        <v>-3009.2524978841134</v>
      </c>
      <c r="X660" s="28">
        <f t="shared" si="199"/>
        <v>-3128.2075125744223</v>
      </c>
      <c r="Y660" s="28">
        <f t="shared" si="199"/>
        <v>-3136.6786701982019</v>
      </c>
      <c r="Z660" s="28">
        <f t="shared" si="199"/>
        <v>-3345.9350647329143</v>
      </c>
      <c r="AA660" s="28">
        <f t="shared" si="199"/>
        <v>-3439.3035028410086</v>
      </c>
      <c r="AB660" s="28">
        <f t="shared" si="199"/>
        <v>-3522.2562318265154</v>
      </c>
      <c r="AC660" s="28">
        <f t="shared" si="199"/>
        <v>-3489.5885683575675</v>
      </c>
      <c r="AD660" s="28">
        <f t="shared" si="199"/>
        <v>-3359.0162547711166</v>
      </c>
      <c r="AE660" s="28">
        <f t="shared" si="199"/>
        <v>-3319.0896060359796</v>
      </c>
    </row>
    <row r="661" spans="1:31" x14ac:dyDescent="0.2">
      <c r="A661" s="12" t="s">
        <v>721</v>
      </c>
      <c r="B661" s="7" t="s">
        <v>722</v>
      </c>
      <c r="C661" s="28">
        <f>+C633</f>
        <v>0</v>
      </c>
      <c r="D661" s="28">
        <f t="shared" ref="D661:AE661" si="200">+D633</f>
        <v>0</v>
      </c>
      <c r="E661" s="28">
        <f t="shared" si="200"/>
        <v>0</v>
      </c>
      <c r="F661" s="28">
        <f t="shared" si="200"/>
        <v>0</v>
      </c>
      <c r="G661" s="28">
        <f t="shared" si="200"/>
        <v>0</v>
      </c>
      <c r="H661" s="28">
        <f t="shared" si="200"/>
        <v>0</v>
      </c>
      <c r="I661" s="28">
        <f t="shared" si="200"/>
        <v>0</v>
      </c>
      <c r="J661" s="28">
        <f t="shared" si="200"/>
        <v>0</v>
      </c>
      <c r="K661" s="28">
        <f t="shared" si="200"/>
        <v>0</v>
      </c>
      <c r="L661" s="28">
        <f t="shared" si="200"/>
        <v>0</v>
      </c>
      <c r="M661" s="28">
        <f t="shared" si="200"/>
        <v>0</v>
      </c>
      <c r="N661" s="28">
        <f t="shared" si="200"/>
        <v>0</v>
      </c>
      <c r="O661" s="28">
        <f t="shared" si="200"/>
        <v>0</v>
      </c>
      <c r="P661" s="28">
        <f t="shared" si="200"/>
        <v>0</v>
      </c>
      <c r="Q661" s="28">
        <f t="shared" si="200"/>
        <v>0</v>
      </c>
      <c r="R661" s="28">
        <f t="shared" si="200"/>
        <v>0</v>
      </c>
      <c r="S661" s="28">
        <f t="shared" si="200"/>
        <v>0</v>
      </c>
      <c r="T661" s="28">
        <f t="shared" si="200"/>
        <v>0</v>
      </c>
      <c r="U661" s="28">
        <f t="shared" si="200"/>
        <v>0</v>
      </c>
      <c r="V661" s="28">
        <f t="shared" si="200"/>
        <v>0</v>
      </c>
      <c r="W661" s="28">
        <f t="shared" si="200"/>
        <v>0</v>
      </c>
      <c r="X661" s="28">
        <f t="shared" si="200"/>
        <v>0</v>
      </c>
      <c r="Y661" s="28">
        <f t="shared" si="200"/>
        <v>0</v>
      </c>
      <c r="Z661" s="28">
        <f t="shared" si="200"/>
        <v>0</v>
      </c>
      <c r="AA661" s="28">
        <f t="shared" si="200"/>
        <v>0</v>
      </c>
      <c r="AB661" s="28">
        <f t="shared" si="200"/>
        <v>0</v>
      </c>
      <c r="AC661" s="28">
        <f t="shared" si="200"/>
        <v>0</v>
      </c>
      <c r="AD661" s="28">
        <f t="shared" si="200"/>
        <v>0</v>
      </c>
      <c r="AE661" s="28">
        <f t="shared" si="200"/>
        <v>0</v>
      </c>
    </row>
  </sheetData>
  <conditionalFormatting sqref="C2:AC2">
    <cfRule type="cellIs" dxfId="725" priority="235" operator="equal">
      <formula>0</formula>
    </cfRule>
  </conditionalFormatting>
  <conditionalFormatting sqref="AD2:AE2">
    <cfRule type="cellIs" dxfId="724" priority="234" operator="equal">
      <formula>0</formula>
    </cfRule>
  </conditionalFormatting>
  <conditionalFormatting sqref="A425:B426 A430:B431 A434:B437 A427:A429">
    <cfRule type="cellIs" dxfId="723" priority="233" operator="lessThan">
      <formula>0</formula>
    </cfRule>
  </conditionalFormatting>
  <conditionalFormatting sqref="A432:B433">
    <cfRule type="cellIs" dxfId="722" priority="232" operator="lessThan">
      <formula>0</formula>
    </cfRule>
  </conditionalFormatting>
  <conditionalFormatting sqref="B555 A576:B581">
    <cfRule type="cellIs" dxfId="721" priority="231" operator="lessThan">
      <formula>0</formula>
    </cfRule>
  </conditionalFormatting>
  <conditionalFormatting sqref="A633:B638 B624">
    <cfRule type="cellIs" dxfId="720" priority="230" operator="lessThan">
      <formula>0</formula>
    </cfRule>
  </conditionalFormatting>
  <conditionalFormatting sqref="A661:B661">
    <cfRule type="cellIs" dxfId="719" priority="229" operator="lessThan">
      <formula>0</formula>
    </cfRule>
  </conditionalFormatting>
  <conditionalFormatting sqref="B659:B660">
    <cfRule type="cellIs" dxfId="718" priority="228" operator="lessThan">
      <formula>0</formula>
    </cfRule>
  </conditionalFormatting>
  <conditionalFormatting sqref="B613">
    <cfRule type="cellIs" dxfId="717" priority="227" operator="lessThan">
      <formula>0</formula>
    </cfRule>
  </conditionalFormatting>
  <conditionalFormatting sqref="C192:C210 C212:C215">
    <cfRule type="cellIs" dxfId="716" priority="226" operator="lessThan">
      <formula>0</formula>
    </cfRule>
  </conditionalFormatting>
  <conditionalFormatting sqref="C291">
    <cfRule type="cellIs" dxfId="715" priority="225" operator="lessThan">
      <formula>0</formula>
    </cfRule>
  </conditionalFormatting>
  <conditionalFormatting sqref="C211">
    <cfRule type="cellIs" dxfId="714" priority="224" operator="lessThan">
      <formula>0</formula>
    </cfRule>
  </conditionalFormatting>
  <conditionalFormatting sqref="C287">
    <cfRule type="cellIs" dxfId="713" priority="223" operator="lessThan">
      <formula>0</formula>
    </cfRule>
  </conditionalFormatting>
  <conditionalFormatting sqref="C453">
    <cfRule type="cellIs" dxfId="712" priority="222" operator="lessThan">
      <formula>0</formula>
    </cfRule>
  </conditionalFormatting>
  <conditionalFormatting sqref="C453">
    <cfRule type="cellIs" dxfId="711" priority="220" operator="equal">
      <formula>0</formula>
    </cfRule>
    <cfRule type="cellIs" dxfId="710" priority="221" operator="equal">
      <formula>0</formula>
    </cfRule>
  </conditionalFormatting>
  <conditionalFormatting sqref="C597">
    <cfRule type="cellIs" dxfId="709" priority="219" operator="lessThan">
      <formula>0</formula>
    </cfRule>
  </conditionalFormatting>
  <conditionalFormatting sqref="C597">
    <cfRule type="cellIs" dxfId="708" priority="217" operator="equal">
      <formula>0</formula>
    </cfRule>
    <cfRule type="cellIs" dxfId="707" priority="218" operator="equal">
      <formula>0</formula>
    </cfRule>
  </conditionalFormatting>
  <conditionalFormatting sqref="C654">
    <cfRule type="cellIs" dxfId="706" priority="216" operator="lessThan">
      <formula>0</formula>
    </cfRule>
  </conditionalFormatting>
  <conditionalFormatting sqref="C654">
    <cfRule type="cellIs" dxfId="705" priority="214" operator="equal">
      <formula>0</formula>
    </cfRule>
    <cfRule type="cellIs" dxfId="704" priority="215" operator="equal">
      <formula>0</formula>
    </cfRule>
  </conditionalFormatting>
  <conditionalFormatting sqref="C187">
    <cfRule type="cellIs" dxfId="703" priority="213" operator="lessThan">
      <formula>0</formula>
    </cfRule>
  </conditionalFormatting>
  <conditionalFormatting sqref="C216:C225 C227:C270 C273:C278 C280:C285">
    <cfRule type="cellIs" dxfId="702" priority="212" operator="lessThan">
      <formula>0</formula>
    </cfRule>
  </conditionalFormatting>
  <conditionalFormatting sqref="C271">
    <cfRule type="cellIs" dxfId="701" priority="211" operator="lessThan">
      <formula>0</formula>
    </cfRule>
  </conditionalFormatting>
  <conditionalFormatting sqref="C226">
    <cfRule type="cellIs" dxfId="700" priority="210" operator="lessThan">
      <formula>0</formula>
    </cfRule>
  </conditionalFormatting>
  <conditionalFormatting sqref="C272">
    <cfRule type="cellIs" dxfId="699" priority="209" operator="lessThan">
      <formula>0</formula>
    </cfRule>
  </conditionalFormatting>
  <conditionalFormatting sqref="C279">
    <cfRule type="cellIs" dxfId="698" priority="208" operator="lessThan">
      <formula>0</formula>
    </cfRule>
  </conditionalFormatting>
  <conditionalFormatting sqref="C191">
    <cfRule type="cellIs" dxfId="697" priority="207" operator="lessThan">
      <formula>0</formula>
    </cfRule>
  </conditionalFormatting>
  <conditionalFormatting sqref="C315 C328 C341 C349:C350 C358:C359 C364 C368 C371 C374 C377 C380 C383 C297:C302">
    <cfRule type="cellIs" dxfId="696" priority="205" operator="lessThan">
      <formula>0</formula>
    </cfRule>
  </conditionalFormatting>
  <conditionalFormatting sqref="C385 C391 C393 C399 C401 C407 C409 C415 C417 C424">
    <cfRule type="cellIs" dxfId="695" priority="204" operator="lessThan">
      <formula>0</formula>
    </cfRule>
  </conditionalFormatting>
  <conditionalFormatting sqref="C367">
    <cfRule type="cellIs" dxfId="694" priority="206" operator="lessThan">
      <formula>0</formula>
    </cfRule>
  </conditionalFormatting>
  <conditionalFormatting sqref="C303:AE314">
    <cfRule type="cellIs" dxfId="693" priority="188" operator="lessThan">
      <formula>0</formula>
    </cfRule>
  </conditionalFormatting>
  <conditionalFormatting sqref="C355">
    <cfRule type="cellIs" dxfId="692" priority="185" operator="lessThan">
      <formula>0</formula>
    </cfRule>
  </conditionalFormatting>
  <conditionalFormatting sqref="C434:C437 C425:C429 C431">
    <cfRule type="cellIs" dxfId="691" priority="184" operator="lessThan">
      <formula>0</formula>
    </cfRule>
  </conditionalFormatting>
  <conditionalFormatting sqref="C566:C567">
    <cfRule type="cellIs" dxfId="690" priority="179" operator="lessThan">
      <formula>0</formula>
    </cfRule>
  </conditionalFormatting>
  <conditionalFormatting sqref="C555:C556 C580:C581 C574:C577 C571 C568 C565 C562 C559">
    <cfRule type="cellIs" dxfId="689" priority="183" operator="lessThan">
      <formula>0</formula>
    </cfRule>
  </conditionalFormatting>
  <conditionalFormatting sqref="C557:C558">
    <cfRule type="cellIs" dxfId="688" priority="182" operator="lessThan">
      <formula>0</formula>
    </cfRule>
  </conditionalFormatting>
  <conditionalFormatting sqref="C560:C561">
    <cfRule type="cellIs" dxfId="687" priority="181" operator="lessThan">
      <formula>0</formula>
    </cfRule>
  </conditionalFormatting>
  <conditionalFormatting sqref="C563:C564">
    <cfRule type="cellIs" dxfId="686" priority="180" operator="lessThan">
      <formula>0</formula>
    </cfRule>
  </conditionalFormatting>
  <conditionalFormatting sqref="C569:C570">
    <cfRule type="cellIs" dxfId="685" priority="178" operator="lessThan">
      <formula>0</formula>
    </cfRule>
  </conditionalFormatting>
  <conditionalFormatting sqref="C572:C573">
    <cfRule type="cellIs" dxfId="684" priority="177" operator="lessThan">
      <formula>0</formula>
    </cfRule>
  </conditionalFormatting>
  <conditionalFormatting sqref="C578:C579">
    <cfRule type="cellIs" dxfId="683" priority="176" operator="lessThan">
      <formula>0</formula>
    </cfRule>
  </conditionalFormatting>
  <conditionalFormatting sqref="C585:C586">
    <cfRule type="cellIs" dxfId="682" priority="175" operator="lessThan">
      <formula>0</formula>
    </cfRule>
  </conditionalFormatting>
  <conditionalFormatting sqref="C526:C554">
    <cfRule type="cellIs" dxfId="681" priority="174" operator="lessThan">
      <formula>0</formula>
    </cfRule>
  </conditionalFormatting>
  <conditionalFormatting sqref="C524:C525">
    <cfRule type="cellIs" dxfId="680" priority="173" operator="lessThan">
      <formula>0</formula>
    </cfRule>
  </conditionalFormatting>
  <conditionalFormatting sqref="C613">
    <cfRule type="cellIs" dxfId="679" priority="172" operator="lessThan">
      <formula>0</formula>
    </cfRule>
  </conditionalFormatting>
  <conditionalFormatting sqref="C637:C638 C632:C634 C624">
    <cfRule type="cellIs" dxfId="678" priority="171" operator="lessThan">
      <formula>0</formula>
    </cfRule>
  </conditionalFormatting>
  <conditionalFormatting sqref="C601:C602">
    <cfRule type="cellIs" dxfId="677" priority="170" operator="lessThan">
      <formula>0</formula>
    </cfRule>
  </conditionalFormatting>
  <conditionalFormatting sqref="C603">
    <cfRule type="cellIs" dxfId="676" priority="169" operator="lessThan">
      <formula>0</formula>
    </cfRule>
  </conditionalFormatting>
  <conditionalFormatting sqref="C605:C609">
    <cfRule type="cellIs" dxfId="675" priority="168" operator="lessThan">
      <formula>0</formula>
    </cfRule>
  </conditionalFormatting>
  <conditionalFormatting sqref="C611:C612">
    <cfRule type="cellIs" dxfId="674" priority="167" operator="lessThan">
      <formula>0</formula>
    </cfRule>
  </conditionalFormatting>
  <conditionalFormatting sqref="C625:C631">
    <cfRule type="cellIs" dxfId="673" priority="166" operator="lessThan">
      <formula>0</formula>
    </cfRule>
  </conditionalFormatting>
  <conditionalFormatting sqref="C635:C636">
    <cfRule type="cellIs" dxfId="672" priority="165" operator="lessThan">
      <formula>0</formula>
    </cfRule>
  </conditionalFormatting>
  <conditionalFormatting sqref="C642:C644">
    <cfRule type="cellIs" dxfId="671" priority="164" operator="lessThan">
      <formula>0</formula>
    </cfRule>
  </conditionalFormatting>
  <conditionalFormatting sqref="C645">
    <cfRule type="cellIs" dxfId="670" priority="163" operator="lessThan">
      <formula>0</formula>
    </cfRule>
  </conditionalFormatting>
  <conditionalFormatting sqref="C614:C623">
    <cfRule type="cellIs" dxfId="669" priority="162" operator="lessThan">
      <formula>0</formula>
    </cfRule>
  </conditionalFormatting>
  <conditionalFormatting sqref="C659">
    <cfRule type="cellIs" dxfId="668" priority="161" operator="lessThan">
      <formula>0</formula>
    </cfRule>
  </conditionalFormatting>
  <conditionalFormatting sqref="C660">
    <cfRule type="cellIs" dxfId="667" priority="160" operator="lessThan">
      <formula>0</formula>
    </cfRule>
  </conditionalFormatting>
  <conditionalFormatting sqref="C661">
    <cfRule type="cellIs" dxfId="666" priority="159" operator="lessThan">
      <formula>0</formula>
    </cfRule>
  </conditionalFormatting>
  <conditionalFormatting sqref="D192:AE210 D212:AE215">
    <cfRule type="cellIs" dxfId="665" priority="158" operator="lessThan">
      <formula>0</formula>
    </cfRule>
  </conditionalFormatting>
  <conditionalFormatting sqref="D291:AE291">
    <cfRule type="cellIs" dxfId="664" priority="157" operator="lessThan">
      <formula>0</formula>
    </cfRule>
  </conditionalFormatting>
  <conditionalFormatting sqref="D211:AE211">
    <cfRule type="cellIs" dxfId="663" priority="156" operator="lessThan">
      <formula>0</formula>
    </cfRule>
  </conditionalFormatting>
  <conditionalFormatting sqref="D287:AE287">
    <cfRule type="cellIs" dxfId="662" priority="155" operator="lessThan">
      <formula>0</formula>
    </cfRule>
  </conditionalFormatting>
  <conditionalFormatting sqref="D453:AE453">
    <cfRule type="cellIs" dxfId="661" priority="154" operator="lessThan">
      <formula>0</formula>
    </cfRule>
  </conditionalFormatting>
  <conditionalFormatting sqref="D453:AE453">
    <cfRule type="cellIs" dxfId="660" priority="152" operator="equal">
      <formula>0</formula>
    </cfRule>
    <cfRule type="cellIs" dxfId="659" priority="153" operator="equal">
      <formula>0</formula>
    </cfRule>
  </conditionalFormatting>
  <conditionalFormatting sqref="D597:AE597">
    <cfRule type="cellIs" dxfId="658" priority="151" operator="lessThan">
      <formula>0</formula>
    </cfRule>
  </conditionalFormatting>
  <conditionalFormatting sqref="D597:AE597">
    <cfRule type="cellIs" dxfId="657" priority="149" operator="equal">
      <formula>0</formula>
    </cfRule>
    <cfRule type="cellIs" dxfId="656" priority="150" operator="equal">
      <formula>0</formula>
    </cfRule>
  </conditionalFormatting>
  <conditionalFormatting sqref="D654:AE654">
    <cfRule type="cellIs" dxfId="655" priority="148" operator="lessThan">
      <formula>0</formula>
    </cfRule>
  </conditionalFormatting>
  <conditionalFormatting sqref="D654:AE654">
    <cfRule type="cellIs" dxfId="654" priority="146" operator="equal">
      <formula>0</formula>
    </cfRule>
    <cfRule type="cellIs" dxfId="653" priority="147" operator="equal">
      <formula>0</formula>
    </cfRule>
  </conditionalFormatting>
  <conditionalFormatting sqref="D187:AE187">
    <cfRule type="cellIs" dxfId="652" priority="145" operator="lessThan">
      <formula>0</formula>
    </cfRule>
  </conditionalFormatting>
  <conditionalFormatting sqref="D216:AE225 D227:AE270 D273:AE278 D280:AE285">
    <cfRule type="cellIs" dxfId="651" priority="144" operator="lessThan">
      <formula>0</formula>
    </cfRule>
  </conditionalFormatting>
  <conditionalFormatting sqref="D271:AE271">
    <cfRule type="cellIs" dxfId="650" priority="143" operator="lessThan">
      <formula>0</formula>
    </cfRule>
  </conditionalFormatting>
  <conditionalFormatting sqref="D226:AE226">
    <cfRule type="cellIs" dxfId="649" priority="142" operator="lessThan">
      <formula>0</formula>
    </cfRule>
  </conditionalFormatting>
  <conditionalFormatting sqref="D272:AE272">
    <cfRule type="cellIs" dxfId="648" priority="141" operator="lessThan">
      <formula>0</formula>
    </cfRule>
  </conditionalFormatting>
  <conditionalFormatting sqref="D279:AE279">
    <cfRule type="cellIs" dxfId="647" priority="140" operator="lessThan">
      <formula>0</formula>
    </cfRule>
  </conditionalFormatting>
  <conditionalFormatting sqref="D191:AE191">
    <cfRule type="cellIs" dxfId="646" priority="139" operator="lessThan">
      <formula>0</formula>
    </cfRule>
  </conditionalFormatting>
  <conditionalFormatting sqref="D315:AE315 D328:AE328 D341:AE341 D349:AE350 D358:AE359 D364:AE364 D368:AE368 D371:AE371 D374:AE374 D377:AE377 D380:AE380 D383:AE383 D297:AE302">
    <cfRule type="cellIs" dxfId="645" priority="137" operator="lessThan">
      <formula>0</formula>
    </cfRule>
  </conditionalFormatting>
  <conditionalFormatting sqref="D385:AE385 D391:AE391 D393:AE393 D399:AE399 D401:AE401 D407:AE407 D409:AE409 D415:AE415 D417:AE417 D424:AE424">
    <cfRule type="cellIs" dxfId="644" priority="136" operator="lessThan">
      <formula>0</formula>
    </cfRule>
  </conditionalFormatting>
  <conditionalFormatting sqref="D367:AE367">
    <cfRule type="cellIs" dxfId="643" priority="138" operator="lessThan">
      <formula>0</formula>
    </cfRule>
  </conditionalFormatting>
  <conditionalFormatting sqref="D355:AE355">
    <cfRule type="cellIs" dxfId="642" priority="117" operator="lessThan">
      <formula>0</formula>
    </cfRule>
  </conditionalFormatting>
  <conditionalFormatting sqref="D434:AE437 D425:AE429 D431:AE431">
    <cfRule type="cellIs" dxfId="641" priority="116" operator="lessThan">
      <formula>0</formula>
    </cfRule>
  </conditionalFormatting>
  <conditionalFormatting sqref="D566:AE567">
    <cfRule type="cellIs" dxfId="640" priority="111" operator="lessThan">
      <formula>0</formula>
    </cfRule>
  </conditionalFormatting>
  <conditionalFormatting sqref="D555:AE556 D580:AE581 D574:AE577 D571:AE571 D568:AE568 D565:AE565 D562:AE562 D559:AE559">
    <cfRule type="cellIs" dxfId="639" priority="115" operator="lessThan">
      <formula>0</formula>
    </cfRule>
  </conditionalFormatting>
  <conditionalFormatting sqref="D557:AE558">
    <cfRule type="cellIs" dxfId="638" priority="114" operator="lessThan">
      <formula>0</formula>
    </cfRule>
  </conditionalFormatting>
  <conditionalFormatting sqref="D560:AE561">
    <cfRule type="cellIs" dxfId="637" priority="113" operator="lessThan">
      <formula>0</formula>
    </cfRule>
  </conditionalFormatting>
  <conditionalFormatting sqref="D563:AE564">
    <cfRule type="cellIs" dxfId="636" priority="112" operator="lessThan">
      <formula>0</formula>
    </cfRule>
  </conditionalFormatting>
  <conditionalFormatting sqref="D569:AE570">
    <cfRule type="cellIs" dxfId="635" priority="110" operator="lessThan">
      <formula>0</formula>
    </cfRule>
  </conditionalFormatting>
  <conditionalFormatting sqref="D572:AE573">
    <cfRule type="cellIs" dxfId="634" priority="109" operator="lessThan">
      <formula>0</formula>
    </cfRule>
  </conditionalFormatting>
  <conditionalFormatting sqref="D578:AE579">
    <cfRule type="cellIs" dxfId="633" priority="108" operator="lessThan">
      <formula>0</formula>
    </cfRule>
  </conditionalFormatting>
  <conditionalFormatting sqref="D585:AE586">
    <cfRule type="cellIs" dxfId="632" priority="107" operator="lessThan">
      <formula>0</formula>
    </cfRule>
  </conditionalFormatting>
  <conditionalFormatting sqref="D526:AE554">
    <cfRule type="cellIs" dxfId="631" priority="106" operator="lessThan">
      <formula>0</formula>
    </cfRule>
  </conditionalFormatting>
  <conditionalFormatting sqref="D524:AE525">
    <cfRule type="cellIs" dxfId="630" priority="105" operator="lessThan">
      <formula>0</formula>
    </cfRule>
  </conditionalFormatting>
  <conditionalFormatting sqref="D613:AE613">
    <cfRule type="cellIs" dxfId="629" priority="104" operator="lessThan">
      <formula>0</formula>
    </cfRule>
  </conditionalFormatting>
  <conditionalFormatting sqref="D637:AE638 D632:AE634 D624:AE624">
    <cfRule type="cellIs" dxfId="628" priority="103" operator="lessThan">
      <formula>0</formula>
    </cfRule>
  </conditionalFormatting>
  <conditionalFormatting sqref="D601:AE602">
    <cfRule type="cellIs" dxfId="627" priority="102" operator="lessThan">
      <formula>0</formula>
    </cfRule>
  </conditionalFormatting>
  <conditionalFormatting sqref="D603:AE603">
    <cfRule type="cellIs" dxfId="626" priority="101" operator="lessThan">
      <formula>0</formula>
    </cfRule>
  </conditionalFormatting>
  <conditionalFormatting sqref="D605:AE609">
    <cfRule type="cellIs" dxfId="625" priority="100" operator="lessThan">
      <formula>0</formula>
    </cfRule>
  </conditionalFormatting>
  <conditionalFormatting sqref="D611:AE612">
    <cfRule type="cellIs" dxfId="624" priority="99" operator="lessThan">
      <formula>0</formula>
    </cfRule>
  </conditionalFormatting>
  <conditionalFormatting sqref="D625:AE631">
    <cfRule type="cellIs" dxfId="623" priority="98" operator="lessThan">
      <formula>0</formula>
    </cfRule>
  </conditionalFormatting>
  <conditionalFormatting sqref="D635:AE636">
    <cfRule type="cellIs" dxfId="622" priority="97" operator="lessThan">
      <formula>0</formula>
    </cfRule>
  </conditionalFormatting>
  <conditionalFormatting sqref="D642:AE644">
    <cfRule type="cellIs" dxfId="621" priority="96" operator="lessThan">
      <formula>0</formula>
    </cfRule>
  </conditionalFormatting>
  <conditionalFormatting sqref="D645:AE645">
    <cfRule type="cellIs" dxfId="620" priority="95" operator="lessThan">
      <formula>0</formula>
    </cfRule>
  </conditionalFormatting>
  <conditionalFormatting sqref="D614:AE623">
    <cfRule type="cellIs" dxfId="619" priority="94" operator="lessThan">
      <formula>0</formula>
    </cfRule>
  </conditionalFormatting>
  <conditionalFormatting sqref="D659:AE659">
    <cfRule type="cellIs" dxfId="618" priority="93" operator="lessThan">
      <formula>0</formula>
    </cfRule>
  </conditionalFormatting>
  <conditionalFormatting sqref="D660:AE660">
    <cfRule type="cellIs" dxfId="617" priority="92" operator="lessThan">
      <formula>0</formula>
    </cfRule>
  </conditionalFormatting>
  <conditionalFormatting sqref="D661:AE661">
    <cfRule type="cellIs" dxfId="616" priority="91" operator="lessThan">
      <formula>0</formula>
    </cfRule>
  </conditionalFormatting>
  <conditionalFormatting sqref="C430">
    <cfRule type="cellIs" dxfId="615" priority="51" operator="lessThan">
      <formula>0</formula>
    </cfRule>
  </conditionalFormatting>
  <conditionalFormatting sqref="D430:AE430">
    <cfRule type="cellIs" dxfId="614" priority="50" operator="lessThan">
      <formula>0</formula>
    </cfRule>
  </conditionalFormatting>
  <conditionalFormatting sqref="C432:C433">
    <cfRule type="cellIs" dxfId="613" priority="49" operator="lessThan">
      <formula>0</formula>
    </cfRule>
  </conditionalFormatting>
  <conditionalFormatting sqref="D432:AE433">
    <cfRule type="cellIs" dxfId="612" priority="48" operator="lessThan">
      <formula>0</formula>
    </cfRule>
  </conditionalFormatting>
  <conditionalFormatting sqref="C441:C444">
    <cfRule type="cellIs" dxfId="611" priority="47" operator="lessThan">
      <formula>0</formula>
    </cfRule>
  </conditionalFormatting>
  <conditionalFormatting sqref="D441:AE444">
    <cfRule type="cellIs" dxfId="610" priority="46" operator="lessThan">
      <formula>0</formula>
    </cfRule>
  </conditionalFormatting>
  <conditionalFormatting sqref="C316:AE327">
    <cfRule type="cellIs" dxfId="609" priority="22" operator="lessThan">
      <formula>0</formula>
    </cfRule>
  </conditionalFormatting>
  <conditionalFormatting sqref="C329:AE340">
    <cfRule type="cellIs" dxfId="608" priority="21" operator="lessThan">
      <formula>0</formula>
    </cfRule>
  </conditionalFormatting>
  <conditionalFormatting sqref="C342:AE348">
    <cfRule type="cellIs" dxfId="607" priority="20" operator="lessThan">
      <formula>0</formula>
    </cfRule>
  </conditionalFormatting>
  <conditionalFormatting sqref="C351:AE354">
    <cfRule type="cellIs" dxfId="606" priority="19" operator="lessThan">
      <formula>0</formula>
    </cfRule>
  </conditionalFormatting>
  <conditionalFormatting sqref="C356:AE357">
    <cfRule type="cellIs" dxfId="605" priority="18" operator="lessThan">
      <formula>0</formula>
    </cfRule>
  </conditionalFormatting>
  <conditionalFormatting sqref="C360:AE363">
    <cfRule type="cellIs" dxfId="604" priority="17" operator="lessThan">
      <formula>0</formula>
    </cfRule>
  </conditionalFormatting>
  <conditionalFormatting sqref="C365:AE366">
    <cfRule type="cellIs" dxfId="603" priority="16" operator="lessThan">
      <formula>0</formula>
    </cfRule>
  </conditionalFormatting>
  <conditionalFormatting sqref="C369:AE370">
    <cfRule type="cellIs" dxfId="602" priority="15" operator="lessThan">
      <formula>0</formula>
    </cfRule>
  </conditionalFormatting>
  <conditionalFormatting sqref="C372:AE373">
    <cfRule type="cellIs" dxfId="601" priority="14" operator="lessThan">
      <formula>0</formula>
    </cfRule>
  </conditionalFormatting>
  <conditionalFormatting sqref="C375:AE376">
    <cfRule type="cellIs" dxfId="600" priority="13" operator="lessThan">
      <formula>0</formula>
    </cfRule>
  </conditionalFormatting>
  <conditionalFormatting sqref="C378:AE379">
    <cfRule type="cellIs" dxfId="599" priority="12" operator="lessThan">
      <formula>0</formula>
    </cfRule>
  </conditionalFormatting>
  <conditionalFormatting sqref="C381:AE382">
    <cfRule type="cellIs" dxfId="598" priority="11" operator="lessThan">
      <formula>0</formula>
    </cfRule>
  </conditionalFormatting>
  <conditionalFormatting sqref="C384:AE384">
    <cfRule type="cellIs" dxfId="597" priority="10" operator="lessThan">
      <formula>0</formula>
    </cfRule>
  </conditionalFormatting>
  <conditionalFormatting sqref="C386:AE390">
    <cfRule type="cellIs" dxfId="596" priority="9" operator="lessThan">
      <formula>0</formula>
    </cfRule>
  </conditionalFormatting>
  <conditionalFormatting sqref="C392:AE392">
    <cfRule type="cellIs" dxfId="595" priority="8" operator="lessThan">
      <formula>0</formula>
    </cfRule>
  </conditionalFormatting>
  <conditionalFormatting sqref="C394:AE398">
    <cfRule type="cellIs" dxfId="594" priority="7" operator="lessThan">
      <formula>0</formula>
    </cfRule>
  </conditionalFormatting>
  <conditionalFormatting sqref="C400:AE400">
    <cfRule type="cellIs" dxfId="593" priority="6" operator="lessThan">
      <formula>0</formula>
    </cfRule>
  </conditionalFormatting>
  <conditionalFormatting sqref="C402:AE406">
    <cfRule type="cellIs" dxfId="592" priority="5" operator="lessThan">
      <formula>0</formula>
    </cfRule>
  </conditionalFormatting>
  <conditionalFormatting sqref="C408:AE408">
    <cfRule type="cellIs" dxfId="591" priority="4" operator="lessThan">
      <formula>0</formula>
    </cfRule>
  </conditionalFormatting>
  <conditionalFormatting sqref="C410:AE414">
    <cfRule type="cellIs" dxfId="590" priority="3" operator="lessThan">
      <formula>0</formula>
    </cfRule>
  </conditionalFormatting>
  <conditionalFormatting sqref="C416:AE416">
    <cfRule type="cellIs" dxfId="589" priority="2" operator="lessThan">
      <formula>0</formula>
    </cfRule>
  </conditionalFormatting>
  <conditionalFormatting sqref="C418:AE423">
    <cfRule type="cellIs" dxfId="588" priority="1" operator="lessThan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'abs CO2'!C297:AE297</xm:f>
              <xm:sqref>AG297</xm:sqref>
            </x14:sparkline>
            <x14:sparkline>
              <xm:f>'abs CO2'!C298:AE298</xm:f>
              <xm:sqref>AG298</xm:sqref>
            </x14:sparkline>
            <x14:sparkline>
              <xm:f>'abs CO2'!C299:AE299</xm:f>
              <xm:sqref>AG299</xm:sqref>
            </x14:sparkline>
            <x14:sparkline>
              <xm:f>'abs CO2'!C300:AE300</xm:f>
              <xm:sqref>AG300</xm:sqref>
            </x14:sparkline>
            <x14:sparkline>
              <xm:f>'abs CO2'!C301:AE301</xm:f>
              <xm:sqref>AG301</xm:sqref>
            </x14:sparkline>
            <x14:sparkline>
              <xm:f>'abs CO2'!C302:AE302</xm:f>
              <xm:sqref>AG302</xm:sqref>
            </x14:sparkline>
            <x14:sparkline>
              <xm:f>'abs CO2'!C303:AE303</xm:f>
              <xm:sqref>AG303</xm:sqref>
            </x14:sparkline>
            <x14:sparkline>
              <xm:f>'abs CO2'!C304:AE304</xm:f>
              <xm:sqref>AG304</xm:sqref>
            </x14:sparkline>
            <x14:sparkline>
              <xm:f>'abs CO2'!C305:AE305</xm:f>
              <xm:sqref>AG305</xm:sqref>
            </x14:sparkline>
            <x14:sparkline>
              <xm:f>'abs CO2'!C306:AE306</xm:f>
              <xm:sqref>AG306</xm:sqref>
            </x14:sparkline>
            <x14:sparkline>
              <xm:f>'abs CO2'!C307:AE307</xm:f>
              <xm:sqref>AG307</xm:sqref>
            </x14:sparkline>
            <x14:sparkline>
              <xm:f>'abs CO2'!C308:AE308</xm:f>
              <xm:sqref>AG308</xm:sqref>
            </x14:sparkline>
            <x14:sparkline>
              <xm:f>'abs CO2'!C309:AE309</xm:f>
              <xm:sqref>AG309</xm:sqref>
            </x14:sparkline>
            <x14:sparkline>
              <xm:f>'abs CO2'!C310:AE310</xm:f>
              <xm:sqref>AG310</xm:sqref>
            </x14:sparkline>
            <x14:sparkline>
              <xm:f>'abs CO2'!C311:AE311</xm:f>
              <xm:sqref>AG311</xm:sqref>
            </x14:sparkline>
            <x14:sparkline>
              <xm:f>'abs CO2'!C312:AE312</xm:f>
              <xm:sqref>AG312</xm:sqref>
            </x14:sparkline>
            <x14:sparkline>
              <xm:f>'abs CO2'!C313:AE313</xm:f>
              <xm:sqref>AG313</xm:sqref>
            </x14:sparkline>
            <x14:sparkline>
              <xm:f>'abs CO2'!C314:AE314</xm:f>
              <xm:sqref>AG314</xm:sqref>
            </x14:sparkline>
            <x14:sparkline>
              <xm:f>'abs CO2'!C315:AE315</xm:f>
              <xm:sqref>AG315</xm:sqref>
            </x14:sparkline>
            <x14:sparkline>
              <xm:f>'abs CO2'!C316:AE316</xm:f>
              <xm:sqref>AG316</xm:sqref>
            </x14:sparkline>
            <x14:sparkline>
              <xm:f>'abs CO2'!C317:AE317</xm:f>
              <xm:sqref>AG317</xm:sqref>
            </x14:sparkline>
            <x14:sparkline>
              <xm:f>'abs CO2'!C318:AE318</xm:f>
              <xm:sqref>AG318</xm:sqref>
            </x14:sparkline>
            <x14:sparkline>
              <xm:f>'abs CO2'!C319:AE319</xm:f>
              <xm:sqref>AG319</xm:sqref>
            </x14:sparkline>
            <x14:sparkline>
              <xm:f>'abs CO2'!C320:AE320</xm:f>
              <xm:sqref>AG320</xm:sqref>
            </x14:sparkline>
            <x14:sparkline>
              <xm:f>'abs CO2'!C321:AE321</xm:f>
              <xm:sqref>AG321</xm:sqref>
            </x14:sparkline>
            <x14:sparkline>
              <xm:f>'abs CO2'!C322:AE322</xm:f>
              <xm:sqref>AG322</xm:sqref>
            </x14:sparkline>
            <x14:sparkline>
              <xm:f>'abs CO2'!C323:AE323</xm:f>
              <xm:sqref>AG323</xm:sqref>
            </x14:sparkline>
            <x14:sparkline>
              <xm:f>'abs CO2'!C324:AE324</xm:f>
              <xm:sqref>AG324</xm:sqref>
            </x14:sparkline>
            <x14:sparkline>
              <xm:f>'abs CO2'!C325:AE325</xm:f>
              <xm:sqref>AG325</xm:sqref>
            </x14:sparkline>
            <x14:sparkline>
              <xm:f>'abs CO2'!C326:AE326</xm:f>
              <xm:sqref>AG326</xm:sqref>
            </x14:sparkline>
            <x14:sparkline>
              <xm:f>'abs CO2'!C327:AE327</xm:f>
              <xm:sqref>AG327</xm:sqref>
            </x14:sparkline>
            <x14:sparkline>
              <xm:f>'abs CO2'!C328:AE328</xm:f>
              <xm:sqref>AG328</xm:sqref>
            </x14:sparkline>
            <x14:sparkline>
              <xm:f>'abs CO2'!C329:AE329</xm:f>
              <xm:sqref>AG329</xm:sqref>
            </x14:sparkline>
            <x14:sparkline>
              <xm:f>'abs CO2'!C330:AE330</xm:f>
              <xm:sqref>AG330</xm:sqref>
            </x14:sparkline>
            <x14:sparkline>
              <xm:f>'abs CO2'!C331:AE331</xm:f>
              <xm:sqref>AG331</xm:sqref>
            </x14:sparkline>
            <x14:sparkline>
              <xm:f>'abs CO2'!C332:AE332</xm:f>
              <xm:sqref>AG332</xm:sqref>
            </x14:sparkline>
            <x14:sparkline>
              <xm:f>'abs CO2'!C333:AE333</xm:f>
              <xm:sqref>AG333</xm:sqref>
            </x14:sparkline>
            <x14:sparkline>
              <xm:f>'abs CO2'!C334:AE334</xm:f>
              <xm:sqref>AG334</xm:sqref>
            </x14:sparkline>
            <x14:sparkline>
              <xm:f>'abs CO2'!C335:AE335</xm:f>
              <xm:sqref>AG335</xm:sqref>
            </x14:sparkline>
            <x14:sparkline>
              <xm:f>'abs CO2'!C336:AE336</xm:f>
              <xm:sqref>AG336</xm:sqref>
            </x14:sparkline>
            <x14:sparkline>
              <xm:f>'abs CO2'!C337:AE337</xm:f>
              <xm:sqref>AG337</xm:sqref>
            </x14:sparkline>
            <x14:sparkline>
              <xm:f>'abs CO2'!C338:AE338</xm:f>
              <xm:sqref>AG338</xm:sqref>
            </x14:sparkline>
            <x14:sparkline>
              <xm:f>'abs CO2'!C339:AE339</xm:f>
              <xm:sqref>AG339</xm:sqref>
            </x14:sparkline>
            <x14:sparkline>
              <xm:f>'abs CO2'!C340:AE340</xm:f>
              <xm:sqref>AG340</xm:sqref>
            </x14:sparkline>
            <x14:sparkline>
              <xm:f>'abs CO2'!C341:AE341</xm:f>
              <xm:sqref>AG341</xm:sqref>
            </x14:sparkline>
            <x14:sparkline>
              <xm:f>'abs CO2'!C342:AE342</xm:f>
              <xm:sqref>AG342</xm:sqref>
            </x14:sparkline>
            <x14:sparkline>
              <xm:f>'abs CO2'!C343:AE343</xm:f>
              <xm:sqref>AG343</xm:sqref>
            </x14:sparkline>
            <x14:sparkline>
              <xm:f>'abs CO2'!C344:AE344</xm:f>
              <xm:sqref>AG344</xm:sqref>
            </x14:sparkline>
            <x14:sparkline>
              <xm:f>'abs CO2'!C345:AE345</xm:f>
              <xm:sqref>AG345</xm:sqref>
            </x14:sparkline>
            <x14:sparkline>
              <xm:f>'abs CO2'!C346:AE346</xm:f>
              <xm:sqref>AG346</xm:sqref>
            </x14:sparkline>
            <x14:sparkline>
              <xm:f>'abs CO2'!C347:AE347</xm:f>
              <xm:sqref>AG347</xm:sqref>
            </x14:sparkline>
            <x14:sparkline>
              <xm:f>'abs CO2'!C348:AE348</xm:f>
              <xm:sqref>AG348</xm:sqref>
            </x14:sparkline>
            <x14:sparkline>
              <xm:f>'abs CO2'!C349:AE349</xm:f>
              <xm:sqref>AG349</xm:sqref>
            </x14:sparkline>
            <x14:sparkline>
              <xm:f>'abs CO2'!C350:AE350</xm:f>
              <xm:sqref>AG350</xm:sqref>
            </x14:sparkline>
            <x14:sparkline>
              <xm:f>'abs CO2'!C351:AE351</xm:f>
              <xm:sqref>AG351</xm:sqref>
            </x14:sparkline>
            <x14:sparkline>
              <xm:f>'abs CO2'!C352:AE352</xm:f>
              <xm:sqref>AG352</xm:sqref>
            </x14:sparkline>
            <x14:sparkline>
              <xm:f>'abs CO2'!C353:AE353</xm:f>
              <xm:sqref>AG353</xm:sqref>
            </x14:sparkline>
            <x14:sparkline>
              <xm:f>'abs CO2'!C354:AE354</xm:f>
              <xm:sqref>AG354</xm:sqref>
            </x14:sparkline>
            <x14:sparkline>
              <xm:f>'abs CO2'!C355:AE355</xm:f>
              <xm:sqref>AG355</xm:sqref>
            </x14:sparkline>
            <x14:sparkline>
              <xm:f>'abs CO2'!C356:AE356</xm:f>
              <xm:sqref>AG356</xm:sqref>
            </x14:sparkline>
            <x14:sparkline>
              <xm:f>'abs CO2'!C357:AE357</xm:f>
              <xm:sqref>AG357</xm:sqref>
            </x14:sparkline>
            <x14:sparkline>
              <xm:f>'abs CO2'!C358:AE358</xm:f>
              <xm:sqref>AG358</xm:sqref>
            </x14:sparkline>
            <x14:sparkline>
              <xm:f>'abs CO2'!C359:AE359</xm:f>
              <xm:sqref>AG359</xm:sqref>
            </x14:sparkline>
            <x14:sparkline>
              <xm:f>'abs CO2'!C360:AE360</xm:f>
              <xm:sqref>AG360</xm:sqref>
            </x14:sparkline>
            <x14:sparkline>
              <xm:f>'abs CO2'!C361:AE361</xm:f>
              <xm:sqref>AG361</xm:sqref>
            </x14:sparkline>
            <x14:sparkline>
              <xm:f>'abs CO2'!C362:AE362</xm:f>
              <xm:sqref>AG362</xm:sqref>
            </x14:sparkline>
            <x14:sparkline>
              <xm:f>'abs CO2'!C363:AE363</xm:f>
              <xm:sqref>AG363</xm:sqref>
            </x14:sparkline>
            <x14:sparkline>
              <xm:f>'abs CO2'!C364:AE364</xm:f>
              <xm:sqref>AG364</xm:sqref>
            </x14:sparkline>
            <x14:sparkline>
              <xm:f>'abs CO2'!C365:AE365</xm:f>
              <xm:sqref>AG365</xm:sqref>
            </x14:sparkline>
            <x14:sparkline>
              <xm:f>'abs CO2'!C366:AE366</xm:f>
              <xm:sqref>AG366</xm:sqref>
            </x14:sparkline>
            <x14:sparkline>
              <xm:f>'abs CO2'!C367:AE367</xm:f>
              <xm:sqref>AG367</xm:sqref>
            </x14:sparkline>
            <x14:sparkline>
              <xm:f>'abs CO2'!C368:AE368</xm:f>
              <xm:sqref>AG368</xm:sqref>
            </x14:sparkline>
            <x14:sparkline>
              <xm:f>'abs CO2'!C369:AE369</xm:f>
              <xm:sqref>AG369</xm:sqref>
            </x14:sparkline>
            <x14:sparkline>
              <xm:f>'abs CO2'!C370:AE370</xm:f>
              <xm:sqref>AG370</xm:sqref>
            </x14:sparkline>
            <x14:sparkline>
              <xm:f>'abs CO2'!C371:AE371</xm:f>
              <xm:sqref>AG371</xm:sqref>
            </x14:sparkline>
            <x14:sparkline>
              <xm:f>'abs CO2'!C372:AE372</xm:f>
              <xm:sqref>AG372</xm:sqref>
            </x14:sparkline>
            <x14:sparkline>
              <xm:f>'abs CO2'!C373:AE373</xm:f>
              <xm:sqref>AG373</xm:sqref>
            </x14:sparkline>
            <x14:sparkline>
              <xm:f>'abs CO2'!C374:AE374</xm:f>
              <xm:sqref>AG374</xm:sqref>
            </x14:sparkline>
            <x14:sparkline>
              <xm:f>'abs CO2'!C375:AE375</xm:f>
              <xm:sqref>AG375</xm:sqref>
            </x14:sparkline>
            <x14:sparkline>
              <xm:f>'abs CO2'!C376:AE376</xm:f>
              <xm:sqref>AG376</xm:sqref>
            </x14:sparkline>
            <x14:sparkline>
              <xm:f>'abs CO2'!C377:AE377</xm:f>
              <xm:sqref>AG377</xm:sqref>
            </x14:sparkline>
            <x14:sparkline>
              <xm:f>'abs CO2'!C378:AE378</xm:f>
              <xm:sqref>AG378</xm:sqref>
            </x14:sparkline>
            <x14:sparkline>
              <xm:f>'abs CO2'!C379:AE379</xm:f>
              <xm:sqref>AG379</xm:sqref>
            </x14:sparkline>
            <x14:sparkline>
              <xm:f>'abs CO2'!C380:AE380</xm:f>
              <xm:sqref>AG380</xm:sqref>
            </x14:sparkline>
            <x14:sparkline>
              <xm:f>'abs CO2'!C381:AE381</xm:f>
              <xm:sqref>AG381</xm:sqref>
            </x14:sparkline>
            <x14:sparkline>
              <xm:f>'abs CO2'!C382:AE382</xm:f>
              <xm:sqref>AG382</xm:sqref>
            </x14:sparkline>
            <x14:sparkline>
              <xm:f>'abs CO2'!C383:AE383</xm:f>
              <xm:sqref>AG383</xm:sqref>
            </x14:sparkline>
            <x14:sparkline>
              <xm:f>'abs CO2'!C384:AE384</xm:f>
              <xm:sqref>AG384</xm:sqref>
            </x14:sparkline>
            <x14:sparkline>
              <xm:f>'abs CO2'!C385:AE385</xm:f>
              <xm:sqref>AG385</xm:sqref>
            </x14:sparkline>
            <x14:sparkline>
              <xm:f>'abs CO2'!C386:AE386</xm:f>
              <xm:sqref>AG386</xm:sqref>
            </x14:sparkline>
            <x14:sparkline>
              <xm:f>'abs CO2'!C387:AE387</xm:f>
              <xm:sqref>AG387</xm:sqref>
            </x14:sparkline>
            <x14:sparkline>
              <xm:f>'abs CO2'!C388:AE388</xm:f>
              <xm:sqref>AG388</xm:sqref>
            </x14:sparkline>
            <x14:sparkline>
              <xm:f>'abs CO2'!C389:AE389</xm:f>
              <xm:sqref>AG389</xm:sqref>
            </x14:sparkline>
            <x14:sparkline>
              <xm:f>'abs CO2'!C390:AE390</xm:f>
              <xm:sqref>AG390</xm:sqref>
            </x14:sparkline>
            <x14:sparkline>
              <xm:f>'abs CO2'!C391:AE391</xm:f>
              <xm:sqref>AG391</xm:sqref>
            </x14:sparkline>
            <x14:sparkline>
              <xm:f>'abs CO2'!C392:AE392</xm:f>
              <xm:sqref>AG392</xm:sqref>
            </x14:sparkline>
            <x14:sparkline>
              <xm:f>'abs CO2'!C393:AE393</xm:f>
              <xm:sqref>AG393</xm:sqref>
            </x14:sparkline>
            <x14:sparkline>
              <xm:f>'abs CO2'!C394:AE394</xm:f>
              <xm:sqref>AG394</xm:sqref>
            </x14:sparkline>
            <x14:sparkline>
              <xm:f>'abs CO2'!C395:AE395</xm:f>
              <xm:sqref>AG395</xm:sqref>
            </x14:sparkline>
            <x14:sparkline>
              <xm:f>'abs CO2'!C396:AE396</xm:f>
              <xm:sqref>AG396</xm:sqref>
            </x14:sparkline>
            <x14:sparkline>
              <xm:f>'abs CO2'!C397:AE397</xm:f>
              <xm:sqref>AG397</xm:sqref>
            </x14:sparkline>
            <x14:sparkline>
              <xm:f>'abs CO2'!C398:AE398</xm:f>
              <xm:sqref>AG398</xm:sqref>
            </x14:sparkline>
            <x14:sparkline>
              <xm:f>'abs CO2'!C399:AE399</xm:f>
              <xm:sqref>AG399</xm:sqref>
            </x14:sparkline>
            <x14:sparkline>
              <xm:f>'abs CO2'!C400:AE400</xm:f>
              <xm:sqref>AG400</xm:sqref>
            </x14:sparkline>
            <x14:sparkline>
              <xm:f>'abs CO2'!C401:AE401</xm:f>
              <xm:sqref>AG401</xm:sqref>
            </x14:sparkline>
            <x14:sparkline>
              <xm:f>'abs CO2'!C402:AE402</xm:f>
              <xm:sqref>AG402</xm:sqref>
            </x14:sparkline>
            <x14:sparkline>
              <xm:f>'abs CO2'!C403:AE403</xm:f>
              <xm:sqref>AG403</xm:sqref>
            </x14:sparkline>
            <x14:sparkline>
              <xm:f>'abs CO2'!C404:AE404</xm:f>
              <xm:sqref>AG404</xm:sqref>
            </x14:sparkline>
            <x14:sparkline>
              <xm:f>'abs CO2'!C405:AE405</xm:f>
              <xm:sqref>AG405</xm:sqref>
            </x14:sparkline>
            <x14:sparkline>
              <xm:f>'abs CO2'!C406:AE406</xm:f>
              <xm:sqref>AG406</xm:sqref>
            </x14:sparkline>
            <x14:sparkline>
              <xm:f>'abs CO2'!C407:AE407</xm:f>
              <xm:sqref>AG407</xm:sqref>
            </x14:sparkline>
            <x14:sparkline>
              <xm:f>'abs CO2'!C408:AE408</xm:f>
              <xm:sqref>AG408</xm:sqref>
            </x14:sparkline>
            <x14:sparkline>
              <xm:f>'abs CO2'!C409:AE409</xm:f>
              <xm:sqref>AG409</xm:sqref>
            </x14:sparkline>
            <x14:sparkline>
              <xm:f>'abs CO2'!C410:AE410</xm:f>
              <xm:sqref>AG410</xm:sqref>
            </x14:sparkline>
            <x14:sparkline>
              <xm:f>'abs CO2'!C411:AE411</xm:f>
              <xm:sqref>AG411</xm:sqref>
            </x14:sparkline>
            <x14:sparkline>
              <xm:f>'abs CO2'!C412:AE412</xm:f>
              <xm:sqref>AG412</xm:sqref>
            </x14:sparkline>
            <x14:sparkline>
              <xm:f>'abs CO2'!C413:AE413</xm:f>
              <xm:sqref>AG413</xm:sqref>
            </x14:sparkline>
            <x14:sparkline>
              <xm:f>'abs CO2'!C414:AE414</xm:f>
              <xm:sqref>AG414</xm:sqref>
            </x14:sparkline>
            <x14:sparkline>
              <xm:f>'abs CO2'!C415:AE415</xm:f>
              <xm:sqref>AG415</xm:sqref>
            </x14:sparkline>
            <x14:sparkline>
              <xm:f>'abs CO2'!C416:AE416</xm:f>
              <xm:sqref>AG416</xm:sqref>
            </x14:sparkline>
            <x14:sparkline>
              <xm:f>'abs CO2'!C417:AE417</xm:f>
              <xm:sqref>AG417</xm:sqref>
            </x14:sparkline>
            <x14:sparkline>
              <xm:f>'abs CO2'!C418:AE418</xm:f>
              <xm:sqref>AG418</xm:sqref>
            </x14:sparkline>
            <x14:sparkline>
              <xm:f>'abs CO2'!C419:AE419</xm:f>
              <xm:sqref>AG419</xm:sqref>
            </x14:sparkline>
            <x14:sparkline>
              <xm:f>'abs CO2'!C420:AE420</xm:f>
              <xm:sqref>AG420</xm:sqref>
            </x14:sparkline>
            <x14:sparkline>
              <xm:f>'abs CO2'!C421:AE421</xm:f>
              <xm:sqref>AG421</xm:sqref>
            </x14:sparkline>
            <x14:sparkline>
              <xm:f>'abs CO2'!C422:AE422</xm:f>
              <xm:sqref>AG422</xm:sqref>
            </x14:sparkline>
            <x14:sparkline>
              <xm:f>'abs CO2'!C423:AE423</xm:f>
              <xm:sqref>AG423</xm:sqref>
            </x14:sparkline>
            <x14:sparkline>
              <xm:f>'abs CO2'!C424:AE424</xm:f>
              <xm:sqref>AG424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'abs CO2'!AI423:BK423</xm:f>
              <xm:sqref>BM423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rgb="FF00FF00"/>
  </sheetPr>
  <dimension ref="A1:AE661"/>
  <sheetViews>
    <sheetView showGridLines="0" topLeftCell="P1" zoomScale="70" zoomScaleNormal="70" workbookViewId="0">
      <selection activeCell="AE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795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84" t="s">
        <v>17</v>
      </c>
      <c r="B3" s="84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" si="0">+C5+C111+C191+C297+C425</f>
        <v>21.000212422275251</v>
      </c>
      <c r="D4" s="28">
        <f t="shared" ref="D4:AE4" si="1">+D5+D111+D191+D297+D425</f>
        <v>21.359951921980368</v>
      </c>
      <c r="E4" s="28">
        <f t="shared" si="1"/>
        <v>22.788805380578786</v>
      </c>
      <c r="F4" s="28">
        <f t="shared" si="1"/>
        <v>24.237548512394742</v>
      </c>
      <c r="G4" s="28">
        <f t="shared" si="1"/>
        <v>26.225473622438198</v>
      </c>
      <c r="H4" s="28">
        <f t="shared" si="1"/>
        <v>26.799678046890605</v>
      </c>
      <c r="I4" s="28">
        <f t="shared" si="1"/>
        <v>28.373274475397963</v>
      </c>
      <c r="J4" s="28">
        <f t="shared" si="1"/>
        <v>29.64317396907154</v>
      </c>
      <c r="K4" s="28">
        <f t="shared" si="1"/>
        <v>29.360218668602869</v>
      </c>
      <c r="L4" s="28">
        <f t="shared" si="1"/>
        <v>31.201986183964713</v>
      </c>
      <c r="M4" s="28">
        <f t="shared" si="1"/>
        <v>31.294638318189442</v>
      </c>
      <c r="N4" s="28">
        <f t="shared" si="1"/>
        <v>29.163755829610881</v>
      </c>
      <c r="O4" s="28">
        <f t="shared" si="1"/>
        <v>29.645451594742447</v>
      </c>
      <c r="P4" s="28">
        <f t="shared" si="1"/>
        <v>28.96362506079328</v>
      </c>
      <c r="Q4" s="28">
        <f t="shared" si="1"/>
        <v>31.643118351649726</v>
      </c>
      <c r="R4" s="28">
        <f t="shared" si="1"/>
        <v>32.925983124553753</v>
      </c>
      <c r="S4" s="28">
        <f t="shared" si="1"/>
        <v>35.79767300589468</v>
      </c>
      <c r="T4" s="28">
        <f t="shared" si="1"/>
        <v>35.146627982625056</v>
      </c>
      <c r="U4" s="28">
        <f t="shared" si="1"/>
        <v>34.058886552456769</v>
      </c>
      <c r="V4" s="28">
        <f t="shared" si="1"/>
        <v>32.042444038893244</v>
      </c>
      <c r="W4" s="28">
        <f t="shared" si="1"/>
        <v>33.496947386626886</v>
      </c>
      <c r="X4" s="28">
        <f t="shared" si="1"/>
        <v>33.698671556967817</v>
      </c>
      <c r="Y4" s="28">
        <f t="shared" si="1"/>
        <v>35.37058138049413</v>
      </c>
      <c r="Z4" s="28">
        <f t="shared" si="1"/>
        <v>37.310201705362552</v>
      </c>
      <c r="AA4" s="28">
        <f t="shared" si="1"/>
        <v>37.379140234273038</v>
      </c>
      <c r="AB4" s="28">
        <f t="shared" si="1"/>
        <v>39.061090933655727</v>
      </c>
      <c r="AC4" s="28">
        <f t="shared" si="1"/>
        <v>37.999604812495335</v>
      </c>
      <c r="AD4" s="28">
        <f t="shared" si="1"/>
        <v>46.977274287772204</v>
      </c>
      <c r="AE4" s="28">
        <f t="shared" si="1"/>
        <v>38.287175675288758</v>
      </c>
    </row>
    <row r="5" spans="1:31" x14ac:dyDescent="0.2">
      <c r="A5" s="31" t="s">
        <v>19</v>
      </c>
      <c r="B5" s="7" t="s">
        <v>20</v>
      </c>
      <c r="C5" s="21">
        <f t="shared" ref="C5" si="2">+C7+C67+C102</f>
        <v>0.97184284885245986</v>
      </c>
      <c r="D5" s="21">
        <f t="shared" ref="D5:AE5" si="3">+D7+D67+D102</f>
        <v>0.98140278049316498</v>
      </c>
      <c r="E5" s="21">
        <f t="shared" si="3"/>
        <v>1.0205763253740869</v>
      </c>
      <c r="F5" s="21">
        <f t="shared" si="3"/>
        <v>1.0483719432865211</v>
      </c>
      <c r="G5" s="21">
        <f t="shared" si="3"/>
        <v>1.0999906178823018</v>
      </c>
      <c r="H5" s="21">
        <f t="shared" si="3"/>
        <v>1.1172828462231847</v>
      </c>
      <c r="I5" s="21">
        <f t="shared" si="3"/>
        <v>1.1330200290325805</v>
      </c>
      <c r="J5" s="21">
        <f t="shared" si="3"/>
        <v>1.0535495642989088</v>
      </c>
      <c r="K5" s="21">
        <f t="shared" si="3"/>
        <v>1.0583073114580182</v>
      </c>
      <c r="L5" s="21">
        <f t="shared" si="3"/>
        <v>1.0731851887181354</v>
      </c>
      <c r="M5" s="21">
        <f t="shared" si="3"/>
        <v>1.0816282936074733</v>
      </c>
      <c r="N5" s="21">
        <f t="shared" si="3"/>
        <v>1.0906080725473259</v>
      </c>
      <c r="O5" s="21">
        <f t="shared" si="3"/>
        <v>1.118634240365767</v>
      </c>
      <c r="P5" s="21">
        <f t="shared" si="3"/>
        <v>1.1125913267998468</v>
      </c>
      <c r="Q5" s="21">
        <f t="shared" si="3"/>
        <v>1.1131303863785356</v>
      </c>
      <c r="R5" s="21">
        <f t="shared" si="3"/>
        <v>1.1156106864260131</v>
      </c>
      <c r="S5" s="21">
        <f t="shared" si="3"/>
        <v>1.105807666141192</v>
      </c>
      <c r="T5" s="21">
        <f t="shared" si="3"/>
        <v>1.1628776171053317</v>
      </c>
      <c r="U5" s="21">
        <f t="shared" si="3"/>
        <v>1.1523003185733125</v>
      </c>
      <c r="V5" s="21">
        <f t="shared" si="3"/>
        <v>1.1798636827854905</v>
      </c>
      <c r="W5" s="21">
        <f t="shared" si="3"/>
        <v>1.2653690487978506</v>
      </c>
      <c r="X5" s="21">
        <f t="shared" si="3"/>
        <v>1.2809226110714267</v>
      </c>
      <c r="Y5" s="21">
        <f t="shared" si="3"/>
        <v>1.2831611265093983</v>
      </c>
      <c r="Z5" s="21">
        <f t="shared" si="3"/>
        <v>1.3210116504487603</v>
      </c>
      <c r="AA5" s="21">
        <f t="shared" si="3"/>
        <v>1.347574295952642</v>
      </c>
      <c r="AB5" s="21">
        <f t="shared" si="3"/>
        <v>1.3574792233629438</v>
      </c>
      <c r="AC5" s="21">
        <f t="shared" si="3"/>
        <v>1.4181294143734486</v>
      </c>
      <c r="AD5" s="21">
        <f t="shared" si="3"/>
        <v>1.4982629606082025</v>
      </c>
      <c r="AE5" s="21">
        <f t="shared" si="3"/>
        <v>1.6869601851135834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" si="4">+C8+C17+C31+C53+C60</f>
        <v>0.97184284885245986</v>
      </c>
      <c r="D7" s="21">
        <f t="shared" ref="D7:AE7" si="5">+D8+D17+D31+D53+D60</f>
        <v>0.98140278049316498</v>
      </c>
      <c r="E7" s="21">
        <f t="shared" si="5"/>
        <v>1.0205763253740869</v>
      </c>
      <c r="F7" s="21">
        <f t="shared" si="5"/>
        <v>1.0483719432865211</v>
      </c>
      <c r="G7" s="21">
        <f t="shared" si="5"/>
        <v>1.0999906178823018</v>
      </c>
      <c r="H7" s="21">
        <f t="shared" si="5"/>
        <v>1.1172828462231847</v>
      </c>
      <c r="I7" s="21">
        <f t="shared" si="5"/>
        <v>1.1330200290325805</v>
      </c>
      <c r="J7" s="21">
        <f t="shared" si="5"/>
        <v>1.0535495642989088</v>
      </c>
      <c r="K7" s="21">
        <f t="shared" si="5"/>
        <v>1.0583073114580182</v>
      </c>
      <c r="L7" s="21">
        <f t="shared" si="5"/>
        <v>1.0731851887181354</v>
      </c>
      <c r="M7" s="21">
        <f t="shared" si="5"/>
        <v>1.0816282936074733</v>
      </c>
      <c r="N7" s="21">
        <f t="shared" si="5"/>
        <v>1.0906080725473259</v>
      </c>
      <c r="O7" s="21">
        <f t="shared" si="5"/>
        <v>1.118634240365767</v>
      </c>
      <c r="P7" s="21">
        <f t="shared" si="5"/>
        <v>1.1125913267998468</v>
      </c>
      <c r="Q7" s="21">
        <f t="shared" si="5"/>
        <v>1.1131303863785356</v>
      </c>
      <c r="R7" s="21">
        <f t="shared" si="5"/>
        <v>1.1156106864260131</v>
      </c>
      <c r="S7" s="21">
        <f t="shared" si="5"/>
        <v>1.105807666141192</v>
      </c>
      <c r="T7" s="21">
        <f t="shared" si="5"/>
        <v>1.1352901470525609</v>
      </c>
      <c r="U7" s="21">
        <f t="shared" si="5"/>
        <v>1.1523003185733125</v>
      </c>
      <c r="V7" s="21">
        <f t="shared" si="5"/>
        <v>1.1701201022657273</v>
      </c>
      <c r="W7" s="21">
        <f t="shared" si="5"/>
        <v>1.1855229017605595</v>
      </c>
      <c r="X7" s="21">
        <f t="shared" si="5"/>
        <v>1.195421730923282</v>
      </c>
      <c r="Y7" s="21">
        <f t="shared" si="5"/>
        <v>1.2140811953992945</v>
      </c>
      <c r="Z7" s="21">
        <f t="shared" si="5"/>
        <v>1.2355989513773806</v>
      </c>
      <c r="AA7" s="21">
        <f t="shared" si="5"/>
        <v>1.2826978587845774</v>
      </c>
      <c r="AB7" s="21">
        <f t="shared" si="5"/>
        <v>1.2681120235623162</v>
      </c>
      <c r="AC7" s="21">
        <f t="shared" si="5"/>
        <v>1.2691363030756801</v>
      </c>
      <c r="AD7" s="21">
        <f t="shared" si="5"/>
        <v>1.2618580633943788</v>
      </c>
      <c r="AE7" s="21">
        <f t="shared" si="5"/>
        <v>1.296054822086437</v>
      </c>
    </row>
    <row r="8" spans="1:31" x14ac:dyDescent="0.2">
      <c r="A8" s="13" t="s">
        <v>25</v>
      </c>
      <c r="B8" s="4" t="s">
        <v>26</v>
      </c>
      <c r="C8" s="21">
        <f t="shared" ref="C8" si="6">+C9+C13+C14</f>
        <v>0</v>
      </c>
      <c r="D8" s="21">
        <f t="shared" ref="D8:AE8" si="7">+D9+D13+D14</f>
        <v>0</v>
      </c>
      <c r="E8" s="21">
        <f t="shared" si="7"/>
        <v>0</v>
      </c>
      <c r="F8" s="21">
        <f t="shared" si="7"/>
        <v>0</v>
      </c>
      <c r="G8" s="21">
        <f t="shared" si="7"/>
        <v>0</v>
      </c>
      <c r="H8" s="21">
        <f t="shared" si="7"/>
        <v>0</v>
      </c>
      <c r="I8" s="21">
        <f t="shared" si="7"/>
        <v>0</v>
      </c>
      <c r="J8" s="21">
        <f t="shared" si="7"/>
        <v>0</v>
      </c>
      <c r="K8" s="21">
        <f t="shared" si="7"/>
        <v>0</v>
      </c>
      <c r="L8" s="21">
        <f t="shared" si="7"/>
        <v>0</v>
      </c>
      <c r="M8" s="21">
        <f t="shared" si="7"/>
        <v>0</v>
      </c>
      <c r="N8" s="21">
        <f t="shared" si="7"/>
        <v>0</v>
      </c>
      <c r="O8" s="21">
        <f t="shared" si="7"/>
        <v>1.2846820475078172E-6</v>
      </c>
      <c r="P8" s="21">
        <f t="shared" si="7"/>
        <v>2.0436323923916862E-6</v>
      </c>
      <c r="Q8" s="21">
        <f t="shared" si="7"/>
        <v>1.061880407078027E-4</v>
      </c>
      <c r="R8" s="21">
        <f t="shared" si="7"/>
        <v>4.1034447402064764E-4</v>
      </c>
      <c r="S8" s="21">
        <f t="shared" si="7"/>
        <v>7.6321313269085505E-4</v>
      </c>
      <c r="T8" s="21">
        <f t="shared" si="7"/>
        <v>9.8839360386621857E-3</v>
      </c>
      <c r="U8" s="21">
        <f t="shared" si="7"/>
        <v>1.1117544508849454E-2</v>
      </c>
      <c r="V8" s="21">
        <f t="shared" si="7"/>
        <v>1.971744635145481E-3</v>
      </c>
      <c r="W8" s="21">
        <f t="shared" si="7"/>
        <v>2.3315007242526373E-3</v>
      </c>
      <c r="X8" s="21">
        <f t="shared" si="7"/>
        <v>5.0116102306713818E-3</v>
      </c>
      <c r="Y8" s="21">
        <f t="shared" si="7"/>
        <v>3.1959716990208661E-3</v>
      </c>
      <c r="Z8" s="21">
        <f t="shared" si="7"/>
        <v>7.2403719728960508E-3</v>
      </c>
      <c r="AA8" s="21">
        <f t="shared" si="7"/>
        <v>1.2554074541541219E-3</v>
      </c>
      <c r="AB8" s="21">
        <f t="shared" si="7"/>
        <v>1.5782058136768639E-4</v>
      </c>
      <c r="AC8" s="21">
        <f t="shared" si="7"/>
        <v>5.2232348552391054E-3</v>
      </c>
      <c r="AD8" s="21">
        <f t="shared" si="7"/>
        <v>4.7256961882671247E-3</v>
      </c>
      <c r="AE8" s="21">
        <f t="shared" si="7"/>
        <v>3.1927182052497114E-4</v>
      </c>
    </row>
    <row r="9" spans="1:31" x14ac:dyDescent="0.2">
      <c r="A9" s="13" t="s">
        <v>27</v>
      </c>
      <c r="B9" s="4" t="s">
        <v>28</v>
      </c>
      <c r="C9" s="21">
        <f t="shared" ref="C9" si="8">+C10+C11+C12</f>
        <v>0</v>
      </c>
      <c r="D9" s="21">
        <f t="shared" ref="D9:AE9" si="9">+D10+D11+D12</f>
        <v>0</v>
      </c>
      <c r="E9" s="21">
        <f t="shared" si="9"/>
        <v>0</v>
      </c>
      <c r="F9" s="21">
        <f t="shared" si="9"/>
        <v>0</v>
      </c>
      <c r="G9" s="21">
        <f t="shared" si="9"/>
        <v>0</v>
      </c>
      <c r="H9" s="21">
        <f t="shared" si="9"/>
        <v>0</v>
      </c>
      <c r="I9" s="21">
        <f t="shared" si="9"/>
        <v>0</v>
      </c>
      <c r="J9" s="21">
        <f t="shared" si="9"/>
        <v>0</v>
      </c>
      <c r="K9" s="21">
        <f t="shared" si="9"/>
        <v>0</v>
      </c>
      <c r="L9" s="21">
        <f t="shared" si="9"/>
        <v>0</v>
      </c>
      <c r="M9" s="21">
        <f t="shared" si="9"/>
        <v>0</v>
      </c>
      <c r="N9" s="21">
        <f t="shared" si="9"/>
        <v>0</v>
      </c>
      <c r="O9" s="21">
        <f t="shared" si="9"/>
        <v>1.2846820475078172E-6</v>
      </c>
      <c r="P9" s="21">
        <f t="shared" si="9"/>
        <v>2.0436323923916862E-6</v>
      </c>
      <c r="Q9" s="21">
        <f t="shared" si="9"/>
        <v>1.061880407078027E-4</v>
      </c>
      <c r="R9" s="21">
        <f t="shared" si="9"/>
        <v>4.1034447402064764E-4</v>
      </c>
      <c r="S9" s="21">
        <f t="shared" si="9"/>
        <v>7.6321313269085505E-4</v>
      </c>
      <c r="T9" s="21">
        <f t="shared" si="9"/>
        <v>9.8839360386621857E-3</v>
      </c>
      <c r="U9" s="21">
        <f t="shared" si="9"/>
        <v>1.1117544508849454E-2</v>
      </c>
      <c r="V9" s="21">
        <f t="shared" si="9"/>
        <v>1.971744635145481E-3</v>
      </c>
      <c r="W9" s="21">
        <f t="shared" si="9"/>
        <v>2.3315007242526373E-3</v>
      </c>
      <c r="X9" s="21">
        <f t="shared" si="9"/>
        <v>5.0116102306713818E-3</v>
      </c>
      <c r="Y9" s="21">
        <f t="shared" si="9"/>
        <v>3.1959716990208661E-3</v>
      </c>
      <c r="Z9" s="21">
        <f t="shared" si="9"/>
        <v>7.2403719728960508E-3</v>
      </c>
      <c r="AA9" s="21">
        <f t="shared" si="9"/>
        <v>1.2554074541541219E-3</v>
      </c>
      <c r="AB9" s="21">
        <f t="shared" si="9"/>
        <v>1.5782058136768639E-4</v>
      </c>
      <c r="AC9" s="21">
        <f t="shared" si="9"/>
        <v>5.2232348552391054E-3</v>
      </c>
      <c r="AD9" s="21">
        <f t="shared" si="9"/>
        <v>4.7256961882671247E-3</v>
      </c>
      <c r="AE9" s="21">
        <f t="shared" si="9"/>
        <v>3.1927182052497114E-4</v>
      </c>
    </row>
    <row r="10" spans="1:31" x14ac:dyDescent="0.2">
      <c r="A10" s="13" t="s">
        <v>29</v>
      </c>
      <c r="B10" s="4" t="s">
        <v>30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1.2846820475078172E-6</v>
      </c>
      <c r="P10" s="27">
        <v>2.0436323923916862E-6</v>
      </c>
      <c r="Q10" s="27">
        <v>1.061880407078027E-4</v>
      </c>
      <c r="R10" s="27">
        <v>4.1034447402064764E-4</v>
      </c>
      <c r="S10" s="27">
        <v>7.6321313269085505E-4</v>
      </c>
      <c r="T10" s="27">
        <v>9.8839360386621857E-3</v>
      </c>
      <c r="U10" s="27">
        <v>1.1117544508849454E-2</v>
      </c>
      <c r="V10" s="27">
        <v>1.971744635145481E-3</v>
      </c>
      <c r="W10" s="27">
        <v>2.3315007242526373E-3</v>
      </c>
      <c r="X10" s="27">
        <v>5.0116102306713818E-3</v>
      </c>
      <c r="Y10" s="27">
        <v>3.1959716990208661E-3</v>
      </c>
      <c r="Z10" s="27">
        <v>7.2403719728960508E-3</v>
      </c>
      <c r="AA10" s="27">
        <v>1.2554074541541219E-3</v>
      </c>
      <c r="AB10" s="27">
        <v>1.5782058136768639E-4</v>
      </c>
      <c r="AC10" s="27">
        <v>5.2232348552391054E-3</v>
      </c>
      <c r="AD10" s="27">
        <v>4.7256961882671247E-3</v>
      </c>
      <c r="AE10" s="27">
        <v>3.1927182052497114E-4</v>
      </c>
    </row>
    <row r="11" spans="1:31" x14ac:dyDescent="0.2">
      <c r="A11" s="13" t="s">
        <v>31</v>
      </c>
      <c r="B11" s="4" t="s">
        <v>32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</row>
    <row r="12" spans="1:31" x14ac:dyDescent="0.2">
      <c r="A12" s="13" t="s">
        <v>33</v>
      </c>
      <c r="B12" s="4" t="s">
        <v>34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</row>
    <row r="13" spans="1:31" x14ac:dyDescent="0.2">
      <c r="A13" s="13" t="s">
        <v>35</v>
      </c>
      <c r="B13" s="4" t="s">
        <v>36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</row>
    <row r="14" spans="1:31" x14ac:dyDescent="0.2">
      <c r="A14" s="13" t="s">
        <v>37</v>
      </c>
      <c r="B14" s="4" t="s">
        <v>38</v>
      </c>
      <c r="C14" s="21">
        <f t="shared" ref="C14" si="10">+C15+C16</f>
        <v>0</v>
      </c>
      <c r="D14" s="21">
        <f t="shared" ref="D14:AE14" si="11">+D15+D16</f>
        <v>0</v>
      </c>
      <c r="E14" s="21">
        <f t="shared" si="11"/>
        <v>0</v>
      </c>
      <c r="F14" s="21">
        <f t="shared" si="11"/>
        <v>0</v>
      </c>
      <c r="G14" s="21">
        <f t="shared" si="11"/>
        <v>0</v>
      </c>
      <c r="H14" s="21">
        <f t="shared" si="11"/>
        <v>0</v>
      </c>
      <c r="I14" s="21">
        <f t="shared" si="11"/>
        <v>0</v>
      </c>
      <c r="J14" s="21">
        <f t="shared" si="11"/>
        <v>0</v>
      </c>
      <c r="K14" s="21">
        <f t="shared" si="11"/>
        <v>0</v>
      </c>
      <c r="L14" s="21">
        <f t="shared" si="11"/>
        <v>0</v>
      </c>
      <c r="M14" s="21">
        <f t="shared" si="11"/>
        <v>0</v>
      </c>
      <c r="N14" s="21">
        <f t="shared" si="11"/>
        <v>0</v>
      </c>
      <c r="O14" s="21">
        <f t="shared" si="11"/>
        <v>0</v>
      </c>
      <c r="P14" s="21">
        <f t="shared" si="11"/>
        <v>0</v>
      </c>
      <c r="Q14" s="21">
        <f t="shared" si="11"/>
        <v>0</v>
      </c>
      <c r="R14" s="21">
        <f t="shared" si="11"/>
        <v>0</v>
      </c>
      <c r="S14" s="21">
        <f t="shared" si="11"/>
        <v>0</v>
      </c>
      <c r="T14" s="21">
        <f t="shared" si="11"/>
        <v>0</v>
      </c>
      <c r="U14" s="21">
        <f t="shared" si="11"/>
        <v>0</v>
      </c>
      <c r="V14" s="21">
        <f t="shared" si="11"/>
        <v>0</v>
      </c>
      <c r="W14" s="21">
        <f t="shared" si="11"/>
        <v>0</v>
      </c>
      <c r="X14" s="21">
        <f t="shared" si="11"/>
        <v>0</v>
      </c>
      <c r="Y14" s="21">
        <f t="shared" si="11"/>
        <v>0</v>
      </c>
      <c r="Z14" s="21">
        <f t="shared" si="11"/>
        <v>0</v>
      </c>
      <c r="AA14" s="21">
        <f t="shared" si="11"/>
        <v>0</v>
      </c>
      <c r="AB14" s="21">
        <f t="shared" si="11"/>
        <v>0</v>
      </c>
      <c r="AC14" s="21">
        <f t="shared" si="11"/>
        <v>0</v>
      </c>
      <c r="AD14" s="21">
        <f t="shared" si="11"/>
        <v>0</v>
      </c>
      <c r="AE14" s="21">
        <f t="shared" si="11"/>
        <v>0</v>
      </c>
    </row>
    <row r="15" spans="1:31" x14ac:dyDescent="0.2">
      <c r="A15" s="13" t="s">
        <v>39</v>
      </c>
      <c r="B15" s="4" t="s">
        <v>40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</row>
    <row r="16" spans="1:31" x14ac:dyDescent="0.2">
      <c r="A16" s="13" t="s">
        <v>41</v>
      </c>
      <c r="B16" s="4" t="s">
        <v>42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</row>
    <row r="17" spans="1:31" x14ac:dyDescent="0.2">
      <c r="A17" s="13" t="s">
        <v>43</v>
      </c>
      <c r="B17" s="4" t="s">
        <v>44</v>
      </c>
      <c r="C17" s="79">
        <f t="shared" ref="C17" si="12">+C18+C19+C20+C21+C22+C23+C24+C25+C26+C27+C28+C29+C30</f>
        <v>3.1429330470903051E-2</v>
      </c>
      <c r="D17" s="79">
        <f t="shared" ref="D17:AE17" si="13">+D18+D19+D20+D21+D22+D23+D24+D25+D26+D27+D28+D29+D30</f>
        <v>2.924840990381794E-2</v>
      </c>
      <c r="E17" s="79">
        <f t="shared" si="13"/>
        <v>3.291578536237727E-2</v>
      </c>
      <c r="F17" s="79">
        <f t="shared" si="13"/>
        <v>3.0724004044399754E-2</v>
      </c>
      <c r="G17" s="79">
        <f t="shared" si="13"/>
        <v>3.0898024124595372E-2</v>
      </c>
      <c r="H17" s="79">
        <f t="shared" si="13"/>
        <v>3.1002219128388818E-2</v>
      </c>
      <c r="I17" s="79">
        <f t="shared" si="13"/>
        <v>3.7321018769480067E-2</v>
      </c>
      <c r="J17" s="79">
        <f t="shared" si="13"/>
        <v>4.6891470702042123E-2</v>
      </c>
      <c r="K17" s="79">
        <f t="shared" si="13"/>
        <v>4.3544915721950905E-2</v>
      </c>
      <c r="L17" s="79">
        <f t="shared" si="13"/>
        <v>4.5149889913263713E-2</v>
      </c>
      <c r="M17" s="79">
        <f t="shared" si="13"/>
        <v>4.5602305561007722E-2</v>
      </c>
      <c r="N17" s="79">
        <f t="shared" si="13"/>
        <v>4.963353279492623E-2</v>
      </c>
      <c r="O17" s="79">
        <f t="shared" si="13"/>
        <v>5.1498884974215085E-2</v>
      </c>
      <c r="P17" s="79">
        <f t="shared" si="13"/>
        <v>3.3801744466842261E-2</v>
      </c>
      <c r="Q17" s="79">
        <f t="shared" si="13"/>
        <v>3.4737859683921353E-2</v>
      </c>
      <c r="R17" s="79">
        <f t="shared" si="13"/>
        <v>3.5660340605986045E-2</v>
      </c>
      <c r="S17" s="79">
        <f t="shared" si="13"/>
        <v>3.4931674184746755E-2</v>
      </c>
      <c r="T17" s="79">
        <f t="shared" si="13"/>
        <v>3.5259172778780712E-2</v>
      </c>
      <c r="U17" s="79">
        <f t="shared" si="13"/>
        <v>4.1058632018758867E-2</v>
      </c>
      <c r="V17" s="79">
        <f t="shared" si="13"/>
        <v>4.2157438135957903E-2</v>
      </c>
      <c r="W17" s="79">
        <f t="shared" si="13"/>
        <v>4.118843206740793E-2</v>
      </c>
      <c r="X17" s="79">
        <f t="shared" si="13"/>
        <v>4.8092697174760522E-2</v>
      </c>
      <c r="Y17" s="79">
        <f t="shared" si="13"/>
        <v>4.4719633302842503E-2</v>
      </c>
      <c r="Z17" s="79">
        <f t="shared" si="13"/>
        <v>4.8799969568990825E-2</v>
      </c>
      <c r="AA17" s="79">
        <f t="shared" si="13"/>
        <v>5.0820225708543297E-2</v>
      </c>
      <c r="AB17" s="79">
        <f t="shared" si="13"/>
        <v>4.3209509181412545E-2</v>
      </c>
      <c r="AC17" s="79">
        <f t="shared" si="13"/>
        <v>3.9712583932897769E-2</v>
      </c>
      <c r="AD17" s="79">
        <f t="shared" si="13"/>
        <v>4.6976247784830866E-2</v>
      </c>
      <c r="AE17" s="79">
        <f t="shared" si="13"/>
        <v>4.2585978999269802E-2</v>
      </c>
    </row>
    <row r="18" spans="1:31" x14ac:dyDescent="0.2">
      <c r="A18" s="13" t="s">
        <v>45</v>
      </c>
      <c r="B18" s="4" t="s">
        <v>46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</row>
    <row r="19" spans="1:31" x14ac:dyDescent="0.2">
      <c r="A19" s="13" t="s">
        <v>47</v>
      </c>
      <c r="B19" s="4" t="s">
        <v>48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</row>
    <row r="20" spans="1:31" x14ac:dyDescent="0.2">
      <c r="A20" s="13" t="s">
        <v>49</v>
      </c>
      <c r="B20" s="4" t="s">
        <v>50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</row>
    <row r="21" spans="1:31" x14ac:dyDescent="0.2">
      <c r="A21" s="13" t="s">
        <v>51</v>
      </c>
      <c r="B21" s="4" t="s">
        <v>52</v>
      </c>
      <c r="C21" s="27">
        <v>9.0238648968480432E-3</v>
      </c>
      <c r="D21" s="27">
        <v>9.7714660800728853E-3</v>
      </c>
      <c r="E21" s="27">
        <v>1.0105709320140941E-2</v>
      </c>
      <c r="F21" s="27">
        <v>6.3333120641725664E-3</v>
      </c>
      <c r="G21" s="27">
        <v>6.6937502094062034E-3</v>
      </c>
      <c r="H21" s="27">
        <v>7.289744795461111E-3</v>
      </c>
      <c r="I21" s="27">
        <v>6.1601599265145779E-3</v>
      </c>
      <c r="J21" s="27">
        <v>4.9888868326270234E-3</v>
      </c>
      <c r="K21" s="27">
        <v>5.8974311951441065E-3</v>
      </c>
      <c r="L21" s="27">
        <v>6.9826033835888382E-3</v>
      </c>
      <c r="M21" s="27">
        <v>9.1388167747073878E-3</v>
      </c>
      <c r="N21" s="27">
        <v>7.6397375606581629E-3</v>
      </c>
      <c r="O21" s="27">
        <v>8.0534688872193946E-3</v>
      </c>
      <c r="P21" s="27">
        <v>6.0738549825257943E-3</v>
      </c>
      <c r="Q21" s="27">
        <v>7.2608253489317839E-3</v>
      </c>
      <c r="R21" s="27">
        <v>8.2097895727417415E-3</v>
      </c>
      <c r="S21" s="27">
        <v>6.8980762083646792E-3</v>
      </c>
      <c r="T21" s="27">
        <v>7.9613919923676967E-3</v>
      </c>
      <c r="U21" s="27">
        <v>8.345993289137826E-3</v>
      </c>
      <c r="V21" s="27">
        <v>8.3766238840435447E-3</v>
      </c>
      <c r="W21" s="27">
        <v>7.3379159700478844E-3</v>
      </c>
      <c r="X21" s="27">
        <v>8.6296456374525196E-3</v>
      </c>
      <c r="Y21" s="27">
        <v>8.9629449586613678E-3</v>
      </c>
      <c r="Z21" s="27">
        <v>9.1740362267868011E-3</v>
      </c>
      <c r="AA21" s="27">
        <v>1.0044651120751534E-2</v>
      </c>
      <c r="AB21" s="27">
        <v>2.1081555965903058E-3</v>
      </c>
      <c r="AC21" s="27">
        <v>3.6426218686272773E-3</v>
      </c>
      <c r="AD21" s="27">
        <v>4.1442858243066396E-3</v>
      </c>
      <c r="AE21" s="27">
        <v>2.9682368872210548E-3</v>
      </c>
    </row>
    <row r="22" spans="1:31" x14ac:dyDescent="0.2">
      <c r="A22" s="13" t="s">
        <v>53</v>
      </c>
      <c r="B22" s="4" t="s">
        <v>54</v>
      </c>
      <c r="C22" s="27">
        <v>3.3851901522631684E-3</v>
      </c>
      <c r="D22" s="27">
        <v>3.3374231909447569E-3</v>
      </c>
      <c r="E22" s="27">
        <v>4.9454612549134202E-3</v>
      </c>
      <c r="F22" s="27">
        <v>3.6589063220622124E-3</v>
      </c>
      <c r="G22" s="27">
        <v>3.0490093036249486E-3</v>
      </c>
      <c r="H22" s="27">
        <v>1.9843028419318162E-3</v>
      </c>
      <c r="I22" s="27">
        <v>1.6854033561746278E-3</v>
      </c>
      <c r="J22" s="27">
        <v>2.4159847223382187E-3</v>
      </c>
      <c r="K22" s="27">
        <v>3.0808627345334082E-3</v>
      </c>
      <c r="L22" s="27">
        <v>3.6456234070589774E-3</v>
      </c>
      <c r="M22" s="27">
        <v>3.2136702051327351E-3</v>
      </c>
      <c r="N22" s="27">
        <v>2.4236893906615879E-3</v>
      </c>
      <c r="O22" s="27">
        <v>1.1480828337196406E-3</v>
      </c>
      <c r="P22" s="27">
        <v>9.0365681944961924E-4</v>
      </c>
      <c r="Q22" s="27">
        <v>1.2386352760573353E-3</v>
      </c>
      <c r="R22" s="27">
        <v>3.249773529786847E-4</v>
      </c>
      <c r="S22" s="27">
        <v>8.3083681010893886E-4</v>
      </c>
      <c r="T22" s="27">
        <v>0</v>
      </c>
      <c r="U22" s="27">
        <v>0</v>
      </c>
      <c r="V22" s="27">
        <v>8.9703366423387541E-5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3.8184399073221652E-4</v>
      </c>
      <c r="AD22" s="27">
        <v>0</v>
      </c>
      <c r="AE22" s="27">
        <v>4.6049703008030563E-4</v>
      </c>
    </row>
    <row r="23" spans="1:31" x14ac:dyDescent="0.2">
      <c r="A23" s="13" t="s">
        <v>55</v>
      </c>
      <c r="B23" s="4" t="s">
        <v>56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1.0471217368016524E-5</v>
      </c>
      <c r="AB23" s="27">
        <v>4.09939552146204E-5</v>
      </c>
      <c r="AC23" s="27">
        <v>1.234502153432267E-4</v>
      </c>
      <c r="AD23" s="27">
        <v>6.914871440985439E-5</v>
      </c>
      <c r="AE23" s="27">
        <v>1.7577718465879547E-6</v>
      </c>
    </row>
    <row r="24" spans="1:31" x14ac:dyDescent="0.2">
      <c r="A24" s="13" t="s">
        <v>57</v>
      </c>
      <c r="B24" s="4" t="s">
        <v>58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</row>
    <row r="25" spans="1:31" x14ac:dyDescent="0.2">
      <c r="A25" s="13" t="s">
        <v>59</v>
      </c>
      <c r="B25" s="4" t="s">
        <v>60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</row>
    <row r="26" spans="1:31" x14ac:dyDescent="0.2">
      <c r="A26" s="13" t="s">
        <v>61</v>
      </c>
      <c r="B26" s="4" t="s">
        <v>62</v>
      </c>
      <c r="C26" s="27">
        <v>8.082020706381688E-3</v>
      </c>
      <c r="D26" s="27">
        <v>5.2963000973265889E-3</v>
      </c>
      <c r="E26" s="27">
        <v>3.5999699243799152E-3</v>
      </c>
      <c r="F26" s="27">
        <v>6.1469608918855384E-3</v>
      </c>
      <c r="G26" s="27">
        <v>5.7644205006963951E-3</v>
      </c>
      <c r="H26" s="27">
        <v>4.7812201272564954E-3</v>
      </c>
      <c r="I26" s="27">
        <v>2.9786269118778561E-3</v>
      </c>
      <c r="J26" s="27">
        <v>5.5087217063213316E-3</v>
      </c>
      <c r="K26" s="27">
        <v>4.5911427129932585E-3</v>
      </c>
      <c r="L26" s="27">
        <v>3.3213122524502672E-3</v>
      </c>
      <c r="M26" s="27">
        <v>2.5269453665529877E-3</v>
      </c>
      <c r="N26" s="27">
        <v>4.0586198456196362E-3</v>
      </c>
      <c r="O26" s="27">
        <v>4.0987482871937099E-3</v>
      </c>
      <c r="P26" s="27">
        <v>2.9564847626292559E-3</v>
      </c>
      <c r="Q26" s="27">
        <v>2.2941273005429481E-3</v>
      </c>
      <c r="R26" s="27">
        <v>4.2510685408447182E-3</v>
      </c>
      <c r="S26" s="27">
        <v>4.7738382507519963E-3</v>
      </c>
      <c r="T26" s="27">
        <v>3.9305466961222259E-3</v>
      </c>
      <c r="U26" s="27">
        <v>2.6599698499253535E-3</v>
      </c>
      <c r="V26" s="27">
        <v>5.0176426773658363E-3</v>
      </c>
      <c r="W26" s="27">
        <v>5.8239814661988172E-3</v>
      </c>
      <c r="X26" s="27">
        <v>5.0787750832668923E-3</v>
      </c>
      <c r="Y26" s="27">
        <v>3.6343179417594258E-3</v>
      </c>
      <c r="Z26" s="27">
        <v>6.2382979823986115E-3</v>
      </c>
      <c r="AA26" s="27">
        <v>6.7273610878829677E-3</v>
      </c>
      <c r="AB26" s="27">
        <v>6.2367731519357723E-3</v>
      </c>
      <c r="AC26" s="27">
        <v>4.6321315721673554E-3</v>
      </c>
      <c r="AD26" s="27">
        <v>7.5190005981228122E-3</v>
      </c>
      <c r="AE26" s="27">
        <v>7.4306201331845057E-3</v>
      </c>
    </row>
    <row r="27" spans="1:31" x14ac:dyDescent="0.2">
      <c r="A27" s="13" t="s">
        <v>63</v>
      </c>
      <c r="B27" s="4" t="s">
        <v>64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</row>
    <row r="28" spans="1:31" x14ac:dyDescent="0.2">
      <c r="A28" s="13" t="s">
        <v>65</v>
      </c>
      <c r="B28" s="4" t="s">
        <v>66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</row>
    <row r="29" spans="1:31" x14ac:dyDescent="0.2">
      <c r="A29" s="13" t="s">
        <v>67</v>
      </c>
      <c r="B29" s="4" t="s">
        <v>68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</row>
    <row r="30" spans="1:31" x14ac:dyDescent="0.2">
      <c r="A30" s="13" t="s">
        <v>69</v>
      </c>
      <c r="B30" s="4" t="s">
        <v>70</v>
      </c>
      <c r="C30" s="27">
        <v>1.0938254715410149E-2</v>
      </c>
      <c r="D30" s="27">
        <v>1.0843220535473709E-2</v>
      </c>
      <c r="E30" s="27">
        <v>1.4264644862942997E-2</v>
      </c>
      <c r="F30" s="27">
        <v>1.4584824766279437E-2</v>
      </c>
      <c r="G30" s="27">
        <v>1.5390844110867823E-2</v>
      </c>
      <c r="H30" s="27">
        <v>1.6946951363739395E-2</v>
      </c>
      <c r="I30" s="27">
        <v>2.6496828574913006E-2</v>
      </c>
      <c r="J30" s="27">
        <v>3.3977877440755547E-2</v>
      </c>
      <c r="K30" s="27">
        <v>2.9975479079280134E-2</v>
      </c>
      <c r="L30" s="27">
        <v>3.1200350870165629E-2</v>
      </c>
      <c r="M30" s="27">
        <v>3.0722873214614612E-2</v>
      </c>
      <c r="N30" s="27">
        <v>3.5511485997986841E-2</v>
      </c>
      <c r="O30" s="27">
        <v>3.819858496608234E-2</v>
      </c>
      <c r="P30" s="27">
        <v>2.3867747902237592E-2</v>
      </c>
      <c r="Q30" s="27">
        <v>2.3944271758389285E-2</v>
      </c>
      <c r="R30" s="27">
        <v>2.2874505139420898E-2</v>
      </c>
      <c r="S30" s="27">
        <v>2.2428922915521142E-2</v>
      </c>
      <c r="T30" s="27">
        <v>2.3367234090290786E-2</v>
      </c>
      <c r="U30" s="27">
        <v>3.0052668879695685E-2</v>
      </c>
      <c r="V30" s="27">
        <v>2.8673468208125132E-2</v>
      </c>
      <c r="W30" s="27">
        <v>2.802653463116123E-2</v>
      </c>
      <c r="X30" s="27">
        <v>3.4384276454041109E-2</v>
      </c>
      <c r="Y30" s="27">
        <v>3.2122370402421711E-2</v>
      </c>
      <c r="Z30" s="27">
        <v>3.3387635359805413E-2</v>
      </c>
      <c r="AA30" s="27">
        <v>3.4037742282540778E-2</v>
      </c>
      <c r="AB30" s="27">
        <v>3.482358647767185E-2</v>
      </c>
      <c r="AC30" s="27">
        <v>3.0932536286027691E-2</v>
      </c>
      <c r="AD30" s="27">
        <v>3.5243812647991563E-2</v>
      </c>
      <c r="AE30" s="27">
        <v>3.1724867176937351E-2</v>
      </c>
    </row>
    <row r="31" spans="1:31" x14ac:dyDescent="0.2">
      <c r="A31" s="13" t="s">
        <v>71</v>
      </c>
      <c r="B31" s="4" t="s">
        <v>72</v>
      </c>
      <c r="C31" s="21">
        <f t="shared" ref="C31" si="14">+C32+C35+C46+C47+C50</f>
        <v>0.11991752792094854</v>
      </c>
      <c r="D31" s="21">
        <f t="shared" ref="D31:AE31" si="15">+D32+D35+D46+D47+D50</f>
        <v>0.12524826151403737</v>
      </c>
      <c r="E31" s="21">
        <f t="shared" si="15"/>
        <v>0.13812398692434535</v>
      </c>
      <c r="F31" s="21">
        <f t="shared" si="15"/>
        <v>0.14791023210579335</v>
      </c>
      <c r="G31" s="21">
        <f t="shared" si="15"/>
        <v>0.16741119932886447</v>
      </c>
      <c r="H31" s="21">
        <f t="shared" si="15"/>
        <v>0.18046962012363937</v>
      </c>
      <c r="I31" s="21">
        <f t="shared" si="15"/>
        <v>0.19268463398610056</v>
      </c>
      <c r="J31" s="21">
        <f t="shared" si="15"/>
        <v>0.19975203661382812</v>
      </c>
      <c r="K31" s="21">
        <f t="shared" si="15"/>
        <v>0.20765721382641575</v>
      </c>
      <c r="L31" s="21">
        <f t="shared" si="15"/>
        <v>0.21390861582746501</v>
      </c>
      <c r="M31" s="21">
        <f t="shared" si="15"/>
        <v>0.2162466771596763</v>
      </c>
      <c r="N31" s="21">
        <f t="shared" si="15"/>
        <v>0.19944677618592235</v>
      </c>
      <c r="O31" s="21">
        <f t="shared" si="15"/>
        <v>0.20449266173913028</v>
      </c>
      <c r="P31" s="21">
        <f t="shared" si="15"/>
        <v>0.19543282016696487</v>
      </c>
      <c r="Q31" s="21">
        <f t="shared" si="15"/>
        <v>0.18932084367005697</v>
      </c>
      <c r="R31" s="21">
        <f t="shared" si="15"/>
        <v>0.19654165598486772</v>
      </c>
      <c r="S31" s="21">
        <f t="shared" si="15"/>
        <v>0.1877743476395593</v>
      </c>
      <c r="T31" s="21">
        <f t="shared" si="15"/>
        <v>0.19672555428125738</v>
      </c>
      <c r="U31" s="21">
        <f t="shared" si="15"/>
        <v>0.19832514190774639</v>
      </c>
      <c r="V31" s="21">
        <f t="shared" si="15"/>
        <v>0.21385120056038895</v>
      </c>
      <c r="W31" s="21">
        <f t="shared" si="15"/>
        <v>0.23448838143632506</v>
      </c>
      <c r="X31" s="21">
        <f t="shared" si="15"/>
        <v>0.22046198552340282</v>
      </c>
      <c r="Y31" s="21">
        <f t="shared" si="15"/>
        <v>0.23026968323849126</v>
      </c>
      <c r="Z31" s="21">
        <f t="shared" si="15"/>
        <v>0.23643165499738766</v>
      </c>
      <c r="AA31" s="21">
        <f t="shared" si="15"/>
        <v>0.24754110465138374</v>
      </c>
      <c r="AB31" s="21">
        <f t="shared" si="15"/>
        <v>0.25414441712218361</v>
      </c>
      <c r="AC31" s="21">
        <f t="shared" si="15"/>
        <v>0.27654353039446999</v>
      </c>
      <c r="AD31" s="21">
        <f t="shared" si="15"/>
        <v>0.28619624640332442</v>
      </c>
      <c r="AE31" s="21">
        <f t="shared" si="15"/>
        <v>0.28097000271693168</v>
      </c>
    </row>
    <row r="32" spans="1:31" x14ac:dyDescent="0.2">
      <c r="A32" s="13" t="s">
        <v>73</v>
      </c>
      <c r="B32" s="4" t="s">
        <v>74</v>
      </c>
      <c r="C32" s="21">
        <f t="shared" ref="C32" si="16">+C34</f>
        <v>0</v>
      </c>
      <c r="D32" s="21">
        <f t="shared" ref="D32:AE32" si="17">+D34</f>
        <v>0</v>
      </c>
      <c r="E32" s="21">
        <f t="shared" si="17"/>
        <v>0</v>
      </c>
      <c r="F32" s="21">
        <f t="shared" si="17"/>
        <v>0</v>
      </c>
      <c r="G32" s="21">
        <f t="shared" si="17"/>
        <v>0</v>
      </c>
      <c r="H32" s="21">
        <f t="shared" si="17"/>
        <v>0</v>
      </c>
      <c r="I32" s="21">
        <f t="shared" si="17"/>
        <v>0</v>
      </c>
      <c r="J32" s="21">
        <f t="shared" si="17"/>
        <v>0</v>
      </c>
      <c r="K32" s="21">
        <f t="shared" si="17"/>
        <v>0</v>
      </c>
      <c r="L32" s="21">
        <f t="shared" si="17"/>
        <v>0</v>
      </c>
      <c r="M32" s="21">
        <f t="shared" si="17"/>
        <v>0</v>
      </c>
      <c r="N32" s="21">
        <f t="shared" si="17"/>
        <v>0</v>
      </c>
      <c r="O32" s="21">
        <f t="shared" si="17"/>
        <v>0</v>
      </c>
      <c r="P32" s="21">
        <f t="shared" si="17"/>
        <v>0</v>
      </c>
      <c r="Q32" s="21">
        <f t="shared" si="17"/>
        <v>0</v>
      </c>
      <c r="R32" s="21">
        <f t="shared" si="17"/>
        <v>0</v>
      </c>
      <c r="S32" s="21">
        <f t="shared" si="17"/>
        <v>0</v>
      </c>
      <c r="T32" s="21">
        <f t="shared" si="17"/>
        <v>0</v>
      </c>
      <c r="U32" s="21">
        <f t="shared" si="17"/>
        <v>0</v>
      </c>
      <c r="V32" s="21">
        <f t="shared" si="17"/>
        <v>0</v>
      </c>
      <c r="W32" s="21">
        <f t="shared" si="17"/>
        <v>0</v>
      </c>
      <c r="X32" s="21">
        <f t="shared" si="17"/>
        <v>0</v>
      </c>
      <c r="Y32" s="21">
        <f t="shared" si="17"/>
        <v>0</v>
      </c>
      <c r="Z32" s="21">
        <f t="shared" si="17"/>
        <v>0</v>
      </c>
      <c r="AA32" s="21">
        <f t="shared" si="17"/>
        <v>0</v>
      </c>
      <c r="AB32" s="21">
        <f t="shared" si="17"/>
        <v>0</v>
      </c>
      <c r="AC32" s="21">
        <f t="shared" si="17"/>
        <v>0</v>
      </c>
      <c r="AD32" s="21">
        <f t="shared" si="17"/>
        <v>0</v>
      </c>
      <c r="AE32" s="21">
        <f t="shared" si="1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</row>
    <row r="35" spans="1:31" x14ac:dyDescent="0.2">
      <c r="A35" s="13" t="s">
        <v>79</v>
      </c>
      <c r="B35" s="4" t="s">
        <v>80</v>
      </c>
      <c r="C35" s="21">
        <f t="shared" ref="C35" si="18">+C36+C39+C42+C43+C44+C45</f>
        <v>9.3982882684341268E-2</v>
      </c>
      <c r="D35" s="21">
        <f t="shared" ref="D35:AE35" si="19">+D36+D39+D42+D43+D44+D45</f>
        <v>9.7493720444094559E-2</v>
      </c>
      <c r="E35" s="21">
        <f t="shared" si="19"/>
        <v>0.10648797693145289</v>
      </c>
      <c r="F35" s="21">
        <f t="shared" si="19"/>
        <v>0.11335273920356818</v>
      </c>
      <c r="G35" s="21">
        <f t="shared" si="19"/>
        <v>0.12725109552573813</v>
      </c>
      <c r="H35" s="21">
        <f t="shared" si="19"/>
        <v>0.13561904507146952</v>
      </c>
      <c r="I35" s="21">
        <f t="shared" si="19"/>
        <v>0.14312051484933663</v>
      </c>
      <c r="J35" s="21">
        <f t="shared" si="19"/>
        <v>0.14658232104415875</v>
      </c>
      <c r="K35" s="21">
        <f t="shared" si="19"/>
        <v>0.15060718028443046</v>
      </c>
      <c r="L35" s="21">
        <f t="shared" si="19"/>
        <v>0.15194204535673914</v>
      </c>
      <c r="M35" s="21">
        <f t="shared" si="19"/>
        <v>0.15126318669472819</v>
      </c>
      <c r="N35" s="21">
        <f t="shared" si="19"/>
        <v>0.13745627034327201</v>
      </c>
      <c r="O35" s="21">
        <f t="shared" si="19"/>
        <v>0.14198350856031766</v>
      </c>
      <c r="P35" s="21">
        <f t="shared" si="19"/>
        <v>0.13335088246868665</v>
      </c>
      <c r="Q35" s="21">
        <f t="shared" si="19"/>
        <v>0.12999697332139862</v>
      </c>
      <c r="R35" s="21">
        <f t="shared" si="19"/>
        <v>0.13860151355062869</v>
      </c>
      <c r="S35" s="21">
        <f t="shared" si="19"/>
        <v>0.13444127123395097</v>
      </c>
      <c r="T35" s="21">
        <f t="shared" si="19"/>
        <v>0.13937603476360319</v>
      </c>
      <c r="U35" s="21">
        <f t="shared" si="19"/>
        <v>0.14278427007320493</v>
      </c>
      <c r="V35" s="21">
        <f t="shared" si="19"/>
        <v>0.15308523267283325</v>
      </c>
      <c r="W35" s="21">
        <f t="shared" si="19"/>
        <v>0.16692731809887873</v>
      </c>
      <c r="X35" s="21">
        <f t="shared" si="19"/>
        <v>0.1601555294203878</v>
      </c>
      <c r="Y35" s="21">
        <f t="shared" si="19"/>
        <v>0.16830899135543259</v>
      </c>
      <c r="Z35" s="21">
        <f t="shared" si="19"/>
        <v>0.17422197354446667</v>
      </c>
      <c r="AA35" s="21">
        <f t="shared" si="19"/>
        <v>0.18098841112057909</v>
      </c>
      <c r="AB35" s="21">
        <f t="shared" si="19"/>
        <v>0.18763997108809338</v>
      </c>
      <c r="AC35" s="21">
        <f t="shared" si="19"/>
        <v>0.20323030776455722</v>
      </c>
      <c r="AD35" s="21">
        <f t="shared" si="19"/>
        <v>0.20938043204947282</v>
      </c>
      <c r="AE35" s="21">
        <f t="shared" si="19"/>
        <v>0.21006997530289268</v>
      </c>
    </row>
    <row r="36" spans="1:31" x14ac:dyDescent="0.2">
      <c r="A36" s="13" t="s">
        <v>81</v>
      </c>
      <c r="B36" s="4" t="s">
        <v>82</v>
      </c>
      <c r="C36" s="21">
        <f t="shared" ref="C36" si="20">+C37+C38</f>
        <v>3.7146234101812683E-2</v>
      </c>
      <c r="D36" s="21">
        <f t="shared" ref="D36:AE36" si="21">+D37+D38</f>
        <v>3.8639735882959977E-2</v>
      </c>
      <c r="E36" s="21">
        <f t="shared" si="21"/>
        <v>4.1921425521633714E-2</v>
      </c>
      <c r="F36" s="21">
        <f t="shared" si="21"/>
        <v>4.4585513048994441E-2</v>
      </c>
      <c r="G36" s="21">
        <f t="shared" si="21"/>
        <v>5.0095306593470557E-2</v>
      </c>
      <c r="H36" s="21">
        <f t="shared" si="21"/>
        <v>5.4238615677144851E-2</v>
      </c>
      <c r="I36" s="21">
        <f t="shared" si="21"/>
        <v>5.8084009505617012E-2</v>
      </c>
      <c r="J36" s="21">
        <f t="shared" si="21"/>
        <v>6.0250258020835577E-2</v>
      </c>
      <c r="K36" s="21">
        <f t="shared" si="21"/>
        <v>6.2722981885599299E-2</v>
      </c>
      <c r="L36" s="21">
        <f t="shared" si="21"/>
        <v>6.4945978741709792E-2</v>
      </c>
      <c r="M36" s="21">
        <f t="shared" si="21"/>
        <v>6.5402891525017326E-2</v>
      </c>
      <c r="N36" s="21">
        <f t="shared" si="21"/>
        <v>6.0075751713617689E-2</v>
      </c>
      <c r="O36" s="21">
        <f t="shared" si="21"/>
        <v>6.2422992643254627E-2</v>
      </c>
      <c r="P36" s="21">
        <f t="shared" si="21"/>
        <v>6.036845853464691E-2</v>
      </c>
      <c r="Q36" s="21">
        <f t="shared" si="21"/>
        <v>5.9814480775332995E-2</v>
      </c>
      <c r="R36" s="21">
        <f t="shared" si="21"/>
        <v>6.4066526056779885E-2</v>
      </c>
      <c r="S36" s="21">
        <f t="shared" si="21"/>
        <v>6.2565188261293897E-2</v>
      </c>
      <c r="T36" s="21">
        <f t="shared" si="21"/>
        <v>6.4462368697165456E-2</v>
      </c>
      <c r="U36" s="21">
        <f t="shared" si="21"/>
        <v>6.7414149524858913E-2</v>
      </c>
      <c r="V36" s="21">
        <f t="shared" si="21"/>
        <v>7.5772856392685092E-2</v>
      </c>
      <c r="W36" s="21">
        <f t="shared" si="21"/>
        <v>8.7002549729695844E-2</v>
      </c>
      <c r="X36" s="21">
        <f t="shared" si="21"/>
        <v>8.5106861255918542E-2</v>
      </c>
      <c r="Y36" s="21">
        <f t="shared" si="21"/>
        <v>9.6551805466392804E-2</v>
      </c>
      <c r="Z36" s="21">
        <f t="shared" si="21"/>
        <v>0.10469924139062407</v>
      </c>
      <c r="AA36" s="21">
        <f t="shared" si="21"/>
        <v>0.11280808877976919</v>
      </c>
      <c r="AB36" s="21">
        <f t="shared" si="21"/>
        <v>0.11698891543372907</v>
      </c>
      <c r="AC36" s="21">
        <f t="shared" si="21"/>
        <v>0.12759638017603267</v>
      </c>
      <c r="AD36" s="21">
        <f t="shared" si="21"/>
        <v>0.13676949999746629</v>
      </c>
      <c r="AE36" s="21">
        <f t="shared" si="21"/>
        <v>0.13523952539153378</v>
      </c>
    </row>
    <row r="37" spans="1:31" x14ac:dyDescent="0.2">
      <c r="A37" s="13" t="s">
        <v>83</v>
      </c>
      <c r="B37" s="4" t="s">
        <v>84</v>
      </c>
      <c r="C37" s="27">
        <v>9.5446873928823142E-4</v>
      </c>
      <c r="D37" s="27">
        <v>1.1699939384823481E-3</v>
      </c>
      <c r="E37" s="27">
        <v>6.9275956883823242E-4</v>
      </c>
      <c r="F37" s="27">
        <v>9.0828476803234918E-4</v>
      </c>
      <c r="G37" s="27">
        <v>1.0622313388852897E-3</v>
      </c>
      <c r="H37" s="27">
        <v>5.3250828560406716E-3</v>
      </c>
      <c r="I37" s="27">
        <v>9.8825136100522352E-3</v>
      </c>
      <c r="J37" s="27">
        <v>1.4241465305233443E-2</v>
      </c>
      <c r="K37" s="27">
        <v>1.8886953274551081E-2</v>
      </c>
      <c r="L37" s="27">
        <v>2.3445575138491093E-2</v>
      </c>
      <c r="M37" s="27">
        <v>2.7532896107789712E-2</v>
      </c>
      <c r="N37" s="27">
        <v>2.8764472481763177E-2</v>
      </c>
      <c r="O37" s="27">
        <v>3.4075216036815251E-2</v>
      </c>
      <c r="P37" s="27">
        <v>3.581569593924417E-2</v>
      </c>
      <c r="Q37" s="27">
        <v>3.8449541446883902E-2</v>
      </c>
      <c r="R37" s="27">
        <v>4.4009686301136788E-2</v>
      </c>
      <c r="S37" s="27">
        <v>4.5697843117482644E-2</v>
      </c>
      <c r="T37" s="27">
        <v>4.9271783831243109E-2</v>
      </c>
      <c r="U37" s="27">
        <v>5.38931946811496E-2</v>
      </c>
      <c r="V37" s="27">
        <v>6.300079987438216E-2</v>
      </c>
      <c r="W37" s="27">
        <v>7.4399530274940687E-2</v>
      </c>
      <c r="X37" s="27">
        <v>7.4847826693720476E-2</v>
      </c>
      <c r="Y37" s="27">
        <v>8.7047566377541394E-2</v>
      </c>
      <c r="Z37" s="27">
        <v>9.5965871514936241E-2</v>
      </c>
      <c r="AA37" s="27">
        <v>0.10493658492008513</v>
      </c>
      <c r="AB37" s="27">
        <v>0.1101308827235979</v>
      </c>
      <c r="AC37" s="27">
        <v>0.12127886121337644</v>
      </c>
      <c r="AD37" s="27">
        <v>0.13123391464032996</v>
      </c>
      <c r="AE37" s="27">
        <v>0.13067273361416604</v>
      </c>
    </row>
    <row r="38" spans="1:31" x14ac:dyDescent="0.2">
      <c r="A38" s="13" t="s">
        <v>85</v>
      </c>
      <c r="B38" s="4" t="s">
        <v>86</v>
      </c>
      <c r="C38" s="27">
        <v>3.6191765362524449E-2</v>
      </c>
      <c r="D38" s="27">
        <v>3.7469741944477629E-2</v>
      </c>
      <c r="E38" s="27">
        <v>4.1228665952795479E-2</v>
      </c>
      <c r="F38" s="27">
        <v>4.3677228280962092E-2</v>
      </c>
      <c r="G38" s="27">
        <v>4.9033075254585265E-2</v>
      </c>
      <c r="H38" s="27">
        <v>4.891353282110418E-2</v>
      </c>
      <c r="I38" s="27">
        <v>4.8201495895564779E-2</v>
      </c>
      <c r="J38" s="27">
        <v>4.6008792715602133E-2</v>
      </c>
      <c r="K38" s="27">
        <v>4.3836028611048211E-2</v>
      </c>
      <c r="L38" s="27">
        <v>4.1500403603218702E-2</v>
      </c>
      <c r="M38" s="27">
        <v>3.786999541722761E-2</v>
      </c>
      <c r="N38" s="27">
        <v>3.1311279231854512E-2</v>
      </c>
      <c r="O38" s="27">
        <v>2.8347776606439376E-2</v>
      </c>
      <c r="P38" s="27">
        <v>2.4552762595402736E-2</v>
      </c>
      <c r="Q38" s="27">
        <v>2.1364939328449094E-2</v>
      </c>
      <c r="R38" s="27">
        <v>2.00568397556431E-2</v>
      </c>
      <c r="S38" s="27">
        <v>1.686734514381125E-2</v>
      </c>
      <c r="T38" s="27">
        <v>1.5190584865922344E-2</v>
      </c>
      <c r="U38" s="27">
        <v>1.3520954843709311E-2</v>
      </c>
      <c r="V38" s="27">
        <v>1.2772056518302929E-2</v>
      </c>
      <c r="W38" s="27">
        <v>1.2603019454755164E-2</v>
      </c>
      <c r="X38" s="27">
        <v>1.0259034562198061E-2</v>
      </c>
      <c r="Y38" s="27">
        <v>9.5042390888514083E-3</v>
      </c>
      <c r="Z38" s="27">
        <v>8.7333698756878325E-3</v>
      </c>
      <c r="AA38" s="27">
        <v>7.8715038596840585E-3</v>
      </c>
      <c r="AB38" s="27">
        <v>6.858032710131164E-3</v>
      </c>
      <c r="AC38" s="27">
        <v>6.3175189626562172E-3</v>
      </c>
      <c r="AD38" s="27">
        <v>5.535585357136337E-3</v>
      </c>
      <c r="AE38" s="27">
        <v>4.5667917773677489E-3</v>
      </c>
    </row>
    <row r="39" spans="1:31" x14ac:dyDescent="0.2">
      <c r="A39" s="13" t="s">
        <v>87</v>
      </c>
      <c r="B39" s="4" t="s">
        <v>88</v>
      </c>
      <c r="C39" s="21">
        <f t="shared" ref="C39" si="22">+C40+C41</f>
        <v>3.4940937664366678E-2</v>
      </c>
      <c r="D39" s="21">
        <f t="shared" ref="D39:AE39" si="23">+D40+D41</f>
        <v>3.6244961496360792E-2</v>
      </c>
      <c r="E39" s="21">
        <f t="shared" si="23"/>
        <v>3.9966605666632203E-2</v>
      </c>
      <c r="F39" s="21">
        <f t="shared" si="23"/>
        <v>4.2436657934446301E-2</v>
      </c>
      <c r="G39" s="21">
        <f t="shared" si="23"/>
        <v>4.7762490140193348E-2</v>
      </c>
      <c r="H39" s="21">
        <f t="shared" si="23"/>
        <v>5.0644294551606621E-2</v>
      </c>
      <c r="I39" s="21">
        <f t="shared" si="23"/>
        <v>5.318099076318375E-2</v>
      </c>
      <c r="J39" s="21">
        <f t="shared" si="23"/>
        <v>5.4247035998563994E-2</v>
      </c>
      <c r="K39" s="21">
        <f t="shared" si="23"/>
        <v>5.5412214387995512E-2</v>
      </c>
      <c r="L39" s="21">
        <f t="shared" si="23"/>
        <v>5.6354458364453852E-2</v>
      </c>
      <c r="M39" s="21">
        <f t="shared" si="23"/>
        <v>5.5828140392981854E-2</v>
      </c>
      <c r="N39" s="21">
        <f t="shared" si="23"/>
        <v>5.0080832249760919E-2</v>
      </c>
      <c r="O39" s="21">
        <f t="shared" si="23"/>
        <v>5.0773980213758438E-2</v>
      </c>
      <c r="P39" s="21">
        <f t="shared" si="23"/>
        <v>4.7876377249423424E-2</v>
      </c>
      <c r="Q39" s="21">
        <f t="shared" si="23"/>
        <v>4.5065543922465603E-2</v>
      </c>
      <c r="R39" s="21">
        <f t="shared" si="23"/>
        <v>4.6324909659543431E-2</v>
      </c>
      <c r="S39" s="21">
        <f t="shared" si="23"/>
        <v>4.3734228666570167E-2</v>
      </c>
      <c r="T39" s="21">
        <f t="shared" si="23"/>
        <v>4.5030846241594341E-2</v>
      </c>
      <c r="U39" s="21">
        <f t="shared" si="23"/>
        <v>4.7322158095823894E-2</v>
      </c>
      <c r="V39" s="21">
        <f t="shared" si="23"/>
        <v>4.9147644178898192E-2</v>
      </c>
      <c r="W39" s="21">
        <f t="shared" si="23"/>
        <v>5.3285146706427908E-2</v>
      </c>
      <c r="X39" s="21">
        <f t="shared" si="23"/>
        <v>4.8226528487781403E-2</v>
      </c>
      <c r="Y39" s="21">
        <f t="shared" si="23"/>
        <v>4.692559562432818E-2</v>
      </c>
      <c r="Z39" s="21">
        <f t="shared" si="23"/>
        <v>4.7718212811223751E-2</v>
      </c>
      <c r="AA39" s="21">
        <f t="shared" si="23"/>
        <v>4.7884764289571773E-2</v>
      </c>
      <c r="AB39" s="21">
        <f t="shared" si="23"/>
        <v>4.8516661454851062E-2</v>
      </c>
      <c r="AC39" s="21">
        <f t="shared" si="23"/>
        <v>5.2730403773783303E-2</v>
      </c>
      <c r="AD39" s="21">
        <f t="shared" si="23"/>
        <v>5.2652099361773924E-2</v>
      </c>
      <c r="AE39" s="21">
        <f t="shared" si="23"/>
        <v>5.1949191600354327E-2</v>
      </c>
    </row>
    <row r="40" spans="1:31" x14ac:dyDescent="0.2">
      <c r="A40" s="13" t="s">
        <v>89</v>
      </c>
      <c r="B40" s="4" t="s">
        <v>90</v>
      </c>
      <c r="C40" s="27">
        <v>0</v>
      </c>
      <c r="D40" s="27">
        <v>0</v>
      </c>
      <c r="E40" s="27">
        <v>0</v>
      </c>
      <c r="F40" s="27">
        <v>0</v>
      </c>
      <c r="G40" s="27">
        <v>4.0757480003601703E-19</v>
      </c>
      <c r="H40" s="27">
        <v>2.8550581938211234E-3</v>
      </c>
      <c r="I40" s="27">
        <v>5.9311433821212008E-3</v>
      </c>
      <c r="J40" s="27">
        <v>8.9801863054345763E-3</v>
      </c>
      <c r="K40" s="27">
        <v>1.2106075546156928E-2</v>
      </c>
      <c r="L40" s="27">
        <v>1.5231284386563345E-2</v>
      </c>
      <c r="M40" s="27">
        <v>1.7934499905972213E-2</v>
      </c>
      <c r="N40" s="27">
        <v>1.8603648510135393E-2</v>
      </c>
      <c r="O40" s="27">
        <v>2.1379277556968033E-2</v>
      </c>
      <c r="P40" s="27">
        <v>2.2512252227534588E-2</v>
      </c>
      <c r="Q40" s="27">
        <v>2.3377606177418808E-2</v>
      </c>
      <c r="R40" s="27">
        <v>2.6305207493701032E-2</v>
      </c>
      <c r="S40" s="27">
        <v>2.6955837711927281E-2</v>
      </c>
      <c r="T40" s="27">
        <v>2.9929069743519793E-2</v>
      </c>
      <c r="U40" s="27">
        <v>3.3768758685182192E-2</v>
      </c>
      <c r="V40" s="27">
        <v>3.6355244085675836E-2</v>
      </c>
      <c r="W40" s="27">
        <v>4.0649149084034851E-2</v>
      </c>
      <c r="X40" s="27">
        <v>3.7979059215561509E-2</v>
      </c>
      <c r="Y40" s="27">
        <v>3.7303276093745293E-2</v>
      </c>
      <c r="Z40" s="27">
        <v>3.8710410076910874E-2</v>
      </c>
      <c r="AA40" s="27">
        <v>3.9430764575941163E-2</v>
      </c>
      <c r="AB40" s="27">
        <v>4.0784655323383892E-2</v>
      </c>
      <c r="AC40" s="27">
        <v>4.5094586680632077E-2</v>
      </c>
      <c r="AD40" s="27">
        <v>4.5988845999745613E-2</v>
      </c>
      <c r="AE40" s="27">
        <v>4.5821561671951692E-2</v>
      </c>
    </row>
    <row r="41" spans="1:31" x14ac:dyDescent="0.2">
      <c r="A41" s="13" t="s">
        <v>91</v>
      </c>
      <c r="B41" s="4" t="s">
        <v>92</v>
      </c>
      <c r="C41" s="27">
        <v>3.4940937664366678E-2</v>
      </c>
      <c r="D41" s="27">
        <v>3.6244961496360792E-2</v>
      </c>
      <c r="E41" s="27">
        <v>3.9966605666632203E-2</v>
      </c>
      <c r="F41" s="27">
        <v>4.2436657934446301E-2</v>
      </c>
      <c r="G41" s="27">
        <v>4.7762490140193348E-2</v>
      </c>
      <c r="H41" s="27">
        <v>4.7789236357785495E-2</v>
      </c>
      <c r="I41" s="27">
        <v>4.7249847381062547E-2</v>
      </c>
      <c r="J41" s="27">
        <v>4.526684969312942E-2</v>
      </c>
      <c r="K41" s="27">
        <v>4.3306138841838586E-2</v>
      </c>
      <c r="L41" s="27">
        <v>4.1123173977890511E-2</v>
      </c>
      <c r="M41" s="27">
        <v>3.789364048700964E-2</v>
      </c>
      <c r="N41" s="27">
        <v>3.1477183739625526E-2</v>
      </c>
      <c r="O41" s="27">
        <v>2.9394702656790402E-2</v>
      </c>
      <c r="P41" s="27">
        <v>2.5364125021888836E-2</v>
      </c>
      <c r="Q41" s="27">
        <v>2.1687937745046796E-2</v>
      </c>
      <c r="R41" s="27">
        <v>2.0019702165842403E-2</v>
      </c>
      <c r="S41" s="27">
        <v>1.6778390954642886E-2</v>
      </c>
      <c r="T41" s="27">
        <v>1.5101776498074551E-2</v>
      </c>
      <c r="U41" s="27">
        <v>1.3553399410641698E-2</v>
      </c>
      <c r="V41" s="27">
        <v>1.2792400093222352E-2</v>
      </c>
      <c r="W41" s="27">
        <v>1.2635997622393057E-2</v>
      </c>
      <c r="X41" s="27">
        <v>1.0247469272219896E-2</v>
      </c>
      <c r="Y41" s="27">
        <v>9.6223195305828856E-3</v>
      </c>
      <c r="Z41" s="27">
        <v>9.0078027343128749E-3</v>
      </c>
      <c r="AA41" s="27">
        <v>8.4539997136306097E-3</v>
      </c>
      <c r="AB41" s="27">
        <v>7.7320061314671727E-3</v>
      </c>
      <c r="AC41" s="27">
        <v>7.6358170931512233E-3</v>
      </c>
      <c r="AD41" s="27">
        <v>6.663253362028311E-3</v>
      </c>
      <c r="AE41" s="27">
        <v>6.1276299284026359E-3</v>
      </c>
    </row>
    <row r="42" spans="1:31" x14ac:dyDescent="0.2">
      <c r="A42" s="13" t="s">
        <v>93</v>
      </c>
      <c r="B42" s="4" t="s">
        <v>94</v>
      </c>
      <c r="C42" s="27">
        <v>2.1806937783749696E-2</v>
      </c>
      <c r="D42" s="27">
        <v>2.2519800987494419E-2</v>
      </c>
      <c r="E42" s="27">
        <v>2.4504250331413888E-2</v>
      </c>
      <c r="F42" s="27">
        <v>2.6232162139139311E-2</v>
      </c>
      <c r="G42" s="27">
        <v>2.9285364274737664E-2</v>
      </c>
      <c r="H42" s="27">
        <v>3.0630793020755515E-2</v>
      </c>
      <c r="I42" s="27">
        <v>3.1753655956478236E-2</v>
      </c>
      <c r="J42" s="27">
        <v>3.1989308940260419E-2</v>
      </c>
      <c r="K42" s="27">
        <v>3.2381929514405716E-2</v>
      </c>
      <c r="L42" s="27">
        <v>3.0555730754098169E-2</v>
      </c>
      <c r="M42" s="27">
        <v>2.9959419505669029E-2</v>
      </c>
      <c r="N42" s="27">
        <v>2.7238899333674137E-2</v>
      </c>
      <c r="O42" s="27">
        <v>2.8732680749676859E-2</v>
      </c>
      <c r="P42" s="27">
        <v>2.5059121976523716E-2</v>
      </c>
      <c r="Q42" s="27">
        <v>2.5081187205975762E-2</v>
      </c>
      <c r="R42" s="27">
        <v>2.816863088136606E-2</v>
      </c>
      <c r="S42" s="27">
        <v>2.8099475401995519E-2</v>
      </c>
      <c r="T42" s="27">
        <v>2.9815883515387605E-2</v>
      </c>
      <c r="U42" s="27">
        <v>2.7948587236891722E-2</v>
      </c>
      <c r="V42" s="27">
        <v>2.8038715258840097E-2</v>
      </c>
      <c r="W42" s="27">
        <v>2.6485885400571878E-2</v>
      </c>
      <c r="X42" s="27">
        <v>2.6666043644552651E-2</v>
      </c>
      <c r="Y42" s="27">
        <v>2.4636781297770024E-2</v>
      </c>
      <c r="Z42" s="27">
        <v>2.1587861467491917E-2</v>
      </c>
      <c r="AA42" s="27">
        <v>2.0039481718298297E-2</v>
      </c>
      <c r="AB42" s="27">
        <v>2.186662469110074E-2</v>
      </c>
      <c r="AC42" s="27">
        <v>2.2626481728505263E-2</v>
      </c>
      <c r="AD42" s="27">
        <v>1.9677583433267462E-2</v>
      </c>
      <c r="AE42" s="27">
        <v>2.260830637437361E-2</v>
      </c>
    </row>
    <row r="43" spans="1:31" x14ac:dyDescent="0.2">
      <c r="A43" s="13" t="s">
        <v>95</v>
      </c>
      <c r="B43" s="4" t="s">
        <v>96</v>
      </c>
      <c r="C43" s="27">
        <v>8.8773134412220027E-5</v>
      </c>
      <c r="D43" s="27">
        <v>8.9222077279365748E-5</v>
      </c>
      <c r="E43" s="27">
        <v>9.5695411773087508E-5</v>
      </c>
      <c r="F43" s="27">
        <v>9.8406080988131355E-5</v>
      </c>
      <c r="G43" s="27">
        <v>1.0793451733656134E-4</v>
      </c>
      <c r="H43" s="27">
        <v>1.05341821962525E-4</v>
      </c>
      <c r="I43" s="27">
        <v>1.0185862405765133E-4</v>
      </c>
      <c r="J43" s="27">
        <v>9.571808449876948E-5</v>
      </c>
      <c r="K43" s="27">
        <v>9.0054496429929027E-5</v>
      </c>
      <c r="L43" s="27">
        <v>8.5877496477319588E-5</v>
      </c>
      <c r="M43" s="27">
        <v>7.2735271059980208E-5</v>
      </c>
      <c r="N43" s="27">
        <v>6.0787046219274907E-5</v>
      </c>
      <c r="O43" s="27">
        <v>5.385495362775319E-5</v>
      </c>
      <c r="P43" s="27">
        <v>4.6924708092592251E-5</v>
      </c>
      <c r="Q43" s="27">
        <v>3.5761417624262746E-5</v>
      </c>
      <c r="R43" s="27">
        <v>4.1446952939312701E-5</v>
      </c>
      <c r="S43" s="27">
        <v>4.2378904091403135E-5</v>
      </c>
      <c r="T43" s="27">
        <v>6.6936309455782733E-5</v>
      </c>
      <c r="U43" s="27">
        <v>9.9375215630419231E-5</v>
      </c>
      <c r="V43" s="27">
        <v>1.2601684240988307E-4</v>
      </c>
      <c r="W43" s="27">
        <v>1.5373626218310416E-4</v>
      </c>
      <c r="X43" s="27">
        <v>1.5609603213518537E-4</v>
      </c>
      <c r="Y43" s="27">
        <v>1.948089669415735E-4</v>
      </c>
      <c r="Z43" s="27">
        <v>2.1665787512692829E-4</v>
      </c>
      <c r="AA43" s="27">
        <v>2.5607633293979877E-4</v>
      </c>
      <c r="AB43" s="27">
        <v>2.6776950841250269E-4</v>
      </c>
      <c r="AC43" s="27">
        <v>2.7704208623599157E-4</v>
      </c>
      <c r="AD43" s="27">
        <v>2.8124925696515295E-4</v>
      </c>
      <c r="AE43" s="27">
        <v>2.7295193663096355E-4</v>
      </c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</row>
    <row r="47" spans="1:31" x14ac:dyDescent="0.2">
      <c r="A47" s="13" t="s">
        <v>103</v>
      </c>
      <c r="B47" s="4" t="s">
        <v>104</v>
      </c>
      <c r="C47" s="21">
        <f t="shared" ref="C47" si="24">+C49</f>
        <v>0</v>
      </c>
      <c r="D47" s="21">
        <f t="shared" ref="D47:AE47" si="25">+D49</f>
        <v>0</v>
      </c>
      <c r="E47" s="21">
        <f t="shared" si="25"/>
        <v>0</v>
      </c>
      <c r="F47" s="21">
        <f t="shared" si="25"/>
        <v>0</v>
      </c>
      <c r="G47" s="21">
        <f t="shared" si="25"/>
        <v>0</v>
      </c>
      <c r="H47" s="21">
        <f t="shared" si="25"/>
        <v>0</v>
      </c>
      <c r="I47" s="21">
        <f t="shared" si="25"/>
        <v>0</v>
      </c>
      <c r="J47" s="21">
        <f t="shared" si="25"/>
        <v>0</v>
      </c>
      <c r="K47" s="21">
        <f t="shared" si="25"/>
        <v>0</v>
      </c>
      <c r="L47" s="21">
        <f t="shared" si="25"/>
        <v>0</v>
      </c>
      <c r="M47" s="21">
        <f t="shared" si="25"/>
        <v>0</v>
      </c>
      <c r="N47" s="21">
        <f t="shared" si="25"/>
        <v>0</v>
      </c>
      <c r="O47" s="21">
        <f t="shared" si="25"/>
        <v>0</v>
      </c>
      <c r="P47" s="21">
        <f t="shared" si="25"/>
        <v>0</v>
      </c>
      <c r="Q47" s="21">
        <f t="shared" si="25"/>
        <v>0</v>
      </c>
      <c r="R47" s="21">
        <f t="shared" si="25"/>
        <v>0</v>
      </c>
      <c r="S47" s="21">
        <f t="shared" si="25"/>
        <v>0</v>
      </c>
      <c r="T47" s="21">
        <f t="shared" si="25"/>
        <v>0</v>
      </c>
      <c r="U47" s="21">
        <f t="shared" si="25"/>
        <v>0</v>
      </c>
      <c r="V47" s="21">
        <f t="shared" si="25"/>
        <v>0</v>
      </c>
      <c r="W47" s="21">
        <f t="shared" si="25"/>
        <v>0</v>
      </c>
      <c r="X47" s="21">
        <f t="shared" si="25"/>
        <v>0</v>
      </c>
      <c r="Y47" s="21">
        <f t="shared" si="25"/>
        <v>0</v>
      </c>
      <c r="Z47" s="21">
        <f t="shared" si="25"/>
        <v>0</v>
      </c>
      <c r="AA47" s="21">
        <f t="shared" si="25"/>
        <v>0</v>
      </c>
      <c r="AB47" s="21">
        <f t="shared" si="25"/>
        <v>5.6898303582261507E-4</v>
      </c>
      <c r="AC47" s="21">
        <f t="shared" si="25"/>
        <v>0</v>
      </c>
      <c r="AD47" s="21">
        <f t="shared" si="25"/>
        <v>4.5405437847138442E-6</v>
      </c>
      <c r="AE47" s="21">
        <f t="shared" si="25"/>
        <v>3.6565666941447122E-10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5.6898303582261507E-4</v>
      </c>
      <c r="AC49" s="27">
        <v>0</v>
      </c>
      <c r="AD49" s="27">
        <v>4.5405437847138442E-6</v>
      </c>
      <c r="AE49" s="27">
        <v>3.6565666941447122E-10</v>
      </c>
    </row>
    <row r="50" spans="1:31" x14ac:dyDescent="0.2">
      <c r="A50" s="13" t="s">
        <v>109</v>
      </c>
      <c r="B50" s="4" t="s">
        <v>110</v>
      </c>
      <c r="C50" s="21">
        <f t="shared" ref="C50" si="26">+C51+C52</f>
        <v>2.5934645236607261E-2</v>
      </c>
      <c r="D50" s="21">
        <f t="shared" ref="D50:AE50" si="27">+D51+D52</f>
        <v>2.7754541069942802E-2</v>
      </c>
      <c r="E50" s="21">
        <f t="shared" si="27"/>
        <v>3.1636009992892462E-2</v>
      </c>
      <c r="F50" s="21">
        <f t="shared" si="27"/>
        <v>3.4557492902225179E-2</v>
      </c>
      <c r="G50" s="21">
        <f t="shared" si="27"/>
        <v>4.0160103803126353E-2</v>
      </c>
      <c r="H50" s="21">
        <f t="shared" si="27"/>
        <v>4.4850575052169855E-2</v>
      </c>
      <c r="I50" s="21">
        <f t="shared" si="27"/>
        <v>4.9564119136763916E-2</v>
      </c>
      <c r="J50" s="21">
        <f t="shared" si="27"/>
        <v>5.3169715569669374E-2</v>
      </c>
      <c r="K50" s="21">
        <f t="shared" si="27"/>
        <v>5.7050033541985297E-2</v>
      </c>
      <c r="L50" s="21">
        <f t="shared" si="27"/>
        <v>6.1966570470725874E-2</v>
      </c>
      <c r="M50" s="21">
        <f t="shared" si="27"/>
        <v>6.4983490464948113E-2</v>
      </c>
      <c r="N50" s="21">
        <f t="shared" si="27"/>
        <v>6.199050584265034E-2</v>
      </c>
      <c r="O50" s="21">
        <f t="shared" si="27"/>
        <v>6.2509153178812629E-2</v>
      </c>
      <c r="P50" s="21">
        <f t="shared" si="27"/>
        <v>6.2081937698278217E-2</v>
      </c>
      <c r="Q50" s="21">
        <f t="shared" si="27"/>
        <v>5.932387034865836E-2</v>
      </c>
      <c r="R50" s="21">
        <f t="shared" si="27"/>
        <v>5.7940142434239034E-2</v>
      </c>
      <c r="S50" s="21">
        <f t="shared" si="27"/>
        <v>5.3333076405608339E-2</v>
      </c>
      <c r="T50" s="21">
        <f t="shared" si="27"/>
        <v>5.7349519517654192E-2</v>
      </c>
      <c r="U50" s="21">
        <f t="shared" si="27"/>
        <v>5.5540871834541448E-2</v>
      </c>
      <c r="V50" s="21">
        <f t="shared" si="27"/>
        <v>6.0765967887555693E-2</v>
      </c>
      <c r="W50" s="21">
        <f t="shared" si="27"/>
        <v>6.7561063337446339E-2</v>
      </c>
      <c r="X50" s="21">
        <f t="shared" si="27"/>
        <v>6.0306456103015021E-2</v>
      </c>
      <c r="Y50" s="21">
        <f t="shared" si="27"/>
        <v>6.1960691883058673E-2</v>
      </c>
      <c r="Z50" s="21">
        <f t="shared" si="27"/>
        <v>6.2209681452920995E-2</v>
      </c>
      <c r="AA50" s="21">
        <f t="shared" si="27"/>
        <v>6.6552693530804632E-2</v>
      </c>
      <c r="AB50" s="21">
        <f t="shared" si="27"/>
        <v>6.5935462998267622E-2</v>
      </c>
      <c r="AC50" s="21">
        <f t="shared" si="27"/>
        <v>7.3313222629912758E-2</v>
      </c>
      <c r="AD50" s="21">
        <f t="shared" si="27"/>
        <v>7.6811273810066874E-2</v>
      </c>
      <c r="AE50" s="21">
        <f t="shared" si="27"/>
        <v>7.0900027048382344E-2</v>
      </c>
    </row>
    <row r="51" spans="1:31" x14ac:dyDescent="0.2">
      <c r="A51" s="13" t="s">
        <v>111</v>
      </c>
      <c r="B51" s="4" t="s">
        <v>112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</row>
    <row r="52" spans="1:31" x14ac:dyDescent="0.2">
      <c r="A52" s="13" t="s">
        <v>113</v>
      </c>
      <c r="B52" s="4" t="s">
        <v>114</v>
      </c>
      <c r="C52" s="27">
        <v>2.5934645236607261E-2</v>
      </c>
      <c r="D52" s="27">
        <v>2.7754541069942802E-2</v>
      </c>
      <c r="E52" s="27">
        <v>3.1636009992892462E-2</v>
      </c>
      <c r="F52" s="27">
        <v>3.4557492902225179E-2</v>
      </c>
      <c r="G52" s="27">
        <v>4.0160103803126353E-2</v>
      </c>
      <c r="H52" s="27">
        <v>4.4850575052169855E-2</v>
      </c>
      <c r="I52" s="27">
        <v>4.9564119136763916E-2</v>
      </c>
      <c r="J52" s="27">
        <v>5.3169715569669374E-2</v>
      </c>
      <c r="K52" s="27">
        <v>5.7050033541985297E-2</v>
      </c>
      <c r="L52" s="27">
        <v>6.1966570470725874E-2</v>
      </c>
      <c r="M52" s="27">
        <v>6.4983490464948113E-2</v>
      </c>
      <c r="N52" s="27">
        <v>6.199050584265034E-2</v>
      </c>
      <c r="O52" s="27">
        <v>6.2509153178812629E-2</v>
      </c>
      <c r="P52" s="27">
        <v>6.2081937698278217E-2</v>
      </c>
      <c r="Q52" s="27">
        <v>5.932387034865836E-2</v>
      </c>
      <c r="R52" s="27">
        <v>5.7940142434239034E-2</v>
      </c>
      <c r="S52" s="27">
        <v>5.3333076405608339E-2</v>
      </c>
      <c r="T52" s="27">
        <v>5.7349519517654192E-2</v>
      </c>
      <c r="U52" s="27">
        <v>5.5540871834541448E-2</v>
      </c>
      <c r="V52" s="27">
        <v>6.0765967887555693E-2</v>
      </c>
      <c r="W52" s="27">
        <v>6.7561063337446339E-2</v>
      </c>
      <c r="X52" s="27">
        <v>6.0306456103015021E-2</v>
      </c>
      <c r="Y52" s="27">
        <v>6.1960691883058673E-2</v>
      </c>
      <c r="Z52" s="27">
        <v>6.2209681452920995E-2</v>
      </c>
      <c r="AA52" s="27">
        <v>6.6552693530804632E-2</v>
      </c>
      <c r="AB52" s="27">
        <v>6.5935462998267622E-2</v>
      </c>
      <c r="AC52" s="27">
        <v>7.3313222629912758E-2</v>
      </c>
      <c r="AD52" s="27">
        <v>7.6811273810066874E-2</v>
      </c>
      <c r="AE52" s="27">
        <v>7.0900027048382344E-2</v>
      </c>
    </row>
    <row r="53" spans="1:31" x14ac:dyDescent="0.2">
      <c r="A53" s="13" t="s">
        <v>115</v>
      </c>
      <c r="B53" s="4" t="s">
        <v>116</v>
      </c>
      <c r="C53" s="21">
        <f t="shared" ref="C53" si="28">+C54+C55+C56</f>
        <v>0.82049599046060828</v>
      </c>
      <c r="D53" s="21">
        <f t="shared" ref="D53:AE53" si="29">+D54+D55+D56</f>
        <v>0.8269061090753097</v>
      </c>
      <c r="E53" s="21">
        <f t="shared" si="29"/>
        <v>0.84953655308736431</v>
      </c>
      <c r="F53" s="21">
        <f t="shared" si="29"/>
        <v>0.86973770713632792</v>
      </c>
      <c r="G53" s="21">
        <f t="shared" si="29"/>
        <v>0.90168139442884188</v>
      </c>
      <c r="H53" s="21">
        <f t="shared" si="29"/>
        <v>0.90581100697115657</v>
      </c>
      <c r="I53" s="21">
        <f t="shared" si="29"/>
        <v>0.90301437627699976</v>
      </c>
      <c r="J53" s="21">
        <f t="shared" si="29"/>
        <v>0.80690605698303852</v>
      </c>
      <c r="K53" s="21">
        <f t="shared" si="29"/>
        <v>0.80710518190965164</v>
      </c>
      <c r="L53" s="21">
        <f t="shared" si="29"/>
        <v>0.81412668297740665</v>
      </c>
      <c r="M53" s="21">
        <f t="shared" si="29"/>
        <v>0.81977931088678924</v>
      </c>
      <c r="N53" s="21">
        <f t="shared" si="29"/>
        <v>0.84152776356647729</v>
      </c>
      <c r="O53" s="21">
        <f t="shared" si="29"/>
        <v>0.86264140897037422</v>
      </c>
      <c r="P53" s="21">
        <f t="shared" si="29"/>
        <v>0.88335471853364744</v>
      </c>
      <c r="Q53" s="21">
        <f t="shared" si="29"/>
        <v>0.88896549498384947</v>
      </c>
      <c r="R53" s="21">
        <f t="shared" si="29"/>
        <v>0.88299834536113875</v>
      </c>
      <c r="S53" s="21">
        <f t="shared" si="29"/>
        <v>0.88233843118419497</v>
      </c>
      <c r="T53" s="21">
        <f t="shared" si="29"/>
        <v>0.89342148395386067</v>
      </c>
      <c r="U53" s="21">
        <f t="shared" si="29"/>
        <v>0.90179900013795788</v>
      </c>
      <c r="V53" s="21">
        <f t="shared" si="29"/>
        <v>0.91213971893423484</v>
      </c>
      <c r="W53" s="21">
        <f t="shared" si="29"/>
        <v>0.90751458753257386</v>
      </c>
      <c r="X53" s="21">
        <f t="shared" si="29"/>
        <v>0.92185543799444736</v>
      </c>
      <c r="Y53" s="21">
        <f t="shared" si="29"/>
        <v>0.93589590715893989</v>
      </c>
      <c r="Z53" s="21">
        <f t="shared" si="29"/>
        <v>0.94312695483810605</v>
      </c>
      <c r="AA53" s="21">
        <f t="shared" si="29"/>
        <v>0.98308112097049638</v>
      </c>
      <c r="AB53" s="21">
        <f t="shared" si="29"/>
        <v>0.97060027667735238</v>
      </c>
      <c r="AC53" s="21">
        <f t="shared" si="29"/>
        <v>0.94765695389307314</v>
      </c>
      <c r="AD53" s="21">
        <f t="shared" si="29"/>
        <v>0.92395987301795635</v>
      </c>
      <c r="AE53" s="21">
        <f t="shared" si="29"/>
        <v>0.97217956854971055</v>
      </c>
    </row>
    <row r="54" spans="1:31" x14ac:dyDescent="0.2">
      <c r="A54" s="13" t="s">
        <v>117</v>
      </c>
      <c r="B54" s="4" t="s">
        <v>118</v>
      </c>
      <c r="C54" s="27">
        <v>7.9015121605684857E-2</v>
      </c>
      <c r="D54" s="27">
        <v>8.013948587882623E-2</v>
      </c>
      <c r="E54" s="27">
        <v>8.6925538504275646E-2</v>
      </c>
      <c r="F54" s="27">
        <v>9.1744537504847512E-2</v>
      </c>
      <c r="G54" s="27">
        <v>0.1068428154766564</v>
      </c>
      <c r="H54" s="27">
        <v>0.10706287238790244</v>
      </c>
      <c r="I54" s="27">
        <v>9.7599244262621149E-2</v>
      </c>
      <c r="J54" s="27">
        <v>2.2341603091583584E-3</v>
      </c>
      <c r="K54" s="27">
        <v>1.1773229392042846E-3</v>
      </c>
      <c r="L54" s="27">
        <v>1.3357452202590713E-3</v>
      </c>
      <c r="M54" s="27">
        <v>1.6589358789573865E-3</v>
      </c>
      <c r="N54" s="27">
        <v>1.2846204474164639E-3</v>
      </c>
      <c r="O54" s="27">
        <v>1.4325037862084776E-3</v>
      </c>
      <c r="P54" s="27">
        <v>3.181318224139658E-3</v>
      </c>
      <c r="Q54" s="27">
        <v>8.9205835029074563E-3</v>
      </c>
      <c r="R54" s="27">
        <v>3.7933690824503374E-3</v>
      </c>
      <c r="S54" s="27">
        <v>3.9125905511106038E-3</v>
      </c>
      <c r="T54" s="27">
        <v>4.4757580776933169E-3</v>
      </c>
      <c r="U54" s="27">
        <v>4.1161600658429472E-3</v>
      </c>
      <c r="V54" s="27">
        <v>3.9861360146312506E-3</v>
      </c>
      <c r="W54" s="27">
        <v>5.480998326582694E-3</v>
      </c>
      <c r="X54" s="27">
        <v>5.7322136227449813E-3</v>
      </c>
      <c r="Y54" s="27">
        <v>5.2559812200291588E-3</v>
      </c>
      <c r="Z54" s="27">
        <v>5.0788901818592646E-3</v>
      </c>
      <c r="AA54" s="27">
        <v>3.1477802921718027E-2</v>
      </c>
      <c r="AB54" s="27">
        <v>9.9944338960235631E-3</v>
      </c>
      <c r="AC54" s="27">
        <v>1.5476637862720416E-2</v>
      </c>
      <c r="AD54" s="27">
        <v>1.3825725092320574E-2</v>
      </c>
      <c r="AE54" s="27">
        <v>1.4878116438048176E-2</v>
      </c>
    </row>
    <row r="55" spans="1:31" x14ac:dyDescent="0.2">
      <c r="A55" s="13" t="s">
        <v>119</v>
      </c>
      <c r="B55" s="4" t="s">
        <v>120</v>
      </c>
      <c r="C55" s="27">
        <v>0.7390982032224116</v>
      </c>
      <c r="D55" s="27">
        <v>0.74261889028371675</v>
      </c>
      <c r="E55" s="27">
        <v>0.75741576821039791</v>
      </c>
      <c r="F55" s="27">
        <v>0.77265997362938243</v>
      </c>
      <c r="G55" s="27">
        <v>0.79062108442922607</v>
      </c>
      <c r="H55" s="27">
        <v>0.79744515077019751</v>
      </c>
      <c r="I55" s="27">
        <v>0.80380272478494064</v>
      </c>
      <c r="J55" s="27">
        <v>0.80327517725615649</v>
      </c>
      <c r="K55" s="27">
        <v>0.80469978600736036</v>
      </c>
      <c r="L55" s="27">
        <v>0.81144404043375695</v>
      </c>
      <c r="M55" s="27">
        <v>0.81718136853631496</v>
      </c>
      <c r="N55" s="27">
        <v>0.83933361107376692</v>
      </c>
      <c r="O55" s="27">
        <v>0.86030254629350233</v>
      </c>
      <c r="P55" s="27">
        <v>0.87953133380026127</v>
      </c>
      <c r="Q55" s="27">
        <v>0.87939408621646709</v>
      </c>
      <c r="R55" s="27">
        <v>0.87852784004549145</v>
      </c>
      <c r="S55" s="27">
        <v>0.87770888901157462</v>
      </c>
      <c r="T55" s="27">
        <v>0.88828103802658454</v>
      </c>
      <c r="U55" s="27">
        <v>0.8967448257051891</v>
      </c>
      <c r="V55" s="27">
        <v>0.90704877321771593</v>
      </c>
      <c r="W55" s="27">
        <v>0.9010077703256395</v>
      </c>
      <c r="X55" s="27">
        <v>0.91499072845210083</v>
      </c>
      <c r="Y55" s="27">
        <v>0.92944199341728639</v>
      </c>
      <c r="Z55" s="27">
        <v>0.93676680661499379</v>
      </c>
      <c r="AA55" s="27">
        <v>0.95050705125217583</v>
      </c>
      <c r="AB55" s="27">
        <v>0.95960710632329205</v>
      </c>
      <c r="AC55" s="27">
        <v>0.93117115071571654</v>
      </c>
      <c r="AD55" s="27">
        <v>0.90906844258172115</v>
      </c>
      <c r="AE55" s="27">
        <v>0.95631022527368481</v>
      </c>
    </row>
    <row r="56" spans="1:31" x14ac:dyDescent="0.2">
      <c r="A56" s="13" t="s">
        <v>121</v>
      </c>
      <c r="B56" s="4" t="s">
        <v>122</v>
      </c>
      <c r="C56" s="21">
        <f t="shared" ref="C56" si="30">+C57+C58+C59</f>
        <v>2.3826656325117725E-3</v>
      </c>
      <c r="D56" s="21">
        <f t="shared" ref="D56:AE56" si="31">+D57+D58+D59</f>
        <v>4.1477329127667002E-3</v>
      </c>
      <c r="E56" s="21">
        <f t="shared" si="31"/>
        <v>5.1952463726907061E-3</v>
      </c>
      <c r="F56" s="21">
        <f t="shared" si="31"/>
        <v>5.3331960020979669E-3</v>
      </c>
      <c r="G56" s="21">
        <f t="shared" si="31"/>
        <v>4.2174945229594028E-3</v>
      </c>
      <c r="H56" s="21">
        <f t="shared" si="31"/>
        <v>1.3029838130566274E-3</v>
      </c>
      <c r="I56" s="21">
        <f t="shared" si="31"/>
        <v>1.6124072294380395E-3</v>
      </c>
      <c r="J56" s="21">
        <f t="shared" si="31"/>
        <v>1.3967194177236257E-3</v>
      </c>
      <c r="K56" s="21">
        <f t="shared" si="31"/>
        <v>1.2280729630870101E-3</v>
      </c>
      <c r="L56" s="21">
        <f t="shared" si="31"/>
        <v>1.34689732339062E-3</v>
      </c>
      <c r="M56" s="21">
        <f t="shared" si="31"/>
        <v>9.3900647151690824E-4</v>
      </c>
      <c r="N56" s="21">
        <f t="shared" si="31"/>
        <v>9.0953204529389321E-4</v>
      </c>
      <c r="O56" s="21">
        <f t="shared" si="31"/>
        <v>9.0635889066334289E-4</v>
      </c>
      <c r="P56" s="21">
        <f t="shared" si="31"/>
        <v>6.4206650924643208E-4</v>
      </c>
      <c r="Q56" s="21">
        <f t="shared" si="31"/>
        <v>6.5082526447488281E-4</v>
      </c>
      <c r="R56" s="21">
        <f t="shared" si="31"/>
        <v>6.7713623319698858E-4</v>
      </c>
      <c r="S56" s="21">
        <f t="shared" si="31"/>
        <v>7.1695162150971854E-4</v>
      </c>
      <c r="T56" s="21">
        <f t="shared" si="31"/>
        <v>6.6468784958284349E-4</v>
      </c>
      <c r="U56" s="21">
        <f t="shared" si="31"/>
        <v>9.3801436692584651E-4</v>
      </c>
      <c r="V56" s="21">
        <f t="shared" si="31"/>
        <v>1.1048097018876496E-3</v>
      </c>
      <c r="W56" s="21">
        <f t="shared" si="31"/>
        <v>1.0258188803516865E-3</v>
      </c>
      <c r="X56" s="21">
        <f t="shared" si="31"/>
        <v>1.1324959196014758E-3</v>
      </c>
      <c r="Y56" s="21">
        <f t="shared" si="31"/>
        <v>1.1979325216243547E-3</v>
      </c>
      <c r="Z56" s="21">
        <f t="shared" si="31"/>
        <v>1.2812580412529969E-3</v>
      </c>
      <c r="AA56" s="21">
        <f t="shared" si="31"/>
        <v>1.0962667966025934E-3</v>
      </c>
      <c r="AB56" s="21">
        <f t="shared" si="31"/>
        <v>9.9873645803677026E-4</v>
      </c>
      <c r="AC56" s="21">
        <f t="shared" si="31"/>
        <v>1.0091653146361123E-3</v>
      </c>
      <c r="AD56" s="21">
        <f t="shared" si="31"/>
        <v>1.065705343914581E-3</v>
      </c>
      <c r="AE56" s="21">
        <f t="shared" si="31"/>
        <v>9.9122683797763563E-4</v>
      </c>
    </row>
    <row r="57" spans="1:31" x14ac:dyDescent="0.2">
      <c r="A57" s="13" t="s">
        <v>123</v>
      </c>
      <c r="B57" s="4" t="s">
        <v>124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</row>
    <row r="58" spans="1:31" x14ac:dyDescent="0.2">
      <c r="A58" s="13" t="s">
        <v>125</v>
      </c>
      <c r="B58" s="4" t="s">
        <v>126</v>
      </c>
      <c r="C58" s="27">
        <v>4.7692124894385647E-4</v>
      </c>
      <c r="D58" s="27">
        <v>5.9788946484836509E-4</v>
      </c>
      <c r="E58" s="27">
        <v>6.5191454870634975E-4</v>
      </c>
      <c r="F58" s="27">
        <v>7.364491781744469E-4</v>
      </c>
      <c r="G58" s="27">
        <v>8.2907002160123036E-4</v>
      </c>
      <c r="H58" s="27">
        <v>7.6308461678412749E-4</v>
      </c>
      <c r="I58" s="27">
        <v>7.6297813432765597E-4</v>
      </c>
      <c r="J58" s="27">
        <v>7.1497667755624601E-4</v>
      </c>
      <c r="K58" s="27">
        <v>7.5609659533491509E-4</v>
      </c>
      <c r="L58" s="27">
        <v>7.0203565866959754E-4</v>
      </c>
      <c r="M58" s="27">
        <v>6.839551030290576E-4</v>
      </c>
      <c r="N58" s="27">
        <v>6.3395243075893397E-4</v>
      </c>
      <c r="O58" s="27">
        <v>6.2454501158779995E-4</v>
      </c>
      <c r="P58" s="27">
        <v>5.7884840891381543E-4</v>
      </c>
      <c r="Q58" s="27">
        <v>5.1795225693689593E-4</v>
      </c>
      <c r="R58" s="27">
        <v>6.14244166146567E-4</v>
      </c>
      <c r="S58" s="27">
        <v>6.5771086208879091E-4</v>
      </c>
      <c r="T58" s="27">
        <v>6.1996587078285272E-4</v>
      </c>
      <c r="U58" s="27">
        <v>6.9817882497532886E-4</v>
      </c>
      <c r="V58" s="27">
        <v>8.1843128084121942E-4</v>
      </c>
      <c r="W58" s="27">
        <v>7.8123550370320309E-4</v>
      </c>
      <c r="X58" s="27">
        <v>8.5156324488083485E-4</v>
      </c>
      <c r="Y58" s="27">
        <v>9.2001343483740969E-4</v>
      </c>
      <c r="Z58" s="27">
        <v>8.6185388379624451E-4</v>
      </c>
      <c r="AA58" s="27">
        <v>7.6798458807915827E-4</v>
      </c>
      <c r="AB58" s="27">
        <v>8.0261299447617889E-4</v>
      </c>
      <c r="AC58" s="27">
        <v>8.10428458639972E-4</v>
      </c>
      <c r="AD58" s="27">
        <v>8.0205812454455265E-4</v>
      </c>
      <c r="AE58" s="27">
        <v>8.3608970915429555E-4</v>
      </c>
    </row>
    <row r="59" spans="1:31" x14ac:dyDescent="0.2">
      <c r="A59" s="13" t="s">
        <v>127</v>
      </c>
      <c r="B59" s="4" t="s">
        <v>128</v>
      </c>
      <c r="C59" s="27">
        <v>1.9057443835679159E-3</v>
      </c>
      <c r="D59" s="27">
        <v>3.5498434479183348E-3</v>
      </c>
      <c r="E59" s="27">
        <v>4.5433318239843567E-3</v>
      </c>
      <c r="F59" s="27">
        <v>4.5967468239235202E-3</v>
      </c>
      <c r="G59" s="27">
        <v>3.3884245013581725E-3</v>
      </c>
      <c r="H59" s="27">
        <v>5.3989919627250003E-4</v>
      </c>
      <c r="I59" s="27">
        <v>8.4942909511038361E-4</v>
      </c>
      <c r="J59" s="27">
        <v>6.8174274016737969E-4</v>
      </c>
      <c r="K59" s="27">
        <v>4.7197636775209498E-4</v>
      </c>
      <c r="L59" s="27">
        <v>6.4486166472102252E-4</v>
      </c>
      <c r="M59" s="27">
        <v>2.5505136848785065E-4</v>
      </c>
      <c r="N59" s="27">
        <v>2.7557961453495919E-4</v>
      </c>
      <c r="O59" s="27">
        <v>2.81813879075543E-4</v>
      </c>
      <c r="P59" s="27">
        <v>6.3218100332616703E-5</v>
      </c>
      <c r="Q59" s="27">
        <v>1.3287300753798688E-4</v>
      </c>
      <c r="R59" s="27">
        <v>6.2892067050421605E-5</v>
      </c>
      <c r="S59" s="27">
        <v>5.9240759420927594E-5</v>
      </c>
      <c r="T59" s="27">
        <v>4.472197879999078E-5</v>
      </c>
      <c r="U59" s="27">
        <v>2.3983554195051759E-4</v>
      </c>
      <c r="V59" s="27">
        <v>2.863784210464302E-4</v>
      </c>
      <c r="W59" s="27">
        <v>2.4458337664848349E-4</v>
      </c>
      <c r="X59" s="27">
        <v>2.8093267472064086E-4</v>
      </c>
      <c r="Y59" s="27">
        <v>2.7791908678694493E-4</v>
      </c>
      <c r="Z59" s="27">
        <v>4.194041574567524E-4</v>
      </c>
      <c r="AA59" s="27">
        <v>3.2828220852343512E-4</v>
      </c>
      <c r="AB59" s="27">
        <v>1.9612346356059142E-4</v>
      </c>
      <c r="AC59" s="27">
        <v>1.9873685599614032E-4</v>
      </c>
      <c r="AD59" s="27">
        <v>2.6364721937002826E-4</v>
      </c>
      <c r="AE59" s="27">
        <v>1.5513712882334E-4</v>
      </c>
    </row>
    <row r="60" spans="1:31" x14ac:dyDescent="0.2">
      <c r="A60" s="13" t="s">
        <v>129</v>
      </c>
      <c r="B60" s="4" t="s">
        <v>130</v>
      </c>
      <c r="C60" s="21">
        <f t="shared" ref="C60" si="32">+C61+C62</f>
        <v>0</v>
      </c>
      <c r="D60" s="21">
        <f t="shared" ref="D60:AE60" si="33">+D61+D62</f>
        <v>0</v>
      </c>
      <c r="E60" s="21">
        <f t="shared" si="33"/>
        <v>0</v>
      </c>
      <c r="F60" s="21">
        <f t="shared" si="33"/>
        <v>0</v>
      </c>
      <c r="G60" s="21">
        <f t="shared" si="33"/>
        <v>0</v>
      </c>
      <c r="H60" s="21">
        <f t="shared" si="33"/>
        <v>0</v>
      </c>
      <c r="I60" s="21">
        <f t="shared" si="33"/>
        <v>0</v>
      </c>
      <c r="J60" s="21">
        <f t="shared" si="33"/>
        <v>0</v>
      </c>
      <c r="K60" s="21">
        <f t="shared" si="33"/>
        <v>0</v>
      </c>
      <c r="L60" s="21">
        <f t="shared" si="33"/>
        <v>0</v>
      </c>
      <c r="M60" s="21">
        <f t="shared" si="33"/>
        <v>0</v>
      </c>
      <c r="N60" s="21">
        <f t="shared" si="33"/>
        <v>0</v>
      </c>
      <c r="O60" s="21">
        <f t="shared" si="33"/>
        <v>0</v>
      </c>
      <c r="P60" s="21">
        <f t="shared" si="33"/>
        <v>0</v>
      </c>
      <c r="Q60" s="21">
        <f t="shared" si="33"/>
        <v>0</v>
      </c>
      <c r="R60" s="21">
        <f t="shared" si="33"/>
        <v>0</v>
      </c>
      <c r="S60" s="21">
        <f t="shared" si="33"/>
        <v>0</v>
      </c>
      <c r="T60" s="21">
        <f t="shared" si="33"/>
        <v>0</v>
      </c>
      <c r="U60" s="21">
        <f t="shared" si="33"/>
        <v>0</v>
      </c>
      <c r="V60" s="21">
        <f t="shared" si="33"/>
        <v>0</v>
      </c>
      <c r="W60" s="21">
        <f t="shared" si="33"/>
        <v>0</v>
      </c>
      <c r="X60" s="21">
        <f t="shared" si="33"/>
        <v>0</v>
      </c>
      <c r="Y60" s="21">
        <f t="shared" si="33"/>
        <v>0</v>
      </c>
      <c r="Z60" s="21">
        <f t="shared" si="33"/>
        <v>0</v>
      </c>
      <c r="AA60" s="21">
        <f t="shared" si="33"/>
        <v>0</v>
      </c>
      <c r="AB60" s="21">
        <f t="shared" si="33"/>
        <v>0</v>
      </c>
      <c r="AC60" s="21">
        <f t="shared" si="33"/>
        <v>0</v>
      </c>
      <c r="AD60" s="21">
        <f t="shared" si="33"/>
        <v>0</v>
      </c>
      <c r="AE60" s="21">
        <f t="shared" si="33"/>
        <v>0</v>
      </c>
    </row>
    <row r="61" spans="1:31" x14ac:dyDescent="0.2">
      <c r="A61" s="13" t="s">
        <v>131</v>
      </c>
      <c r="B61" s="4" t="s">
        <v>124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</row>
    <row r="62" spans="1:31" x14ac:dyDescent="0.2">
      <c r="A62" s="13" t="s">
        <v>132</v>
      </c>
      <c r="B62" s="4" t="s">
        <v>133</v>
      </c>
      <c r="C62" s="21">
        <f t="shared" ref="C62" si="34">+C63+C64+C65</f>
        <v>0</v>
      </c>
      <c r="D62" s="21">
        <f t="shared" ref="D62:AE62" si="35">+D63+D64+D65</f>
        <v>0</v>
      </c>
      <c r="E62" s="21">
        <f t="shared" si="35"/>
        <v>0</v>
      </c>
      <c r="F62" s="21">
        <f t="shared" si="35"/>
        <v>0</v>
      </c>
      <c r="G62" s="21">
        <f t="shared" si="35"/>
        <v>0</v>
      </c>
      <c r="H62" s="21">
        <f t="shared" si="35"/>
        <v>0</v>
      </c>
      <c r="I62" s="21">
        <f t="shared" si="35"/>
        <v>0</v>
      </c>
      <c r="J62" s="21">
        <f t="shared" si="35"/>
        <v>0</v>
      </c>
      <c r="K62" s="21">
        <f t="shared" si="35"/>
        <v>0</v>
      </c>
      <c r="L62" s="21">
        <f t="shared" si="35"/>
        <v>0</v>
      </c>
      <c r="M62" s="21">
        <f t="shared" si="35"/>
        <v>0</v>
      </c>
      <c r="N62" s="21">
        <f t="shared" si="35"/>
        <v>0</v>
      </c>
      <c r="O62" s="21">
        <f t="shared" si="35"/>
        <v>0</v>
      </c>
      <c r="P62" s="21">
        <f t="shared" si="35"/>
        <v>0</v>
      </c>
      <c r="Q62" s="21">
        <f t="shared" si="35"/>
        <v>0</v>
      </c>
      <c r="R62" s="21">
        <f t="shared" si="35"/>
        <v>0</v>
      </c>
      <c r="S62" s="21">
        <f t="shared" si="35"/>
        <v>0</v>
      </c>
      <c r="T62" s="21">
        <f t="shared" si="35"/>
        <v>0</v>
      </c>
      <c r="U62" s="21">
        <f t="shared" si="35"/>
        <v>0</v>
      </c>
      <c r="V62" s="21">
        <f t="shared" si="35"/>
        <v>0</v>
      </c>
      <c r="W62" s="21">
        <f t="shared" si="35"/>
        <v>0</v>
      </c>
      <c r="X62" s="21">
        <f t="shared" si="35"/>
        <v>0</v>
      </c>
      <c r="Y62" s="21">
        <f t="shared" si="35"/>
        <v>0</v>
      </c>
      <c r="Z62" s="21">
        <f t="shared" si="35"/>
        <v>0</v>
      </c>
      <c r="AA62" s="21">
        <f t="shared" si="35"/>
        <v>0</v>
      </c>
      <c r="AB62" s="21">
        <f t="shared" si="35"/>
        <v>0</v>
      </c>
      <c r="AC62" s="21">
        <f t="shared" si="35"/>
        <v>0</v>
      </c>
      <c r="AD62" s="21">
        <f t="shared" si="35"/>
        <v>0</v>
      </c>
      <c r="AE62" s="21">
        <f t="shared" si="35"/>
        <v>0</v>
      </c>
    </row>
    <row r="63" spans="1:31" x14ac:dyDescent="0.2">
      <c r="A63" s="13" t="s">
        <v>134</v>
      </c>
      <c r="B63" s="4" t="s">
        <v>135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</row>
    <row r="64" spans="1:31" x14ac:dyDescent="0.2">
      <c r="A64" s="13" t="s">
        <v>136</v>
      </c>
      <c r="B64" s="4" t="s">
        <v>137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</row>
    <row r="65" spans="1:31" x14ac:dyDescent="0.2">
      <c r="A65" s="13" t="s">
        <v>138</v>
      </c>
      <c r="B65" s="4" t="s">
        <v>139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" si="36">+C68+C80+C101</f>
        <v>0</v>
      </c>
      <c r="D67" s="21">
        <f t="shared" ref="D67:AE67" si="37">+D68+D80+D101</f>
        <v>0</v>
      </c>
      <c r="E67" s="21">
        <f t="shared" si="37"/>
        <v>0</v>
      </c>
      <c r="F67" s="21">
        <f t="shared" si="37"/>
        <v>0</v>
      </c>
      <c r="G67" s="21">
        <f t="shared" si="37"/>
        <v>0</v>
      </c>
      <c r="H67" s="21">
        <f t="shared" si="37"/>
        <v>0</v>
      </c>
      <c r="I67" s="21">
        <f t="shared" si="37"/>
        <v>0</v>
      </c>
      <c r="J67" s="21">
        <f t="shared" si="37"/>
        <v>0</v>
      </c>
      <c r="K67" s="21">
        <f t="shared" si="37"/>
        <v>0</v>
      </c>
      <c r="L67" s="21">
        <f t="shared" si="37"/>
        <v>0</v>
      </c>
      <c r="M67" s="21">
        <f t="shared" si="37"/>
        <v>0</v>
      </c>
      <c r="N67" s="21">
        <f t="shared" si="37"/>
        <v>0</v>
      </c>
      <c r="O67" s="21">
        <f t="shared" si="37"/>
        <v>0</v>
      </c>
      <c r="P67" s="21">
        <f t="shared" si="37"/>
        <v>0</v>
      </c>
      <c r="Q67" s="21">
        <f t="shared" si="37"/>
        <v>0</v>
      </c>
      <c r="R67" s="21">
        <f t="shared" si="37"/>
        <v>0</v>
      </c>
      <c r="S67" s="21">
        <f t="shared" si="37"/>
        <v>0</v>
      </c>
      <c r="T67" s="21">
        <f t="shared" si="37"/>
        <v>2.7587470052770829E-2</v>
      </c>
      <c r="U67" s="21">
        <f t="shared" si="37"/>
        <v>0</v>
      </c>
      <c r="V67" s="21">
        <f t="shared" si="37"/>
        <v>9.743580519763104E-3</v>
      </c>
      <c r="W67" s="21">
        <f t="shared" si="37"/>
        <v>7.9846147037291149E-2</v>
      </c>
      <c r="X67" s="21">
        <f t="shared" si="37"/>
        <v>8.5500880148144678E-2</v>
      </c>
      <c r="Y67" s="21">
        <f t="shared" si="37"/>
        <v>6.9079931110103757E-2</v>
      </c>
      <c r="Z67" s="21">
        <f t="shared" si="37"/>
        <v>8.5412699071379786E-2</v>
      </c>
      <c r="AA67" s="21">
        <f t="shared" si="37"/>
        <v>6.4876437168064627E-2</v>
      </c>
      <c r="AB67" s="21">
        <f t="shared" si="37"/>
        <v>8.9367199800627628E-2</v>
      </c>
      <c r="AC67" s="21">
        <f t="shared" si="37"/>
        <v>0.14899311129776846</v>
      </c>
      <c r="AD67" s="21">
        <f t="shared" si="37"/>
        <v>0.23640489721382371</v>
      </c>
      <c r="AE67" s="21">
        <f t="shared" si="37"/>
        <v>0.3909053630271464</v>
      </c>
    </row>
    <row r="68" spans="1:31" x14ac:dyDescent="0.2">
      <c r="A68" s="13" t="s">
        <v>144</v>
      </c>
      <c r="B68" s="4" t="s">
        <v>145</v>
      </c>
      <c r="C68" s="21">
        <f t="shared" ref="C68" si="38">+C69+C78</f>
        <v>0</v>
      </c>
      <c r="D68" s="21">
        <f t="shared" ref="D68:AE68" si="39">+D69+D78</f>
        <v>0</v>
      </c>
      <c r="E68" s="21">
        <f t="shared" si="39"/>
        <v>0</v>
      </c>
      <c r="F68" s="21">
        <f t="shared" si="39"/>
        <v>0</v>
      </c>
      <c r="G68" s="21">
        <f t="shared" si="39"/>
        <v>0</v>
      </c>
      <c r="H68" s="21">
        <f t="shared" si="39"/>
        <v>0</v>
      </c>
      <c r="I68" s="21">
        <f t="shared" si="39"/>
        <v>0</v>
      </c>
      <c r="J68" s="21">
        <f t="shared" si="39"/>
        <v>0</v>
      </c>
      <c r="K68" s="21">
        <f t="shared" si="39"/>
        <v>0</v>
      </c>
      <c r="L68" s="21">
        <f t="shared" si="39"/>
        <v>0</v>
      </c>
      <c r="M68" s="21">
        <f t="shared" si="39"/>
        <v>0</v>
      </c>
      <c r="N68" s="21">
        <f t="shared" si="39"/>
        <v>0</v>
      </c>
      <c r="O68" s="21">
        <f t="shared" si="39"/>
        <v>0</v>
      </c>
      <c r="P68" s="21">
        <f t="shared" si="39"/>
        <v>0</v>
      </c>
      <c r="Q68" s="21">
        <f t="shared" si="39"/>
        <v>0</v>
      </c>
      <c r="R68" s="21">
        <f t="shared" si="39"/>
        <v>0</v>
      </c>
      <c r="S68" s="21">
        <f t="shared" si="39"/>
        <v>0</v>
      </c>
      <c r="T68" s="21">
        <f t="shared" si="39"/>
        <v>0</v>
      </c>
      <c r="U68" s="21">
        <f t="shared" si="39"/>
        <v>0</v>
      </c>
      <c r="V68" s="21">
        <f t="shared" si="39"/>
        <v>0</v>
      </c>
      <c r="W68" s="21">
        <f t="shared" si="39"/>
        <v>0</v>
      </c>
      <c r="X68" s="21">
        <f t="shared" si="39"/>
        <v>0</v>
      </c>
      <c r="Y68" s="21">
        <f t="shared" si="39"/>
        <v>0</v>
      </c>
      <c r="Z68" s="21">
        <f t="shared" si="39"/>
        <v>0</v>
      </c>
      <c r="AA68" s="21">
        <f t="shared" si="39"/>
        <v>0</v>
      </c>
      <c r="AB68" s="21">
        <f t="shared" si="39"/>
        <v>0</v>
      </c>
      <c r="AC68" s="21">
        <f t="shared" si="39"/>
        <v>0</v>
      </c>
      <c r="AD68" s="21">
        <f t="shared" si="39"/>
        <v>0</v>
      </c>
      <c r="AE68" s="21">
        <f t="shared" si="39"/>
        <v>0</v>
      </c>
    </row>
    <row r="69" spans="1:31" x14ac:dyDescent="0.2">
      <c r="A69" s="13" t="s">
        <v>146</v>
      </c>
      <c r="B69" s="4" t="s">
        <v>147</v>
      </c>
      <c r="C69" s="21">
        <f t="shared" ref="C69" si="40">+C70+C75</f>
        <v>0</v>
      </c>
      <c r="D69" s="21">
        <f t="shared" ref="D69:AE69" si="41">+D70+D75</f>
        <v>0</v>
      </c>
      <c r="E69" s="21">
        <f t="shared" si="41"/>
        <v>0</v>
      </c>
      <c r="F69" s="21">
        <f t="shared" si="41"/>
        <v>0</v>
      </c>
      <c r="G69" s="21">
        <f t="shared" si="41"/>
        <v>0</v>
      </c>
      <c r="H69" s="21">
        <f t="shared" si="41"/>
        <v>0</v>
      </c>
      <c r="I69" s="21">
        <f t="shared" si="41"/>
        <v>0</v>
      </c>
      <c r="J69" s="21">
        <f t="shared" si="41"/>
        <v>0</v>
      </c>
      <c r="K69" s="21">
        <f t="shared" si="41"/>
        <v>0</v>
      </c>
      <c r="L69" s="21">
        <f t="shared" si="41"/>
        <v>0</v>
      </c>
      <c r="M69" s="21">
        <f t="shared" si="41"/>
        <v>0</v>
      </c>
      <c r="N69" s="21">
        <f t="shared" si="41"/>
        <v>0</v>
      </c>
      <c r="O69" s="21">
        <f t="shared" si="41"/>
        <v>0</v>
      </c>
      <c r="P69" s="21">
        <f t="shared" si="41"/>
        <v>0</v>
      </c>
      <c r="Q69" s="21">
        <f t="shared" si="41"/>
        <v>0</v>
      </c>
      <c r="R69" s="21">
        <f t="shared" si="41"/>
        <v>0</v>
      </c>
      <c r="S69" s="21">
        <f t="shared" si="41"/>
        <v>0</v>
      </c>
      <c r="T69" s="21">
        <f t="shared" si="41"/>
        <v>0</v>
      </c>
      <c r="U69" s="21">
        <f t="shared" si="41"/>
        <v>0</v>
      </c>
      <c r="V69" s="21">
        <f t="shared" si="41"/>
        <v>0</v>
      </c>
      <c r="W69" s="21">
        <f t="shared" si="41"/>
        <v>0</v>
      </c>
      <c r="X69" s="21">
        <f t="shared" si="41"/>
        <v>0</v>
      </c>
      <c r="Y69" s="21">
        <f t="shared" si="41"/>
        <v>0</v>
      </c>
      <c r="Z69" s="21">
        <f t="shared" si="41"/>
        <v>0</v>
      </c>
      <c r="AA69" s="21">
        <f t="shared" si="41"/>
        <v>0</v>
      </c>
      <c r="AB69" s="21">
        <f t="shared" si="41"/>
        <v>0</v>
      </c>
      <c r="AC69" s="21">
        <f t="shared" si="41"/>
        <v>0</v>
      </c>
      <c r="AD69" s="21">
        <f t="shared" si="41"/>
        <v>0</v>
      </c>
      <c r="AE69" s="21">
        <f t="shared" si="41"/>
        <v>0</v>
      </c>
    </row>
    <row r="70" spans="1:31" x14ac:dyDescent="0.2">
      <c r="A70" s="13" t="s">
        <v>148</v>
      </c>
      <c r="B70" s="4" t="s">
        <v>149</v>
      </c>
      <c r="C70" s="21">
        <f t="shared" ref="C70" si="42">+C71+C72+C73+C74</f>
        <v>0</v>
      </c>
      <c r="D70" s="21">
        <f t="shared" ref="D70:AE70" si="43">+D71+D72+D73+D74</f>
        <v>0</v>
      </c>
      <c r="E70" s="21">
        <f t="shared" si="43"/>
        <v>0</v>
      </c>
      <c r="F70" s="21">
        <f t="shared" si="43"/>
        <v>0</v>
      </c>
      <c r="G70" s="21">
        <f t="shared" si="43"/>
        <v>0</v>
      </c>
      <c r="H70" s="21">
        <f t="shared" si="43"/>
        <v>0</v>
      </c>
      <c r="I70" s="21">
        <f t="shared" si="43"/>
        <v>0</v>
      </c>
      <c r="J70" s="21">
        <f t="shared" si="43"/>
        <v>0</v>
      </c>
      <c r="K70" s="21">
        <f t="shared" si="43"/>
        <v>0</v>
      </c>
      <c r="L70" s="21">
        <f t="shared" si="43"/>
        <v>0</v>
      </c>
      <c r="M70" s="21">
        <f t="shared" si="43"/>
        <v>0</v>
      </c>
      <c r="N70" s="21">
        <f t="shared" si="43"/>
        <v>0</v>
      </c>
      <c r="O70" s="21">
        <f t="shared" si="43"/>
        <v>0</v>
      </c>
      <c r="P70" s="21">
        <f t="shared" si="43"/>
        <v>0</v>
      </c>
      <c r="Q70" s="21">
        <f t="shared" si="43"/>
        <v>0</v>
      </c>
      <c r="R70" s="21">
        <f t="shared" si="43"/>
        <v>0</v>
      </c>
      <c r="S70" s="21">
        <f t="shared" si="43"/>
        <v>0</v>
      </c>
      <c r="T70" s="21">
        <f t="shared" si="43"/>
        <v>0</v>
      </c>
      <c r="U70" s="21">
        <f t="shared" si="43"/>
        <v>0</v>
      </c>
      <c r="V70" s="21">
        <f t="shared" si="43"/>
        <v>0</v>
      </c>
      <c r="W70" s="21">
        <f t="shared" si="43"/>
        <v>0</v>
      </c>
      <c r="X70" s="21">
        <f t="shared" si="43"/>
        <v>0</v>
      </c>
      <c r="Y70" s="21">
        <f t="shared" si="43"/>
        <v>0</v>
      </c>
      <c r="Z70" s="21">
        <f t="shared" si="43"/>
        <v>0</v>
      </c>
      <c r="AA70" s="21">
        <f t="shared" si="43"/>
        <v>0</v>
      </c>
      <c r="AB70" s="21">
        <f t="shared" si="43"/>
        <v>0</v>
      </c>
      <c r="AC70" s="21">
        <f t="shared" si="43"/>
        <v>0</v>
      </c>
      <c r="AD70" s="21">
        <f t="shared" si="43"/>
        <v>0</v>
      </c>
      <c r="AE70" s="21">
        <f t="shared" si="43"/>
        <v>0</v>
      </c>
    </row>
    <row r="71" spans="1:31" x14ac:dyDescent="0.2">
      <c r="A71" s="13" t="s">
        <v>150</v>
      </c>
      <c r="B71" s="4" t="s">
        <v>151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</row>
    <row r="72" spans="1:31" x14ac:dyDescent="0.2">
      <c r="A72" s="13" t="s">
        <v>152</v>
      </c>
      <c r="B72" s="4" t="s">
        <v>153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</row>
    <row r="73" spans="1:31" x14ac:dyDescent="0.2">
      <c r="A73" s="13" t="s">
        <v>154</v>
      </c>
      <c r="B73" s="4" t="s">
        <v>155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</row>
    <row r="74" spans="1:31" x14ac:dyDescent="0.2">
      <c r="A74" s="13" t="s">
        <v>156</v>
      </c>
      <c r="B74" s="4" t="s">
        <v>157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</row>
    <row r="75" spans="1:31" x14ac:dyDescent="0.2">
      <c r="A75" s="13" t="s">
        <v>158</v>
      </c>
      <c r="B75" s="4" t="s">
        <v>159</v>
      </c>
      <c r="C75" s="21">
        <f>+C76+C77</f>
        <v>0</v>
      </c>
      <c r="D75" s="21">
        <f t="shared" ref="D75:AE75" si="44">+D76+D77</f>
        <v>0</v>
      </c>
      <c r="E75" s="21">
        <f t="shared" si="44"/>
        <v>0</v>
      </c>
      <c r="F75" s="21">
        <f t="shared" si="44"/>
        <v>0</v>
      </c>
      <c r="G75" s="21">
        <f t="shared" si="44"/>
        <v>0</v>
      </c>
      <c r="H75" s="21">
        <f t="shared" si="44"/>
        <v>0</v>
      </c>
      <c r="I75" s="21">
        <f t="shared" si="44"/>
        <v>0</v>
      </c>
      <c r="J75" s="21">
        <f t="shared" si="44"/>
        <v>0</v>
      </c>
      <c r="K75" s="21">
        <f t="shared" si="44"/>
        <v>0</v>
      </c>
      <c r="L75" s="21">
        <f t="shared" si="44"/>
        <v>0</v>
      </c>
      <c r="M75" s="21">
        <f t="shared" si="44"/>
        <v>0</v>
      </c>
      <c r="N75" s="21">
        <f t="shared" si="44"/>
        <v>0</v>
      </c>
      <c r="O75" s="21">
        <f t="shared" si="44"/>
        <v>0</v>
      </c>
      <c r="P75" s="21">
        <f t="shared" si="44"/>
        <v>0</v>
      </c>
      <c r="Q75" s="21">
        <f t="shared" si="44"/>
        <v>0</v>
      </c>
      <c r="R75" s="21">
        <f t="shared" si="44"/>
        <v>0</v>
      </c>
      <c r="S75" s="21">
        <f t="shared" si="44"/>
        <v>0</v>
      </c>
      <c r="T75" s="21">
        <f t="shared" si="44"/>
        <v>0</v>
      </c>
      <c r="U75" s="21">
        <f t="shared" si="44"/>
        <v>0</v>
      </c>
      <c r="V75" s="21">
        <f t="shared" si="44"/>
        <v>0</v>
      </c>
      <c r="W75" s="21">
        <f t="shared" si="44"/>
        <v>0</v>
      </c>
      <c r="X75" s="21">
        <f t="shared" si="44"/>
        <v>0</v>
      </c>
      <c r="Y75" s="21">
        <f t="shared" si="44"/>
        <v>0</v>
      </c>
      <c r="Z75" s="21">
        <f t="shared" si="44"/>
        <v>0</v>
      </c>
      <c r="AA75" s="21">
        <f t="shared" si="44"/>
        <v>0</v>
      </c>
      <c r="AB75" s="21">
        <f t="shared" si="44"/>
        <v>0</v>
      </c>
      <c r="AC75" s="21">
        <f t="shared" si="44"/>
        <v>0</v>
      </c>
      <c r="AD75" s="21">
        <f t="shared" si="44"/>
        <v>0</v>
      </c>
      <c r="AE75" s="21">
        <f t="shared" si="44"/>
        <v>0</v>
      </c>
    </row>
    <row r="76" spans="1:31" x14ac:dyDescent="0.2">
      <c r="A76" s="13" t="s">
        <v>160</v>
      </c>
      <c r="B76" s="4" t="s">
        <v>151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</row>
    <row r="77" spans="1:31" x14ac:dyDescent="0.2">
      <c r="A77" s="13" t="s">
        <v>161</v>
      </c>
      <c r="B77" s="4" t="s">
        <v>153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</row>
    <row r="78" spans="1:31" x14ac:dyDescent="0.2">
      <c r="A78" s="13" t="s">
        <v>162</v>
      </c>
      <c r="B78" s="4" t="s">
        <v>163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</row>
    <row r="79" spans="1:31" x14ac:dyDescent="0.2">
      <c r="A79" s="13" t="s">
        <v>242</v>
      </c>
      <c r="B79" s="4" t="s">
        <v>184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</row>
    <row r="80" spans="1:31" x14ac:dyDescent="0.2">
      <c r="A80" s="13" t="s">
        <v>164</v>
      </c>
      <c r="B80" s="4" t="s">
        <v>165</v>
      </c>
      <c r="C80" s="21">
        <f t="shared" ref="C80" si="45">+C81+C91</f>
        <v>0</v>
      </c>
      <c r="D80" s="21">
        <f t="shared" ref="D80:AE80" si="46">+D81+D91</f>
        <v>0</v>
      </c>
      <c r="E80" s="21">
        <f t="shared" si="46"/>
        <v>0</v>
      </c>
      <c r="F80" s="21">
        <f t="shared" si="46"/>
        <v>0</v>
      </c>
      <c r="G80" s="21">
        <f t="shared" si="46"/>
        <v>0</v>
      </c>
      <c r="H80" s="21">
        <f t="shared" si="46"/>
        <v>0</v>
      </c>
      <c r="I80" s="21">
        <f t="shared" si="46"/>
        <v>0</v>
      </c>
      <c r="J80" s="21">
        <f t="shared" si="46"/>
        <v>0</v>
      </c>
      <c r="K80" s="21">
        <f t="shared" si="46"/>
        <v>0</v>
      </c>
      <c r="L80" s="21">
        <f t="shared" si="46"/>
        <v>0</v>
      </c>
      <c r="M80" s="21">
        <f t="shared" si="46"/>
        <v>0</v>
      </c>
      <c r="N80" s="21">
        <f t="shared" si="46"/>
        <v>0</v>
      </c>
      <c r="O80" s="21">
        <f t="shared" si="46"/>
        <v>0</v>
      </c>
      <c r="P80" s="21">
        <f t="shared" si="46"/>
        <v>0</v>
      </c>
      <c r="Q80" s="21">
        <f t="shared" si="46"/>
        <v>0</v>
      </c>
      <c r="R80" s="21">
        <f t="shared" si="46"/>
        <v>0</v>
      </c>
      <c r="S80" s="21">
        <f t="shared" si="46"/>
        <v>0</v>
      </c>
      <c r="T80" s="21">
        <f t="shared" si="46"/>
        <v>2.7587470052770829E-2</v>
      </c>
      <c r="U80" s="21">
        <f t="shared" si="46"/>
        <v>0</v>
      </c>
      <c r="V80" s="21">
        <f t="shared" si="46"/>
        <v>9.743580519763104E-3</v>
      </c>
      <c r="W80" s="21">
        <f t="shared" si="46"/>
        <v>7.9846147037291149E-2</v>
      </c>
      <c r="X80" s="21">
        <f t="shared" si="46"/>
        <v>8.5500880148144678E-2</v>
      </c>
      <c r="Y80" s="21">
        <f t="shared" si="46"/>
        <v>6.9079931110103757E-2</v>
      </c>
      <c r="Z80" s="21">
        <f t="shared" si="46"/>
        <v>8.5412699071379786E-2</v>
      </c>
      <c r="AA80" s="21">
        <f t="shared" si="46"/>
        <v>6.4876437168064627E-2</v>
      </c>
      <c r="AB80" s="21">
        <f t="shared" si="46"/>
        <v>8.9367199800627628E-2</v>
      </c>
      <c r="AC80" s="21">
        <f t="shared" si="46"/>
        <v>0.14899311129776846</v>
      </c>
      <c r="AD80" s="21">
        <f t="shared" si="46"/>
        <v>0.23640489721382371</v>
      </c>
      <c r="AE80" s="21">
        <f t="shared" si="46"/>
        <v>0.3909053630271464</v>
      </c>
    </row>
    <row r="81" spans="1:31" x14ac:dyDescent="0.2">
      <c r="A81" s="13" t="s">
        <v>166</v>
      </c>
      <c r="B81" s="4" t="s">
        <v>167</v>
      </c>
      <c r="C81" s="21">
        <f t="shared" ref="C81" si="47">+C82+C83+C84</f>
        <v>0</v>
      </c>
      <c r="D81" s="21">
        <f t="shared" ref="D81:AE81" si="48">+D82+D83+D84</f>
        <v>0</v>
      </c>
      <c r="E81" s="21">
        <f t="shared" si="48"/>
        <v>0</v>
      </c>
      <c r="F81" s="21">
        <f t="shared" si="48"/>
        <v>0</v>
      </c>
      <c r="G81" s="21">
        <f t="shared" si="48"/>
        <v>0</v>
      </c>
      <c r="H81" s="21">
        <f t="shared" si="48"/>
        <v>0</v>
      </c>
      <c r="I81" s="21">
        <f t="shared" si="48"/>
        <v>0</v>
      </c>
      <c r="J81" s="21">
        <f t="shared" si="48"/>
        <v>0</v>
      </c>
      <c r="K81" s="21">
        <f t="shared" si="48"/>
        <v>0</v>
      </c>
      <c r="L81" s="21">
        <f t="shared" si="48"/>
        <v>0</v>
      </c>
      <c r="M81" s="21">
        <f t="shared" si="48"/>
        <v>0</v>
      </c>
      <c r="N81" s="21">
        <f t="shared" si="48"/>
        <v>0</v>
      </c>
      <c r="O81" s="21">
        <f t="shared" si="48"/>
        <v>0</v>
      </c>
      <c r="P81" s="21">
        <f t="shared" si="48"/>
        <v>0</v>
      </c>
      <c r="Q81" s="21">
        <f t="shared" si="48"/>
        <v>0</v>
      </c>
      <c r="R81" s="21">
        <f t="shared" si="48"/>
        <v>0</v>
      </c>
      <c r="S81" s="21">
        <f t="shared" si="48"/>
        <v>0</v>
      </c>
      <c r="T81" s="21">
        <f t="shared" si="48"/>
        <v>0</v>
      </c>
      <c r="U81" s="21">
        <f t="shared" si="48"/>
        <v>0</v>
      </c>
      <c r="V81" s="21">
        <f t="shared" si="48"/>
        <v>0</v>
      </c>
      <c r="W81" s="21">
        <f t="shared" si="48"/>
        <v>0</v>
      </c>
      <c r="X81" s="21">
        <f t="shared" si="48"/>
        <v>0</v>
      </c>
      <c r="Y81" s="21">
        <f t="shared" si="48"/>
        <v>0</v>
      </c>
      <c r="Z81" s="21">
        <f t="shared" si="48"/>
        <v>0</v>
      </c>
      <c r="AA81" s="21">
        <f t="shared" si="48"/>
        <v>0</v>
      </c>
      <c r="AB81" s="21">
        <f t="shared" si="48"/>
        <v>0</v>
      </c>
      <c r="AC81" s="21">
        <f t="shared" si="48"/>
        <v>0</v>
      </c>
      <c r="AD81" s="21">
        <f t="shared" si="48"/>
        <v>0</v>
      </c>
      <c r="AE81" s="21">
        <f t="shared" si="48"/>
        <v>0</v>
      </c>
    </row>
    <row r="82" spans="1:31" x14ac:dyDescent="0.2">
      <c r="A82" s="13" t="s">
        <v>168</v>
      </c>
      <c r="B82" s="4" t="s">
        <v>169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</row>
    <row r="83" spans="1:31" x14ac:dyDescent="0.2">
      <c r="A83" s="13" t="s">
        <v>170</v>
      </c>
      <c r="B83" s="4" t="s">
        <v>171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</row>
    <row r="84" spans="1:31" x14ac:dyDescent="0.2">
      <c r="A84" s="13" t="s">
        <v>172</v>
      </c>
      <c r="B84" s="4" t="s">
        <v>173</v>
      </c>
      <c r="C84" s="21">
        <f t="shared" ref="C84" si="49">+C85+C86+C87+C88+C89+C90</f>
        <v>0</v>
      </c>
      <c r="D84" s="21">
        <f t="shared" ref="D84:AE84" si="50">+D85+D86+D87+D88+D89+D90</f>
        <v>0</v>
      </c>
      <c r="E84" s="21">
        <f t="shared" si="50"/>
        <v>0</v>
      </c>
      <c r="F84" s="21">
        <f t="shared" si="50"/>
        <v>0</v>
      </c>
      <c r="G84" s="21">
        <f t="shared" si="50"/>
        <v>0</v>
      </c>
      <c r="H84" s="21">
        <f t="shared" si="50"/>
        <v>0</v>
      </c>
      <c r="I84" s="21">
        <f t="shared" si="50"/>
        <v>0</v>
      </c>
      <c r="J84" s="21">
        <f t="shared" si="50"/>
        <v>0</v>
      </c>
      <c r="K84" s="21">
        <f t="shared" si="50"/>
        <v>0</v>
      </c>
      <c r="L84" s="21">
        <f t="shared" si="50"/>
        <v>0</v>
      </c>
      <c r="M84" s="21">
        <f t="shared" si="50"/>
        <v>0</v>
      </c>
      <c r="N84" s="21">
        <f t="shared" si="50"/>
        <v>0</v>
      </c>
      <c r="O84" s="21">
        <f t="shared" si="50"/>
        <v>0</v>
      </c>
      <c r="P84" s="21">
        <f t="shared" si="50"/>
        <v>0</v>
      </c>
      <c r="Q84" s="21">
        <f t="shared" si="50"/>
        <v>0</v>
      </c>
      <c r="R84" s="21">
        <f t="shared" si="50"/>
        <v>0</v>
      </c>
      <c r="S84" s="21">
        <f t="shared" si="50"/>
        <v>0</v>
      </c>
      <c r="T84" s="21">
        <f t="shared" si="50"/>
        <v>0</v>
      </c>
      <c r="U84" s="21">
        <f t="shared" si="50"/>
        <v>0</v>
      </c>
      <c r="V84" s="21">
        <f t="shared" si="50"/>
        <v>0</v>
      </c>
      <c r="W84" s="21">
        <f t="shared" si="50"/>
        <v>0</v>
      </c>
      <c r="X84" s="21">
        <f t="shared" si="50"/>
        <v>0</v>
      </c>
      <c r="Y84" s="21">
        <f t="shared" si="50"/>
        <v>0</v>
      </c>
      <c r="Z84" s="21">
        <f t="shared" si="50"/>
        <v>0</v>
      </c>
      <c r="AA84" s="21">
        <f t="shared" si="50"/>
        <v>0</v>
      </c>
      <c r="AB84" s="21">
        <f t="shared" si="50"/>
        <v>0</v>
      </c>
      <c r="AC84" s="21">
        <f t="shared" si="50"/>
        <v>0</v>
      </c>
      <c r="AD84" s="21">
        <f t="shared" si="50"/>
        <v>0</v>
      </c>
      <c r="AE84" s="21">
        <f t="shared" si="50"/>
        <v>0</v>
      </c>
    </row>
    <row r="85" spans="1:31" x14ac:dyDescent="0.2">
      <c r="A85" s="13" t="s">
        <v>174</v>
      </c>
      <c r="B85" s="4" t="s">
        <v>175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</row>
    <row r="86" spans="1:31" x14ac:dyDescent="0.2">
      <c r="A86" s="13" t="s">
        <v>176</v>
      </c>
      <c r="B86" s="4" t="s">
        <v>177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</row>
    <row r="87" spans="1:31" x14ac:dyDescent="0.2">
      <c r="A87" s="13" t="s">
        <v>178</v>
      </c>
      <c r="B87" s="4" t="s">
        <v>72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</row>
    <row r="88" spans="1:31" x14ac:dyDescent="0.2">
      <c r="A88" s="13" t="s">
        <v>179</v>
      </c>
      <c r="B88" s="4" t="s">
        <v>180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</row>
    <row r="89" spans="1:31" x14ac:dyDescent="0.2">
      <c r="A89" s="13" t="s">
        <v>181</v>
      </c>
      <c r="B89" s="4" t="s">
        <v>182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</row>
    <row r="90" spans="1:31" x14ac:dyDescent="0.2">
      <c r="A90" s="13" t="s">
        <v>183</v>
      </c>
      <c r="B90" s="4" t="s">
        <v>184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</row>
    <row r="91" spans="1:31" x14ac:dyDescent="0.2">
      <c r="A91" s="13" t="s">
        <v>185</v>
      </c>
      <c r="B91" s="4" t="s">
        <v>186</v>
      </c>
      <c r="C91" s="21">
        <f t="shared" ref="C91" si="51">+C92+C93+C94</f>
        <v>0</v>
      </c>
      <c r="D91" s="21">
        <f t="shared" ref="D91:AE91" si="52">+D92+D93+D94</f>
        <v>0</v>
      </c>
      <c r="E91" s="21">
        <f t="shared" si="52"/>
        <v>0</v>
      </c>
      <c r="F91" s="21">
        <f t="shared" si="52"/>
        <v>0</v>
      </c>
      <c r="G91" s="21">
        <f t="shared" si="52"/>
        <v>0</v>
      </c>
      <c r="H91" s="21">
        <f t="shared" si="52"/>
        <v>0</v>
      </c>
      <c r="I91" s="21">
        <f t="shared" si="52"/>
        <v>0</v>
      </c>
      <c r="J91" s="21">
        <f t="shared" si="52"/>
        <v>0</v>
      </c>
      <c r="K91" s="21">
        <f t="shared" si="52"/>
        <v>0</v>
      </c>
      <c r="L91" s="21">
        <f t="shared" si="52"/>
        <v>0</v>
      </c>
      <c r="M91" s="21">
        <f t="shared" si="52"/>
        <v>0</v>
      </c>
      <c r="N91" s="21">
        <f t="shared" si="52"/>
        <v>0</v>
      </c>
      <c r="O91" s="21">
        <f t="shared" si="52"/>
        <v>0</v>
      </c>
      <c r="P91" s="21">
        <f t="shared" si="52"/>
        <v>0</v>
      </c>
      <c r="Q91" s="21">
        <f t="shared" si="52"/>
        <v>0</v>
      </c>
      <c r="R91" s="21">
        <f t="shared" si="52"/>
        <v>0</v>
      </c>
      <c r="S91" s="21">
        <f t="shared" si="52"/>
        <v>0</v>
      </c>
      <c r="T91" s="21">
        <f t="shared" si="52"/>
        <v>2.7587470052770829E-2</v>
      </c>
      <c r="U91" s="21">
        <f t="shared" si="52"/>
        <v>0</v>
      </c>
      <c r="V91" s="21">
        <f t="shared" si="52"/>
        <v>9.743580519763104E-3</v>
      </c>
      <c r="W91" s="21">
        <f t="shared" si="52"/>
        <v>7.9846147037291149E-2</v>
      </c>
      <c r="X91" s="21">
        <f t="shared" si="52"/>
        <v>8.5500880148144678E-2</v>
      </c>
      <c r="Y91" s="21">
        <f t="shared" si="52"/>
        <v>6.9079931110103757E-2</v>
      </c>
      <c r="Z91" s="21">
        <f t="shared" si="52"/>
        <v>8.5412699071379786E-2</v>
      </c>
      <c r="AA91" s="21">
        <f t="shared" si="52"/>
        <v>6.4876437168064627E-2</v>
      </c>
      <c r="AB91" s="21">
        <f t="shared" si="52"/>
        <v>8.9367199800627628E-2</v>
      </c>
      <c r="AC91" s="21">
        <f t="shared" si="52"/>
        <v>0.14899311129776846</v>
      </c>
      <c r="AD91" s="21">
        <f t="shared" si="52"/>
        <v>0.23640489721382371</v>
      </c>
      <c r="AE91" s="21">
        <f t="shared" si="52"/>
        <v>0.3909053630271464</v>
      </c>
    </row>
    <row r="92" spans="1:31" x14ac:dyDescent="0.2">
      <c r="A92" s="13" t="s">
        <v>187</v>
      </c>
      <c r="B92" s="4" t="s">
        <v>169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</row>
    <row r="93" spans="1:31" x14ac:dyDescent="0.2">
      <c r="A93" s="13" t="s">
        <v>188</v>
      </c>
      <c r="B93" s="4" t="s">
        <v>171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</row>
    <row r="94" spans="1:31" x14ac:dyDescent="0.2">
      <c r="A94" s="13" t="s">
        <v>189</v>
      </c>
      <c r="B94" s="4" t="s">
        <v>173</v>
      </c>
      <c r="C94" s="21">
        <f t="shared" ref="C94" si="53">+C95+C96+C97+C98+C99+C100</f>
        <v>0</v>
      </c>
      <c r="D94" s="21">
        <f t="shared" ref="D94:AE94" si="54">+D95+D96+D97+D98+D99+D100</f>
        <v>0</v>
      </c>
      <c r="E94" s="21">
        <f t="shared" si="54"/>
        <v>0</v>
      </c>
      <c r="F94" s="21">
        <f t="shared" si="54"/>
        <v>0</v>
      </c>
      <c r="G94" s="21">
        <f t="shared" si="54"/>
        <v>0</v>
      </c>
      <c r="H94" s="21">
        <f t="shared" si="54"/>
        <v>0</v>
      </c>
      <c r="I94" s="21">
        <f t="shared" si="54"/>
        <v>0</v>
      </c>
      <c r="J94" s="21">
        <f t="shared" si="54"/>
        <v>0</v>
      </c>
      <c r="K94" s="21">
        <f t="shared" si="54"/>
        <v>0</v>
      </c>
      <c r="L94" s="21">
        <f t="shared" si="54"/>
        <v>0</v>
      </c>
      <c r="M94" s="21">
        <f t="shared" si="54"/>
        <v>0</v>
      </c>
      <c r="N94" s="21">
        <f t="shared" si="54"/>
        <v>0</v>
      </c>
      <c r="O94" s="21">
        <f t="shared" si="54"/>
        <v>0</v>
      </c>
      <c r="P94" s="21">
        <f t="shared" si="54"/>
        <v>0</v>
      </c>
      <c r="Q94" s="21">
        <f t="shared" si="54"/>
        <v>0</v>
      </c>
      <c r="R94" s="21">
        <f t="shared" si="54"/>
        <v>0</v>
      </c>
      <c r="S94" s="21">
        <f t="shared" si="54"/>
        <v>0</v>
      </c>
      <c r="T94" s="21">
        <f t="shared" si="54"/>
        <v>2.7587470052770829E-2</v>
      </c>
      <c r="U94" s="21">
        <f t="shared" si="54"/>
        <v>0</v>
      </c>
      <c r="V94" s="21">
        <f t="shared" si="54"/>
        <v>9.743580519763104E-3</v>
      </c>
      <c r="W94" s="21">
        <f t="shared" si="54"/>
        <v>7.9846147037291149E-2</v>
      </c>
      <c r="X94" s="21">
        <f t="shared" si="54"/>
        <v>8.5500880148144678E-2</v>
      </c>
      <c r="Y94" s="21">
        <f t="shared" si="54"/>
        <v>6.9079931110103757E-2</v>
      </c>
      <c r="Z94" s="21">
        <f t="shared" si="54"/>
        <v>8.5412699071379786E-2</v>
      </c>
      <c r="AA94" s="21">
        <f t="shared" si="54"/>
        <v>6.4876437168064627E-2</v>
      </c>
      <c r="AB94" s="21">
        <f t="shared" si="54"/>
        <v>8.9367199800627628E-2</v>
      </c>
      <c r="AC94" s="21">
        <f t="shared" si="54"/>
        <v>0.14899311129776846</v>
      </c>
      <c r="AD94" s="21">
        <f t="shared" si="54"/>
        <v>0.23640489721382371</v>
      </c>
      <c r="AE94" s="21">
        <f t="shared" si="54"/>
        <v>0.3909053630271464</v>
      </c>
    </row>
    <row r="95" spans="1:31" x14ac:dyDescent="0.2">
      <c r="A95" s="13" t="s">
        <v>190</v>
      </c>
      <c r="B95" s="4" t="s">
        <v>175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</row>
    <row r="96" spans="1:31" x14ac:dyDescent="0.2">
      <c r="A96" s="13" t="s">
        <v>191</v>
      </c>
      <c r="B96" s="4" t="s">
        <v>177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</row>
    <row r="97" spans="1:31" x14ac:dyDescent="0.2">
      <c r="A97" s="13" t="s">
        <v>192</v>
      </c>
      <c r="B97" s="4" t="s">
        <v>193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</row>
    <row r="98" spans="1:31" x14ac:dyDescent="0.2">
      <c r="A98" s="13" t="s">
        <v>194</v>
      </c>
      <c r="B98" s="4" t="s">
        <v>195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</row>
    <row r="99" spans="1:31" x14ac:dyDescent="0.2">
      <c r="A99" s="13" t="s">
        <v>196</v>
      </c>
      <c r="B99" s="4" t="s">
        <v>197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2.7587470052770829E-2</v>
      </c>
      <c r="U99" s="27">
        <v>0</v>
      </c>
      <c r="V99" s="27">
        <v>9.743580519763104E-3</v>
      </c>
      <c r="W99" s="27">
        <v>7.9846147037291149E-2</v>
      </c>
      <c r="X99" s="27">
        <v>8.5500880148144678E-2</v>
      </c>
      <c r="Y99" s="27">
        <v>6.9079931110103757E-2</v>
      </c>
      <c r="Z99" s="27">
        <v>8.5412699071379786E-2</v>
      </c>
      <c r="AA99" s="27">
        <v>6.4876437168064627E-2</v>
      </c>
      <c r="AB99" s="27">
        <v>8.9367199800627628E-2</v>
      </c>
      <c r="AC99" s="27">
        <v>0.14899311129776846</v>
      </c>
      <c r="AD99" s="27">
        <v>0.23640489721382371</v>
      </c>
      <c r="AE99" s="27">
        <v>0.3909053630271464</v>
      </c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</row>
    <row r="102" spans="1:31" x14ac:dyDescent="0.2">
      <c r="A102" s="13" t="s">
        <v>201</v>
      </c>
      <c r="B102" s="4" t="s">
        <v>202</v>
      </c>
      <c r="C102" s="21">
        <f t="shared" ref="C102" si="55">+C103+C107+C110</f>
        <v>0</v>
      </c>
      <c r="D102" s="21">
        <f t="shared" ref="D102:AE102" si="56">+D103+D107+D110</f>
        <v>0</v>
      </c>
      <c r="E102" s="21">
        <f t="shared" si="56"/>
        <v>0</v>
      </c>
      <c r="F102" s="21">
        <f t="shared" si="56"/>
        <v>0</v>
      </c>
      <c r="G102" s="21">
        <f t="shared" si="56"/>
        <v>0</v>
      </c>
      <c r="H102" s="21">
        <f t="shared" si="56"/>
        <v>0</v>
      </c>
      <c r="I102" s="21">
        <f t="shared" si="56"/>
        <v>0</v>
      </c>
      <c r="J102" s="21">
        <f t="shared" si="56"/>
        <v>0</v>
      </c>
      <c r="K102" s="21">
        <f t="shared" si="56"/>
        <v>0</v>
      </c>
      <c r="L102" s="21">
        <f t="shared" si="56"/>
        <v>0</v>
      </c>
      <c r="M102" s="21">
        <f t="shared" si="56"/>
        <v>0</v>
      </c>
      <c r="N102" s="21">
        <f t="shared" si="56"/>
        <v>0</v>
      </c>
      <c r="O102" s="21">
        <f t="shared" si="56"/>
        <v>0</v>
      </c>
      <c r="P102" s="21">
        <f t="shared" si="56"/>
        <v>0</v>
      </c>
      <c r="Q102" s="21">
        <f t="shared" si="56"/>
        <v>0</v>
      </c>
      <c r="R102" s="21">
        <f t="shared" si="56"/>
        <v>0</v>
      </c>
      <c r="S102" s="21">
        <f t="shared" si="56"/>
        <v>0</v>
      </c>
      <c r="T102" s="21">
        <f t="shared" si="56"/>
        <v>0</v>
      </c>
      <c r="U102" s="21">
        <f t="shared" si="56"/>
        <v>0</v>
      </c>
      <c r="V102" s="21">
        <f t="shared" si="56"/>
        <v>0</v>
      </c>
      <c r="W102" s="21">
        <f t="shared" si="56"/>
        <v>0</v>
      </c>
      <c r="X102" s="21">
        <f t="shared" si="56"/>
        <v>0</v>
      </c>
      <c r="Y102" s="21">
        <f t="shared" si="56"/>
        <v>0</v>
      </c>
      <c r="Z102" s="21">
        <f t="shared" si="56"/>
        <v>0</v>
      </c>
      <c r="AA102" s="21">
        <f t="shared" si="56"/>
        <v>0</v>
      </c>
      <c r="AB102" s="21">
        <f t="shared" si="56"/>
        <v>0</v>
      </c>
      <c r="AC102" s="21">
        <f t="shared" si="56"/>
        <v>0</v>
      </c>
      <c r="AD102" s="21">
        <f t="shared" si="56"/>
        <v>0</v>
      </c>
      <c r="AE102" s="21">
        <f t="shared" si="56"/>
        <v>0</v>
      </c>
    </row>
    <row r="103" spans="1:31" x14ac:dyDescent="0.2">
      <c r="A103" s="13" t="s">
        <v>203</v>
      </c>
      <c r="B103" s="4" t="s">
        <v>204</v>
      </c>
      <c r="C103" s="21">
        <f t="shared" ref="C103" si="57">+C104+C105+C106</f>
        <v>0</v>
      </c>
      <c r="D103" s="21">
        <f t="shared" ref="D103:AE103" si="58">+D104+D105+D106</f>
        <v>0</v>
      </c>
      <c r="E103" s="21">
        <f t="shared" si="58"/>
        <v>0</v>
      </c>
      <c r="F103" s="21">
        <f t="shared" si="58"/>
        <v>0</v>
      </c>
      <c r="G103" s="21">
        <f t="shared" si="58"/>
        <v>0</v>
      </c>
      <c r="H103" s="21">
        <f t="shared" si="58"/>
        <v>0</v>
      </c>
      <c r="I103" s="21">
        <f t="shared" si="58"/>
        <v>0</v>
      </c>
      <c r="J103" s="21">
        <f t="shared" si="58"/>
        <v>0</v>
      </c>
      <c r="K103" s="21">
        <f t="shared" si="58"/>
        <v>0</v>
      </c>
      <c r="L103" s="21">
        <f t="shared" si="58"/>
        <v>0</v>
      </c>
      <c r="M103" s="21">
        <f t="shared" si="58"/>
        <v>0</v>
      </c>
      <c r="N103" s="21">
        <f t="shared" si="58"/>
        <v>0</v>
      </c>
      <c r="O103" s="21">
        <f t="shared" si="58"/>
        <v>0</v>
      </c>
      <c r="P103" s="21">
        <f t="shared" si="58"/>
        <v>0</v>
      </c>
      <c r="Q103" s="21">
        <f t="shared" si="58"/>
        <v>0</v>
      </c>
      <c r="R103" s="21">
        <f t="shared" si="58"/>
        <v>0</v>
      </c>
      <c r="S103" s="21">
        <f t="shared" si="58"/>
        <v>0</v>
      </c>
      <c r="T103" s="21">
        <f t="shared" si="58"/>
        <v>0</v>
      </c>
      <c r="U103" s="21">
        <f t="shared" si="58"/>
        <v>0</v>
      </c>
      <c r="V103" s="21">
        <f t="shared" si="58"/>
        <v>0</v>
      </c>
      <c r="W103" s="21">
        <f t="shared" si="58"/>
        <v>0</v>
      </c>
      <c r="X103" s="21">
        <f t="shared" si="58"/>
        <v>0</v>
      </c>
      <c r="Y103" s="21">
        <f t="shared" si="58"/>
        <v>0</v>
      </c>
      <c r="Z103" s="21">
        <f t="shared" si="58"/>
        <v>0</v>
      </c>
      <c r="AA103" s="21">
        <f t="shared" si="58"/>
        <v>0</v>
      </c>
      <c r="AB103" s="21">
        <f t="shared" si="58"/>
        <v>0</v>
      </c>
      <c r="AC103" s="21">
        <f t="shared" si="58"/>
        <v>0</v>
      </c>
      <c r="AD103" s="21">
        <f t="shared" si="58"/>
        <v>0</v>
      </c>
      <c r="AE103" s="21">
        <f t="shared" si="58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" si="59">+C108+C109</f>
        <v>0</v>
      </c>
      <c r="D107" s="21">
        <f t="shared" ref="D107:AE107" si="60">+D108+D109</f>
        <v>0</v>
      </c>
      <c r="E107" s="21">
        <f t="shared" si="60"/>
        <v>0</v>
      </c>
      <c r="F107" s="21">
        <f t="shared" si="60"/>
        <v>0</v>
      </c>
      <c r="G107" s="21">
        <f t="shared" si="60"/>
        <v>0</v>
      </c>
      <c r="H107" s="21">
        <f t="shared" si="60"/>
        <v>0</v>
      </c>
      <c r="I107" s="21">
        <f t="shared" si="60"/>
        <v>0</v>
      </c>
      <c r="J107" s="21">
        <f t="shared" si="60"/>
        <v>0</v>
      </c>
      <c r="K107" s="21">
        <f t="shared" si="60"/>
        <v>0</v>
      </c>
      <c r="L107" s="21">
        <f t="shared" si="60"/>
        <v>0</v>
      </c>
      <c r="M107" s="21">
        <f t="shared" si="60"/>
        <v>0</v>
      </c>
      <c r="N107" s="21">
        <f t="shared" si="60"/>
        <v>0</v>
      </c>
      <c r="O107" s="21">
        <f t="shared" si="60"/>
        <v>0</v>
      </c>
      <c r="P107" s="21">
        <f t="shared" si="60"/>
        <v>0</v>
      </c>
      <c r="Q107" s="21">
        <f t="shared" si="60"/>
        <v>0</v>
      </c>
      <c r="R107" s="21">
        <f t="shared" si="60"/>
        <v>0</v>
      </c>
      <c r="S107" s="21">
        <f t="shared" si="60"/>
        <v>0</v>
      </c>
      <c r="T107" s="21">
        <f t="shared" si="60"/>
        <v>0</v>
      </c>
      <c r="U107" s="21">
        <f t="shared" si="60"/>
        <v>0</v>
      </c>
      <c r="V107" s="21">
        <f t="shared" si="60"/>
        <v>0</v>
      </c>
      <c r="W107" s="21">
        <f t="shared" si="60"/>
        <v>0</v>
      </c>
      <c r="X107" s="21">
        <f t="shared" si="60"/>
        <v>0</v>
      </c>
      <c r="Y107" s="21">
        <f t="shared" si="60"/>
        <v>0</v>
      </c>
      <c r="Z107" s="21">
        <f t="shared" si="60"/>
        <v>0</v>
      </c>
      <c r="AA107" s="21">
        <f t="shared" si="60"/>
        <v>0</v>
      </c>
      <c r="AB107" s="21">
        <f t="shared" si="60"/>
        <v>0</v>
      </c>
      <c r="AC107" s="21">
        <f t="shared" si="60"/>
        <v>0</v>
      </c>
      <c r="AD107" s="21">
        <f t="shared" si="60"/>
        <v>0</v>
      </c>
      <c r="AE107" s="21">
        <f t="shared" si="60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" si="61">+C112+C122+C141+C149+C154+C160+C173+C187</f>
        <v>0</v>
      </c>
      <c r="D111" s="21">
        <f t="shared" ref="D111:AE111" si="62">+D112+D122+D141+D149+D154+D160+D173+D187</f>
        <v>0</v>
      </c>
      <c r="E111" s="21">
        <f t="shared" si="62"/>
        <v>0</v>
      </c>
      <c r="F111" s="21">
        <f t="shared" si="62"/>
        <v>0</v>
      </c>
      <c r="G111" s="21">
        <f t="shared" si="62"/>
        <v>0</v>
      </c>
      <c r="H111" s="21">
        <f t="shared" si="62"/>
        <v>0</v>
      </c>
      <c r="I111" s="21">
        <f t="shared" si="62"/>
        <v>0</v>
      </c>
      <c r="J111" s="21">
        <f t="shared" si="62"/>
        <v>0</v>
      </c>
      <c r="K111" s="21">
        <f t="shared" si="62"/>
        <v>0</v>
      </c>
      <c r="L111" s="21">
        <f t="shared" si="62"/>
        <v>0</v>
      </c>
      <c r="M111" s="21">
        <f t="shared" si="62"/>
        <v>0</v>
      </c>
      <c r="N111" s="21">
        <f t="shared" si="62"/>
        <v>0</v>
      </c>
      <c r="O111" s="21">
        <f t="shared" si="62"/>
        <v>0</v>
      </c>
      <c r="P111" s="21">
        <f t="shared" si="62"/>
        <v>0</v>
      </c>
      <c r="Q111" s="21">
        <f t="shared" si="62"/>
        <v>0</v>
      </c>
      <c r="R111" s="21">
        <f t="shared" si="62"/>
        <v>0</v>
      </c>
      <c r="S111" s="21">
        <f t="shared" si="62"/>
        <v>0</v>
      </c>
      <c r="T111" s="21">
        <f t="shared" si="62"/>
        <v>0</v>
      </c>
      <c r="U111" s="21">
        <f t="shared" si="62"/>
        <v>0</v>
      </c>
      <c r="V111" s="21">
        <f t="shared" si="62"/>
        <v>0</v>
      </c>
      <c r="W111" s="21">
        <f t="shared" si="62"/>
        <v>0</v>
      </c>
      <c r="X111" s="21">
        <f t="shared" si="62"/>
        <v>0</v>
      </c>
      <c r="Y111" s="21">
        <f t="shared" si="62"/>
        <v>0</v>
      </c>
      <c r="Z111" s="21">
        <f t="shared" si="62"/>
        <v>0</v>
      </c>
      <c r="AA111" s="21">
        <f t="shared" si="62"/>
        <v>0</v>
      </c>
      <c r="AB111" s="21">
        <f t="shared" si="62"/>
        <v>0</v>
      </c>
      <c r="AC111" s="21">
        <f t="shared" si="62"/>
        <v>0</v>
      </c>
      <c r="AD111" s="21">
        <f t="shared" si="62"/>
        <v>0</v>
      </c>
      <c r="AE111" s="21">
        <f t="shared" si="62"/>
        <v>0</v>
      </c>
    </row>
    <row r="112" spans="1:31" x14ac:dyDescent="0.2">
      <c r="A112" s="13" t="s">
        <v>250</v>
      </c>
      <c r="B112" s="4" t="s">
        <v>251</v>
      </c>
      <c r="C112" s="21">
        <f t="shared" ref="C112" si="63">+C113+C114+C115+C116+C121</f>
        <v>0</v>
      </c>
      <c r="D112" s="21">
        <f t="shared" ref="D112:AE112" si="64">+D113+D114+D115+D116+D121</f>
        <v>0</v>
      </c>
      <c r="E112" s="21">
        <f t="shared" si="64"/>
        <v>0</v>
      </c>
      <c r="F112" s="21">
        <f t="shared" si="64"/>
        <v>0</v>
      </c>
      <c r="G112" s="21">
        <f t="shared" si="64"/>
        <v>0</v>
      </c>
      <c r="H112" s="21">
        <f t="shared" si="64"/>
        <v>0</v>
      </c>
      <c r="I112" s="21">
        <f t="shared" si="64"/>
        <v>0</v>
      </c>
      <c r="J112" s="21">
        <f t="shared" si="64"/>
        <v>0</v>
      </c>
      <c r="K112" s="21">
        <f t="shared" si="64"/>
        <v>0</v>
      </c>
      <c r="L112" s="21">
        <f t="shared" si="64"/>
        <v>0</v>
      </c>
      <c r="M112" s="21">
        <f t="shared" si="64"/>
        <v>0</v>
      </c>
      <c r="N112" s="21">
        <f t="shared" si="64"/>
        <v>0</v>
      </c>
      <c r="O112" s="21">
        <f t="shared" si="64"/>
        <v>0</v>
      </c>
      <c r="P112" s="21">
        <f t="shared" si="64"/>
        <v>0</v>
      </c>
      <c r="Q112" s="21">
        <f t="shared" si="64"/>
        <v>0</v>
      </c>
      <c r="R112" s="21">
        <f t="shared" si="64"/>
        <v>0</v>
      </c>
      <c r="S112" s="21">
        <f t="shared" si="64"/>
        <v>0</v>
      </c>
      <c r="T112" s="21">
        <f t="shared" si="64"/>
        <v>0</v>
      </c>
      <c r="U112" s="21">
        <f t="shared" si="64"/>
        <v>0</v>
      </c>
      <c r="V112" s="21">
        <f t="shared" si="64"/>
        <v>0</v>
      </c>
      <c r="W112" s="21">
        <f t="shared" si="64"/>
        <v>0</v>
      </c>
      <c r="X112" s="21">
        <f t="shared" si="64"/>
        <v>0</v>
      </c>
      <c r="Y112" s="21">
        <f t="shared" si="64"/>
        <v>0</v>
      </c>
      <c r="Z112" s="21">
        <f t="shared" si="64"/>
        <v>0</v>
      </c>
      <c r="AA112" s="21">
        <f t="shared" si="64"/>
        <v>0</v>
      </c>
      <c r="AB112" s="21">
        <f t="shared" si="64"/>
        <v>0</v>
      </c>
      <c r="AC112" s="21">
        <f t="shared" si="64"/>
        <v>0</v>
      </c>
      <c r="AD112" s="21">
        <f t="shared" si="64"/>
        <v>0</v>
      </c>
      <c r="AE112" s="21">
        <f t="shared" si="64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>+C127+C130</f>
        <v>0</v>
      </c>
      <c r="D122" s="21">
        <f t="shared" ref="D122:AE122" si="65">+D127+D130</f>
        <v>0</v>
      </c>
      <c r="E122" s="21">
        <f t="shared" si="65"/>
        <v>0</v>
      </c>
      <c r="F122" s="21">
        <f t="shared" si="65"/>
        <v>0</v>
      </c>
      <c r="G122" s="21">
        <f t="shared" si="65"/>
        <v>0</v>
      </c>
      <c r="H122" s="21">
        <f t="shared" si="65"/>
        <v>0</v>
      </c>
      <c r="I122" s="21">
        <f t="shared" si="65"/>
        <v>0</v>
      </c>
      <c r="J122" s="21">
        <f t="shared" si="65"/>
        <v>0</v>
      </c>
      <c r="K122" s="21">
        <f t="shared" si="65"/>
        <v>0</v>
      </c>
      <c r="L122" s="21">
        <f t="shared" si="65"/>
        <v>0</v>
      </c>
      <c r="M122" s="21">
        <f t="shared" si="65"/>
        <v>0</v>
      </c>
      <c r="N122" s="21">
        <f t="shared" si="65"/>
        <v>0</v>
      </c>
      <c r="O122" s="21">
        <f t="shared" si="65"/>
        <v>0</v>
      </c>
      <c r="P122" s="21">
        <f t="shared" si="65"/>
        <v>0</v>
      </c>
      <c r="Q122" s="21">
        <f t="shared" si="65"/>
        <v>0</v>
      </c>
      <c r="R122" s="21">
        <f t="shared" si="65"/>
        <v>0</v>
      </c>
      <c r="S122" s="21">
        <f t="shared" si="65"/>
        <v>0</v>
      </c>
      <c r="T122" s="21">
        <f t="shared" si="65"/>
        <v>0</v>
      </c>
      <c r="U122" s="21">
        <f t="shared" si="65"/>
        <v>0</v>
      </c>
      <c r="V122" s="21">
        <f t="shared" si="65"/>
        <v>0</v>
      </c>
      <c r="W122" s="21">
        <f t="shared" si="65"/>
        <v>0</v>
      </c>
      <c r="X122" s="21">
        <f t="shared" si="65"/>
        <v>0</v>
      </c>
      <c r="Y122" s="21">
        <f t="shared" si="65"/>
        <v>0</v>
      </c>
      <c r="Z122" s="21">
        <f t="shared" si="65"/>
        <v>0</v>
      </c>
      <c r="AA122" s="21">
        <f t="shared" si="65"/>
        <v>0</v>
      </c>
      <c r="AB122" s="21">
        <f t="shared" si="65"/>
        <v>0</v>
      </c>
      <c r="AC122" s="21">
        <f t="shared" si="65"/>
        <v>0</v>
      </c>
      <c r="AD122" s="21">
        <f t="shared" si="65"/>
        <v>0</v>
      </c>
      <c r="AE122" s="21">
        <f t="shared" si="65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>
        <f t="shared" ref="C130" si="66">+C131+C132+C133+C134+C135+C136</f>
        <v>0</v>
      </c>
      <c r="D130" s="21">
        <f t="shared" ref="D130:AE130" si="67">+D131+D132+D133+D134+D135+D136</f>
        <v>0</v>
      </c>
      <c r="E130" s="21">
        <f t="shared" si="67"/>
        <v>0</v>
      </c>
      <c r="F130" s="21">
        <f t="shared" si="67"/>
        <v>0</v>
      </c>
      <c r="G130" s="21">
        <f t="shared" si="67"/>
        <v>0</v>
      </c>
      <c r="H130" s="21">
        <f t="shared" si="67"/>
        <v>0</v>
      </c>
      <c r="I130" s="21">
        <f t="shared" si="67"/>
        <v>0</v>
      </c>
      <c r="J130" s="21">
        <f t="shared" si="67"/>
        <v>0</v>
      </c>
      <c r="K130" s="21">
        <f t="shared" si="67"/>
        <v>0</v>
      </c>
      <c r="L130" s="21">
        <f t="shared" si="67"/>
        <v>0</v>
      </c>
      <c r="M130" s="21">
        <f t="shared" si="67"/>
        <v>0</v>
      </c>
      <c r="N130" s="21">
        <f t="shared" si="67"/>
        <v>0</v>
      </c>
      <c r="O130" s="21">
        <f t="shared" si="67"/>
        <v>0</v>
      </c>
      <c r="P130" s="21">
        <f t="shared" si="67"/>
        <v>0</v>
      </c>
      <c r="Q130" s="21">
        <f t="shared" si="67"/>
        <v>0</v>
      </c>
      <c r="R130" s="21">
        <f t="shared" si="67"/>
        <v>0</v>
      </c>
      <c r="S130" s="21">
        <f t="shared" si="67"/>
        <v>0</v>
      </c>
      <c r="T130" s="21">
        <f t="shared" si="67"/>
        <v>0</v>
      </c>
      <c r="U130" s="21">
        <f t="shared" si="67"/>
        <v>0</v>
      </c>
      <c r="V130" s="21">
        <f t="shared" si="67"/>
        <v>0</v>
      </c>
      <c r="W130" s="21">
        <f t="shared" si="67"/>
        <v>0</v>
      </c>
      <c r="X130" s="21">
        <f t="shared" si="67"/>
        <v>0</v>
      </c>
      <c r="Y130" s="21">
        <f t="shared" si="67"/>
        <v>0</v>
      </c>
      <c r="Z130" s="21">
        <f t="shared" si="67"/>
        <v>0</v>
      </c>
      <c r="AA130" s="21">
        <f t="shared" si="67"/>
        <v>0</v>
      </c>
      <c r="AB130" s="21">
        <f t="shared" si="67"/>
        <v>0</v>
      </c>
      <c r="AC130" s="21">
        <f t="shared" si="67"/>
        <v>0</v>
      </c>
      <c r="AD130" s="21">
        <f t="shared" si="67"/>
        <v>0</v>
      </c>
      <c r="AE130" s="21">
        <f t="shared" si="67"/>
        <v>0</v>
      </c>
    </row>
    <row r="131" spans="1:31" x14ac:dyDescent="0.2">
      <c r="A131" s="13" t="s">
        <v>287</v>
      </c>
      <c r="B131" s="4" t="s">
        <v>288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</row>
    <row r="132" spans="1:31" x14ac:dyDescent="0.2">
      <c r="A132" s="13" t="s">
        <v>289</v>
      </c>
      <c r="B132" s="4" t="s">
        <v>290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</row>
    <row r="133" spans="1:31" x14ac:dyDescent="0.2">
      <c r="A133" s="13" t="s">
        <v>291</v>
      </c>
      <c r="B133" s="4" t="s">
        <v>292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spans="1:31" x14ac:dyDescent="0.2">
      <c r="A134" s="13" t="s">
        <v>293</v>
      </c>
      <c r="B134" s="4" t="s">
        <v>294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spans="1:31" x14ac:dyDescent="0.2">
      <c r="A135" s="13" t="s">
        <v>295</v>
      </c>
      <c r="B135" s="4" t="s">
        <v>296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spans="1:31" x14ac:dyDescent="0.2">
      <c r="A136" s="13" t="s">
        <v>297</v>
      </c>
      <c r="B136" s="4" t="s">
        <v>298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x14ac:dyDescent="0.2">
      <c r="A141" s="13" t="s">
        <v>306</v>
      </c>
      <c r="B141" s="4" t="s">
        <v>307</v>
      </c>
      <c r="C141" s="21">
        <f>+C142+C143</f>
        <v>0</v>
      </c>
      <c r="D141" s="21">
        <f t="shared" ref="D141:AE141" si="68">+D142+D143</f>
        <v>0</v>
      </c>
      <c r="E141" s="21">
        <f t="shared" si="68"/>
        <v>0</v>
      </c>
      <c r="F141" s="21">
        <f t="shared" si="68"/>
        <v>0</v>
      </c>
      <c r="G141" s="21">
        <f t="shared" si="68"/>
        <v>0</v>
      </c>
      <c r="H141" s="21">
        <f t="shared" si="68"/>
        <v>0</v>
      </c>
      <c r="I141" s="21">
        <f t="shared" si="68"/>
        <v>0</v>
      </c>
      <c r="J141" s="21">
        <f t="shared" si="68"/>
        <v>0</v>
      </c>
      <c r="K141" s="21">
        <f t="shared" si="68"/>
        <v>0</v>
      </c>
      <c r="L141" s="21">
        <f t="shared" si="68"/>
        <v>0</v>
      </c>
      <c r="M141" s="21">
        <f t="shared" si="68"/>
        <v>0</v>
      </c>
      <c r="N141" s="21">
        <f t="shared" si="68"/>
        <v>0</v>
      </c>
      <c r="O141" s="21">
        <f t="shared" si="68"/>
        <v>0</v>
      </c>
      <c r="P141" s="21">
        <f t="shared" si="68"/>
        <v>0</v>
      </c>
      <c r="Q141" s="21">
        <f t="shared" si="68"/>
        <v>0</v>
      </c>
      <c r="R141" s="21">
        <f t="shared" si="68"/>
        <v>0</v>
      </c>
      <c r="S141" s="21">
        <f t="shared" si="68"/>
        <v>0</v>
      </c>
      <c r="T141" s="21">
        <f t="shared" si="68"/>
        <v>0</v>
      </c>
      <c r="U141" s="21">
        <f t="shared" si="68"/>
        <v>0</v>
      </c>
      <c r="V141" s="21">
        <f t="shared" si="68"/>
        <v>0</v>
      </c>
      <c r="W141" s="21">
        <f t="shared" si="68"/>
        <v>0</v>
      </c>
      <c r="X141" s="21">
        <f t="shared" si="68"/>
        <v>0</v>
      </c>
      <c r="Y141" s="21">
        <f t="shared" si="68"/>
        <v>0</v>
      </c>
      <c r="Z141" s="21">
        <f t="shared" si="68"/>
        <v>0</v>
      </c>
      <c r="AA141" s="21">
        <f t="shared" si="68"/>
        <v>0</v>
      </c>
      <c r="AB141" s="21">
        <f t="shared" si="68"/>
        <v>0</v>
      </c>
      <c r="AC141" s="21">
        <f t="shared" si="68"/>
        <v>0</v>
      </c>
      <c r="AD141" s="21">
        <f t="shared" si="68"/>
        <v>0</v>
      </c>
      <c r="AE141" s="21">
        <f t="shared" si="68"/>
        <v>0</v>
      </c>
    </row>
    <row r="142" spans="1:31" x14ac:dyDescent="0.2">
      <c r="A142" s="13" t="s">
        <v>308</v>
      </c>
      <c r="B142" s="4" t="s">
        <v>309</v>
      </c>
      <c r="C142" s="27">
        <v>0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</row>
    <row r="143" spans="1:31" x14ac:dyDescent="0.2">
      <c r="A143" s="13" t="s">
        <v>310</v>
      </c>
      <c r="B143" s="4" t="s">
        <v>311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" si="69">+C150+C151</f>
        <v>0</v>
      </c>
      <c r="D149" s="21">
        <f t="shared" ref="D149:AE149" si="70">+D150+D151</f>
        <v>0</v>
      </c>
      <c r="E149" s="21">
        <f t="shared" si="70"/>
        <v>0</v>
      </c>
      <c r="F149" s="21">
        <f t="shared" si="70"/>
        <v>0</v>
      </c>
      <c r="G149" s="21">
        <f t="shared" si="70"/>
        <v>0</v>
      </c>
      <c r="H149" s="21">
        <f t="shared" si="70"/>
        <v>0</v>
      </c>
      <c r="I149" s="21">
        <f t="shared" si="70"/>
        <v>0</v>
      </c>
      <c r="J149" s="21">
        <f t="shared" si="70"/>
        <v>0</v>
      </c>
      <c r="K149" s="21">
        <f t="shared" si="70"/>
        <v>0</v>
      </c>
      <c r="L149" s="21">
        <f t="shared" si="70"/>
        <v>0</v>
      </c>
      <c r="M149" s="21">
        <f t="shared" si="70"/>
        <v>0</v>
      </c>
      <c r="N149" s="21">
        <f t="shared" si="70"/>
        <v>0</v>
      </c>
      <c r="O149" s="21">
        <f t="shared" si="70"/>
        <v>0</v>
      </c>
      <c r="P149" s="21">
        <f t="shared" si="70"/>
        <v>0</v>
      </c>
      <c r="Q149" s="21">
        <f t="shared" si="70"/>
        <v>0</v>
      </c>
      <c r="R149" s="21">
        <f t="shared" si="70"/>
        <v>0</v>
      </c>
      <c r="S149" s="21">
        <f t="shared" si="70"/>
        <v>0</v>
      </c>
      <c r="T149" s="21">
        <f t="shared" si="70"/>
        <v>0</v>
      </c>
      <c r="U149" s="21">
        <f t="shared" si="70"/>
        <v>0</v>
      </c>
      <c r="V149" s="21">
        <f t="shared" si="70"/>
        <v>0</v>
      </c>
      <c r="W149" s="21">
        <f t="shared" si="70"/>
        <v>0</v>
      </c>
      <c r="X149" s="21">
        <f t="shared" si="70"/>
        <v>0</v>
      </c>
      <c r="Y149" s="21">
        <f t="shared" si="70"/>
        <v>0</v>
      </c>
      <c r="Z149" s="21">
        <f t="shared" si="70"/>
        <v>0</v>
      </c>
      <c r="AA149" s="21">
        <f t="shared" si="70"/>
        <v>0</v>
      </c>
      <c r="AB149" s="21">
        <f t="shared" si="70"/>
        <v>0</v>
      </c>
      <c r="AC149" s="21">
        <f t="shared" si="70"/>
        <v>0</v>
      </c>
      <c r="AD149" s="21">
        <f t="shared" si="70"/>
        <v>0</v>
      </c>
      <c r="AE149" s="21">
        <f t="shared" si="70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x14ac:dyDescent="0.2">
      <c r="A161" s="13" t="s">
        <v>343</v>
      </c>
      <c r="B161" s="4" t="s">
        <v>344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x14ac:dyDescent="0.2">
      <c r="A174" s="13" t="s">
        <v>360</v>
      </c>
      <c r="B174" s="4" t="s">
        <v>361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" si="71">+C192+C216+C252+C257+C286+C287+C291+C294+C295+C296</f>
        <v>16.992612642878782</v>
      </c>
      <c r="D191" s="28">
        <f t="shared" ref="D191:AE191" si="72">+D192+D216+D252+D257+D286+D287+D291+D294+D295+D296</f>
        <v>17.263822525286688</v>
      </c>
      <c r="E191" s="28">
        <f t="shared" si="72"/>
        <v>18.038056545415404</v>
      </c>
      <c r="F191" s="28">
        <f t="shared" si="72"/>
        <v>18.890268856682226</v>
      </c>
      <c r="G191" s="28">
        <f t="shared" si="72"/>
        <v>19.962967217782495</v>
      </c>
      <c r="H191" s="28">
        <f t="shared" si="72"/>
        <v>20.339845846798482</v>
      </c>
      <c r="I191" s="28">
        <f t="shared" si="72"/>
        <v>21.650649264476336</v>
      </c>
      <c r="J191" s="28">
        <f t="shared" si="72"/>
        <v>22.893878911526421</v>
      </c>
      <c r="K191" s="28">
        <f t="shared" si="72"/>
        <v>22.430603816620767</v>
      </c>
      <c r="L191" s="28">
        <f t="shared" si="72"/>
        <v>23.003546853913278</v>
      </c>
      <c r="M191" s="28">
        <f t="shared" si="72"/>
        <v>23.394935580322965</v>
      </c>
      <c r="N191" s="28">
        <f t="shared" si="72"/>
        <v>20.478502216974352</v>
      </c>
      <c r="O191" s="28">
        <f t="shared" si="72"/>
        <v>20.898662514660419</v>
      </c>
      <c r="P191" s="28">
        <f t="shared" si="72"/>
        <v>20.048990572399937</v>
      </c>
      <c r="Q191" s="28">
        <f t="shared" si="72"/>
        <v>21.887439269947894</v>
      </c>
      <c r="R191" s="28">
        <f t="shared" si="72"/>
        <v>22.808117562421163</v>
      </c>
      <c r="S191" s="28">
        <f t="shared" si="72"/>
        <v>24.135231096229045</v>
      </c>
      <c r="T191" s="28">
        <f t="shared" si="72"/>
        <v>25.0355764648533</v>
      </c>
      <c r="U191" s="28">
        <f t="shared" si="72"/>
        <v>24.423714570450031</v>
      </c>
      <c r="V191" s="28">
        <f t="shared" si="72"/>
        <v>23.718975667628794</v>
      </c>
      <c r="W191" s="28">
        <f t="shared" si="72"/>
        <v>23.652605622908897</v>
      </c>
      <c r="X191" s="28">
        <f t="shared" si="72"/>
        <v>23.878182500151794</v>
      </c>
      <c r="Y191" s="28">
        <f t="shared" si="72"/>
        <v>25.788562136324877</v>
      </c>
      <c r="Z191" s="28">
        <f t="shared" si="72"/>
        <v>23.950531966642465</v>
      </c>
      <c r="AA191" s="28">
        <f t="shared" si="72"/>
        <v>22.362500977456286</v>
      </c>
      <c r="AB191" s="28">
        <f t="shared" si="72"/>
        <v>22.723372437807591</v>
      </c>
      <c r="AC191" s="28">
        <f t="shared" si="72"/>
        <v>21.947830483322846</v>
      </c>
      <c r="AD191" s="28">
        <f t="shared" si="72"/>
        <v>20.811627942336791</v>
      </c>
      <c r="AE191" s="28">
        <f t="shared" si="72"/>
        <v>20.519938224516824</v>
      </c>
    </row>
    <row r="192" spans="1:31" x14ac:dyDescent="0.2">
      <c r="A192" s="80" t="s">
        <v>392</v>
      </c>
      <c r="B192" s="4" t="s">
        <v>393</v>
      </c>
      <c r="C192" s="21">
        <f t="shared" ref="C192" si="73">+C193++C201+C202+C206</f>
        <v>9.7041292098958536</v>
      </c>
      <c r="D192" s="21">
        <f t="shared" ref="D192:AE192" si="74">+D193++D201+D202+D206</f>
        <v>9.8281358096141815</v>
      </c>
      <c r="E192" s="21">
        <f t="shared" si="74"/>
        <v>10.077111284978013</v>
      </c>
      <c r="F192" s="21">
        <f t="shared" si="74"/>
        <v>10.415916838519603</v>
      </c>
      <c r="G192" s="21">
        <f t="shared" si="74"/>
        <v>10.756050037028654</v>
      </c>
      <c r="H192" s="21">
        <f t="shared" si="74"/>
        <v>10.859684368583645</v>
      </c>
      <c r="I192" s="21">
        <f t="shared" si="74"/>
        <v>10.909999928128897</v>
      </c>
      <c r="J192" s="21">
        <f t="shared" si="74"/>
        <v>11.644656548697728</v>
      </c>
      <c r="K192" s="21">
        <f t="shared" si="74"/>
        <v>11.239666806324301</v>
      </c>
      <c r="L192" s="21">
        <f t="shared" si="74"/>
        <v>10.897407285294531</v>
      </c>
      <c r="M192" s="21">
        <f t="shared" si="74"/>
        <v>10.478549671261398</v>
      </c>
      <c r="N192" s="21">
        <f t="shared" si="74"/>
        <v>10.334526662067695</v>
      </c>
      <c r="O192" s="21">
        <f t="shared" si="74"/>
        <v>10.018381539900393</v>
      </c>
      <c r="P192" s="21">
        <f t="shared" si="74"/>
        <v>9.5662005478018237</v>
      </c>
      <c r="Q192" s="21">
        <f t="shared" si="74"/>
        <v>9.2347474159394753</v>
      </c>
      <c r="R192" s="21">
        <f t="shared" si="74"/>
        <v>8.9582488378604843</v>
      </c>
      <c r="S192" s="21">
        <f t="shared" si="74"/>
        <v>8.7333055883321347</v>
      </c>
      <c r="T192" s="21">
        <f t="shared" si="74"/>
        <v>8.387674033704748</v>
      </c>
      <c r="U192" s="21">
        <f t="shared" si="74"/>
        <v>8.1741069724115292</v>
      </c>
      <c r="V192" s="21">
        <f t="shared" si="74"/>
        <v>7.9378210164643157</v>
      </c>
      <c r="W192" s="21">
        <f t="shared" si="74"/>
        <v>7.7840731772103631</v>
      </c>
      <c r="X192" s="21">
        <f t="shared" si="74"/>
        <v>7.5158182754524967</v>
      </c>
      <c r="Y192" s="21">
        <f t="shared" si="74"/>
        <v>7.8136952865749976</v>
      </c>
      <c r="Z192" s="21">
        <f t="shared" si="74"/>
        <v>7.7327825260874388</v>
      </c>
      <c r="AA192" s="21">
        <f t="shared" si="74"/>
        <v>7.251980389491524</v>
      </c>
      <c r="AB192" s="21">
        <f t="shared" si="74"/>
        <v>6.9547009833799969</v>
      </c>
      <c r="AC192" s="21">
        <f t="shared" si="74"/>
        <v>6.3572278974277543</v>
      </c>
      <c r="AD192" s="21">
        <f t="shared" si="74"/>
        <v>5.7123548301409777</v>
      </c>
      <c r="AE192" s="21">
        <f t="shared" si="74"/>
        <v>5.1536174040045646</v>
      </c>
    </row>
    <row r="193" spans="1:31" x14ac:dyDescent="0.2">
      <c r="A193" s="80" t="s">
        <v>394</v>
      </c>
      <c r="B193" s="4" t="s">
        <v>395</v>
      </c>
      <c r="C193" s="21">
        <f t="shared" ref="C193" si="75">+C194+C195</f>
        <v>7.2206464547466176</v>
      </c>
      <c r="D193" s="21">
        <f t="shared" ref="D193:AE193" si="76">+D194+D195</f>
        <v>7.3549091090382221</v>
      </c>
      <c r="E193" s="21">
        <f t="shared" si="76"/>
        <v>7.6062138897250247</v>
      </c>
      <c r="F193" s="21">
        <f t="shared" si="76"/>
        <v>7.9028755919249649</v>
      </c>
      <c r="G193" s="21">
        <f t="shared" si="76"/>
        <v>8.1771792611730749</v>
      </c>
      <c r="H193" s="21">
        <f t="shared" si="76"/>
        <v>8.3128648821863305</v>
      </c>
      <c r="I193" s="21">
        <f t="shared" si="76"/>
        <v>8.4364049700061781</v>
      </c>
      <c r="J193" s="21">
        <f t="shared" si="76"/>
        <v>8.9350065486977286</v>
      </c>
      <c r="K193" s="21">
        <f t="shared" si="76"/>
        <v>8.5617703625550572</v>
      </c>
      <c r="L193" s="21">
        <f t="shared" si="76"/>
        <v>8.1737438824032616</v>
      </c>
      <c r="M193" s="21">
        <f t="shared" si="76"/>
        <v>7.7892464545988256</v>
      </c>
      <c r="N193" s="21">
        <f t="shared" si="76"/>
        <v>7.4312030439293499</v>
      </c>
      <c r="O193" s="21">
        <f t="shared" si="76"/>
        <v>7.0424067409415185</v>
      </c>
      <c r="P193" s="21">
        <f t="shared" si="76"/>
        <v>6.6511751439351627</v>
      </c>
      <c r="Q193" s="21">
        <f t="shared" si="76"/>
        <v>6.2740419127378448</v>
      </c>
      <c r="R193" s="21">
        <f t="shared" si="76"/>
        <v>5.8889688951020656</v>
      </c>
      <c r="S193" s="21">
        <f t="shared" si="76"/>
        <v>5.5048129214388046</v>
      </c>
      <c r="T193" s="21">
        <f t="shared" si="76"/>
        <v>5.1131095337047476</v>
      </c>
      <c r="U193" s="21">
        <f t="shared" si="76"/>
        <v>4.8924724723420505</v>
      </c>
      <c r="V193" s="21">
        <f t="shared" si="76"/>
        <v>4.6509535939341786</v>
      </c>
      <c r="W193" s="21">
        <f t="shared" si="76"/>
        <v>4.4370923735436989</v>
      </c>
      <c r="X193" s="21">
        <f t="shared" si="76"/>
        <v>4.2166083073049423</v>
      </c>
      <c r="Y193" s="21">
        <f t="shared" si="76"/>
        <v>4.4383436489381936</v>
      </c>
      <c r="Z193" s="21">
        <f t="shared" si="76"/>
        <v>4.6635055632302009</v>
      </c>
      <c r="AA193" s="21">
        <f t="shared" si="76"/>
        <v>4.2879482159149918</v>
      </c>
      <c r="AB193" s="21">
        <f t="shared" si="76"/>
        <v>3.9035193888153032</v>
      </c>
      <c r="AC193" s="21">
        <f t="shared" si="76"/>
        <v>3.3826603934431283</v>
      </c>
      <c r="AD193" s="21">
        <f t="shared" si="76"/>
        <v>2.8594986549346637</v>
      </c>
      <c r="AE193" s="21">
        <f t="shared" si="76"/>
        <v>2.3363369164261991</v>
      </c>
    </row>
    <row r="194" spans="1:31" x14ac:dyDescent="0.2">
      <c r="A194" s="80" t="s">
        <v>396</v>
      </c>
      <c r="B194" s="4" t="s">
        <v>397</v>
      </c>
      <c r="C194" s="27">
        <v>0.88685671374095587</v>
      </c>
      <c r="D194" s="27">
        <v>0.89755950608800272</v>
      </c>
      <c r="E194" s="27">
        <v>0.93560059035432408</v>
      </c>
      <c r="F194" s="27">
        <v>0.97695468207015124</v>
      </c>
      <c r="G194" s="27">
        <v>1.0182983437012989</v>
      </c>
      <c r="H194" s="27">
        <v>1.0495327955349041</v>
      </c>
      <c r="I194" s="27">
        <v>1.072779955055158</v>
      </c>
      <c r="J194" s="27">
        <v>1.1547997577057496</v>
      </c>
      <c r="K194" s="27">
        <v>1.0973819957691757</v>
      </c>
      <c r="L194" s="27">
        <v>1.0264039350551581</v>
      </c>
      <c r="M194" s="27">
        <v>0.96019970596730331</v>
      </c>
      <c r="N194" s="27">
        <v>0.92170882184277192</v>
      </c>
      <c r="O194" s="27">
        <v>0.85373869276152381</v>
      </c>
      <c r="P194" s="27">
        <v>0.78462101371750392</v>
      </c>
      <c r="Q194" s="27">
        <v>0.73090332428688154</v>
      </c>
      <c r="R194" s="27">
        <v>0.67056114065416705</v>
      </c>
      <c r="S194" s="27">
        <v>0.61246475572722237</v>
      </c>
      <c r="T194" s="27">
        <v>0.54816297317419937</v>
      </c>
      <c r="U194" s="27">
        <v>0.53309870449512231</v>
      </c>
      <c r="V194" s="27">
        <v>0.49660506918182395</v>
      </c>
      <c r="W194" s="27">
        <v>0.48723028816713487</v>
      </c>
      <c r="X194" s="27">
        <v>0.47070249015911236</v>
      </c>
      <c r="Y194" s="27">
        <v>0.47009296800767958</v>
      </c>
      <c r="Z194" s="27">
        <v>0.47150964447597027</v>
      </c>
      <c r="AA194" s="27">
        <v>0.44228439775903994</v>
      </c>
      <c r="AB194" s="27">
        <v>0.405391141323656</v>
      </c>
      <c r="AC194" s="27">
        <v>0.34914215019858647</v>
      </c>
      <c r="AD194" s="27">
        <v>0.29424683492087234</v>
      </c>
      <c r="AE194" s="27">
        <v>0.23935151964315829</v>
      </c>
    </row>
    <row r="195" spans="1:31" x14ac:dyDescent="0.2">
      <c r="A195" s="80" t="s">
        <v>398</v>
      </c>
      <c r="B195" s="4" t="s">
        <v>399</v>
      </c>
      <c r="C195" s="21">
        <f t="shared" ref="C195" si="77">+C196+C197+C198+C199+C200</f>
        <v>6.3337897410056616</v>
      </c>
      <c r="D195" s="21">
        <f t="shared" ref="D195:AE195" si="78">+D196+D197+D198+D199+D200</f>
        <v>6.4573496029502193</v>
      </c>
      <c r="E195" s="21">
        <f t="shared" si="78"/>
        <v>6.6706132993707001</v>
      </c>
      <c r="F195" s="21">
        <f t="shared" si="78"/>
        <v>6.9259209098548133</v>
      </c>
      <c r="G195" s="21">
        <f t="shared" si="78"/>
        <v>7.1588809174717758</v>
      </c>
      <c r="H195" s="21">
        <f t="shared" si="78"/>
        <v>7.2633320866514257</v>
      </c>
      <c r="I195" s="21">
        <f t="shared" si="78"/>
        <v>7.3636250149510198</v>
      </c>
      <c r="J195" s="21">
        <f t="shared" si="78"/>
        <v>7.7802067909919792</v>
      </c>
      <c r="K195" s="21">
        <f t="shared" si="78"/>
        <v>7.4643883667858812</v>
      </c>
      <c r="L195" s="21">
        <f t="shared" si="78"/>
        <v>7.1473399473481027</v>
      </c>
      <c r="M195" s="21">
        <f t="shared" si="78"/>
        <v>6.8290467486315221</v>
      </c>
      <c r="N195" s="21">
        <f t="shared" si="78"/>
        <v>6.5094942220865777</v>
      </c>
      <c r="O195" s="21">
        <f t="shared" si="78"/>
        <v>6.1886680481799949</v>
      </c>
      <c r="P195" s="21">
        <f t="shared" si="78"/>
        <v>5.8665541302176587</v>
      </c>
      <c r="Q195" s="21">
        <f t="shared" si="78"/>
        <v>5.5431385884509634</v>
      </c>
      <c r="R195" s="21">
        <f t="shared" si="78"/>
        <v>5.2184077544478988</v>
      </c>
      <c r="S195" s="21">
        <f t="shared" si="78"/>
        <v>4.8923481657115824</v>
      </c>
      <c r="T195" s="21">
        <f t="shared" si="78"/>
        <v>4.5649465605305481</v>
      </c>
      <c r="U195" s="21">
        <f t="shared" si="78"/>
        <v>4.359373767846928</v>
      </c>
      <c r="V195" s="21">
        <f t="shared" si="78"/>
        <v>4.1543485247523551</v>
      </c>
      <c r="W195" s="21">
        <f t="shared" si="78"/>
        <v>3.949862085376564</v>
      </c>
      <c r="X195" s="21">
        <f t="shared" si="78"/>
        <v>3.7459058171458302</v>
      </c>
      <c r="Y195" s="21">
        <f t="shared" si="78"/>
        <v>3.9682506809305136</v>
      </c>
      <c r="Z195" s="21">
        <f t="shared" si="78"/>
        <v>4.1919959187542304</v>
      </c>
      <c r="AA195" s="21">
        <f t="shared" si="78"/>
        <v>3.8456638181559519</v>
      </c>
      <c r="AB195" s="21">
        <f t="shared" si="78"/>
        <v>3.4981282474916471</v>
      </c>
      <c r="AC195" s="21">
        <f t="shared" si="78"/>
        <v>3.0335182432445418</v>
      </c>
      <c r="AD195" s="21">
        <f t="shared" si="78"/>
        <v>2.5652518200137915</v>
      </c>
      <c r="AE195" s="21">
        <f t="shared" si="78"/>
        <v>2.0969853967830407</v>
      </c>
    </row>
    <row r="196" spans="1:31" x14ac:dyDescent="0.2">
      <c r="A196" s="80" t="s">
        <v>400</v>
      </c>
      <c r="B196" s="4" t="s">
        <v>401</v>
      </c>
      <c r="C196" s="27">
        <v>2.5516310963931859</v>
      </c>
      <c r="D196" s="27">
        <v>2.5546794887129396</v>
      </c>
      <c r="E196" s="27">
        <v>2.6577075812790625</v>
      </c>
      <c r="F196" s="27">
        <v>2.7515387165385485</v>
      </c>
      <c r="G196" s="27">
        <v>2.8391537320324622</v>
      </c>
      <c r="H196" s="27">
        <v>2.8832494763303695</v>
      </c>
      <c r="I196" s="27">
        <v>2.9431843573450416</v>
      </c>
      <c r="J196" s="27">
        <v>3.1962322732963218</v>
      </c>
      <c r="K196" s="27">
        <v>3.0717209728660539</v>
      </c>
      <c r="L196" s="27">
        <v>2.9484157488634279</v>
      </c>
      <c r="M196" s="27">
        <v>2.8263070285041709</v>
      </c>
      <c r="N196" s="27">
        <v>2.7053853581751413</v>
      </c>
      <c r="O196" s="27">
        <v>2.585641401696404</v>
      </c>
      <c r="P196" s="27">
        <v>2.4670659386150282</v>
      </c>
      <c r="Q196" s="27">
        <v>2.3496498625298967</v>
      </c>
      <c r="R196" s="27">
        <v>2.2333841794469684</v>
      </c>
      <c r="S196" s="27">
        <v>2.1182600061642969</v>
      </c>
      <c r="T196" s="27">
        <v>2.004268568686292</v>
      </c>
      <c r="U196" s="27">
        <v>1.8983152012533779</v>
      </c>
      <c r="V196" s="27">
        <v>1.7934055984744404</v>
      </c>
      <c r="W196" s="27">
        <v>1.6895318428233206</v>
      </c>
      <c r="X196" s="27">
        <v>1.586686113322676</v>
      </c>
      <c r="Y196" s="27">
        <v>1.6257821062378039</v>
      </c>
      <c r="Z196" s="27">
        <v>1.6644271641441442</v>
      </c>
      <c r="AA196" s="27">
        <v>1.5097002319431991</v>
      </c>
      <c r="AB196" s="27">
        <v>1.3565336950232028</v>
      </c>
      <c r="AC196" s="27">
        <v>1.1661328436141281</v>
      </c>
      <c r="AD196" s="27">
        <v>0.9827827953043381</v>
      </c>
      <c r="AE196" s="27">
        <v>0.79943274699454803</v>
      </c>
    </row>
    <row r="197" spans="1:31" x14ac:dyDescent="0.2">
      <c r="A197" s="80" t="s">
        <v>402</v>
      </c>
      <c r="B197" s="4" t="s">
        <v>403</v>
      </c>
      <c r="C197" s="27">
        <v>1.0617637152951969</v>
      </c>
      <c r="D197" s="27">
        <v>1.1216764162716308</v>
      </c>
      <c r="E197" s="27">
        <v>1.1268911500286005</v>
      </c>
      <c r="F197" s="27">
        <v>1.1728744544545895</v>
      </c>
      <c r="G197" s="27">
        <v>1.2523573132248351</v>
      </c>
      <c r="H197" s="27">
        <v>1.2902658051163538</v>
      </c>
      <c r="I197" s="27">
        <v>1.2943231299185802</v>
      </c>
      <c r="J197" s="27">
        <v>1.348277531734978</v>
      </c>
      <c r="K197" s="27">
        <v>1.2877967271125035</v>
      </c>
      <c r="L197" s="27">
        <v>1.2261915425538286</v>
      </c>
      <c r="M197" s="27">
        <v>1.1634590748635139</v>
      </c>
      <c r="N197" s="27">
        <v>1.0995964829871814</v>
      </c>
      <c r="O197" s="27">
        <v>1.0346009855010796</v>
      </c>
      <c r="P197" s="27">
        <v>0.96846985824619325</v>
      </c>
      <c r="Q197" s="27">
        <v>0.9012004320962459</v>
      </c>
      <c r="R197" s="27">
        <v>0.8327900908499033</v>
      </c>
      <c r="S197" s="27">
        <v>0.76323626923831978</v>
      </c>
      <c r="T197" s="27">
        <v>0.69253645103995431</v>
      </c>
      <c r="U197" s="27">
        <v>0.69326364558468345</v>
      </c>
      <c r="V197" s="27">
        <v>0.69393013766054212</v>
      </c>
      <c r="W197" s="27">
        <v>0.69453570074390725</v>
      </c>
      <c r="X197" s="27">
        <v>0.69508011318184526</v>
      </c>
      <c r="Y197" s="27">
        <v>0.76704808429870752</v>
      </c>
      <c r="Z197" s="27">
        <v>0.84000228514959963</v>
      </c>
      <c r="AA197" s="27">
        <v>0.73277593226729287</v>
      </c>
      <c r="AB197" s="27">
        <v>0.62391566253673414</v>
      </c>
      <c r="AC197" s="27">
        <v>0.56538997300764338</v>
      </c>
      <c r="AD197" s="27">
        <v>0.50237367814302514</v>
      </c>
      <c r="AE197" s="27">
        <v>0.43935738327840701</v>
      </c>
    </row>
    <row r="198" spans="1:31" x14ac:dyDescent="0.2">
      <c r="A198" s="80" t="s">
        <v>404</v>
      </c>
      <c r="B198" s="4" t="s">
        <v>405</v>
      </c>
      <c r="C198" s="27">
        <v>0.29348267608455259</v>
      </c>
      <c r="D198" s="27">
        <v>0.28998978727028613</v>
      </c>
      <c r="E198" s="27">
        <v>0.29959189053299373</v>
      </c>
      <c r="F198" s="27">
        <v>0.30081702042671554</v>
      </c>
      <c r="G198" s="27">
        <v>0.30965735067777794</v>
      </c>
      <c r="H198" s="27">
        <v>0.30166500956028819</v>
      </c>
      <c r="I198" s="27">
        <v>0.3204762352168033</v>
      </c>
      <c r="J198" s="27">
        <v>0.38678814355521107</v>
      </c>
      <c r="K198" s="27">
        <v>0.3744796697883499</v>
      </c>
      <c r="L198" s="27">
        <v>0.36213820347092446</v>
      </c>
      <c r="M198" s="27">
        <v>0.34976372083446566</v>
      </c>
      <c r="N198" s="27">
        <v>0.33735619826918289</v>
      </c>
      <c r="O198" s="27">
        <v>0.32491561232251381</v>
      </c>
      <c r="P198" s="27">
        <v>0.31244193969769252</v>
      </c>
      <c r="Q198" s="27">
        <v>0.29993515725234254</v>
      </c>
      <c r="R198" s="27">
        <v>0.28739524199708738</v>
      </c>
      <c r="S198" s="27">
        <v>0.2748221710941845</v>
      </c>
      <c r="T198" s="27">
        <v>0.26221592185617654</v>
      </c>
      <c r="U198" s="27">
        <v>0.2267977781595876</v>
      </c>
      <c r="V198" s="27">
        <v>0.19128783727578477</v>
      </c>
      <c r="W198" s="27">
        <v>0.15568603916721077</v>
      </c>
      <c r="X198" s="27">
        <v>0.11999232418748995</v>
      </c>
      <c r="Y198" s="27">
        <v>0.12069813371322383</v>
      </c>
      <c r="Z198" s="27">
        <v>0.12140542277807857</v>
      </c>
      <c r="AA198" s="27">
        <v>0.13523443260440959</v>
      </c>
      <c r="AB198" s="27">
        <v>0.14909848777746984</v>
      </c>
      <c r="AC198" s="27">
        <v>0.11930395989915552</v>
      </c>
      <c r="AD198" s="27">
        <v>8.9318881812983197E-2</v>
      </c>
      <c r="AE198" s="27">
        <v>5.9333803726810887E-2</v>
      </c>
    </row>
    <row r="199" spans="1:31" x14ac:dyDescent="0.2">
      <c r="A199" s="80" t="s">
        <v>406</v>
      </c>
      <c r="B199" s="4" t="s">
        <v>407</v>
      </c>
      <c r="C199" s="27">
        <v>1.31961765705445</v>
      </c>
      <c r="D199" s="27">
        <v>1.3407774507534806</v>
      </c>
      <c r="E199" s="27">
        <v>1.4295029361691578</v>
      </c>
      <c r="F199" s="27">
        <v>1.4615248123474076</v>
      </c>
      <c r="G199" s="27">
        <v>1.4525438062810623</v>
      </c>
      <c r="H199" s="27">
        <v>1.4866538899279933</v>
      </c>
      <c r="I199" s="27">
        <v>1.4538380092671954</v>
      </c>
      <c r="J199" s="27">
        <v>1.4735496792948473</v>
      </c>
      <c r="K199" s="27">
        <v>1.4149621982977181</v>
      </c>
      <c r="L199" s="27">
        <v>1.3551091366753196</v>
      </c>
      <c r="M199" s="27">
        <v>1.2939881975977123</v>
      </c>
      <c r="N199" s="27">
        <v>1.2315971383142628</v>
      </c>
      <c r="O199" s="27">
        <v>1.1679337679218253</v>
      </c>
      <c r="P199" s="27">
        <v>1.1029959452607565</v>
      </c>
      <c r="Q199" s="27">
        <v>1.0367815769295061</v>
      </c>
      <c r="R199" s="27">
        <v>0.96928861540926137</v>
      </c>
      <c r="S199" s="27">
        <v>0.90051505729092751</v>
      </c>
      <c r="T199" s="27">
        <v>0.83045894159733147</v>
      </c>
      <c r="U199" s="27">
        <v>0.8168524011288032</v>
      </c>
      <c r="V199" s="27">
        <v>0.8029132599775729</v>
      </c>
      <c r="W199" s="27">
        <v>0.78864096606365242</v>
      </c>
      <c r="X199" s="27">
        <v>0.77403497883496897</v>
      </c>
      <c r="Y199" s="27">
        <v>0.83308446969594563</v>
      </c>
      <c r="Z199" s="27">
        <v>0.89298655291035123</v>
      </c>
      <c r="AA199" s="27">
        <v>0.82651919786803985</v>
      </c>
      <c r="AB199" s="27">
        <v>0.75889371002364781</v>
      </c>
      <c r="AC199" s="27">
        <v>0.67473855573429031</v>
      </c>
      <c r="AD199" s="27">
        <v>0.58462261665820447</v>
      </c>
      <c r="AE199" s="27">
        <v>0.49450667758211853</v>
      </c>
    </row>
    <row r="200" spans="1:31" x14ac:dyDescent="0.2">
      <c r="A200" s="80" t="s">
        <v>408</v>
      </c>
      <c r="B200" s="4" t="s">
        <v>409</v>
      </c>
      <c r="C200" s="27">
        <v>1.1072945961782761</v>
      </c>
      <c r="D200" s="27">
        <v>1.1502264599418817</v>
      </c>
      <c r="E200" s="27">
        <v>1.1569197413608854</v>
      </c>
      <c r="F200" s="27">
        <v>1.2391659060875511</v>
      </c>
      <c r="G200" s="27">
        <v>1.3051687152556388</v>
      </c>
      <c r="H200" s="27">
        <v>1.30149790571642</v>
      </c>
      <c r="I200" s="27">
        <v>1.351803283203399</v>
      </c>
      <c r="J200" s="27">
        <v>1.3753591631106203</v>
      </c>
      <c r="K200" s="27">
        <v>1.3154287987212561</v>
      </c>
      <c r="L200" s="27">
        <v>1.255485315784602</v>
      </c>
      <c r="M200" s="27">
        <v>1.1955287268316603</v>
      </c>
      <c r="N200" s="27">
        <v>1.135559044340809</v>
      </c>
      <c r="O200" s="27">
        <v>1.0755762807381721</v>
      </c>
      <c r="P200" s="27">
        <v>1.0155804483979878</v>
      </c>
      <c r="Q200" s="27">
        <v>0.9555715596429718</v>
      </c>
      <c r="R200" s="27">
        <v>0.89554962674467808</v>
      </c>
      <c r="S200" s="27">
        <v>0.83551466192385371</v>
      </c>
      <c r="T200" s="27">
        <v>0.77546667735079389</v>
      </c>
      <c r="U200" s="27">
        <v>0.72414474172047627</v>
      </c>
      <c r="V200" s="27">
        <v>0.67281169136401442</v>
      </c>
      <c r="W200" s="27">
        <v>0.62146753657847298</v>
      </c>
      <c r="X200" s="27">
        <v>0.57011228761885013</v>
      </c>
      <c r="Y200" s="27">
        <v>0.62163788698483258</v>
      </c>
      <c r="Z200" s="27">
        <v>0.67317449377205663</v>
      </c>
      <c r="AA200" s="27">
        <v>0.64143402347301026</v>
      </c>
      <c r="AB200" s="27">
        <v>0.60968669213059234</v>
      </c>
      <c r="AC200" s="27">
        <v>0.50795291098932427</v>
      </c>
      <c r="AD200" s="27">
        <v>0.40615384809524036</v>
      </c>
      <c r="AE200" s="27">
        <v>0.30435478520115633</v>
      </c>
    </row>
    <row r="201" spans="1:31" x14ac:dyDescent="0.2">
      <c r="A201" s="80" t="s">
        <v>410</v>
      </c>
      <c r="B201" s="4" t="s">
        <v>411</v>
      </c>
      <c r="C201" s="27">
        <v>1.1948437669032321</v>
      </c>
      <c r="D201" s="27">
        <v>1.1668898388312603</v>
      </c>
      <c r="E201" s="27">
        <v>1.1520069604596088</v>
      </c>
      <c r="F201" s="27">
        <v>1.1570666413508408</v>
      </c>
      <c r="G201" s="27">
        <v>1.1511391243913487</v>
      </c>
      <c r="H201" s="27">
        <v>1.1240166962631846</v>
      </c>
      <c r="I201" s="27">
        <v>0.95436258456164036</v>
      </c>
      <c r="J201" s="27">
        <v>0.92344999999999999</v>
      </c>
      <c r="K201" s="27">
        <v>0.91442899999999994</v>
      </c>
      <c r="L201" s="27">
        <v>0.90540799999999988</v>
      </c>
      <c r="M201" s="27">
        <v>0.89638699999999971</v>
      </c>
      <c r="N201" s="27">
        <v>0.88736599999999988</v>
      </c>
      <c r="O201" s="27">
        <v>0.87834499999999993</v>
      </c>
      <c r="P201" s="27">
        <v>0.86932399999999999</v>
      </c>
      <c r="Q201" s="27">
        <v>0.86030299999999982</v>
      </c>
      <c r="R201" s="27">
        <v>0.85128199999999998</v>
      </c>
      <c r="S201" s="27">
        <v>0.84226099999999993</v>
      </c>
      <c r="T201" s="27">
        <v>0.83323999999999998</v>
      </c>
      <c r="U201" s="27">
        <v>0.90127858190546029</v>
      </c>
      <c r="V201" s="27">
        <v>0.96931716381092059</v>
      </c>
      <c r="W201" s="27">
        <v>1.0373557457163811</v>
      </c>
      <c r="X201" s="27">
        <v>0.97484932039913763</v>
      </c>
      <c r="Y201" s="27">
        <v>0.91234289508189415</v>
      </c>
      <c r="Z201" s="27">
        <v>0.84983646976465099</v>
      </c>
      <c r="AA201" s="27">
        <v>0.88191834855657047</v>
      </c>
      <c r="AB201" s="27">
        <v>0.91400022734848985</v>
      </c>
      <c r="AC201" s="27">
        <v>0.88654661094072951</v>
      </c>
      <c r="AD201" s="27">
        <v>0.85909299453296883</v>
      </c>
      <c r="AE201" s="27">
        <v>0.83163937812520827</v>
      </c>
    </row>
    <row r="202" spans="1:31" x14ac:dyDescent="0.2">
      <c r="A202" s="80" t="s">
        <v>412</v>
      </c>
      <c r="B202" s="4" t="s">
        <v>413</v>
      </c>
      <c r="C202" s="21">
        <f t="shared" ref="C202" si="79">+C203+C204+C205</f>
        <v>0.39411557238985817</v>
      </c>
      <c r="D202" s="21">
        <f t="shared" ref="D202:AE202" si="80">+D203+D204+D205</f>
        <v>0.4298468774065316</v>
      </c>
      <c r="E202" s="21">
        <f t="shared" si="80"/>
        <v>0.46266992393627882</v>
      </c>
      <c r="F202" s="21">
        <f t="shared" si="80"/>
        <v>0.49808360057179357</v>
      </c>
      <c r="G202" s="21">
        <f t="shared" si="80"/>
        <v>0.54919628578965496</v>
      </c>
      <c r="H202" s="21">
        <f t="shared" si="80"/>
        <v>0.58323173766964709</v>
      </c>
      <c r="I202" s="21">
        <f t="shared" si="80"/>
        <v>0.65760844477197666</v>
      </c>
      <c r="J202" s="21">
        <f t="shared" si="80"/>
        <v>0.77964599999999995</v>
      </c>
      <c r="K202" s="21">
        <f t="shared" si="80"/>
        <v>0.79004084376924366</v>
      </c>
      <c r="L202" s="21">
        <f t="shared" si="80"/>
        <v>0.87795620289126886</v>
      </c>
      <c r="M202" s="21">
        <f t="shared" si="80"/>
        <v>0.88574441666257275</v>
      </c>
      <c r="N202" s="21">
        <f t="shared" si="80"/>
        <v>1.1419132181383456</v>
      </c>
      <c r="O202" s="21">
        <f t="shared" si="80"/>
        <v>1.2567127989588742</v>
      </c>
      <c r="P202" s="21">
        <f t="shared" si="80"/>
        <v>1.2379118038666619</v>
      </c>
      <c r="Q202" s="21">
        <f t="shared" si="80"/>
        <v>1.3257403032016297</v>
      </c>
      <c r="R202" s="21">
        <f t="shared" si="80"/>
        <v>1.4764631427584178</v>
      </c>
      <c r="S202" s="21">
        <f t="shared" si="80"/>
        <v>1.6778242668933299</v>
      </c>
      <c r="T202" s="21">
        <f t="shared" si="80"/>
        <v>1.7660445</v>
      </c>
      <c r="U202" s="21">
        <f t="shared" si="80"/>
        <v>1.715570960314265</v>
      </c>
      <c r="V202" s="21">
        <f t="shared" si="80"/>
        <v>1.6632603430197115</v>
      </c>
      <c r="W202" s="21">
        <f t="shared" si="80"/>
        <v>1.6658301844010261</v>
      </c>
      <c r="X202" s="21">
        <f t="shared" si="80"/>
        <v>1.724626166155546</v>
      </c>
      <c r="Y202" s="21">
        <f t="shared" si="80"/>
        <v>1.9073346529184256</v>
      </c>
      <c r="Z202" s="21">
        <f t="shared" si="80"/>
        <v>1.7078267954124899</v>
      </c>
      <c r="AA202" s="21">
        <f t="shared" si="80"/>
        <v>1.5838514341903247</v>
      </c>
      <c r="AB202" s="21">
        <f t="shared" si="80"/>
        <v>1.6522702832370253</v>
      </c>
      <c r="AC202" s="21">
        <f t="shared" si="80"/>
        <v>1.6403368215253578</v>
      </c>
      <c r="AD202" s="21">
        <f t="shared" si="80"/>
        <v>1.5833061216154438</v>
      </c>
      <c r="AE202" s="21">
        <f t="shared" si="80"/>
        <v>1.6124110628558954</v>
      </c>
    </row>
    <row r="203" spans="1:31" x14ac:dyDescent="0.2">
      <c r="A203" s="80" t="s">
        <v>414</v>
      </c>
      <c r="B203" s="4" t="s">
        <v>415</v>
      </c>
      <c r="C203" s="27">
        <v>5.2566703343655145E-2</v>
      </c>
      <c r="D203" s="27">
        <v>5.7332505667840261E-2</v>
      </c>
      <c r="E203" s="27">
        <v>6.1710407660653298E-2</v>
      </c>
      <c r="F203" s="27">
        <v>6.6433845059279503E-2</v>
      </c>
      <c r="G203" s="27">
        <v>7.3251199026422811E-2</v>
      </c>
      <c r="H203" s="27">
        <v>7.7790810316821127E-2</v>
      </c>
      <c r="I203" s="27">
        <v>8.7711094040242688E-2</v>
      </c>
      <c r="J203" s="27">
        <v>0.10398832948048717</v>
      </c>
      <c r="K203" s="27">
        <v>0.10537478235624655</v>
      </c>
      <c r="L203" s="27">
        <v>0.11710083665624489</v>
      </c>
      <c r="M203" s="27">
        <v>0.11813962007809893</v>
      </c>
      <c r="N203" s="27">
        <v>0.15230713421975314</v>
      </c>
      <c r="O203" s="27">
        <v>0.16761897656177374</v>
      </c>
      <c r="P203" s="27">
        <v>0.16511132043038848</v>
      </c>
      <c r="Q203" s="27">
        <v>0.17682578946713257</v>
      </c>
      <c r="R203" s="27">
        <v>0.1969290367101966</v>
      </c>
      <c r="S203" s="27">
        <v>0.22378636288271914</v>
      </c>
      <c r="T203" s="27">
        <v>0.23555308094084013</v>
      </c>
      <c r="U203" s="27">
        <v>0.22882097550467209</v>
      </c>
      <c r="V203" s="27">
        <v>0.22184384266931639</v>
      </c>
      <c r="W203" s="27">
        <v>0.22218660529783338</v>
      </c>
      <c r="X203" s="27">
        <v>0.23002874894099673</v>
      </c>
      <c r="Y203" s="27">
        <v>0.25439820677234526</v>
      </c>
      <c r="Z203" s="27">
        <v>0.22778806727278608</v>
      </c>
      <c r="AA203" s="27">
        <v>0.2112523693916542</v>
      </c>
      <c r="AB203" s="27">
        <v>0.22037800053366483</v>
      </c>
      <c r="AC203" s="27">
        <v>0.21878632848209822</v>
      </c>
      <c r="AD203" s="27">
        <v>0.21117963619773467</v>
      </c>
      <c r="AE203" s="27">
        <v>0.21506162137975615</v>
      </c>
    </row>
    <row r="204" spans="1:31" x14ac:dyDescent="0.2">
      <c r="A204" s="80" t="s">
        <v>416</v>
      </c>
      <c r="B204" s="4" t="s">
        <v>417</v>
      </c>
      <c r="C204" s="27">
        <v>1.1755870913940586E-3</v>
      </c>
      <c r="D204" s="27">
        <v>1.2821681652692961E-3</v>
      </c>
      <c r="E204" s="27">
        <v>1.3800743443289447E-3</v>
      </c>
      <c r="F204" s="27">
        <v>1.4857079808256329E-3</v>
      </c>
      <c r="G204" s="27">
        <v>1.6381693834143323E-3</v>
      </c>
      <c r="H204" s="27">
        <v>1.7396919841003639E-3</v>
      </c>
      <c r="I204" s="27">
        <v>1.9615464422728609E-3</v>
      </c>
      <c r="J204" s="27">
        <v>2.3255659955257269E-3</v>
      </c>
      <c r="K204" s="27">
        <v>2.3565722409224265E-3</v>
      </c>
      <c r="L204" s="27">
        <v>2.6188104485943887E-3</v>
      </c>
      <c r="M204" s="27">
        <v>2.6420415112977558E-3</v>
      </c>
      <c r="N204" s="27">
        <v>3.4061542673776146E-3</v>
      </c>
      <c r="O204" s="27">
        <v>3.7485840386543598E-3</v>
      </c>
      <c r="P204" s="27">
        <v>3.6925035163807964E-3</v>
      </c>
      <c r="Q204" s="27">
        <v>3.9544826344567619E-3</v>
      </c>
      <c r="R204" s="27">
        <v>4.4040660484963986E-3</v>
      </c>
      <c r="S204" s="27">
        <v>5.004695799830961E-3</v>
      </c>
      <c r="T204" s="27">
        <v>5.2678434004474264E-3</v>
      </c>
      <c r="U204" s="27">
        <v>5.1172884722274865E-3</v>
      </c>
      <c r="V204" s="27">
        <v>4.9612538195964537E-3</v>
      </c>
      <c r="W204" s="27">
        <v>4.9689192674154401E-3</v>
      </c>
      <c r="X204" s="27">
        <v>5.1442987804788841E-3</v>
      </c>
      <c r="Y204" s="27">
        <v>5.6892905381608514E-3</v>
      </c>
      <c r="Z204" s="27">
        <v>5.0941888006338244E-3</v>
      </c>
      <c r="AA204" s="27">
        <v>4.7243890654446669E-3</v>
      </c>
      <c r="AB204" s="27">
        <v>4.9284721349351981E-3</v>
      </c>
      <c r="AC204" s="27">
        <v>4.8928764251315671E-3</v>
      </c>
      <c r="AD204" s="27">
        <v>4.7227624805829789E-3</v>
      </c>
      <c r="AE204" s="27">
        <v>4.809578114409829E-3</v>
      </c>
    </row>
    <row r="205" spans="1:31" x14ac:dyDescent="0.2">
      <c r="A205" s="80" t="s">
        <v>418</v>
      </c>
      <c r="B205" s="4" t="s">
        <v>419</v>
      </c>
      <c r="C205" s="27">
        <v>0.34037328195480898</v>
      </c>
      <c r="D205" s="27">
        <v>0.37123220357342201</v>
      </c>
      <c r="E205" s="27">
        <v>0.39957944193129658</v>
      </c>
      <c r="F205" s="27">
        <v>0.43016404753168841</v>
      </c>
      <c r="G205" s="27">
        <v>0.47430691737981778</v>
      </c>
      <c r="H205" s="27">
        <v>0.50370123536872558</v>
      </c>
      <c r="I205" s="27">
        <v>0.56793580428946111</v>
      </c>
      <c r="J205" s="27">
        <v>0.67333210452398706</v>
      </c>
      <c r="K205" s="27">
        <v>0.68230948917207468</v>
      </c>
      <c r="L205" s="27">
        <v>0.75823655578642957</v>
      </c>
      <c r="M205" s="27">
        <v>0.76496275507317613</v>
      </c>
      <c r="N205" s="27">
        <v>0.98619992965121472</v>
      </c>
      <c r="O205" s="27">
        <v>1.0853452383584461</v>
      </c>
      <c r="P205" s="27">
        <v>1.0691079799198926</v>
      </c>
      <c r="Q205" s="27">
        <v>1.1449600311000403</v>
      </c>
      <c r="R205" s="27">
        <v>1.275130039999725</v>
      </c>
      <c r="S205" s="27">
        <v>1.4490332082107797</v>
      </c>
      <c r="T205" s="27">
        <v>1.5252235756587125</v>
      </c>
      <c r="U205" s="27">
        <v>1.4816326963373654</v>
      </c>
      <c r="V205" s="27">
        <v>1.4364552465307987</v>
      </c>
      <c r="W205" s="27">
        <v>1.4386746598357774</v>
      </c>
      <c r="X205" s="27">
        <v>1.4894531184340705</v>
      </c>
      <c r="Y205" s="27">
        <v>1.6472471556079196</v>
      </c>
      <c r="Z205" s="27">
        <v>1.4749445393390701</v>
      </c>
      <c r="AA205" s="27">
        <v>1.3678746757332259</v>
      </c>
      <c r="AB205" s="27">
        <v>1.4269638105684253</v>
      </c>
      <c r="AC205" s="27">
        <v>1.4166576166181279</v>
      </c>
      <c r="AD205" s="27">
        <v>1.3674037229371261</v>
      </c>
      <c r="AE205" s="27">
        <v>1.3925398633617294</v>
      </c>
    </row>
    <row r="206" spans="1:31" x14ac:dyDescent="0.2">
      <c r="A206" s="80" t="s">
        <v>420</v>
      </c>
      <c r="B206" s="4" t="s">
        <v>421</v>
      </c>
      <c r="C206" s="21">
        <f t="shared" ref="C206" si="81">+C207+C208+C209+C210+C211+C212+C213</f>
        <v>0.8945234158561447</v>
      </c>
      <c r="D206" s="21">
        <f t="shared" ref="D206:AE206" si="82">+D207+D208+D209+D210+D211+D212+D213</f>
        <v>0.87648998433816816</v>
      </c>
      <c r="E206" s="21">
        <f t="shared" si="82"/>
        <v>0.85622051085710038</v>
      </c>
      <c r="F206" s="21">
        <f t="shared" si="82"/>
        <v>0.85789100467200397</v>
      </c>
      <c r="G206" s="21">
        <f t="shared" si="82"/>
        <v>0.8785353656745738</v>
      </c>
      <c r="H206" s="21">
        <f t="shared" si="82"/>
        <v>0.83957105246448205</v>
      </c>
      <c r="I206" s="21">
        <f t="shared" si="82"/>
        <v>0.86162392878910143</v>
      </c>
      <c r="J206" s="21">
        <f t="shared" si="82"/>
        <v>1.0065539999999999</v>
      </c>
      <c r="K206" s="21">
        <f t="shared" si="82"/>
        <v>0.97342660000000003</v>
      </c>
      <c r="L206" s="21">
        <f t="shared" si="82"/>
        <v>0.94029920000000011</v>
      </c>
      <c r="M206" s="21">
        <f t="shared" si="82"/>
        <v>0.90717180000000008</v>
      </c>
      <c r="N206" s="21">
        <f t="shared" si="82"/>
        <v>0.87404439999999994</v>
      </c>
      <c r="O206" s="21">
        <f t="shared" si="82"/>
        <v>0.84091700000000003</v>
      </c>
      <c r="P206" s="21">
        <f t="shared" si="82"/>
        <v>0.80778960000000022</v>
      </c>
      <c r="Q206" s="21">
        <f t="shared" si="82"/>
        <v>0.77466220000000008</v>
      </c>
      <c r="R206" s="21">
        <f t="shared" si="82"/>
        <v>0.74153480000000005</v>
      </c>
      <c r="S206" s="21">
        <f t="shared" si="82"/>
        <v>0.70840740000000013</v>
      </c>
      <c r="T206" s="21">
        <f t="shared" si="82"/>
        <v>0.67527999999999988</v>
      </c>
      <c r="U206" s="21">
        <f t="shared" si="82"/>
        <v>0.66478495784975256</v>
      </c>
      <c r="V206" s="21">
        <f t="shared" si="82"/>
        <v>0.65428991569950501</v>
      </c>
      <c r="W206" s="21">
        <f t="shared" si="82"/>
        <v>0.64379487354925757</v>
      </c>
      <c r="X206" s="21">
        <f t="shared" si="82"/>
        <v>0.5997344815928709</v>
      </c>
      <c r="Y206" s="21">
        <f t="shared" si="82"/>
        <v>0.55567408963648424</v>
      </c>
      <c r="Z206" s="21">
        <f t="shared" si="82"/>
        <v>0.51161369768009746</v>
      </c>
      <c r="AA206" s="21">
        <f t="shared" si="82"/>
        <v>0.49826239082963791</v>
      </c>
      <c r="AB206" s="21">
        <f t="shared" si="82"/>
        <v>0.48491108397917837</v>
      </c>
      <c r="AC206" s="21">
        <f t="shared" si="82"/>
        <v>0.44768407151853951</v>
      </c>
      <c r="AD206" s="21">
        <f t="shared" si="82"/>
        <v>0.4104570590579007</v>
      </c>
      <c r="AE206" s="21">
        <f t="shared" si="82"/>
        <v>0.37323004659726194</v>
      </c>
    </row>
    <row r="207" spans="1:31" x14ac:dyDescent="0.2">
      <c r="A207" s="80" t="s">
        <v>422</v>
      </c>
      <c r="B207" s="4" t="s">
        <v>423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0</v>
      </c>
      <c r="AE207" s="27">
        <v>0</v>
      </c>
    </row>
    <row r="208" spans="1:31" x14ac:dyDescent="0.2">
      <c r="A208" s="80" t="s">
        <v>424</v>
      </c>
      <c r="B208" s="4" t="s">
        <v>425</v>
      </c>
      <c r="C208" s="27">
        <v>0.21877874999999999</v>
      </c>
      <c r="D208" s="27">
        <v>0.21392749999999999</v>
      </c>
      <c r="E208" s="27">
        <v>0.20907624999999999</v>
      </c>
      <c r="F208" s="27">
        <v>0.20422499999999999</v>
      </c>
      <c r="G208" s="27">
        <v>0.19937374999999999</v>
      </c>
      <c r="H208" s="27">
        <v>0.19452249999999999</v>
      </c>
      <c r="I208" s="27">
        <v>0.18967124999999999</v>
      </c>
      <c r="J208" s="27">
        <v>0.18481999999999998</v>
      </c>
      <c r="K208" s="27">
        <v>0.17764749999999999</v>
      </c>
      <c r="L208" s="27">
        <v>0.17047499999999999</v>
      </c>
      <c r="M208" s="27">
        <v>0.16330249999999999</v>
      </c>
      <c r="N208" s="27">
        <v>0.15612999999999999</v>
      </c>
      <c r="O208" s="27">
        <v>0.14895749999999999</v>
      </c>
      <c r="P208" s="27">
        <v>0.14178499999999999</v>
      </c>
      <c r="Q208" s="27">
        <v>0.1346125</v>
      </c>
      <c r="R208" s="27">
        <v>0.12744</v>
      </c>
      <c r="S208" s="27">
        <v>0.1202675</v>
      </c>
      <c r="T208" s="27">
        <v>0.113095</v>
      </c>
      <c r="U208" s="27">
        <v>0.12861185784975257</v>
      </c>
      <c r="V208" s="27">
        <v>0.14412871569950514</v>
      </c>
      <c r="W208" s="27">
        <v>0.15964557354925776</v>
      </c>
      <c r="X208" s="27">
        <v>0.14159708159287104</v>
      </c>
      <c r="Y208" s="27">
        <v>0.12354858963648437</v>
      </c>
      <c r="Z208" s="27">
        <v>0.10550009768009767</v>
      </c>
      <c r="AA208" s="27">
        <v>0.11816069082963818</v>
      </c>
      <c r="AB208" s="27">
        <v>0.13082128397917869</v>
      </c>
      <c r="AC208" s="27">
        <v>0.11947617151853993</v>
      </c>
      <c r="AD208" s="27">
        <v>0.10813105905790116</v>
      </c>
      <c r="AE208" s="27">
        <v>9.678594659726239E-2</v>
      </c>
    </row>
    <row r="209" spans="1:31" x14ac:dyDescent="0.2">
      <c r="A209" s="80" t="s">
        <v>426</v>
      </c>
      <c r="B209" s="4" t="s">
        <v>427</v>
      </c>
      <c r="C209" s="27">
        <v>0.66011016585614468</v>
      </c>
      <c r="D209" s="27">
        <v>0.6474774843381681</v>
      </c>
      <c r="E209" s="27">
        <v>0.63260876085710038</v>
      </c>
      <c r="F209" s="27">
        <v>0.63968000467200403</v>
      </c>
      <c r="G209" s="27">
        <v>0.66572511567457371</v>
      </c>
      <c r="H209" s="27">
        <v>0.63216155246448213</v>
      </c>
      <c r="I209" s="27">
        <v>0.65961517878910148</v>
      </c>
      <c r="J209" s="27">
        <v>0.80994599999999994</v>
      </c>
      <c r="K209" s="27">
        <v>0.78370020000000007</v>
      </c>
      <c r="L209" s="27">
        <v>0.75745439999999997</v>
      </c>
      <c r="M209" s="27">
        <v>0.7312086000000001</v>
      </c>
      <c r="N209" s="27">
        <v>0.7049628</v>
      </c>
      <c r="O209" s="27">
        <v>0.67871700000000013</v>
      </c>
      <c r="P209" s="27">
        <v>0.65247120000000014</v>
      </c>
      <c r="Q209" s="27">
        <v>0.62622540000000004</v>
      </c>
      <c r="R209" s="27">
        <v>0.59997960000000006</v>
      </c>
      <c r="S209" s="27">
        <v>0.57373380000000007</v>
      </c>
      <c r="T209" s="27">
        <v>0.54748799999999997</v>
      </c>
      <c r="U209" s="27">
        <v>0.52124219999999988</v>
      </c>
      <c r="V209" s="27">
        <v>0.49499639999999989</v>
      </c>
      <c r="W209" s="27">
        <v>0.46875059999999985</v>
      </c>
      <c r="X209" s="27">
        <v>0.44250479999999981</v>
      </c>
      <c r="Y209" s="27">
        <v>0.41625899999999982</v>
      </c>
      <c r="Z209" s="27">
        <v>0.39001319999999978</v>
      </c>
      <c r="AA209" s="27">
        <v>0.36376739999999974</v>
      </c>
      <c r="AB209" s="27">
        <v>0.33752159999999964</v>
      </c>
      <c r="AC209" s="27">
        <v>0.3112757999999996</v>
      </c>
      <c r="AD209" s="27">
        <v>0.28502999999999956</v>
      </c>
      <c r="AE209" s="27">
        <v>0.25878419999999958</v>
      </c>
    </row>
    <row r="210" spans="1:31" x14ac:dyDescent="0.2">
      <c r="A210" s="80" t="s">
        <v>428</v>
      </c>
      <c r="B210" s="4" t="s">
        <v>429</v>
      </c>
      <c r="C210" s="27">
        <v>1.1640499999999996E-2</v>
      </c>
      <c r="D210" s="27">
        <v>1.0848999999999998E-2</v>
      </c>
      <c r="E210" s="27">
        <v>1.0057499999999997E-2</v>
      </c>
      <c r="F210" s="27">
        <v>9.2659999999999999E-3</v>
      </c>
      <c r="G210" s="27">
        <v>8.4744999999999994E-3</v>
      </c>
      <c r="H210" s="27">
        <v>7.6829999999999997E-3</v>
      </c>
      <c r="I210" s="27">
        <v>6.8915000000000001E-3</v>
      </c>
      <c r="J210" s="27">
        <v>6.0999999999999995E-3</v>
      </c>
      <c r="K210" s="27">
        <v>5.8690000000000001E-3</v>
      </c>
      <c r="L210" s="27">
        <v>5.6379999999999998E-3</v>
      </c>
      <c r="M210" s="27">
        <v>5.4069999999999986E-3</v>
      </c>
      <c r="N210" s="27">
        <v>5.1759999999999992E-3</v>
      </c>
      <c r="O210" s="27">
        <v>4.9449999999999989E-3</v>
      </c>
      <c r="P210" s="27">
        <v>4.7139999999999994E-3</v>
      </c>
      <c r="Q210" s="27">
        <v>4.483E-3</v>
      </c>
      <c r="R210" s="27">
        <v>4.2519999999999997E-3</v>
      </c>
      <c r="S210" s="27">
        <v>4.0209999999999994E-3</v>
      </c>
      <c r="T210" s="27">
        <v>3.79E-3</v>
      </c>
      <c r="U210" s="27">
        <v>3.5589999999999997E-3</v>
      </c>
      <c r="V210" s="27">
        <v>3.3279999999999994E-3</v>
      </c>
      <c r="W210" s="27">
        <v>3.0969999999999991E-3</v>
      </c>
      <c r="X210" s="27">
        <v>2.8659999999999988E-3</v>
      </c>
      <c r="Y210" s="27">
        <v>2.6349999999999989E-3</v>
      </c>
      <c r="Z210" s="27">
        <v>2.4039999999999986E-3</v>
      </c>
      <c r="AA210" s="27">
        <v>2.1729999999999983E-3</v>
      </c>
      <c r="AB210" s="27">
        <v>1.9419999999999982E-3</v>
      </c>
      <c r="AC210" s="27">
        <v>1.7109999999999979E-3</v>
      </c>
      <c r="AD210" s="27">
        <v>1.4799999999999976E-3</v>
      </c>
      <c r="AE210" s="27">
        <v>1.2489999999999975E-3</v>
      </c>
    </row>
    <row r="211" spans="1:31" x14ac:dyDescent="0.2">
      <c r="A211" s="80" t="s">
        <v>430</v>
      </c>
      <c r="B211" s="4" t="s">
        <v>431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</row>
    <row r="212" spans="1:31" x14ac:dyDescent="0.2">
      <c r="A212" s="80" t="s">
        <v>432</v>
      </c>
      <c r="B212" s="4" t="s">
        <v>433</v>
      </c>
      <c r="C212" s="27">
        <v>3.9940000000000002E-3</v>
      </c>
      <c r="D212" s="27">
        <v>4.2360000000000002E-3</v>
      </c>
      <c r="E212" s="27">
        <v>4.4780000000000002E-3</v>
      </c>
      <c r="F212" s="27">
        <v>4.7199999999999994E-3</v>
      </c>
      <c r="G212" s="27">
        <v>4.9619999999999994E-3</v>
      </c>
      <c r="H212" s="27">
        <v>5.2039999999999994E-3</v>
      </c>
      <c r="I212" s="27">
        <v>5.4459999999999995E-3</v>
      </c>
      <c r="J212" s="27">
        <v>5.6879999999999995E-3</v>
      </c>
      <c r="K212" s="27">
        <v>5.9663999999999993E-3</v>
      </c>
      <c r="L212" s="27">
        <v>6.2447999999999991E-3</v>
      </c>
      <c r="M212" s="27">
        <v>6.523199999999999E-3</v>
      </c>
      <c r="N212" s="27">
        <v>6.8015999999999988E-3</v>
      </c>
      <c r="O212" s="27">
        <v>7.0799999999999995E-3</v>
      </c>
      <c r="P212" s="27">
        <v>7.3583999999999993E-3</v>
      </c>
      <c r="Q212" s="27">
        <v>7.6367999999999991E-3</v>
      </c>
      <c r="R212" s="27">
        <v>7.915199999999999E-3</v>
      </c>
      <c r="S212" s="27">
        <v>8.1936000000000005E-3</v>
      </c>
      <c r="T212" s="27">
        <v>8.4720000000000004E-3</v>
      </c>
      <c r="U212" s="27">
        <v>8.7503999999999985E-3</v>
      </c>
      <c r="V212" s="27">
        <v>9.0287999999999983E-3</v>
      </c>
      <c r="W212" s="27">
        <v>9.3071999999999981E-3</v>
      </c>
      <c r="X212" s="27">
        <v>9.5855999999999979E-3</v>
      </c>
      <c r="Y212" s="27">
        <v>9.8639999999999978E-3</v>
      </c>
      <c r="Z212" s="27">
        <v>1.0142399999999998E-2</v>
      </c>
      <c r="AA212" s="27">
        <v>1.0420799999999997E-2</v>
      </c>
      <c r="AB212" s="27">
        <v>1.0699199999999997E-2</v>
      </c>
      <c r="AC212" s="27">
        <v>1.0977599999999997E-2</v>
      </c>
      <c r="AD212" s="27">
        <v>1.1255999999999995E-2</v>
      </c>
      <c r="AE212" s="27">
        <v>1.1534399999999995E-2</v>
      </c>
    </row>
    <row r="213" spans="1:31" x14ac:dyDescent="0.2">
      <c r="A213" s="80" t="s">
        <v>434</v>
      </c>
      <c r="B213" s="4" t="s">
        <v>184</v>
      </c>
      <c r="C213" s="21">
        <f t="shared" ref="C213" si="83">+C214+C215</f>
        <v>0</v>
      </c>
      <c r="D213" s="21">
        <f t="shared" ref="D213:AE213" si="84">+D214+D215</f>
        <v>0</v>
      </c>
      <c r="E213" s="21">
        <f t="shared" si="84"/>
        <v>0</v>
      </c>
      <c r="F213" s="21">
        <f t="shared" si="84"/>
        <v>0</v>
      </c>
      <c r="G213" s="21">
        <f t="shared" si="84"/>
        <v>0</v>
      </c>
      <c r="H213" s="21">
        <f t="shared" si="84"/>
        <v>0</v>
      </c>
      <c r="I213" s="21">
        <f t="shared" si="84"/>
        <v>0</v>
      </c>
      <c r="J213" s="21">
        <f t="shared" si="84"/>
        <v>0</v>
      </c>
      <c r="K213" s="21">
        <f t="shared" si="84"/>
        <v>2.4350000000000001E-4</v>
      </c>
      <c r="L213" s="21">
        <f t="shared" si="84"/>
        <v>4.8699999999999997E-4</v>
      </c>
      <c r="M213" s="21">
        <f t="shared" si="84"/>
        <v>7.3049999999999992E-4</v>
      </c>
      <c r="N213" s="21">
        <f t="shared" si="84"/>
        <v>9.7399999999999993E-4</v>
      </c>
      <c r="O213" s="21">
        <f t="shared" si="84"/>
        <v>1.2174999999999998E-3</v>
      </c>
      <c r="P213" s="21">
        <f t="shared" si="84"/>
        <v>1.4609999999999998E-3</v>
      </c>
      <c r="Q213" s="21">
        <f t="shared" si="84"/>
        <v>1.7044999999999999E-3</v>
      </c>
      <c r="R213" s="21">
        <f t="shared" si="84"/>
        <v>1.9480000000000001E-3</v>
      </c>
      <c r="S213" s="21">
        <f t="shared" si="84"/>
        <v>2.1914999999999999E-3</v>
      </c>
      <c r="T213" s="21">
        <f t="shared" si="84"/>
        <v>2.4349999999999997E-3</v>
      </c>
      <c r="U213" s="21">
        <f t="shared" si="84"/>
        <v>2.6214999999999997E-3</v>
      </c>
      <c r="V213" s="21">
        <f t="shared" si="84"/>
        <v>2.8079999999999997E-3</v>
      </c>
      <c r="W213" s="21">
        <f t="shared" si="84"/>
        <v>2.9944999999999998E-3</v>
      </c>
      <c r="X213" s="21">
        <f t="shared" si="84"/>
        <v>3.1809999999999998E-3</v>
      </c>
      <c r="Y213" s="21">
        <f t="shared" si="84"/>
        <v>3.3674999999999998E-3</v>
      </c>
      <c r="Z213" s="21">
        <f t="shared" si="84"/>
        <v>3.5539999999999999E-3</v>
      </c>
      <c r="AA213" s="21">
        <f t="shared" si="84"/>
        <v>3.7404999999999999E-3</v>
      </c>
      <c r="AB213" s="21">
        <f t="shared" si="84"/>
        <v>3.9269999999999999E-3</v>
      </c>
      <c r="AC213" s="21">
        <f t="shared" si="84"/>
        <v>4.2434999999999999E-3</v>
      </c>
      <c r="AD213" s="21">
        <f t="shared" si="84"/>
        <v>4.5599999999999998E-3</v>
      </c>
      <c r="AE213" s="21">
        <f t="shared" si="84"/>
        <v>4.8764999999999998E-3</v>
      </c>
    </row>
    <row r="214" spans="1:31" x14ac:dyDescent="0.2">
      <c r="A214" s="80" t="s">
        <v>435</v>
      </c>
      <c r="B214" s="4" t="s">
        <v>436</v>
      </c>
      <c r="C214" s="27">
        <v>0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1.0399999999999999E-4</v>
      </c>
      <c r="L214" s="27">
        <v>2.0799999999999996E-4</v>
      </c>
      <c r="M214" s="27">
        <v>3.1199999999999994E-4</v>
      </c>
      <c r="N214" s="27">
        <v>4.1599999999999992E-4</v>
      </c>
      <c r="O214" s="27">
        <v>5.1999999999999985E-4</v>
      </c>
      <c r="P214" s="27">
        <v>6.2399999999999988E-4</v>
      </c>
      <c r="Q214" s="27">
        <v>7.2799999999999991E-4</v>
      </c>
      <c r="R214" s="27">
        <v>8.3199999999999995E-4</v>
      </c>
      <c r="S214" s="27">
        <v>9.3599999999999998E-4</v>
      </c>
      <c r="T214" s="27">
        <v>1.0399999999999999E-3</v>
      </c>
      <c r="U214" s="27">
        <v>9.1E-4</v>
      </c>
      <c r="V214" s="27">
        <v>7.7999999999999999E-4</v>
      </c>
      <c r="W214" s="27">
        <v>6.4999999999999997E-4</v>
      </c>
      <c r="X214" s="27">
        <v>5.1999999999999995E-4</v>
      </c>
      <c r="Y214" s="27">
        <v>3.8999999999999999E-4</v>
      </c>
      <c r="Z214" s="27">
        <v>2.5999999999999998E-4</v>
      </c>
      <c r="AA214" s="27">
        <v>1.2999999999999999E-4</v>
      </c>
      <c r="AB214" s="27">
        <v>0</v>
      </c>
      <c r="AC214" s="27">
        <v>0</v>
      </c>
      <c r="AD214" s="27">
        <v>0</v>
      </c>
      <c r="AE214" s="27">
        <v>0</v>
      </c>
    </row>
    <row r="215" spans="1:31" x14ac:dyDescent="0.2">
      <c r="A215" s="80" t="s">
        <v>437</v>
      </c>
      <c r="B215" s="4" t="s">
        <v>438</v>
      </c>
      <c r="C215" s="27">
        <v>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1.395E-4</v>
      </c>
      <c r="L215" s="27">
        <v>2.7900000000000001E-4</v>
      </c>
      <c r="M215" s="27">
        <v>4.1849999999999998E-4</v>
      </c>
      <c r="N215" s="27">
        <v>5.5800000000000001E-4</v>
      </c>
      <c r="O215" s="27">
        <v>6.9749999999999999E-4</v>
      </c>
      <c r="P215" s="27">
        <v>8.3699999999999996E-4</v>
      </c>
      <c r="Q215" s="27">
        <v>9.7649999999999994E-4</v>
      </c>
      <c r="R215" s="27">
        <v>1.116E-3</v>
      </c>
      <c r="S215" s="27">
        <v>1.2554999999999999E-3</v>
      </c>
      <c r="T215" s="27">
        <v>1.395E-3</v>
      </c>
      <c r="U215" s="27">
        <v>1.7114999999999999E-3</v>
      </c>
      <c r="V215" s="27">
        <v>2.0279999999999999E-3</v>
      </c>
      <c r="W215" s="27">
        <v>2.3444999999999998E-3</v>
      </c>
      <c r="X215" s="27">
        <v>2.6609999999999997E-3</v>
      </c>
      <c r="Y215" s="27">
        <v>2.9774999999999997E-3</v>
      </c>
      <c r="Z215" s="27">
        <v>3.2940000000000001E-3</v>
      </c>
      <c r="AA215" s="27">
        <v>3.6105E-3</v>
      </c>
      <c r="AB215" s="27">
        <v>3.9269999999999999E-3</v>
      </c>
      <c r="AC215" s="27">
        <v>4.2434999999999999E-3</v>
      </c>
      <c r="AD215" s="27">
        <v>4.5599999999999998E-3</v>
      </c>
      <c r="AE215" s="27">
        <v>4.8764999999999998E-3</v>
      </c>
    </row>
    <row r="216" spans="1:31" x14ac:dyDescent="0.2">
      <c r="A216" s="80" t="s">
        <v>439</v>
      </c>
      <c r="B216" s="4" t="s">
        <v>440</v>
      </c>
      <c r="C216" s="21">
        <f t="shared" ref="C216" si="85">+C217+C225+C226+C230+C240</f>
        <v>5.4826240693027994</v>
      </c>
      <c r="D216" s="21">
        <f t="shared" ref="D216:AE216" si="86">+D217+D225+D226+D230+D240</f>
        <v>5.927328081606305</v>
      </c>
      <c r="E216" s="21">
        <f t="shared" si="86"/>
        <v>6.3460705935864192</v>
      </c>
      <c r="F216" s="21">
        <f t="shared" si="86"/>
        <v>6.8044439437518234</v>
      </c>
      <c r="G216" s="21">
        <f t="shared" si="86"/>
        <v>7.4530688149085851</v>
      </c>
      <c r="H216" s="21">
        <f t="shared" si="86"/>
        <v>7.8790061017437871</v>
      </c>
      <c r="I216" s="21">
        <f t="shared" si="86"/>
        <v>8.7949181790000619</v>
      </c>
      <c r="J216" s="21">
        <f t="shared" si="86"/>
        <v>10.32863500553197</v>
      </c>
      <c r="K216" s="21">
        <f t="shared" si="86"/>
        <v>10.430773649831476</v>
      </c>
      <c r="L216" s="21">
        <f t="shared" si="86"/>
        <v>11.467899747833599</v>
      </c>
      <c r="M216" s="21">
        <f t="shared" si="86"/>
        <v>11.535696426994782</v>
      </c>
      <c r="N216" s="21">
        <f t="shared" si="86"/>
        <v>8.8387758347515728</v>
      </c>
      <c r="O216" s="21">
        <f t="shared" si="86"/>
        <v>9.621174252171631</v>
      </c>
      <c r="P216" s="21">
        <f t="shared" si="86"/>
        <v>9.4610823634063603</v>
      </c>
      <c r="Q216" s="21">
        <f t="shared" si="86"/>
        <v>11.702868099688075</v>
      </c>
      <c r="R216" s="21">
        <f t="shared" si="86"/>
        <v>13.199941405891918</v>
      </c>
      <c r="S216" s="21">
        <f t="shared" si="86"/>
        <v>14.668642968110918</v>
      </c>
      <c r="T216" s="21">
        <f t="shared" si="86"/>
        <v>16.248808003997663</v>
      </c>
      <c r="U216" s="21">
        <f t="shared" si="86"/>
        <v>15.852737549841894</v>
      </c>
      <c r="V216" s="21">
        <f t="shared" si="86"/>
        <v>15.433840818811539</v>
      </c>
      <c r="W216" s="21">
        <f t="shared" si="86"/>
        <v>15.508574870731424</v>
      </c>
      <c r="X216" s="21">
        <f t="shared" si="86"/>
        <v>16.038951121258396</v>
      </c>
      <c r="Y216" s="21">
        <f t="shared" si="86"/>
        <v>17.649252120430855</v>
      </c>
      <c r="Z216" s="21">
        <f t="shared" si="86"/>
        <v>15.914012708123456</v>
      </c>
      <c r="AA216" s="21">
        <f t="shared" si="86"/>
        <v>14.754634702228293</v>
      </c>
      <c r="AB216" s="21">
        <f t="shared" si="86"/>
        <v>15.384513212603892</v>
      </c>
      <c r="AC216" s="21">
        <f t="shared" si="86"/>
        <v>15.288886609916732</v>
      </c>
      <c r="AD216" s="21">
        <f t="shared" si="86"/>
        <v>14.790730061288139</v>
      </c>
      <c r="AE216" s="21">
        <f t="shared" si="86"/>
        <v>15.054780325536594</v>
      </c>
    </row>
    <row r="217" spans="1:31" x14ac:dyDescent="0.2">
      <c r="A217" s="80" t="s">
        <v>441</v>
      </c>
      <c r="B217" s="4" t="s">
        <v>395</v>
      </c>
      <c r="C217" s="21">
        <f>+C218+C219</f>
        <v>0.49029915482866315</v>
      </c>
      <c r="D217" s="21">
        <f t="shared" ref="D217:AE217" si="87">+D218+D219</f>
        <v>0.49861331133331438</v>
      </c>
      <c r="E217" s="21">
        <f t="shared" si="87"/>
        <v>0.51601335606664056</v>
      </c>
      <c r="F217" s="21">
        <f t="shared" si="87"/>
        <v>0.53905950813808279</v>
      </c>
      <c r="G217" s="21">
        <f t="shared" si="87"/>
        <v>0.56075248522998633</v>
      </c>
      <c r="H217" s="21">
        <f t="shared" si="87"/>
        <v>0.57272857420733669</v>
      </c>
      <c r="I217" s="21">
        <f t="shared" si="87"/>
        <v>0.58463067864099005</v>
      </c>
      <c r="J217" s="21">
        <f t="shared" si="87"/>
        <v>0.6215319210002811</v>
      </c>
      <c r="K217" s="21">
        <f t="shared" si="87"/>
        <v>0.5924898569776702</v>
      </c>
      <c r="L217" s="21">
        <f t="shared" si="87"/>
        <v>0.55921448978009836</v>
      </c>
      <c r="M217" s="21">
        <f t="shared" si="87"/>
        <v>0.52741179090861601</v>
      </c>
      <c r="N217" s="21">
        <f t="shared" si="87"/>
        <v>0.50419877674300795</v>
      </c>
      <c r="O217" s="21">
        <f t="shared" si="87"/>
        <v>0.47181579781695776</v>
      </c>
      <c r="P217" s="21">
        <f t="shared" si="87"/>
        <v>0.4390653586783968</v>
      </c>
      <c r="Q217" s="21">
        <f t="shared" si="87"/>
        <v>0.41107207230860687</v>
      </c>
      <c r="R217" s="21">
        <f t="shared" si="87"/>
        <v>0.38101012732077177</v>
      </c>
      <c r="S217" s="21">
        <f t="shared" si="87"/>
        <v>0.35162660633852527</v>
      </c>
      <c r="T217" s="21">
        <f t="shared" si="87"/>
        <v>0.32030961278891912</v>
      </c>
      <c r="U217" s="21">
        <f t="shared" si="87"/>
        <v>0.30790396402342635</v>
      </c>
      <c r="V217" s="21">
        <f t="shared" si="87"/>
        <v>0.28891511451486335</v>
      </c>
      <c r="W217" s="21">
        <f t="shared" si="87"/>
        <v>0.2783149089606527</v>
      </c>
      <c r="X217" s="21">
        <f t="shared" si="87"/>
        <v>0.26553327092373274</v>
      </c>
      <c r="Y217" s="21">
        <f t="shared" si="87"/>
        <v>0.27326657014722755</v>
      </c>
      <c r="Z217" s="21">
        <f t="shared" si="87"/>
        <v>0.28166062344713405</v>
      </c>
      <c r="AA217" s="21">
        <f t="shared" si="87"/>
        <v>0.26239649662230546</v>
      </c>
      <c r="AB217" s="21">
        <f t="shared" si="87"/>
        <v>0.24077303987136159</v>
      </c>
      <c r="AC217" s="21">
        <f t="shared" si="87"/>
        <v>0.20695155396412523</v>
      </c>
      <c r="AD217" s="21">
        <f t="shared" si="87"/>
        <v>0.17357831949275543</v>
      </c>
      <c r="AE217" s="21">
        <f t="shared" si="87"/>
        <v>0.14020508502138562</v>
      </c>
    </row>
    <row r="218" spans="1:31" x14ac:dyDescent="0.2">
      <c r="A218" s="80" t="s">
        <v>442</v>
      </c>
      <c r="B218" s="4" t="s">
        <v>397</v>
      </c>
      <c r="C218" s="27">
        <v>0.27850398704686991</v>
      </c>
      <c r="D218" s="27">
        <v>0.28183503846697772</v>
      </c>
      <c r="E218" s="27">
        <v>0.29375417515306296</v>
      </c>
      <c r="F218" s="27">
        <v>0.30669906304734534</v>
      </c>
      <c r="G218" s="27">
        <v>0.31962953946842176</v>
      </c>
      <c r="H218" s="27">
        <v>0.32936813612217986</v>
      </c>
      <c r="I218" s="27">
        <v>0.33661951038382981</v>
      </c>
      <c r="J218" s="27">
        <v>0.3623334662455947</v>
      </c>
      <c r="K218" s="27">
        <v>0.34423848037257782</v>
      </c>
      <c r="L218" s="27">
        <v>0.32192658498457533</v>
      </c>
      <c r="M218" s="27">
        <v>0.30110444500167244</v>
      </c>
      <c r="N218" s="27">
        <v>0.28888976086861257</v>
      </c>
      <c r="O218" s="27">
        <v>0.26752355804768624</v>
      </c>
      <c r="P218" s="27">
        <v>0.24580900708813122</v>
      </c>
      <c r="Q218" s="27">
        <v>0.2288713782461563</v>
      </c>
      <c r="R218" s="27">
        <v>0.20988550887678514</v>
      </c>
      <c r="S218" s="27">
        <v>0.19159912199852355</v>
      </c>
      <c r="T218" s="27">
        <v>0.17140095326569671</v>
      </c>
      <c r="U218" s="27">
        <v>0.16659083425261559</v>
      </c>
      <c r="V218" s="27">
        <v>0.15517174554659571</v>
      </c>
      <c r="W218" s="27">
        <v>0.15211602207058028</v>
      </c>
      <c r="X218" s="27">
        <v>0.14685407204241582</v>
      </c>
      <c r="Y218" s="27">
        <v>0.14666986721988112</v>
      </c>
      <c r="Z218" s="27">
        <v>0.14711133460099762</v>
      </c>
      <c r="AA218" s="27">
        <v>0.13787832712046386</v>
      </c>
      <c r="AB218" s="27">
        <v>0.12629591434824028</v>
      </c>
      <c r="AC218" s="27">
        <v>0.10873137269586107</v>
      </c>
      <c r="AD218" s="27">
        <v>9.1635633950702566E-2</v>
      </c>
      <c r="AE218" s="27">
        <v>7.4539895205544077E-2</v>
      </c>
    </row>
    <row r="219" spans="1:31" x14ac:dyDescent="0.2">
      <c r="A219" s="80" t="s">
        <v>443</v>
      </c>
      <c r="B219" s="4" t="s">
        <v>399</v>
      </c>
      <c r="C219" s="21">
        <f t="shared" ref="C219" si="88">+C220+C221+C222+C223+C224</f>
        <v>0.21179516778179328</v>
      </c>
      <c r="D219" s="21">
        <f t="shared" ref="D219:AE219" si="89">+D220+D221+D222+D223+D224</f>
        <v>0.21677827286633666</v>
      </c>
      <c r="E219" s="21">
        <f t="shared" si="89"/>
        <v>0.22225918091357763</v>
      </c>
      <c r="F219" s="21">
        <f t="shared" si="89"/>
        <v>0.23236044509073744</v>
      </c>
      <c r="G219" s="21">
        <f t="shared" si="89"/>
        <v>0.24112294576156457</v>
      </c>
      <c r="H219" s="21">
        <f t="shared" si="89"/>
        <v>0.24336043808515681</v>
      </c>
      <c r="I219" s="21">
        <f t="shared" si="89"/>
        <v>0.24801116825716021</v>
      </c>
      <c r="J219" s="21">
        <f t="shared" si="89"/>
        <v>0.25919845475468639</v>
      </c>
      <c r="K219" s="21">
        <f t="shared" si="89"/>
        <v>0.24825137660509244</v>
      </c>
      <c r="L219" s="21">
        <f t="shared" si="89"/>
        <v>0.23728790479552309</v>
      </c>
      <c r="M219" s="21">
        <f t="shared" si="89"/>
        <v>0.22630734590694362</v>
      </c>
      <c r="N219" s="21">
        <f t="shared" si="89"/>
        <v>0.21530901587439538</v>
      </c>
      <c r="O219" s="21">
        <f t="shared" si="89"/>
        <v>0.20429223976927152</v>
      </c>
      <c r="P219" s="21">
        <f t="shared" si="89"/>
        <v>0.19325635159026561</v>
      </c>
      <c r="Q219" s="21">
        <f t="shared" si="89"/>
        <v>0.18220069406245054</v>
      </c>
      <c r="R219" s="21">
        <f t="shared" si="89"/>
        <v>0.1711246184439866</v>
      </c>
      <c r="S219" s="21">
        <f t="shared" si="89"/>
        <v>0.16002748434000169</v>
      </c>
      <c r="T219" s="21">
        <f t="shared" si="89"/>
        <v>0.14890865952322238</v>
      </c>
      <c r="U219" s="21">
        <f t="shared" si="89"/>
        <v>0.14131312977081079</v>
      </c>
      <c r="V219" s="21">
        <f t="shared" si="89"/>
        <v>0.13374336896826763</v>
      </c>
      <c r="W219" s="21">
        <f t="shared" si="89"/>
        <v>0.12619888689007241</v>
      </c>
      <c r="X219" s="21">
        <f t="shared" si="89"/>
        <v>0.11867919888131694</v>
      </c>
      <c r="Y219" s="21">
        <f t="shared" si="89"/>
        <v>0.12659670292734643</v>
      </c>
      <c r="Z219" s="21">
        <f t="shared" si="89"/>
        <v>0.1345492888461364</v>
      </c>
      <c r="AA219" s="21">
        <f t="shared" si="89"/>
        <v>0.12451816950184162</v>
      </c>
      <c r="AB219" s="21">
        <f t="shared" si="89"/>
        <v>0.11447712552312131</v>
      </c>
      <c r="AC219" s="21">
        <f t="shared" si="89"/>
        <v>9.8220181268264151E-2</v>
      </c>
      <c r="AD219" s="21">
        <f t="shared" si="89"/>
        <v>8.1942685542052862E-2</v>
      </c>
      <c r="AE219" s="21">
        <f t="shared" si="89"/>
        <v>6.566518981584156E-2</v>
      </c>
    </row>
    <row r="220" spans="1:31" x14ac:dyDescent="0.2">
      <c r="A220" s="80" t="s">
        <v>444</v>
      </c>
      <c r="B220" s="4" t="s">
        <v>401</v>
      </c>
      <c r="C220" s="27">
        <v>6.3278336735724264E-2</v>
      </c>
      <c r="D220" s="27">
        <v>6.3115282075179399E-2</v>
      </c>
      <c r="E220" s="27">
        <v>6.5412391837348816E-2</v>
      </c>
      <c r="F220" s="27">
        <v>6.7464752861711622E-2</v>
      </c>
      <c r="G220" s="27">
        <v>6.9347751072897909E-2</v>
      </c>
      <c r="H220" s="27">
        <v>7.0155465185785082E-2</v>
      </c>
      <c r="I220" s="27">
        <v>7.1338860184805383E-2</v>
      </c>
      <c r="J220" s="27">
        <v>7.7173819247690581E-2</v>
      </c>
      <c r="K220" s="27">
        <v>7.3880509997975019E-2</v>
      </c>
      <c r="L220" s="27">
        <v>7.0639359541187843E-2</v>
      </c>
      <c r="M220" s="27">
        <v>6.7449801416253868E-2</v>
      </c>
      <c r="N220" s="27">
        <v>6.4311275572053281E-2</v>
      </c>
      <c r="O220" s="27">
        <v>6.1223228270607506E-2</v>
      </c>
      <c r="P220" s="27">
        <v>5.8185111991986727E-2</v>
      </c>
      <c r="Q220" s="27">
        <v>5.5196385340903133E-2</v>
      </c>
      <c r="R220" s="27">
        <v>5.2256512954954995E-2</v>
      </c>
      <c r="S220" s="27">
        <v>4.9364965414486359E-2</v>
      </c>
      <c r="T220" s="27">
        <v>4.6521219154030569E-2</v>
      </c>
      <c r="U220" s="27">
        <v>4.3884591840740894E-2</v>
      </c>
      <c r="V220" s="27">
        <v>4.1291792248587124E-2</v>
      </c>
      <c r="W220" s="27">
        <v>3.8742346303964344E-2</v>
      </c>
      <c r="X220" s="27">
        <v>3.623578509673963E-2</v>
      </c>
      <c r="Y220" s="27">
        <v>3.6976759103228007E-2</v>
      </c>
      <c r="Z220" s="27">
        <v>3.7700214662341199E-2</v>
      </c>
      <c r="AA220" s="27">
        <v>3.4054529608213355E-2</v>
      </c>
      <c r="AB220" s="27">
        <v>3.0472805316899682E-2</v>
      </c>
      <c r="AC220" s="27">
        <v>2.6086754747836699E-2</v>
      </c>
      <c r="AD220" s="27">
        <v>2.1985157087283894E-2</v>
      </c>
      <c r="AE220" s="27">
        <v>1.7883559426731081E-2</v>
      </c>
    </row>
    <row r="221" spans="1:31" x14ac:dyDescent="0.2">
      <c r="A221" s="80" t="s">
        <v>445</v>
      </c>
      <c r="B221" s="4" t="s">
        <v>403</v>
      </c>
      <c r="C221" s="27">
        <v>2.7105297357140998E-2</v>
      </c>
      <c r="D221" s="27">
        <v>2.8634782262343481E-2</v>
      </c>
      <c r="E221" s="27">
        <v>2.8767906899289361E-2</v>
      </c>
      <c r="F221" s="27">
        <v>2.9941794386661107E-2</v>
      </c>
      <c r="G221" s="27">
        <v>3.1970877214344814E-2</v>
      </c>
      <c r="H221" s="27">
        <v>3.2938626375743428E-2</v>
      </c>
      <c r="I221" s="27">
        <v>3.3042204030220214E-2</v>
      </c>
      <c r="J221" s="27">
        <v>3.4419582145419347E-2</v>
      </c>
      <c r="K221" s="27">
        <v>3.2875594372927495E-2</v>
      </c>
      <c r="L221" s="27">
        <v>3.1302902801206019E-2</v>
      </c>
      <c r="M221" s="27">
        <v>2.9701433315859681E-2</v>
      </c>
      <c r="N221" s="27">
        <v>2.8071113388864938E-2</v>
      </c>
      <c r="O221" s="27">
        <v>2.641187201448222E-2</v>
      </c>
      <c r="P221" s="27">
        <v>2.4723639648858133E-2</v>
      </c>
      <c r="Q221" s="27">
        <v>2.3006348153045805E-2</v>
      </c>
      <c r="R221" s="27">
        <v>2.1259930739195795E-2</v>
      </c>
      <c r="S221" s="27">
        <v>1.9484321919691773E-2</v>
      </c>
      <c r="T221" s="27">
        <v>1.7679457459024352E-2</v>
      </c>
      <c r="U221" s="27">
        <v>1.7698021687663393E-2</v>
      </c>
      <c r="V221" s="27">
        <v>1.7715036269761158E-2</v>
      </c>
      <c r="W221" s="27">
        <v>1.7730495422496061E-2</v>
      </c>
      <c r="X221" s="27">
        <v>1.7744393487388148E-2</v>
      </c>
      <c r="Y221" s="27">
        <v>1.9581632064306687E-2</v>
      </c>
      <c r="Z221" s="27">
        <v>2.1444047664905954E-2</v>
      </c>
      <c r="AA221" s="27">
        <v>1.8706713418567913E-2</v>
      </c>
      <c r="AB221" s="27">
        <v>1.5927667630018811E-2</v>
      </c>
      <c r="AC221" s="27">
        <v>1.443359112800096E-2</v>
      </c>
      <c r="AD221" s="27">
        <v>1.2824875943967886E-2</v>
      </c>
      <c r="AE221" s="27">
        <v>1.1216160759934814E-2</v>
      </c>
    </row>
    <row r="222" spans="1:31" x14ac:dyDescent="0.2">
      <c r="A222" s="80" t="s">
        <v>446</v>
      </c>
      <c r="B222" s="4" t="s">
        <v>405</v>
      </c>
      <c r="C222" s="27">
        <v>7.492189730960639E-3</v>
      </c>
      <c r="D222" s="27">
        <v>7.4030213137485255E-3</v>
      </c>
      <c r="E222" s="27">
        <v>7.6481491707664166E-3</v>
      </c>
      <c r="F222" s="27">
        <v>7.6794249712030683E-3</v>
      </c>
      <c r="G222" s="27">
        <v>7.9051058611586643E-3</v>
      </c>
      <c r="H222" s="27">
        <v>7.7010729115969652E-3</v>
      </c>
      <c r="I222" s="27">
        <v>8.181296390443538E-3</v>
      </c>
      <c r="J222" s="27">
        <v>9.8741438365745216E-3</v>
      </c>
      <c r="K222" s="27">
        <v>9.559926241211901E-3</v>
      </c>
      <c r="L222" s="27">
        <v>9.2448663935847334E-3</v>
      </c>
      <c r="M222" s="27">
        <v>8.9289636869182721E-3</v>
      </c>
      <c r="N222" s="27">
        <v>8.6122175184885803E-3</v>
      </c>
      <c r="O222" s="27">
        <v>8.2946272895855488E-3</v>
      </c>
      <c r="P222" s="27">
        <v>7.9761924054763192E-3</v>
      </c>
      <c r="Q222" s="27">
        <v>7.6569122753693767E-3</v>
      </c>
      <c r="R222" s="27">
        <v>7.3367863123790693E-3</v>
      </c>
      <c r="S222" s="27">
        <v>7.0158139334907509E-3</v>
      </c>
      <c r="T222" s="27">
        <v>6.6939945595263289E-3</v>
      </c>
      <c r="U222" s="27">
        <v>5.7898203982657132E-3</v>
      </c>
      <c r="V222" s="27">
        <v>4.8833027871205891E-3</v>
      </c>
      <c r="W222" s="27">
        <v>3.974440193418651E-3</v>
      </c>
      <c r="X222" s="27">
        <v>3.0632310944738962E-3</v>
      </c>
      <c r="Y222" s="27">
        <v>3.0812493943996951E-3</v>
      </c>
      <c r="Z222" s="27">
        <v>3.099305464826826E-3</v>
      </c>
      <c r="AA222" s="27">
        <v>3.4523401542758936E-3</v>
      </c>
      <c r="AB222" s="27">
        <v>3.8062695009169474E-3</v>
      </c>
      <c r="AC222" s="27">
        <v>3.0456581463155072E-3</v>
      </c>
      <c r="AD222" s="27">
        <v>2.2801823195428557E-3</v>
      </c>
      <c r="AE222" s="27">
        <v>1.5147064927702044E-3</v>
      </c>
    </row>
    <row r="223" spans="1:31" x14ac:dyDescent="0.2">
      <c r="A223" s="80" t="s">
        <v>447</v>
      </c>
      <c r="B223" s="4" t="s">
        <v>407</v>
      </c>
      <c r="C223" s="27">
        <v>3.3687936851609215E-2</v>
      </c>
      <c r="D223" s="27">
        <v>3.4228115887646932E-2</v>
      </c>
      <c r="E223" s="27">
        <v>3.6493149652414431E-2</v>
      </c>
      <c r="F223" s="27">
        <v>3.7310621998890015E-2</v>
      </c>
      <c r="G223" s="27">
        <v>3.7081349858122899E-2</v>
      </c>
      <c r="H223" s="27">
        <v>3.7952131131591044E-2</v>
      </c>
      <c r="I223" s="27">
        <v>3.711438899505546E-2</v>
      </c>
      <c r="J223" s="27">
        <v>3.7617599520908457E-2</v>
      </c>
      <c r="K223" s="27">
        <v>3.6121945571770148E-2</v>
      </c>
      <c r="L223" s="27">
        <v>3.459398317331943E-2</v>
      </c>
      <c r="M223" s="27">
        <v>3.3033653690798311E-2</v>
      </c>
      <c r="N223" s="27">
        <v>3.1440899870015554E-2</v>
      </c>
      <c r="O223" s="27">
        <v>2.9815665780371561E-2</v>
      </c>
      <c r="P223" s="27">
        <v>2.8157896761146613E-2</v>
      </c>
      <c r="Q223" s="27">
        <v>2.6467539370816306E-2</v>
      </c>
      <c r="R223" s="27">
        <v>2.4744541339176387E-2</v>
      </c>
      <c r="S223" s="27">
        <v>2.2988851522080134E-2</v>
      </c>
      <c r="T223" s="27">
        <v>2.1200419858606635E-2</v>
      </c>
      <c r="U223" s="27">
        <v>2.0853064491222578E-2</v>
      </c>
      <c r="V223" s="27">
        <v>2.0497218307778439E-2</v>
      </c>
      <c r="W223" s="27">
        <v>2.0132867214467838E-2</v>
      </c>
      <c r="X223" s="27">
        <v>1.9759997411775442E-2</v>
      </c>
      <c r="Y223" s="27">
        <v>2.1267445806854152E-2</v>
      </c>
      <c r="Z223" s="27">
        <v>2.2796659655895179E-2</v>
      </c>
      <c r="AA223" s="27">
        <v>2.109984387945511E-2</v>
      </c>
      <c r="AB223" s="27">
        <v>1.9373462641766693E-2</v>
      </c>
      <c r="AC223" s="27">
        <v>1.7225102843546499E-2</v>
      </c>
      <c r="AD223" s="27">
        <v>1.4924572800855976E-2</v>
      </c>
      <c r="AE223" s="27">
        <v>1.2624042758165449E-2</v>
      </c>
    </row>
    <row r="224" spans="1:31" x14ac:dyDescent="0.2">
      <c r="A224" s="80" t="s">
        <v>448</v>
      </c>
      <c r="B224" s="4" t="s">
        <v>409</v>
      </c>
      <c r="C224" s="27">
        <v>8.0231407106358149E-2</v>
      </c>
      <c r="D224" s="27">
        <v>8.3397071327418318E-2</v>
      </c>
      <c r="E224" s="27">
        <v>8.3937583353758588E-2</v>
      </c>
      <c r="F224" s="27">
        <v>8.9963850872271656E-2</v>
      </c>
      <c r="G224" s="27">
        <v>9.4817861755040297E-2</v>
      </c>
      <c r="H224" s="27">
        <v>9.4613142480440282E-2</v>
      </c>
      <c r="I224" s="27">
        <v>9.8334418656635614E-2</v>
      </c>
      <c r="J224" s="27">
        <v>0.10011331000409347</v>
      </c>
      <c r="K224" s="27">
        <v>9.5813400421207867E-2</v>
      </c>
      <c r="L224" s="27">
        <v>9.1506792886225055E-2</v>
      </c>
      <c r="M224" s="27">
        <v>8.7193493797113483E-2</v>
      </c>
      <c r="N224" s="27">
        <v>8.2873509524973021E-2</v>
      </c>
      <c r="O224" s="27">
        <v>7.8546846414224672E-2</v>
      </c>
      <c r="P224" s="27">
        <v>7.4213510782797823E-2</v>
      </c>
      <c r="Q224" s="27">
        <v>6.9873508922315919E-2</v>
      </c>
      <c r="R224" s="27">
        <v>6.5526847098280355E-2</v>
      </c>
      <c r="S224" s="27">
        <v>6.1173531550252652E-2</v>
      </c>
      <c r="T224" s="27">
        <v>5.6813568492034512E-2</v>
      </c>
      <c r="U224" s="27">
        <v>5.3087631352918198E-2</v>
      </c>
      <c r="V224" s="27">
        <v>4.935601935502034E-2</v>
      </c>
      <c r="W224" s="27">
        <v>4.5618737755725544E-2</v>
      </c>
      <c r="X224" s="27">
        <v>4.1875791790939823E-2</v>
      </c>
      <c r="Y224" s="27">
        <v>4.568961655855789E-2</v>
      </c>
      <c r="Z224" s="27">
        <v>4.9509061398167242E-2</v>
      </c>
      <c r="AA224" s="27">
        <v>4.7204742441329342E-2</v>
      </c>
      <c r="AB224" s="27">
        <v>4.4896920433519172E-2</v>
      </c>
      <c r="AC224" s="27">
        <v>3.7429074402564495E-2</v>
      </c>
      <c r="AD224" s="27">
        <v>2.9927897390402254E-2</v>
      </c>
      <c r="AE224" s="27">
        <v>2.2426720378240013E-2</v>
      </c>
    </row>
    <row r="225" spans="1:31" x14ac:dyDescent="0.2">
      <c r="A225" s="80" t="s">
        <v>449</v>
      </c>
      <c r="B225" s="4" t="s">
        <v>411</v>
      </c>
      <c r="C225" s="27">
        <v>3.5845313007096959E-2</v>
      </c>
      <c r="D225" s="27">
        <v>3.5006695164937811E-2</v>
      </c>
      <c r="E225" s="27">
        <v>3.4560208813788261E-2</v>
      </c>
      <c r="F225" s="27">
        <v>3.4711999240525225E-2</v>
      </c>
      <c r="G225" s="27">
        <v>3.4534173731740461E-2</v>
      </c>
      <c r="H225" s="27">
        <v>3.3720500887895535E-2</v>
      </c>
      <c r="I225" s="27">
        <v>2.863087753684921E-2</v>
      </c>
      <c r="J225" s="27">
        <v>2.7703499999999999E-2</v>
      </c>
      <c r="K225" s="27">
        <v>2.7432869999999998E-2</v>
      </c>
      <c r="L225" s="27">
        <v>2.7162239999999994E-2</v>
      </c>
      <c r="M225" s="27">
        <v>2.6891609999999993E-2</v>
      </c>
      <c r="N225" s="27">
        <v>2.6620979999999995E-2</v>
      </c>
      <c r="O225" s="27">
        <v>2.6350349999999998E-2</v>
      </c>
      <c r="P225" s="27">
        <v>2.6079719999999997E-2</v>
      </c>
      <c r="Q225" s="27">
        <v>2.5809089999999996E-2</v>
      </c>
      <c r="R225" s="27">
        <v>2.5538459999999999E-2</v>
      </c>
      <c r="S225" s="27">
        <v>2.5267830000000002E-2</v>
      </c>
      <c r="T225" s="27">
        <v>2.4997200000000001E-2</v>
      </c>
      <c r="U225" s="27">
        <v>2.7038357457163809E-2</v>
      </c>
      <c r="V225" s="27">
        <v>2.9079514914327618E-2</v>
      </c>
      <c r="W225" s="27">
        <v>3.112067237149143E-2</v>
      </c>
      <c r="X225" s="27">
        <v>2.9245479611974129E-2</v>
      </c>
      <c r="Y225" s="27">
        <v>2.7370286852456824E-2</v>
      </c>
      <c r="Z225" s="27">
        <v>2.5495094092939527E-2</v>
      </c>
      <c r="AA225" s="27">
        <v>2.6457550456697111E-2</v>
      </c>
      <c r="AB225" s="27">
        <v>2.7420006820454694E-2</v>
      </c>
      <c r="AC225" s="27">
        <v>2.659639832822188E-2</v>
      </c>
      <c r="AD225" s="27">
        <v>2.5772789835989064E-2</v>
      </c>
      <c r="AE225" s="27">
        <v>2.4949181343756247E-2</v>
      </c>
    </row>
    <row r="226" spans="1:31" x14ac:dyDescent="0.2">
      <c r="A226" s="80" t="s">
        <v>450</v>
      </c>
      <c r="B226" s="4" t="s">
        <v>413</v>
      </c>
      <c r="C226" s="21">
        <f t="shared" ref="C226" si="90">+C227+C228+C229</f>
        <v>4.7750137433001463</v>
      </c>
      <c r="D226" s="21">
        <f t="shared" ref="D226:AE226" si="91">+D227+D228+D229</f>
        <v>5.2079260270905747</v>
      </c>
      <c r="E226" s="21">
        <f t="shared" si="91"/>
        <v>5.6056025191056769</v>
      </c>
      <c r="F226" s="21">
        <f t="shared" si="91"/>
        <v>6.034666490391988</v>
      </c>
      <c r="G226" s="21">
        <f t="shared" si="91"/>
        <v>6.6539360434631751</v>
      </c>
      <c r="H226" s="21">
        <f t="shared" si="91"/>
        <v>7.0663017602017906</v>
      </c>
      <c r="I226" s="21">
        <f t="shared" si="91"/>
        <v>7.9674328584769931</v>
      </c>
      <c r="J226" s="21">
        <f t="shared" si="91"/>
        <v>9.4460118445316894</v>
      </c>
      <c r="K226" s="21">
        <f t="shared" si="91"/>
        <v>9.5719533838538062</v>
      </c>
      <c r="L226" s="21">
        <f t="shared" si="91"/>
        <v>10.637115680053499</v>
      </c>
      <c r="M226" s="21">
        <f t="shared" si="91"/>
        <v>10.731475889086166</v>
      </c>
      <c r="N226" s="21">
        <f t="shared" si="91"/>
        <v>8.0525291420085665</v>
      </c>
      <c r="O226" s="21">
        <f t="shared" si="91"/>
        <v>8.8620713693546733</v>
      </c>
      <c r="P226" s="21">
        <f t="shared" si="91"/>
        <v>8.7294907507279635</v>
      </c>
      <c r="Q226" s="21">
        <f t="shared" si="91"/>
        <v>10.994030604379468</v>
      </c>
      <c r="R226" s="21">
        <f t="shared" si="91"/>
        <v>12.515926686571145</v>
      </c>
      <c r="S226" s="21">
        <f t="shared" si="91"/>
        <v>14.008772600772394</v>
      </c>
      <c r="T226" s="21">
        <f t="shared" si="91"/>
        <v>15.615015461208744</v>
      </c>
      <c r="U226" s="21">
        <f t="shared" si="91"/>
        <v>15.168738426527746</v>
      </c>
      <c r="V226" s="21">
        <f t="shared" si="91"/>
        <v>14.706218315715233</v>
      </c>
      <c r="W226" s="21">
        <f t="shared" si="91"/>
        <v>14.728940343898605</v>
      </c>
      <c r="X226" s="21">
        <f t="shared" si="91"/>
        <v>15.24880276194853</v>
      </c>
      <c r="Y226" s="21">
        <f t="shared" si="91"/>
        <v>16.864274991383532</v>
      </c>
      <c r="Z226" s="21">
        <f t="shared" si="91"/>
        <v>15.10026605526226</v>
      </c>
      <c r="AA226" s="21">
        <f t="shared" si="91"/>
        <v>14.007854947661082</v>
      </c>
      <c r="AB226" s="21">
        <f t="shared" si="91"/>
        <v>14.616879686256784</v>
      </c>
      <c r="AC226" s="21">
        <f t="shared" si="91"/>
        <v>14.515198169792754</v>
      </c>
      <c r="AD226" s="21">
        <f t="shared" si="91"/>
        <v>14.010538455951425</v>
      </c>
      <c r="AE226" s="21">
        <f t="shared" si="91"/>
        <v>14.268085554987145</v>
      </c>
    </row>
    <row r="227" spans="1:31" x14ac:dyDescent="0.2">
      <c r="A227" s="80" t="s">
        <v>451</v>
      </c>
      <c r="B227" s="4" t="s">
        <v>415</v>
      </c>
      <c r="C227" s="27">
        <v>1.1265882032369032</v>
      </c>
      <c r="D227" s="27">
        <v>1.2287269400392751</v>
      </c>
      <c r="E227" s="27">
        <v>1.3225523547278644</v>
      </c>
      <c r="F227" s="27">
        <v>1.4237831436786537</v>
      </c>
      <c r="G227" s="27">
        <v>1.5698899007728468</v>
      </c>
      <c r="H227" s="27">
        <v>1.6671810033479735</v>
      </c>
      <c r="I227" s="27">
        <v>1.8797884887842609</v>
      </c>
      <c r="J227" s="27">
        <v>2.2286355775660316</v>
      </c>
      <c r="K227" s="27">
        <v>2.258349471624844</v>
      </c>
      <c r="L227" s="27">
        <v>2.5096574975158763</v>
      </c>
      <c r="M227" s="27">
        <v>2.5319202812618555</v>
      </c>
      <c r="N227" s="27">
        <v>1.8998655973162497</v>
      </c>
      <c r="O227" s="27">
        <v>2.0908641519549485</v>
      </c>
      <c r="P227" s="27">
        <v>2.0595838732055363</v>
      </c>
      <c r="Q227" s="27">
        <v>2.5938658715481</v>
      </c>
      <c r="R227" s="27">
        <v>2.9529329370943094</v>
      </c>
      <c r="S227" s="27">
        <v>3.3051460796322365</v>
      </c>
      <c r="T227" s="27">
        <v>3.6841134199126948</v>
      </c>
      <c r="U227" s="27">
        <v>3.5788214836637993</v>
      </c>
      <c r="V227" s="27">
        <v>3.4696972531142398</v>
      </c>
      <c r="W227" s="27">
        <v>3.4750581526385433</v>
      </c>
      <c r="X227" s="27">
        <v>3.5977113844335338</v>
      </c>
      <c r="Y227" s="27">
        <v>3.9788562468733346</v>
      </c>
      <c r="Z227" s="27">
        <v>3.5626665216338811</v>
      </c>
      <c r="AA227" s="27">
        <v>3.3049295740417932</v>
      </c>
      <c r="AB227" s="27">
        <v>3.4486192308399666</v>
      </c>
      <c r="AC227" s="27">
        <v>3.4246291015767052</v>
      </c>
      <c r="AD227" s="27">
        <v>3.3055627049489935</v>
      </c>
      <c r="AE227" s="27">
        <v>3.3663268281850032</v>
      </c>
    </row>
    <row r="228" spans="1:31" x14ac:dyDescent="0.2">
      <c r="A228" s="80" t="s">
        <v>452</v>
      </c>
      <c r="B228" s="4" t="s">
        <v>417</v>
      </c>
      <c r="C228" s="27">
        <v>3.0233645211886463E-2</v>
      </c>
      <c r="D228" s="27">
        <v>3.2974687876811119E-2</v>
      </c>
      <c r="E228" s="27">
        <v>3.5492630361387646E-2</v>
      </c>
      <c r="F228" s="27">
        <v>3.8209306915308501E-2</v>
      </c>
      <c r="G228" s="27">
        <v>4.2130295830648853E-2</v>
      </c>
      <c r="H228" s="27">
        <v>4.4741245127897171E-2</v>
      </c>
      <c r="I228" s="27">
        <v>5.0446878531126012E-2</v>
      </c>
      <c r="J228" s="27">
        <v>5.9808701320610391E-2</v>
      </c>
      <c r="K228" s="27">
        <v>6.0606117207139799E-2</v>
      </c>
      <c r="L228" s="27">
        <v>6.7350336320972745E-2</v>
      </c>
      <c r="M228" s="27">
        <v>6.7947790744222511E-2</v>
      </c>
      <c r="N228" s="27">
        <v>5.0985677157361076E-2</v>
      </c>
      <c r="O228" s="27">
        <v>5.6111403239294165E-2</v>
      </c>
      <c r="P228" s="27">
        <v>5.5271951124385273E-2</v>
      </c>
      <c r="Q228" s="27">
        <v>6.9610191427785656E-2</v>
      </c>
      <c r="R228" s="27">
        <v>7.9246282268969848E-2</v>
      </c>
      <c r="S228" s="27">
        <v>8.8698438043244371E-2</v>
      </c>
      <c r="T228" s="27">
        <v>9.8868581916588566E-2</v>
      </c>
      <c r="U228" s="27">
        <v>9.6042918524165966E-2</v>
      </c>
      <c r="V228" s="27">
        <v>9.3114409898763906E-2</v>
      </c>
      <c r="W228" s="27">
        <v>9.3258277492769132E-2</v>
      </c>
      <c r="X228" s="27">
        <v>9.6549856690497704E-2</v>
      </c>
      <c r="Y228" s="27">
        <v>0.10677843756168851</v>
      </c>
      <c r="Z228" s="27">
        <v>9.560937644639457E-2</v>
      </c>
      <c r="AA228" s="27">
        <v>8.8692627798481444E-2</v>
      </c>
      <c r="AB228" s="27">
        <v>9.2548750285626077E-2</v>
      </c>
      <c r="AC228" s="27">
        <v>9.1904940014358588E-2</v>
      </c>
      <c r="AD228" s="27">
        <v>8.8709618794096334E-2</v>
      </c>
      <c r="AE228" s="27">
        <v>9.0340313078174972E-2</v>
      </c>
    </row>
    <row r="229" spans="1:31" x14ac:dyDescent="0.2">
      <c r="A229" s="80" t="s">
        <v>453</v>
      </c>
      <c r="B229" s="4" t="s">
        <v>419</v>
      </c>
      <c r="C229" s="27">
        <v>3.6181918948513569</v>
      </c>
      <c r="D229" s="27">
        <v>3.9462243991744885</v>
      </c>
      <c r="E229" s="27">
        <v>4.2475575340164253</v>
      </c>
      <c r="F229" s="27">
        <v>4.5726740397980263</v>
      </c>
      <c r="G229" s="27">
        <v>5.0419158468596796</v>
      </c>
      <c r="H229" s="27">
        <v>5.3543795117259201</v>
      </c>
      <c r="I229" s="27">
        <v>6.0371974911616064</v>
      </c>
      <c r="J229" s="27">
        <v>7.1575675656450466</v>
      </c>
      <c r="K229" s="27">
        <v>7.2529977950218232</v>
      </c>
      <c r="L229" s="27">
        <v>8.0601078462166509</v>
      </c>
      <c r="M229" s="27">
        <v>8.1316078170800878</v>
      </c>
      <c r="N229" s="27">
        <v>6.1016778675349563</v>
      </c>
      <c r="O229" s="27">
        <v>6.7150958141604304</v>
      </c>
      <c r="P229" s="27">
        <v>6.6146349263980424</v>
      </c>
      <c r="Q229" s="27">
        <v>8.3305545414035826</v>
      </c>
      <c r="R229" s="27">
        <v>9.4837474672078663</v>
      </c>
      <c r="S229" s="27">
        <v>10.614928083096913</v>
      </c>
      <c r="T229" s="27">
        <v>11.83203345937946</v>
      </c>
      <c r="U229" s="27">
        <v>11.493874024339782</v>
      </c>
      <c r="V229" s="27">
        <v>11.143406652702229</v>
      </c>
      <c r="W229" s="27">
        <v>11.160623913767292</v>
      </c>
      <c r="X229" s="27">
        <v>11.554541520824499</v>
      </c>
      <c r="Y229" s="27">
        <v>12.778640306948507</v>
      </c>
      <c r="Z229" s="27">
        <v>11.441990157181984</v>
      </c>
      <c r="AA229" s="27">
        <v>10.614232745820807</v>
      </c>
      <c r="AB229" s="27">
        <v>11.075711705131191</v>
      </c>
      <c r="AC229" s="27">
        <v>10.998664128201689</v>
      </c>
      <c r="AD229" s="27">
        <v>10.616266132208334</v>
      </c>
      <c r="AE229" s="27">
        <v>10.811418413723967</v>
      </c>
    </row>
    <row r="230" spans="1:31" x14ac:dyDescent="0.2">
      <c r="A230" s="80" t="s">
        <v>454</v>
      </c>
      <c r="B230" s="4" t="s">
        <v>421</v>
      </c>
      <c r="C230" s="21">
        <f t="shared" ref="C230" si="92">+C231+C232+C233+C234+C235+C236+C237</f>
        <v>0.18146585816689317</v>
      </c>
      <c r="D230" s="21">
        <f t="shared" ref="D230:AE230" si="93">+D231+D232+D233+D234+D235+D236+D237</f>
        <v>0.18578204801747755</v>
      </c>
      <c r="E230" s="21">
        <f t="shared" si="93"/>
        <v>0.18989450960031359</v>
      </c>
      <c r="F230" s="21">
        <f t="shared" si="93"/>
        <v>0.196005945981227</v>
      </c>
      <c r="G230" s="21">
        <f t="shared" si="93"/>
        <v>0.20384611248368337</v>
      </c>
      <c r="H230" s="21">
        <f t="shared" si="93"/>
        <v>0.2062552664467639</v>
      </c>
      <c r="I230" s="21">
        <f t="shared" si="93"/>
        <v>0.21422376434522922</v>
      </c>
      <c r="J230" s="21">
        <f t="shared" si="93"/>
        <v>0.23338773999999998</v>
      </c>
      <c r="K230" s="21">
        <f t="shared" si="93"/>
        <v>0.23889753899999999</v>
      </c>
      <c r="L230" s="21">
        <f t="shared" si="93"/>
        <v>0.244407338</v>
      </c>
      <c r="M230" s="21">
        <f t="shared" si="93"/>
        <v>0.24991713700000004</v>
      </c>
      <c r="N230" s="21">
        <f t="shared" si="93"/>
        <v>0.25542693600000005</v>
      </c>
      <c r="O230" s="21">
        <f t="shared" si="93"/>
        <v>0.26093673500000009</v>
      </c>
      <c r="P230" s="21">
        <f t="shared" si="93"/>
        <v>0.26644653400000001</v>
      </c>
      <c r="Q230" s="21">
        <f t="shared" si="93"/>
        <v>0.27195633300000005</v>
      </c>
      <c r="R230" s="21">
        <f t="shared" si="93"/>
        <v>0.27746613199999998</v>
      </c>
      <c r="S230" s="21">
        <f t="shared" si="93"/>
        <v>0.28297593100000001</v>
      </c>
      <c r="T230" s="21">
        <f t="shared" si="93"/>
        <v>0.28848573000000005</v>
      </c>
      <c r="U230" s="21">
        <f t="shared" si="93"/>
        <v>0.34905680183355819</v>
      </c>
      <c r="V230" s="21">
        <f t="shared" si="93"/>
        <v>0.4096278736671165</v>
      </c>
      <c r="W230" s="21">
        <f t="shared" si="93"/>
        <v>0.4701989455006747</v>
      </c>
      <c r="X230" s="21">
        <f t="shared" si="93"/>
        <v>0.49536960877415753</v>
      </c>
      <c r="Y230" s="21">
        <f t="shared" si="93"/>
        <v>0.48434027204764035</v>
      </c>
      <c r="Z230" s="21">
        <f t="shared" si="93"/>
        <v>0.5065909353211232</v>
      </c>
      <c r="AA230" s="21">
        <f t="shared" si="93"/>
        <v>0.45792570748820766</v>
      </c>
      <c r="AB230" s="21">
        <f t="shared" si="93"/>
        <v>0.49944047965529204</v>
      </c>
      <c r="AC230" s="21">
        <f t="shared" si="93"/>
        <v>0.54014048783163027</v>
      </c>
      <c r="AD230" s="21">
        <f t="shared" si="93"/>
        <v>0.58084049600796861</v>
      </c>
      <c r="AE230" s="21">
        <f t="shared" si="93"/>
        <v>0.62154050418430684</v>
      </c>
    </row>
    <row r="231" spans="1:31" x14ac:dyDescent="0.2">
      <c r="A231" s="80" t="s">
        <v>455</v>
      </c>
      <c r="B231" s="4" t="s">
        <v>423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</row>
    <row r="232" spans="1:31" x14ac:dyDescent="0.2">
      <c r="A232" s="80" t="s">
        <v>456</v>
      </c>
      <c r="B232" s="4" t="s">
        <v>425</v>
      </c>
      <c r="C232" s="27">
        <v>7.4384775000000004E-3</v>
      </c>
      <c r="D232" s="27">
        <v>7.2735350000000002E-3</v>
      </c>
      <c r="E232" s="27">
        <v>7.1085925000000001E-3</v>
      </c>
      <c r="F232" s="27">
        <v>6.94365E-3</v>
      </c>
      <c r="G232" s="27">
        <v>6.7787074999999999E-3</v>
      </c>
      <c r="H232" s="27">
        <v>6.6137649999999997E-3</v>
      </c>
      <c r="I232" s="27">
        <v>6.4488224999999996E-3</v>
      </c>
      <c r="J232" s="27">
        <v>6.2838799999999995E-3</v>
      </c>
      <c r="K232" s="27">
        <v>6.0400150000000001E-3</v>
      </c>
      <c r="L232" s="27">
        <v>5.7961499999999999E-3</v>
      </c>
      <c r="M232" s="27">
        <v>5.5522850000000006E-3</v>
      </c>
      <c r="N232" s="27">
        <v>5.3084199999999995E-3</v>
      </c>
      <c r="O232" s="27">
        <v>5.0645550000000001E-3</v>
      </c>
      <c r="P232" s="27">
        <v>4.8206899999999999E-3</v>
      </c>
      <c r="Q232" s="27">
        <v>4.5768250000000005E-3</v>
      </c>
      <c r="R232" s="27">
        <v>4.3329599999999994E-3</v>
      </c>
      <c r="S232" s="27">
        <v>4.0890950000000001E-3</v>
      </c>
      <c r="T232" s="27">
        <v>3.8452300000000003E-3</v>
      </c>
      <c r="U232" s="27">
        <v>4.372803166891588E-3</v>
      </c>
      <c r="V232" s="27">
        <v>4.9003763337831761E-3</v>
      </c>
      <c r="W232" s="27">
        <v>5.4279495006747634E-3</v>
      </c>
      <c r="X232" s="27">
        <v>4.8143007741576161E-3</v>
      </c>
      <c r="Y232" s="27">
        <v>4.200652047640468E-3</v>
      </c>
      <c r="Z232" s="27">
        <v>3.5870033211233211E-3</v>
      </c>
      <c r="AA232" s="27">
        <v>4.0174634882076989E-3</v>
      </c>
      <c r="AB232" s="27">
        <v>4.4479236552920761E-3</v>
      </c>
      <c r="AC232" s="27">
        <v>4.0621898316303582E-3</v>
      </c>
      <c r="AD232" s="27">
        <v>3.6764560079686395E-3</v>
      </c>
      <c r="AE232" s="27">
        <v>3.2907221843069211E-3</v>
      </c>
    </row>
    <row r="233" spans="1:31" x14ac:dyDescent="0.2">
      <c r="A233" s="80" t="s">
        <v>457</v>
      </c>
      <c r="B233" s="4" t="s">
        <v>427</v>
      </c>
      <c r="C233" s="27">
        <v>6.0143370666893181E-2</v>
      </c>
      <c r="D233" s="27">
        <v>5.8992393017477537E-2</v>
      </c>
      <c r="E233" s="27">
        <v>5.7637687100313584E-2</v>
      </c>
      <c r="F233" s="27">
        <v>5.8281955981227027E-2</v>
      </c>
      <c r="G233" s="27">
        <v>6.0654954983683375E-2</v>
      </c>
      <c r="H233" s="27">
        <v>5.7596941446763916E-2</v>
      </c>
      <c r="I233" s="27">
        <v>6.0098271845229242E-2</v>
      </c>
      <c r="J233" s="27">
        <v>7.3795079999999999E-2</v>
      </c>
      <c r="K233" s="27">
        <v>7.1403796000000005E-2</v>
      </c>
      <c r="L233" s="27">
        <v>6.9012511999999998E-2</v>
      </c>
      <c r="M233" s="27">
        <v>6.6621228000000005E-2</v>
      </c>
      <c r="N233" s="27">
        <v>6.4229943999999997E-2</v>
      </c>
      <c r="O233" s="27">
        <v>6.1838660000000011E-2</v>
      </c>
      <c r="P233" s="27">
        <v>5.944737600000001E-2</v>
      </c>
      <c r="Q233" s="27">
        <v>5.7056092000000003E-2</v>
      </c>
      <c r="R233" s="27">
        <v>5.4664808000000002E-2</v>
      </c>
      <c r="S233" s="27">
        <v>5.2273523999999995E-2</v>
      </c>
      <c r="T233" s="27">
        <v>4.9882239999999994E-2</v>
      </c>
      <c r="U233" s="27">
        <v>4.7490955999999987E-2</v>
      </c>
      <c r="V233" s="27">
        <v>4.5099671999999986E-2</v>
      </c>
      <c r="W233" s="27">
        <v>4.2708387999999979E-2</v>
      </c>
      <c r="X233" s="27">
        <v>4.0317103999999986E-2</v>
      </c>
      <c r="Y233" s="27">
        <v>3.7925819999999978E-2</v>
      </c>
      <c r="Z233" s="27">
        <v>3.5534535999999978E-2</v>
      </c>
      <c r="AA233" s="27">
        <v>3.314325199999997E-2</v>
      </c>
      <c r="AB233" s="27">
        <v>3.0751967999999966E-2</v>
      </c>
      <c r="AC233" s="27">
        <v>2.8360683999999962E-2</v>
      </c>
      <c r="AD233" s="27">
        <v>2.5969399999999962E-2</v>
      </c>
      <c r="AE233" s="27">
        <v>2.3578115999999958E-2</v>
      </c>
    </row>
    <row r="234" spans="1:31" x14ac:dyDescent="0.2">
      <c r="A234" s="80" t="s">
        <v>458</v>
      </c>
      <c r="B234" s="4" t="s">
        <v>429</v>
      </c>
      <c r="C234" s="27">
        <v>1.0476449999999996E-3</v>
      </c>
      <c r="D234" s="27">
        <v>9.7640999999999982E-4</v>
      </c>
      <c r="E234" s="27">
        <v>9.0517499999999992E-4</v>
      </c>
      <c r="F234" s="27">
        <v>8.3393999999999992E-4</v>
      </c>
      <c r="G234" s="27">
        <v>7.6270499999999992E-4</v>
      </c>
      <c r="H234" s="27">
        <v>6.9147000000000002E-4</v>
      </c>
      <c r="I234" s="27">
        <v>6.2023500000000001E-4</v>
      </c>
      <c r="J234" s="27">
        <v>5.4900000000000001E-4</v>
      </c>
      <c r="K234" s="27">
        <v>5.2820999999999999E-4</v>
      </c>
      <c r="L234" s="27">
        <v>5.0741999999999996E-4</v>
      </c>
      <c r="M234" s="27">
        <v>4.8662999999999994E-4</v>
      </c>
      <c r="N234" s="27">
        <v>4.6583999999999992E-4</v>
      </c>
      <c r="O234" s="27">
        <v>4.4504999999999995E-4</v>
      </c>
      <c r="P234" s="27">
        <v>4.2425999999999998E-4</v>
      </c>
      <c r="Q234" s="27">
        <v>4.0346999999999996E-4</v>
      </c>
      <c r="R234" s="27">
        <v>3.8267999999999999E-4</v>
      </c>
      <c r="S234" s="27">
        <v>3.6189000000000002E-4</v>
      </c>
      <c r="T234" s="27">
        <v>3.411E-4</v>
      </c>
      <c r="U234" s="27">
        <v>3.2030999999999997E-4</v>
      </c>
      <c r="V234" s="27">
        <v>2.9951999999999995E-4</v>
      </c>
      <c r="W234" s="27">
        <v>2.7872999999999993E-4</v>
      </c>
      <c r="X234" s="27">
        <v>2.5793999999999991E-4</v>
      </c>
      <c r="Y234" s="27">
        <v>2.3714999999999988E-4</v>
      </c>
      <c r="Z234" s="27">
        <v>2.1635999999999986E-4</v>
      </c>
      <c r="AA234" s="27">
        <v>1.9556999999999984E-4</v>
      </c>
      <c r="AB234" s="27">
        <v>1.7477999999999981E-4</v>
      </c>
      <c r="AC234" s="27">
        <v>1.5398999999999979E-4</v>
      </c>
      <c r="AD234" s="27">
        <v>1.331999999999998E-4</v>
      </c>
      <c r="AE234" s="27">
        <v>1.1240999999999977E-4</v>
      </c>
    </row>
    <row r="235" spans="1:31" x14ac:dyDescent="0.2">
      <c r="A235" s="80" t="s">
        <v>459</v>
      </c>
      <c r="B235" s="4" t="s">
        <v>431</v>
      </c>
      <c r="C235" s="27">
        <v>0.111877805</v>
      </c>
      <c r="D235" s="27">
        <v>0.11752307000000001</v>
      </c>
      <c r="E235" s="27">
        <v>0.123168335</v>
      </c>
      <c r="F235" s="27">
        <v>0.1288136</v>
      </c>
      <c r="G235" s="27">
        <v>0.13445886499999998</v>
      </c>
      <c r="H235" s="27">
        <v>0.14010412999999999</v>
      </c>
      <c r="I235" s="27">
        <v>0.14574939499999998</v>
      </c>
      <c r="J235" s="27">
        <v>0.15139465999999999</v>
      </c>
      <c r="K235" s="27">
        <v>0.159399438</v>
      </c>
      <c r="L235" s="27">
        <v>0.16740421599999999</v>
      </c>
      <c r="M235" s="27">
        <v>0.17540899400000004</v>
      </c>
      <c r="N235" s="27">
        <v>0.18341377200000003</v>
      </c>
      <c r="O235" s="27">
        <v>0.19141855000000005</v>
      </c>
      <c r="P235" s="27">
        <v>0.19942332800000004</v>
      </c>
      <c r="Q235" s="27">
        <v>0.20742810600000003</v>
      </c>
      <c r="R235" s="27">
        <v>0.21543288400000002</v>
      </c>
      <c r="S235" s="27">
        <v>0.22343766200000004</v>
      </c>
      <c r="T235" s="27">
        <v>0.23144244</v>
      </c>
      <c r="U235" s="27">
        <v>0.29362162666666664</v>
      </c>
      <c r="V235" s="27">
        <v>0.3558008133333333</v>
      </c>
      <c r="W235" s="27">
        <v>0.41797999999999996</v>
      </c>
      <c r="X235" s="27">
        <v>0.44589999999999996</v>
      </c>
      <c r="Y235" s="27">
        <v>0.43761999999999995</v>
      </c>
      <c r="Z235" s="27">
        <v>0.46261999999999998</v>
      </c>
      <c r="AA235" s="27">
        <v>0.41565999999999997</v>
      </c>
      <c r="AB235" s="27">
        <v>0.45887999999999995</v>
      </c>
      <c r="AC235" s="27">
        <v>0.50209999999999999</v>
      </c>
      <c r="AD235" s="27">
        <v>0.54532000000000003</v>
      </c>
      <c r="AE235" s="27">
        <v>0.58853999999999995</v>
      </c>
    </row>
    <row r="236" spans="1:31" x14ac:dyDescent="0.2">
      <c r="A236" s="80" t="s">
        <v>460</v>
      </c>
      <c r="B236" s="4" t="s">
        <v>433</v>
      </c>
      <c r="C236" s="27">
        <v>9.585599999999999E-4</v>
      </c>
      <c r="D236" s="27">
        <v>1.0166399999999999E-3</v>
      </c>
      <c r="E236" s="27">
        <v>1.0747199999999999E-3</v>
      </c>
      <c r="F236" s="27">
        <v>1.1328E-3</v>
      </c>
      <c r="G236" s="27">
        <v>1.1908799999999998E-3</v>
      </c>
      <c r="H236" s="27">
        <v>1.2489599999999999E-3</v>
      </c>
      <c r="I236" s="27">
        <v>1.30704E-3</v>
      </c>
      <c r="J236" s="27">
        <v>1.3651199999999998E-3</v>
      </c>
      <c r="K236" s="27">
        <v>1.4319359999999998E-3</v>
      </c>
      <c r="L236" s="27">
        <v>1.4987519999999997E-3</v>
      </c>
      <c r="M236" s="27">
        <v>1.5655679999999996E-3</v>
      </c>
      <c r="N236" s="27">
        <v>1.6323839999999997E-3</v>
      </c>
      <c r="O236" s="27">
        <v>1.6991999999999999E-3</v>
      </c>
      <c r="P236" s="27">
        <v>1.7660159999999998E-3</v>
      </c>
      <c r="Q236" s="27">
        <v>1.8328319999999995E-3</v>
      </c>
      <c r="R236" s="27">
        <v>1.8996479999999999E-3</v>
      </c>
      <c r="S236" s="27">
        <v>1.9664639999999998E-3</v>
      </c>
      <c r="T236" s="27">
        <v>2.0332799999999997E-3</v>
      </c>
      <c r="U236" s="27">
        <v>2.1000960000000001E-3</v>
      </c>
      <c r="V236" s="27">
        <v>2.1669119999999996E-3</v>
      </c>
      <c r="W236" s="27">
        <v>2.2337279999999995E-3</v>
      </c>
      <c r="X236" s="27">
        <v>2.3005439999999994E-3</v>
      </c>
      <c r="Y236" s="27">
        <v>2.3673599999999998E-3</v>
      </c>
      <c r="Z236" s="27">
        <v>2.4341759999999993E-3</v>
      </c>
      <c r="AA236" s="27">
        <v>2.5009919999999992E-3</v>
      </c>
      <c r="AB236" s="27">
        <v>2.5678079999999991E-3</v>
      </c>
      <c r="AC236" s="27">
        <v>2.634623999999999E-3</v>
      </c>
      <c r="AD236" s="27">
        <v>2.701439999999999E-3</v>
      </c>
      <c r="AE236" s="27">
        <v>2.7682559999999989E-3</v>
      </c>
    </row>
    <row r="237" spans="1:31" x14ac:dyDescent="0.2">
      <c r="A237" s="80" t="s">
        <v>461</v>
      </c>
      <c r="B237" s="4" t="s">
        <v>184</v>
      </c>
      <c r="C237" s="21">
        <f t="shared" ref="C237" si="94">+C238+C239</f>
        <v>0</v>
      </c>
      <c r="D237" s="21">
        <f t="shared" ref="D237:AE237" si="95">+D238+D239</f>
        <v>0</v>
      </c>
      <c r="E237" s="21">
        <f t="shared" si="95"/>
        <v>0</v>
      </c>
      <c r="F237" s="21">
        <f t="shared" si="95"/>
        <v>0</v>
      </c>
      <c r="G237" s="21">
        <f t="shared" si="95"/>
        <v>0</v>
      </c>
      <c r="H237" s="21">
        <f t="shared" si="95"/>
        <v>0</v>
      </c>
      <c r="I237" s="21">
        <f t="shared" si="95"/>
        <v>0</v>
      </c>
      <c r="J237" s="21">
        <f t="shared" si="95"/>
        <v>0</v>
      </c>
      <c r="K237" s="21">
        <f t="shared" si="95"/>
        <v>9.4143999999999999E-5</v>
      </c>
      <c r="L237" s="21">
        <f t="shared" si="95"/>
        <v>1.88288E-4</v>
      </c>
      <c r="M237" s="21">
        <f t="shared" si="95"/>
        <v>2.82432E-4</v>
      </c>
      <c r="N237" s="21">
        <f t="shared" si="95"/>
        <v>3.7657599999999999E-4</v>
      </c>
      <c r="O237" s="21">
        <f t="shared" si="95"/>
        <v>4.7071999999999999E-4</v>
      </c>
      <c r="P237" s="21">
        <f t="shared" si="95"/>
        <v>5.6486399999999999E-4</v>
      </c>
      <c r="Q237" s="21">
        <f t="shared" si="95"/>
        <v>6.5900799999999999E-4</v>
      </c>
      <c r="R237" s="21">
        <f t="shared" si="95"/>
        <v>7.5315199999999999E-4</v>
      </c>
      <c r="S237" s="21">
        <f t="shared" si="95"/>
        <v>8.4729599999999999E-4</v>
      </c>
      <c r="T237" s="21">
        <f t="shared" si="95"/>
        <v>9.4143999999999999E-4</v>
      </c>
      <c r="U237" s="21">
        <f t="shared" si="95"/>
        <v>1.1510099999999998E-3</v>
      </c>
      <c r="V237" s="21">
        <f t="shared" si="95"/>
        <v>1.3605799999999999E-3</v>
      </c>
      <c r="W237" s="21">
        <f t="shared" si="95"/>
        <v>1.57015E-3</v>
      </c>
      <c r="X237" s="21">
        <f t="shared" si="95"/>
        <v>1.77972E-3</v>
      </c>
      <c r="Y237" s="21">
        <f t="shared" si="95"/>
        <v>1.9892899999999999E-3</v>
      </c>
      <c r="Z237" s="21">
        <f t="shared" si="95"/>
        <v>2.19886E-3</v>
      </c>
      <c r="AA237" s="21">
        <f t="shared" si="95"/>
        <v>2.40843E-3</v>
      </c>
      <c r="AB237" s="21">
        <f t="shared" si="95"/>
        <v>2.6179999999999997E-3</v>
      </c>
      <c r="AC237" s="21">
        <f t="shared" si="95"/>
        <v>2.8289999999999999E-3</v>
      </c>
      <c r="AD237" s="21">
        <f t="shared" si="95"/>
        <v>3.0399999999999997E-3</v>
      </c>
      <c r="AE237" s="21">
        <f t="shared" si="95"/>
        <v>3.251E-3</v>
      </c>
    </row>
    <row r="238" spans="1:31" x14ac:dyDescent="0.2">
      <c r="A238" s="80" t="s">
        <v>462</v>
      </c>
      <c r="B238" s="4" t="s">
        <v>436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1.144E-6</v>
      </c>
      <c r="L238" s="27">
        <v>2.2879999999999995E-6</v>
      </c>
      <c r="M238" s="27">
        <v>3.4319999999999995E-6</v>
      </c>
      <c r="N238" s="27">
        <v>4.575999999999999E-6</v>
      </c>
      <c r="O238" s="27">
        <v>5.7199999999999986E-6</v>
      </c>
      <c r="P238" s="27">
        <v>6.863999999999999E-6</v>
      </c>
      <c r="Q238" s="27">
        <v>8.0079999999999985E-6</v>
      </c>
      <c r="R238" s="27">
        <v>9.1519999999999998E-6</v>
      </c>
      <c r="S238" s="27">
        <v>1.0295999999999999E-5</v>
      </c>
      <c r="T238" s="27">
        <v>1.1439999999999999E-5</v>
      </c>
      <c r="U238" s="27">
        <v>1.0009999999999999E-5</v>
      </c>
      <c r="V238" s="27">
        <v>8.5799999999999992E-6</v>
      </c>
      <c r="W238" s="27">
        <v>7.1500000000000002E-6</v>
      </c>
      <c r="X238" s="27">
        <v>5.7199999999999994E-6</v>
      </c>
      <c r="Y238" s="27">
        <v>4.2899999999999996E-6</v>
      </c>
      <c r="Z238" s="27">
        <v>2.8599999999999997E-6</v>
      </c>
      <c r="AA238" s="27">
        <v>1.4299999999999999E-6</v>
      </c>
      <c r="AB238" s="27">
        <v>0</v>
      </c>
      <c r="AC238" s="27">
        <v>0</v>
      </c>
      <c r="AD238" s="27">
        <v>0</v>
      </c>
      <c r="AE238" s="27">
        <v>0</v>
      </c>
    </row>
    <row r="239" spans="1:31" x14ac:dyDescent="0.2">
      <c r="A239" s="80" t="s">
        <v>463</v>
      </c>
      <c r="B239" s="4" t="s">
        <v>438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9.2999999999999997E-5</v>
      </c>
      <c r="L239" s="27">
        <v>1.8599999999999999E-4</v>
      </c>
      <c r="M239" s="27">
        <v>2.7900000000000001E-4</v>
      </c>
      <c r="N239" s="27">
        <v>3.7199999999999999E-4</v>
      </c>
      <c r="O239" s="27">
        <v>4.6499999999999997E-4</v>
      </c>
      <c r="P239" s="27">
        <v>5.5800000000000001E-4</v>
      </c>
      <c r="Q239" s="27">
        <v>6.5099999999999999E-4</v>
      </c>
      <c r="R239" s="27">
        <v>7.4399999999999998E-4</v>
      </c>
      <c r="S239" s="27">
        <v>8.3699999999999996E-4</v>
      </c>
      <c r="T239" s="27">
        <v>9.2999999999999995E-4</v>
      </c>
      <c r="U239" s="27">
        <v>1.1409999999999999E-3</v>
      </c>
      <c r="V239" s="27">
        <v>1.3519999999999999E-3</v>
      </c>
      <c r="W239" s="27">
        <v>1.5629999999999999E-3</v>
      </c>
      <c r="X239" s="27">
        <v>1.774E-3</v>
      </c>
      <c r="Y239" s="27">
        <v>1.9849999999999998E-3</v>
      </c>
      <c r="Z239" s="27">
        <v>2.196E-3</v>
      </c>
      <c r="AA239" s="27">
        <v>2.4069999999999999E-3</v>
      </c>
      <c r="AB239" s="27">
        <v>2.6179999999999997E-3</v>
      </c>
      <c r="AC239" s="27">
        <v>2.8289999999999999E-3</v>
      </c>
      <c r="AD239" s="27">
        <v>3.0399999999999997E-3</v>
      </c>
      <c r="AE239" s="27">
        <v>3.251E-3</v>
      </c>
    </row>
    <row r="240" spans="1:31" x14ac:dyDescent="0.2">
      <c r="A240" s="80" t="s">
        <v>464</v>
      </c>
      <c r="B240" s="4" t="s">
        <v>465</v>
      </c>
      <c r="C240" s="21">
        <f t="shared" ref="C240" si="96">+C241+C242+C243+C244</f>
        <v>0</v>
      </c>
      <c r="D240" s="21">
        <f t="shared" ref="D240:AE240" si="97">+D241+D242+D243+D244</f>
        <v>0</v>
      </c>
      <c r="E240" s="21">
        <f t="shared" si="97"/>
        <v>0</v>
      </c>
      <c r="F240" s="21">
        <f t="shared" si="97"/>
        <v>0</v>
      </c>
      <c r="G240" s="21">
        <f t="shared" si="97"/>
        <v>0</v>
      </c>
      <c r="H240" s="21">
        <f t="shared" si="97"/>
        <v>0</v>
      </c>
      <c r="I240" s="21">
        <f t="shared" si="97"/>
        <v>0</v>
      </c>
      <c r="J240" s="21">
        <f t="shared" si="97"/>
        <v>0</v>
      </c>
      <c r="K240" s="21">
        <f t="shared" si="97"/>
        <v>0</v>
      </c>
      <c r="L240" s="21">
        <f t="shared" si="97"/>
        <v>0</v>
      </c>
      <c r="M240" s="21">
        <f t="shared" si="97"/>
        <v>0</v>
      </c>
      <c r="N240" s="21">
        <f t="shared" si="97"/>
        <v>0</v>
      </c>
      <c r="O240" s="21">
        <f t="shared" si="97"/>
        <v>0</v>
      </c>
      <c r="P240" s="21">
        <f t="shared" si="97"/>
        <v>0</v>
      </c>
      <c r="Q240" s="21">
        <f t="shared" si="97"/>
        <v>0</v>
      </c>
      <c r="R240" s="21">
        <f t="shared" si="97"/>
        <v>0</v>
      </c>
      <c r="S240" s="21">
        <f t="shared" si="97"/>
        <v>0</v>
      </c>
      <c r="T240" s="21">
        <f t="shared" si="97"/>
        <v>0</v>
      </c>
      <c r="U240" s="21">
        <f t="shared" si="97"/>
        <v>0</v>
      </c>
      <c r="V240" s="21">
        <f t="shared" si="97"/>
        <v>0</v>
      </c>
      <c r="W240" s="21">
        <f t="shared" si="97"/>
        <v>0</v>
      </c>
      <c r="X240" s="21">
        <f t="shared" si="97"/>
        <v>0</v>
      </c>
      <c r="Y240" s="21">
        <f t="shared" si="97"/>
        <v>0</v>
      </c>
      <c r="Z240" s="21">
        <f t="shared" si="97"/>
        <v>0</v>
      </c>
      <c r="AA240" s="21">
        <f t="shared" si="97"/>
        <v>0</v>
      </c>
      <c r="AB240" s="21">
        <f t="shared" si="97"/>
        <v>0</v>
      </c>
      <c r="AC240" s="21">
        <f t="shared" si="97"/>
        <v>0</v>
      </c>
      <c r="AD240" s="21">
        <f t="shared" si="97"/>
        <v>0</v>
      </c>
      <c r="AE240" s="21">
        <f t="shared" si="97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" si="98">+C245+C246+C247+C248+C249+C250+C251</f>
        <v>0</v>
      </c>
      <c r="D244" s="21">
        <f t="shared" ref="D244:AE244" si="99">+D245+D246+D247+D248+D249+D250+D251</f>
        <v>0</v>
      </c>
      <c r="E244" s="21">
        <f t="shared" si="99"/>
        <v>0</v>
      </c>
      <c r="F244" s="21">
        <f t="shared" si="99"/>
        <v>0</v>
      </c>
      <c r="G244" s="21">
        <f t="shared" si="99"/>
        <v>0</v>
      </c>
      <c r="H244" s="21">
        <f t="shared" si="99"/>
        <v>0</v>
      </c>
      <c r="I244" s="21">
        <f t="shared" si="99"/>
        <v>0</v>
      </c>
      <c r="J244" s="21">
        <f t="shared" si="99"/>
        <v>0</v>
      </c>
      <c r="K244" s="21">
        <f t="shared" si="99"/>
        <v>0</v>
      </c>
      <c r="L244" s="21">
        <f t="shared" si="99"/>
        <v>0</v>
      </c>
      <c r="M244" s="21">
        <f t="shared" si="99"/>
        <v>0</v>
      </c>
      <c r="N244" s="21">
        <f t="shared" si="99"/>
        <v>0</v>
      </c>
      <c r="O244" s="21">
        <f t="shared" si="99"/>
        <v>0</v>
      </c>
      <c r="P244" s="21">
        <f t="shared" si="99"/>
        <v>0</v>
      </c>
      <c r="Q244" s="21">
        <f t="shared" si="99"/>
        <v>0</v>
      </c>
      <c r="R244" s="21">
        <f t="shared" si="99"/>
        <v>0</v>
      </c>
      <c r="S244" s="21">
        <f t="shared" si="99"/>
        <v>0</v>
      </c>
      <c r="T244" s="21">
        <f t="shared" si="99"/>
        <v>0</v>
      </c>
      <c r="U244" s="21">
        <f t="shared" si="99"/>
        <v>0</v>
      </c>
      <c r="V244" s="21">
        <f t="shared" si="99"/>
        <v>0</v>
      </c>
      <c r="W244" s="21">
        <f t="shared" si="99"/>
        <v>0</v>
      </c>
      <c r="X244" s="21">
        <f t="shared" si="99"/>
        <v>0</v>
      </c>
      <c r="Y244" s="21">
        <f t="shared" si="99"/>
        <v>0</v>
      </c>
      <c r="Z244" s="21">
        <f t="shared" si="99"/>
        <v>0</v>
      </c>
      <c r="AA244" s="21">
        <f t="shared" si="99"/>
        <v>0</v>
      </c>
      <c r="AB244" s="21">
        <f t="shared" si="99"/>
        <v>0</v>
      </c>
      <c r="AC244" s="21">
        <f t="shared" si="99"/>
        <v>0</v>
      </c>
      <c r="AD244" s="21">
        <f t="shared" si="99"/>
        <v>0</v>
      </c>
      <c r="AE244" s="21">
        <f t="shared" si="99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" si="100">+C253+C254++C255+C256</f>
        <v>1.1384749999999999</v>
      </c>
      <c r="D252" s="21">
        <f t="shared" ref="D252:AE252" si="101">+D253+D254++D255+D256</f>
        <v>0.85033000000000003</v>
      </c>
      <c r="E252" s="21">
        <f t="shared" si="101"/>
        <v>0.97526000000000002</v>
      </c>
      <c r="F252" s="21">
        <f t="shared" si="101"/>
        <v>1.1022050000000001</v>
      </c>
      <c r="G252" s="21">
        <f t="shared" si="101"/>
        <v>1.1908650000000001</v>
      </c>
      <c r="H252" s="21">
        <f t="shared" si="101"/>
        <v>1.052233</v>
      </c>
      <c r="I252" s="21">
        <f t="shared" si="101"/>
        <v>1.4183585000000001</v>
      </c>
      <c r="J252" s="21">
        <f t="shared" si="101"/>
        <v>0.37932375000000002</v>
      </c>
      <c r="K252" s="21">
        <f t="shared" si="101"/>
        <v>0.21822449999999999</v>
      </c>
      <c r="L252" s="21">
        <f t="shared" si="101"/>
        <v>0.1783275</v>
      </c>
      <c r="M252" s="21">
        <f t="shared" si="101"/>
        <v>0.89586900000000003</v>
      </c>
      <c r="N252" s="21">
        <f t="shared" si="101"/>
        <v>0.82413499999999995</v>
      </c>
      <c r="O252" s="21">
        <f t="shared" si="101"/>
        <v>0.71935499999999997</v>
      </c>
      <c r="P252" s="21">
        <f t="shared" si="101"/>
        <v>0.469495</v>
      </c>
      <c r="Q252" s="21">
        <f t="shared" si="101"/>
        <v>0.42315000000000003</v>
      </c>
      <c r="R252" s="21">
        <f t="shared" si="101"/>
        <v>0.21157500000000001</v>
      </c>
      <c r="S252" s="21">
        <f t="shared" si="101"/>
        <v>0.33045999999999998</v>
      </c>
      <c r="T252" s="21">
        <f t="shared" si="101"/>
        <v>5.4908749999999999E-2</v>
      </c>
      <c r="U252" s="21">
        <f t="shared" si="101"/>
        <v>6.6494999999999999E-2</v>
      </c>
      <c r="V252" s="21">
        <f t="shared" si="101"/>
        <v>4.6546499999999998E-2</v>
      </c>
      <c r="W252" s="21">
        <f t="shared" si="101"/>
        <v>6.2867999999999993E-2</v>
      </c>
      <c r="X252" s="21">
        <f t="shared" si="101"/>
        <v>1.22915E-2</v>
      </c>
      <c r="Y252" s="21">
        <f t="shared" si="101"/>
        <v>2.5590499999999999E-2</v>
      </c>
      <c r="Z252" s="21">
        <f t="shared" si="101"/>
        <v>0</v>
      </c>
      <c r="AA252" s="21">
        <f t="shared" si="101"/>
        <v>0</v>
      </c>
      <c r="AB252" s="21">
        <f t="shared" si="101"/>
        <v>0</v>
      </c>
      <c r="AC252" s="21">
        <f t="shared" si="101"/>
        <v>0</v>
      </c>
      <c r="AD252" s="21">
        <f t="shared" si="101"/>
        <v>0</v>
      </c>
      <c r="AE252" s="21">
        <f t="shared" si="101"/>
        <v>0</v>
      </c>
    </row>
    <row r="253" spans="1:31" x14ac:dyDescent="0.2">
      <c r="A253" s="80" t="s">
        <v>479</v>
      </c>
      <c r="B253" s="4" t="s">
        <v>480</v>
      </c>
      <c r="C253" s="27">
        <v>1.1384749999999999</v>
      </c>
      <c r="D253" s="27">
        <v>0.85033000000000003</v>
      </c>
      <c r="E253" s="27">
        <v>0.97526000000000002</v>
      </c>
      <c r="F253" s="27">
        <v>1.1022050000000001</v>
      </c>
      <c r="G253" s="27">
        <v>1.1908650000000001</v>
      </c>
      <c r="H253" s="27">
        <v>1.052233</v>
      </c>
      <c r="I253" s="27">
        <v>1.4183585000000001</v>
      </c>
      <c r="J253" s="27">
        <v>0.37932375000000002</v>
      </c>
      <c r="K253" s="27">
        <v>0.21822449999999999</v>
      </c>
      <c r="L253" s="27">
        <v>0.1783275</v>
      </c>
      <c r="M253" s="27">
        <v>0.89586900000000003</v>
      </c>
      <c r="N253" s="27">
        <v>0.82413499999999995</v>
      </c>
      <c r="O253" s="27">
        <v>0.71935499999999997</v>
      </c>
      <c r="P253" s="27">
        <v>0.469495</v>
      </c>
      <c r="Q253" s="27">
        <v>0.42315000000000003</v>
      </c>
      <c r="R253" s="27">
        <v>0.21157500000000001</v>
      </c>
      <c r="S253" s="27">
        <v>0.33045999999999998</v>
      </c>
      <c r="T253" s="27">
        <v>5.4908749999999999E-2</v>
      </c>
      <c r="U253" s="27">
        <v>6.6494999999999999E-2</v>
      </c>
      <c r="V253" s="27">
        <v>4.6546499999999998E-2</v>
      </c>
      <c r="W253" s="27">
        <v>6.2867999999999993E-2</v>
      </c>
      <c r="X253" s="27">
        <v>1.22915E-2</v>
      </c>
      <c r="Y253" s="27">
        <v>2.5590499999999999E-2</v>
      </c>
      <c r="Z253" s="27">
        <v>0</v>
      </c>
      <c r="AA253" s="27">
        <v>0</v>
      </c>
      <c r="AB253" s="27">
        <v>0</v>
      </c>
      <c r="AC253" s="27">
        <v>0</v>
      </c>
      <c r="AD253" s="27">
        <v>0</v>
      </c>
      <c r="AE253" s="27">
        <v>0</v>
      </c>
    </row>
    <row r="254" spans="1:31" x14ac:dyDescent="0.2">
      <c r="A254" s="80" t="s">
        <v>481</v>
      </c>
      <c r="B254" s="4" t="s">
        <v>482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s="27">
        <v>0</v>
      </c>
      <c r="AB254" s="27">
        <v>0</v>
      </c>
      <c r="AC254" s="27">
        <v>0</v>
      </c>
      <c r="AD254" s="27">
        <v>0</v>
      </c>
      <c r="AE254" s="27">
        <v>0</v>
      </c>
    </row>
    <row r="255" spans="1:31" x14ac:dyDescent="0.2">
      <c r="A255" s="80" t="s">
        <v>483</v>
      </c>
      <c r="B255" s="4" t="s">
        <v>484</v>
      </c>
      <c r="C255" s="27">
        <v>0</v>
      </c>
      <c r="D255" s="27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7">
        <v>0</v>
      </c>
      <c r="V255" s="27">
        <v>0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</row>
    <row r="256" spans="1:31" x14ac:dyDescent="0.2">
      <c r="A256" s="80" t="s">
        <v>485</v>
      </c>
      <c r="B256" s="4" t="s">
        <v>184</v>
      </c>
      <c r="C256" s="27">
        <v>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0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</row>
    <row r="257" spans="1:31" x14ac:dyDescent="0.2">
      <c r="A257" s="80" t="s">
        <v>486</v>
      </c>
      <c r="B257" s="4" t="s">
        <v>487</v>
      </c>
      <c r="C257" s="21">
        <f t="shared" ref="C257" si="102">+C258+C269</f>
        <v>0</v>
      </c>
      <c r="D257" s="21">
        <f t="shared" ref="D257:AE257" si="103">+D258+D269</f>
        <v>0</v>
      </c>
      <c r="E257" s="21">
        <f t="shared" si="103"/>
        <v>0</v>
      </c>
      <c r="F257" s="21">
        <f t="shared" si="103"/>
        <v>0</v>
      </c>
      <c r="G257" s="21">
        <f t="shared" si="103"/>
        <v>0</v>
      </c>
      <c r="H257" s="21">
        <f t="shared" si="103"/>
        <v>0</v>
      </c>
      <c r="I257" s="21">
        <f t="shared" si="103"/>
        <v>0</v>
      </c>
      <c r="J257" s="21">
        <f t="shared" si="103"/>
        <v>0</v>
      </c>
      <c r="K257" s="21">
        <f t="shared" si="103"/>
        <v>0</v>
      </c>
      <c r="L257" s="21">
        <f t="shared" si="103"/>
        <v>0</v>
      </c>
      <c r="M257" s="21">
        <f t="shared" si="103"/>
        <v>0</v>
      </c>
      <c r="N257" s="21">
        <f t="shared" si="103"/>
        <v>0</v>
      </c>
      <c r="O257" s="21">
        <f t="shared" si="103"/>
        <v>0</v>
      </c>
      <c r="P257" s="21">
        <f t="shared" si="103"/>
        <v>0</v>
      </c>
      <c r="Q257" s="21">
        <f t="shared" si="103"/>
        <v>0</v>
      </c>
      <c r="R257" s="21">
        <f t="shared" si="103"/>
        <v>0</v>
      </c>
      <c r="S257" s="21">
        <f t="shared" si="103"/>
        <v>0</v>
      </c>
      <c r="T257" s="21">
        <f t="shared" si="103"/>
        <v>0</v>
      </c>
      <c r="U257" s="21">
        <f t="shared" si="103"/>
        <v>0</v>
      </c>
      <c r="V257" s="21">
        <f t="shared" si="103"/>
        <v>0</v>
      </c>
      <c r="W257" s="21">
        <f t="shared" si="103"/>
        <v>0</v>
      </c>
      <c r="X257" s="21">
        <f t="shared" si="103"/>
        <v>0</v>
      </c>
      <c r="Y257" s="21">
        <f t="shared" si="103"/>
        <v>0</v>
      </c>
      <c r="Z257" s="21">
        <f t="shared" si="103"/>
        <v>0</v>
      </c>
      <c r="AA257" s="21">
        <f t="shared" si="103"/>
        <v>0</v>
      </c>
      <c r="AB257" s="21">
        <f t="shared" si="103"/>
        <v>0</v>
      </c>
      <c r="AC257" s="21">
        <f t="shared" si="103"/>
        <v>0</v>
      </c>
      <c r="AD257" s="21">
        <f t="shared" si="103"/>
        <v>0</v>
      </c>
      <c r="AE257" s="21">
        <f t="shared" si="103"/>
        <v>0</v>
      </c>
    </row>
    <row r="258" spans="1:31" x14ac:dyDescent="0.2">
      <c r="A258" s="80" t="s">
        <v>488</v>
      </c>
      <c r="B258" s="4" t="s">
        <v>489</v>
      </c>
      <c r="C258" s="21">
        <f t="shared" ref="C258" si="104">+C259+C260+C264+C265+C266+C267+C268</f>
        <v>0</v>
      </c>
      <c r="D258" s="21">
        <f t="shared" ref="D258:AE258" si="105">+D259+D260+D264+D265+D266+D267+D268</f>
        <v>0</v>
      </c>
      <c r="E258" s="21">
        <f t="shared" si="105"/>
        <v>0</v>
      </c>
      <c r="F258" s="21">
        <f t="shared" si="105"/>
        <v>0</v>
      </c>
      <c r="G258" s="21">
        <f t="shared" si="105"/>
        <v>0</v>
      </c>
      <c r="H258" s="21">
        <f t="shared" si="105"/>
        <v>0</v>
      </c>
      <c r="I258" s="21">
        <f t="shared" si="105"/>
        <v>0</v>
      </c>
      <c r="J258" s="21">
        <f t="shared" si="105"/>
        <v>0</v>
      </c>
      <c r="K258" s="21">
        <f t="shared" si="105"/>
        <v>0</v>
      </c>
      <c r="L258" s="21">
        <f t="shared" si="105"/>
        <v>0</v>
      </c>
      <c r="M258" s="21">
        <f t="shared" si="105"/>
        <v>0</v>
      </c>
      <c r="N258" s="21">
        <f t="shared" si="105"/>
        <v>0</v>
      </c>
      <c r="O258" s="21">
        <f t="shared" si="105"/>
        <v>0</v>
      </c>
      <c r="P258" s="21">
        <f t="shared" si="105"/>
        <v>0</v>
      </c>
      <c r="Q258" s="21">
        <f t="shared" si="105"/>
        <v>0</v>
      </c>
      <c r="R258" s="21">
        <f t="shared" si="105"/>
        <v>0</v>
      </c>
      <c r="S258" s="21">
        <f t="shared" si="105"/>
        <v>0</v>
      </c>
      <c r="T258" s="21">
        <f t="shared" si="105"/>
        <v>0</v>
      </c>
      <c r="U258" s="21">
        <f t="shared" si="105"/>
        <v>0</v>
      </c>
      <c r="V258" s="21">
        <f t="shared" si="105"/>
        <v>0</v>
      </c>
      <c r="W258" s="21">
        <f t="shared" si="105"/>
        <v>0</v>
      </c>
      <c r="X258" s="21">
        <f t="shared" si="105"/>
        <v>0</v>
      </c>
      <c r="Y258" s="21">
        <f t="shared" si="105"/>
        <v>0</v>
      </c>
      <c r="Z258" s="21">
        <f t="shared" si="105"/>
        <v>0</v>
      </c>
      <c r="AA258" s="21">
        <f t="shared" si="105"/>
        <v>0</v>
      </c>
      <c r="AB258" s="21">
        <f t="shared" si="105"/>
        <v>0</v>
      </c>
      <c r="AC258" s="21">
        <f t="shared" si="105"/>
        <v>0</v>
      </c>
      <c r="AD258" s="21">
        <f t="shared" si="105"/>
        <v>0</v>
      </c>
      <c r="AE258" s="21">
        <f t="shared" si="105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" si="106">+C261+C262+C263</f>
        <v>0</v>
      </c>
      <c r="D260" s="21">
        <f t="shared" ref="D260:AE260" si="107">+D261+D262+D263</f>
        <v>0</v>
      </c>
      <c r="E260" s="21">
        <f t="shared" si="107"/>
        <v>0</v>
      </c>
      <c r="F260" s="21">
        <f t="shared" si="107"/>
        <v>0</v>
      </c>
      <c r="G260" s="21">
        <f t="shared" si="107"/>
        <v>0</v>
      </c>
      <c r="H260" s="21">
        <f t="shared" si="107"/>
        <v>0</v>
      </c>
      <c r="I260" s="21">
        <f t="shared" si="107"/>
        <v>0</v>
      </c>
      <c r="J260" s="21">
        <f t="shared" si="107"/>
        <v>0</v>
      </c>
      <c r="K260" s="21">
        <f t="shared" si="107"/>
        <v>0</v>
      </c>
      <c r="L260" s="21">
        <f t="shared" si="107"/>
        <v>0</v>
      </c>
      <c r="M260" s="21">
        <f t="shared" si="107"/>
        <v>0</v>
      </c>
      <c r="N260" s="21">
        <f t="shared" si="107"/>
        <v>0</v>
      </c>
      <c r="O260" s="21">
        <f t="shared" si="107"/>
        <v>0</v>
      </c>
      <c r="P260" s="21">
        <f t="shared" si="107"/>
        <v>0</v>
      </c>
      <c r="Q260" s="21">
        <f t="shared" si="107"/>
        <v>0</v>
      </c>
      <c r="R260" s="21">
        <f t="shared" si="107"/>
        <v>0</v>
      </c>
      <c r="S260" s="21">
        <f t="shared" si="107"/>
        <v>0</v>
      </c>
      <c r="T260" s="21">
        <f t="shared" si="107"/>
        <v>0</v>
      </c>
      <c r="U260" s="21">
        <f t="shared" si="107"/>
        <v>0</v>
      </c>
      <c r="V260" s="21">
        <f t="shared" si="107"/>
        <v>0</v>
      </c>
      <c r="W260" s="21">
        <f t="shared" si="107"/>
        <v>0</v>
      </c>
      <c r="X260" s="21">
        <f t="shared" si="107"/>
        <v>0</v>
      </c>
      <c r="Y260" s="21">
        <f t="shared" si="107"/>
        <v>0</v>
      </c>
      <c r="Z260" s="21">
        <f t="shared" si="107"/>
        <v>0</v>
      </c>
      <c r="AA260" s="21">
        <f t="shared" si="107"/>
        <v>0</v>
      </c>
      <c r="AB260" s="21">
        <f t="shared" si="107"/>
        <v>0</v>
      </c>
      <c r="AC260" s="21">
        <f t="shared" si="107"/>
        <v>0</v>
      </c>
      <c r="AD260" s="21">
        <f t="shared" si="107"/>
        <v>0</v>
      </c>
      <c r="AE260" s="21">
        <f t="shared" si="107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" si="108">+C270+C277</f>
        <v>0</v>
      </c>
      <c r="D269" s="21">
        <f t="shared" ref="D269:AE269" si="109">+D270+D277</f>
        <v>0</v>
      </c>
      <c r="E269" s="21">
        <f t="shared" si="109"/>
        <v>0</v>
      </c>
      <c r="F269" s="21">
        <f t="shared" si="109"/>
        <v>0</v>
      </c>
      <c r="G269" s="21">
        <f t="shared" si="109"/>
        <v>0</v>
      </c>
      <c r="H269" s="21">
        <f t="shared" si="109"/>
        <v>0</v>
      </c>
      <c r="I269" s="21">
        <f t="shared" si="109"/>
        <v>0</v>
      </c>
      <c r="J269" s="21">
        <f t="shared" si="109"/>
        <v>0</v>
      </c>
      <c r="K269" s="21">
        <f t="shared" si="109"/>
        <v>0</v>
      </c>
      <c r="L269" s="21">
        <f t="shared" si="109"/>
        <v>0</v>
      </c>
      <c r="M269" s="21">
        <f t="shared" si="109"/>
        <v>0</v>
      </c>
      <c r="N269" s="21">
        <f t="shared" si="109"/>
        <v>0</v>
      </c>
      <c r="O269" s="21">
        <f t="shared" si="109"/>
        <v>0</v>
      </c>
      <c r="P269" s="21">
        <f t="shared" si="109"/>
        <v>0</v>
      </c>
      <c r="Q269" s="21">
        <f t="shared" si="109"/>
        <v>0</v>
      </c>
      <c r="R269" s="21">
        <f t="shared" si="109"/>
        <v>0</v>
      </c>
      <c r="S269" s="21">
        <f t="shared" si="109"/>
        <v>0</v>
      </c>
      <c r="T269" s="21">
        <f t="shared" si="109"/>
        <v>0</v>
      </c>
      <c r="U269" s="21">
        <f t="shared" si="109"/>
        <v>0</v>
      </c>
      <c r="V269" s="21">
        <f t="shared" si="109"/>
        <v>0</v>
      </c>
      <c r="W269" s="21">
        <f t="shared" si="109"/>
        <v>0</v>
      </c>
      <c r="X269" s="21">
        <f t="shared" si="109"/>
        <v>0</v>
      </c>
      <c r="Y269" s="21">
        <f t="shared" si="109"/>
        <v>0</v>
      </c>
      <c r="Z269" s="21">
        <f t="shared" si="109"/>
        <v>0</v>
      </c>
      <c r="AA269" s="21">
        <f t="shared" si="109"/>
        <v>0</v>
      </c>
      <c r="AB269" s="21">
        <f t="shared" si="109"/>
        <v>0</v>
      </c>
      <c r="AC269" s="21">
        <f t="shared" si="109"/>
        <v>0</v>
      </c>
      <c r="AD269" s="21">
        <f t="shared" si="109"/>
        <v>0</v>
      </c>
      <c r="AE269" s="21">
        <f t="shared" si="109"/>
        <v>0</v>
      </c>
    </row>
    <row r="270" spans="1:31" x14ac:dyDescent="0.2">
      <c r="A270" s="80" t="s">
        <v>511</v>
      </c>
      <c r="B270" s="4" t="s">
        <v>512</v>
      </c>
      <c r="C270" s="21">
        <f t="shared" ref="C270" si="110">+C271+C272+C276</f>
        <v>0</v>
      </c>
      <c r="D270" s="21">
        <f t="shared" ref="D270:AE270" si="111">+D271+D272+D276</f>
        <v>0</v>
      </c>
      <c r="E270" s="21">
        <f t="shared" si="111"/>
        <v>0</v>
      </c>
      <c r="F270" s="21">
        <f t="shared" si="111"/>
        <v>0</v>
      </c>
      <c r="G270" s="21">
        <f t="shared" si="111"/>
        <v>0</v>
      </c>
      <c r="H270" s="21">
        <f t="shared" si="111"/>
        <v>0</v>
      </c>
      <c r="I270" s="21">
        <f t="shared" si="111"/>
        <v>0</v>
      </c>
      <c r="J270" s="21">
        <f t="shared" si="111"/>
        <v>0</v>
      </c>
      <c r="K270" s="21">
        <f t="shared" si="111"/>
        <v>0</v>
      </c>
      <c r="L270" s="21">
        <f t="shared" si="111"/>
        <v>0</v>
      </c>
      <c r="M270" s="21">
        <f t="shared" si="111"/>
        <v>0</v>
      </c>
      <c r="N270" s="21">
        <f t="shared" si="111"/>
        <v>0</v>
      </c>
      <c r="O270" s="21">
        <f t="shared" si="111"/>
        <v>0</v>
      </c>
      <c r="P270" s="21">
        <f t="shared" si="111"/>
        <v>0</v>
      </c>
      <c r="Q270" s="21">
        <f t="shared" si="111"/>
        <v>0</v>
      </c>
      <c r="R270" s="21">
        <f t="shared" si="111"/>
        <v>0</v>
      </c>
      <c r="S270" s="21">
        <f t="shared" si="111"/>
        <v>0</v>
      </c>
      <c r="T270" s="21">
        <f t="shared" si="111"/>
        <v>0</v>
      </c>
      <c r="U270" s="21">
        <f t="shared" si="111"/>
        <v>0</v>
      </c>
      <c r="V270" s="21">
        <f t="shared" si="111"/>
        <v>0</v>
      </c>
      <c r="W270" s="21">
        <f t="shared" si="111"/>
        <v>0</v>
      </c>
      <c r="X270" s="21">
        <f t="shared" si="111"/>
        <v>0</v>
      </c>
      <c r="Y270" s="21">
        <f t="shared" si="111"/>
        <v>0</v>
      </c>
      <c r="Z270" s="21">
        <f t="shared" si="111"/>
        <v>0</v>
      </c>
      <c r="AA270" s="21">
        <f t="shared" si="111"/>
        <v>0</v>
      </c>
      <c r="AB270" s="21">
        <f t="shared" si="111"/>
        <v>0</v>
      </c>
      <c r="AC270" s="21">
        <f t="shared" si="111"/>
        <v>0</v>
      </c>
      <c r="AD270" s="21">
        <f t="shared" si="111"/>
        <v>0</v>
      </c>
      <c r="AE270" s="21">
        <f t="shared" si="111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" si="112">+C273+C274+C275</f>
        <v>0</v>
      </c>
      <c r="D272" s="21">
        <f t="shared" ref="D272:AE272" si="113">+D273+D274+D275</f>
        <v>0</v>
      </c>
      <c r="E272" s="21">
        <f t="shared" si="113"/>
        <v>0</v>
      </c>
      <c r="F272" s="21">
        <f t="shared" si="113"/>
        <v>0</v>
      </c>
      <c r="G272" s="21">
        <f t="shared" si="113"/>
        <v>0</v>
      </c>
      <c r="H272" s="21">
        <f t="shared" si="113"/>
        <v>0</v>
      </c>
      <c r="I272" s="21">
        <f t="shared" si="113"/>
        <v>0</v>
      </c>
      <c r="J272" s="21">
        <f t="shared" si="113"/>
        <v>0</v>
      </c>
      <c r="K272" s="21">
        <f t="shared" si="113"/>
        <v>0</v>
      </c>
      <c r="L272" s="21">
        <f t="shared" si="113"/>
        <v>0</v>
      </c>
      <c r="M272" s="21">
        <f t="shared" si="113"/>
        <v>0</v>
      </c>
      <c r="N272" s="21">
        <f t="shared" si="113"/>
        <v>0</v>
      </c>
      <c r="O272" s="21">
        <f t="shared" si="113"/>
        <v>0</v>
      </c>
      <c r="P272" s="21">
        <f t="shared" si="113"/>
        <v>0</v>
      </c>
      <c r="Q272" s="21">
        <f t="shared" si="113"/>
        <v>0</v>
      </c>
      <c r="R272" s="21">
        <f t="shared" si="113"/>
        <v>0</v>
      </c>
      <c r="S272" s="21">
        <f t="shared" si="113"/>
        <v>0</v>
      </c>
      <c r="T272" s="21">
        <f t="shared" si="113"/>
        <v>0</v>
      </c>
      <c r="U272" s="21">
        <f t="shared" si="113"/>
        <v>0</v>
      </c>
      <c r="V272" s="21">
        <f t="shared" si="113"/>
        <v>0</v>
      </c>
      <c r="W272" s="21">
        <f t="shared" si="113"/>
        <v>0</v>
      </c>
      <c r="X272" s="21">
        <f t="shared" si="113"/>
        <v>0</v>
      </c>
      <c r="Y272" s="21">
        <f t="shared" si="113"/>
        <v>0</v>
      </c>
      <c r="Z272" s="21">
        <f t="shared" si="113"/>
        <v>0</v>
      </c>
      <c r="AA272" s="21">
        <f t="shared" si="113"/>
        <v>0</v>
      </c>
      <c r="AB272" s="21">
        <f t="shared" si="113"/>
        <v>0</v>
      </c>
      <c r="AC272" s="21">
        <f t="shared" si="113"/>
        <v>0</v>
      </c>
      <c r="AD272" s="21">
        <f t="shared" si="113"/>
        <v>0</v>
      </c>
      <c r="AE272" s="21">
        <f t="shared" si="113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" si="114">+C278+C279+C283+C284+C285</f>
        <v>0</v>
      </c>
      <c r="D277" s="21">
        <f t="shared" ref="D277:AE277" si="115">+D278+D279+D283+D284+D285</f>
        <v>0</v>
      </c>
      <c r="E277" s="21">
        <f t="shared" si="115"/>
        <v>0</v>
      </c>
      <c r="F277" s="21">
        <f t="shared" si="115"/>
        <v>0</v>
      </c>
      <c r="G277" s="21">
        <f t="shared" si="115"/>
        <v>0</v>
      </c>
      <c r="H277" s="21">
        <f t="shared" si="115"/>
        <v>0</v>
      </c>
      <c r="I277" s="21">
        <f t="shared" si="115"/>
        <v>0</v>
      </c>
      <c r="J277" s="21">
        <f t="shared" si="115"/>
        <v>0</v>
      </c>
      <c r="K277" s="21">
        <f t="shared" si="115"/>
        <v>0</v>
      </c>
      <c r="L277" s="21">
        <f t="shared" si="115"/>
        <v>0</v>
      </c>
      <c r="M277" s="21">
        <f t="shared" si="115"/>
        <v>0</v>
      </c>
      <c r="N277" s="21">
        <f t="shared" si="115"/>
        <v>0</v>
      </c>
      <c r="O277" s="21">
        <f t="shared" si="115"/>
        <v>0</v>
      </c>
      <c r="P277" s="21">
        <f t="shared" si="115"/>
        <v>0</v>
      </c>
      <c r="Q277" s="21">
        <f t="shared" si="115"/>
        <v>0</v>
      </c>
      <c r="R277" s="21">
        <f t="shared" si="115"/>
        <v>0</v>
      </c>
      <c r="S277" s="21">
        <f t="shared" si="115"/>
        <v>0</v>
      </c>
      <c r="T277" s="21">
        <f t="shared" si="115"/>
        <v>0</v>
      </c>
      <c r="U277" s="21">
        <f t="shared" si="115"/>
        <v>0</v>
      </c>
      <c r="V277" s="21">
        <f t="shared" si="115"/>
        <v>0</v>
      </c>
      <c r="W277" s="21">
        <f t="shared" si="115"/>
        <v>0</v>
      </c>
      <c r="X277" s="21">
        <f t="shared" si="115"/>
        <v>0</v>
      </c>
      <c r="Y277" s="21">
        <f t="shared" si="115"/>
        <v>0</v>
      </c>
      <c r="Z277" s="21">
        <f t="shared" si="115"/>
        <v>0</v>
      </c>
      <c r="AA277" s="21">
        <f t="shared" si="115"/>
        <v>0</v>
      </c>
      <c r="AB277" s="21">
        <f t="shared" si="115"/>
        <v>0</v>
      </c>
      <c r="AC277" s="21">
        <f t="shared" si="115"/>
        <v>0</v>
      </c>
      <c r="AD277" s="21">
        <f t="shared" si="115"/>
        <v>0</v>
      </c>
      <c r="AE277" s="21">
        <f t="shared" si="115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" si="116">+C280+C281+C282</f>
        <v>0</v>
      </c>
      <c r="D279" s="21">
        <f t="shared" ref="D279:AE279" si="117">+D280+D281+D282</f>
        <v>0</v>
      </c>
      <c r="E279" s="21">
        <f t="shared" si="117"/>
        <v>0</v>
      </c>
      <c r="F279" s="21">
        <f t="shared" si="117"/>
        <v>0</v>
      </c>
      <c r="G279" s="21">
        <f t="shared" si="117"/>
        <v>0</v>
      </c>
      <c r="H279" s="21">
        <f t="shared" si="117"/>
        <v>0</v>
      </c>
      <c r="I279" s="21">
        <f t="shared" si="117"/>
        <v>0</v>
      </c>
      <c r="J279" s="21">
        <f t="shared" si="117"/>
        <v>0</v>
      </c>
      <c r="K279" s="21">
        <f t="shared" si="117"/>
        <v>0</v>
      </c>
      <c r="L279" s="21">
        <f t="shared" si="117"/>
        <v>0</v>
      </c>
      <c r="M279" s="21">
        <f t="shared" si="117"/>
        <v>0</v>
      </c>
      <c r="N279" s="21">
        <f t="shared" si="117"/>
        <v>0</v>
      </c>
      <c r="O279" s="21">
        <f t="shared" si="117"/>
        <v>0</v>
      </c>
      <c r="P279" s="21">
        <f t="shared" si="117"/>
        <v>0</v>
      </c>
      <c r="Q279" s="21">
        <f t="shared" si="117"/>
        <v>0</v>
      </c>
      <c r="R279" s="21">
        <f t="shared" si="117"/>
        <v>0</v>
      </c>
      <c r="S279" s="21">
        <f t="shared" si="117"/>
        <v>0</v>
      </c>
      <c r="T279" s="21">
        <f t="shared" si="117"/>
        <v>0</v>
      </c>
      <c r="U279" s="21">
        <f t="shared" si="117"/>
        <v>0</v>
      </c>
      <c r="V279" s="21">
        <f t="shared" si="117"/>
        <v>0</v>
      </c>
      <c r="W279" s="21">
        <f t="shared" si="117"/>
        <v>0</v>
      </c>
      <c r="X279" s="21">
        <f t="shared" si="117"/>
        <v>0</v>
      </c>
      <c r="Y279" s="21">
        <f t="shared" si="117"/>
        <v>0</v>
      </c>
      <c r="Z279" s="21">
        <f t="shared" si="117"/>
        <v>0</v>
      </c>
      <c r="AA279" s="21">
        <f t="shared" si="117"/>
        <v>0</v>
      </c>
      <c r="AB279" s="21">
        <f t="shared" si="117"/>
        <v>0</v>
      </c>
      <c r="AC279" s="21">
        <f t="shared" si="117"/>
        <v>0</v>
      </c>
      <c r="AD279" s="21">
        <f t="shared" si="117"/>
        <v>0</v>
      </c>
      <c r="AE279" s="21">
        <f t="shared" si="117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" si="118">+C288+C289+C290</f>
        <v>0.66738436368012943</v>
      </c>
      <c r="D287" s="21">
        <f t="shared" ref="D287:AE287" si="119">+D288+D289+D290</f>
        <v>0.65802863406620127</v>
      </c>
      <c r="E287" s="21">
        <f t="shared" si="119"/>
        <v>0.63961466685097323</v>
      </c>
      <c r="F287" s="21">
        <f t="shared" si="119"/>
        <v>0.56770307441079759</v>
      </c>
      <c r="G287" s="21">
        <f t="shared" si="119"/>
        <v>0.56298336584525632</v>
      </c>
      <c r="H287" s="21">
        <f t="shared" si="119"/>
        <v>0.54892237647104847</v>
      </c>
      <c r="I287" s="21">
        <f t="shared" si="119"/>
        <v>0.52737265734737493</v>
      </c>
      <c r="J287" s="21">
        <f t="shared" si="119"/>
        <v>0.54126360729672451</v>
      </c>
      <c r="K287" s="21">
        <f t="shared" si="119"/>
        <v>0.54193886046498685</v>
      </c>
      <c r="L287" s="21">
        <f t="shared" si="119"/>
        <v>0.45991232078514876</v>
      </c>
      <c r="M287" s="21">
        <f t="shared" si="119"/>
        <v>0.48482048206678552</v>
      </c>
      <c r="N287" s="21">
        <f t="shared" si="119"/>
        <v>0.481064720155086</v>
      </c>
      <c r="O287" s="21">
        <f t="shared" si="119"/>
        <v>0.53975172258839688</v>
      </c>
      <c r="P287" s="21">
        <f t="shared" si="119"/>
        <v>0.55221266119175705</v>
      </c>
      <c r="Q287" s="21">
        <f t="shared" si="119"/>
        <v>0.52667375432034591</v>
      </c>
      <c r="R287" s="21">
        <f t="shared" si="119"/>
        <v>0.43835231866876267</v>
      </c>
      <c r="S287" s="21">
        <f t="shared" si="119"/>
        <v>0.40282253978599258</v>
      </c>
      <c r="T287" s="21">
        <f t="shared" si="119"/>
        <v>0.34418567715088966</v>
      </c>
      <c r="U287" s="21">
        <f t="shared" si="119"/>
        <v>0.33037504819660596</v>
      </c>
      <c r="V287" s="21">
        <f t="shared" si="119"/>
        <v>0.30076733235293501</v>
      </c>
      <c r="W287" s="21">
        <f t="shared" si="119"/>
        <v>0.29708957496710559</v>
      </c>
      <c r="X287" s="21">
        <f t="shared" si="119"/>
        <v>0.31112160344090201</v>
      </c>
      <c r="Y287" s="21">
        <f t="shared" si="119"/>
        <v>0.30002422931902306</v>
      </c>
      <c r="Z287" s="21">
        <f t="shared" si="119"/>
        <v>0.30373673243157095</v>
      </c>
      <c r="AA287" s="21">
        <f t="shared" si="119"/>
        <v>0.35588588573646934</v>
      </c>
      <c r="AB287" s="21">
        <f t="shared" si="119"/>
        <v>0.38415824182370018</v>
      </c>
      <c r="AC287" s="21">
        <f t="shared" si="119"/>
        <v>0.30171597597836253</v>
      </c>
      <c r="AD287" s="21">
        <f t="shared" si="119"/>
        <v>0.30854305090767198</v>
      </c>
      <c r="AE287" s="21">
        <f t="shared" si="119"/>
        <v>0.31154049497566638</v>
      </c>
    </row>
    <row r="288" spans="1:31" x14ac:dyDescent="0.2">
      <c r="A288" s="80" t="s">
        <v>534</v>
      </c>
      <c r="B288" s="4" t="s">
        <v>798</v>
      </c>
      <c r="C288" s="27">
        <v>0.17793216243162926</v>
      </c>
      <c r="D288" s="27">
        <v>0.17736863638880121</v>
      </c>
      <c r="E288" s="27">
        <v>0.16840485011407316</v>
      </c>
      <c r="F288" s="27">
        <v>0.10736055740004753</v>
      </c>
      <c r="G288" s="27">
        <v>0.11494268604800638</v>
      </c>
      <c r="H288" s="27">
        <v>0.11480921342504856</v>
      </c>
      <c r="I288" s="27">
        <v>0.10894215778277495</v>
      </c>
      <c r="J288" s="27">
        <v>0.12172619798367455</v>
      </c>
      <c r="K288" s="27">
        <v>0.11818447821363698</v>
      </c>
      <c r="L288" s="27">
        <v>4.5786037865648888E-2</v>
      </c>
      <c r="M288" s="27">
        <v>6.7119346929285534E-2</v>
      </c>
      <c r="N288" s="27">
        <v>8.0144630776011097E-2</v>
      </c>
      <c r="O288" s="27">
        <v>0.15726070057552197</v>
      </c>
      <c r="P288" s="27">
        <v>0.18949370094485712</v>
      </c>
      <c r="Q288" s="27">
        <v>0.17952003361254601</v>
      </c>
      <c r="R288" s="27">
        <v>0.10902250344076275</v>
      </c>
      <c r="S288" s="27">
        <v>9.2148032926992765E-2</v>
      </c>
      <c r="T288" s="27">
        <v>5.6556593586589772E-2</v>
      </c>
      <c r="U288" s="27">
        <v>6.8198235583606159E-2</v>
      </c>
      <c r="V288" s="27">
        <v>6.3536123520985047E-2</v>
      </c>
      <c r="W288" s="27">
        <v>9.2470570619605633E-2</v>
      </c>
      <c r="X288" s="27">
        <v>0.10393881706340199</v>
      </c>
      <c r="Y288" s="27">
        <v>9.2154203261023054E-2</v>
      </c>
      <c r="Z288" s="27">
        <v>9.4944500151570951E-2</v>
      </c>
      <c r="AA288" s="27">
        <v>0.14312772813546926</v>
      </c>
      <c r="AB288" s="27">
        <v>0.1728084035207002</v>
      </c>
      <c r="AC288" s="27">
        <v>8.8578918278362478E-2</v>
      </c>
      <c r="AD288" s="27">
        <v>9.4282960607671953E-2</v>
      </c>
      <c r="AE288" s="27">
        <v>9.6157372075666339E-2</v>
      </c>
    </row>
    <row r="289" spans="1:31" x14ac:dyDescent="0.2">
      <c r="A289" s="80" t="s">
        <v>535</v>
      </c>
      <c r="B289" s="4" t="s">
        <v>799</v>
      </c>
      <c r="C289" s="27">
        <v>0.4894522012485002</v>
      </c>
      <c r="D289" s="27">
        <v>0.48065999767740009</v>
      </c>
      <c r="E289" s="27">
        <v>0.4712098167369001</v>
      </c>
      <c r="F289" s="27">
        <v>0.46034251701075002</v>
      </c>
      <c r="G289" s="27">
        <v>0.44804067979724993</v>
      </c>
      <c r="H289" s="27">
        <v>0.43411316304599989</v>
      </c>
      <c r="I289" s="27">
        <v>0.41843049956459999</v>
      </c>
      <c r="J289" s="27">
        <v>0.41953740931304995</v>
      </c>
      <c r="K289" s="27">
        <v>0.42375438225134981</v>
      </c>
      <c r="L289" s="27">
        <v>0.41412628291949988</v>
      </c>
      <c r="M289" s="27">
        <v>0.41770113513749996</v>
      </c>
      <c r="N289" s="27">
        <v>0.40092008937907492</v>
      </c>
      <c r="O289" s="27">
        <v>0.38249102201287494</v>
      </c>
      <c r="P289" s="27">
        <v>0.36271896024689987</v>
      </c>
      <c r="Q289" s="27">
        <v>0.34715372070779987</v>
      </c>
      <c r="R289" s="27">
        <v>0.32932981522799992</v>
      </c>
      <c r="S289" s="27">
        <v>0.31067450685899983</v>
      </c>
      <c r="T289" s="27">
        <v>0.28762908356429989</v>
      </c>
      <c r="U289" s="27">
        <v>0.2621768126129998</v>
      </c>
      <c r="V289" s="27">
        <v>0.23723120883194995</v>
      </c>
      <c r="W289" s="27">
        <v>0.20461900434749997</v>
      </c>
      <c r="X289" s="27">
        <v>0.20718278637750004</v>
      </c>
      <c r="Y289" s="27">
        <v>0.20787002605800003</v>
      </c>
      <c r="Z289" s="27">
        <v>0.20879223228000002</v>
      </c>
      <c r="AA289" s="27">
        <v>0.21275815760100009</v>
      </c>
      <c r="AB289" s="27">
        <v>0.21134983830299994</v>
      </c>
      <c r="AC289" s="27">
        <v>0.21313705770000002</v>
      </c>
      <c r="AD289" s="27">
        <v>0.21426009030000004</v>
      </c>
      <c r="AE289" s="27">
        <v>0.21538312290000003</v>
      </c>
    </row>
    <row r="290" spans="1:31" x14ac:dyDescent="0.2">
      <c r="A290" s="80" t="s">
        <v>536</v>
      </c>
      <c r="B290" s="4" t="s">
        <v>184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</row>
    <row r="291" spans="1:31" x14ac:dyDescent="0.2">
      <c r="A291" s="80" t="s">
        <v>537</v>
      </c>
      <c r="B291" s="4" t="s">
        <v>538</v>
      </c>
      <c r="C291" s="21">
        <f t="shared" ref="C291" si="120">+C292+C293</f>
        <v>0</v>
      </c>
      <c r="D291" s="21">
        <f t="shared" ref="D291:AE291" si="121">+D292+D293</f>
        <v>0</v>
      </c>
      <c r="E291" s="21">
        <f t="shared" si="121"/>
        <v>0</v>
      </c>
      <c r="F291" s="21">
        <f t="shared" si="121"/>
        <v>0</v>
      </c>
      <c r="G291" s="21">
        <f t="shared" si="121"/>
        <v>0</v>
      </c>
      <c r="H291" s="21">
        <f t="shared" si="121"/>
        <v>0</v>
      </c>
      <c r="I291" s="21">
        <f t="shared" si="121"/>
        <v>0</v>
      </c>
      <c r="J291" s="21">
        <f t="shared" si="121"/>
        <v>0</v>
      </c>
      <c r="K291" s="21">
        <f t="shared" si="121"/>
        <v>0</v>
      </c>
      <c r="L291" s="21">
        <f t="shared" si="121"/>
        <v>0</v>
      </c>
      <c r="M291" s="21">
        <f t="shared" si="121"/>
        <v>0</v>
      </c>
      <c r="N291" s="21">
        <f t="shared" si="121"/>
        <v>0</v>
      </c>
      <c r="O291" s="21">
        <f t="shared" si="121"/>
        <v>0</v>
      </c>
      <c r="P291" s="21">
        <f t="shared" si="121"/>
        <v>0</v>
      </c>
      <c r="Q291" s="21">
        <f t="shared" si="121"/>
        <v>0</v>
      </c>
      <c r="R291" s="21">
        <f t="shared" si="121"/>
        <v>0</v>
      </c>
      <c r="S291" s="21">
        <f t="shared" si="121"/>
        <v>0</v>
      </c>
      <c r="T291" s="21">
        <f t="shared" si="121"/>
        <v>0</v>
      </c>
      <c r="U291" s="21">
        <f t="shared" si="121"/>
        <v>0</v>
      </c>
      <c r="V291" s="21">
        <f t="shared" si="121"/>
        <v>0</v>
      </c>
      <c r="W291" s="21">
        <f t="shared" si="121"/>
        <v>0</v>
      </c>
      <c r="X291" s="21">
        <f t="shared" si="121"/>
        <v>0</v>
      </c>
      <c r="Y291" s="21">
        <f t="shared" si="121"/>
        <v>0</v>
      </c>
      <c r="Z291" s="21">
        <f t="shared" si="121"/>
        <v>0</v>
      </c>
      <c r="AA291" s="21">
        <f t="shared" si="121"/>
        <v>0</v>
      </c>
      <c r="AB291" s="21">
        <f t="shared" si="121"/>
        <v>0</v>
      </c>
      <c r="AC291" s="21">
        <f t="shared" si="121"/>
        <v>0</v>
      </c>
      <c r="AD291" s="21">
        <f t="shared" si="121"/>
        <v>0</v>
      </c>
      <c r="AE291" s="21">
        <f t="shared" si="121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</row>
    <row r="297" spans="1:31" x14ac:dyDescent="0.2">
      <c r="A297" s="12" t="s">
        <v>548</v>
      </c>
      <c r="B297" s="7" t="s">
        <v>804</v>
      </c>
      <c r="C297" s="28">
        <f t="shared" ref="C297" si="122">+C298+C383+C391+C399+C407+C415+C423+C424</f>
        <v>0.14427689649897005</v>
      </c>
      <c r="D297" s="28">
        <f t="shared" ref="D297:AE297" si="123">+D298+D383+D391+D399+D407+D415+D423+D424</f>
        <v>0.18336803093241802</v>
      </c>
      <c r="E297" s="28">
        <f t="shared" si="123"/>
        <v>0.15265009399879415</v>
      </c>
      <c r="F297" s="28">
        <f t="shared" si="123"/>
        <v>0.21628866439128341</v>
      </c>
      <c r="G297" s="28">
        <f t="shared" si="123"/>
        <v>0.53213675517474668</v>
      </c>
      <c r="H297" s="28">
        <f t="shared" si="123"/>
        <v>0.16519082225529835</v>
      </c>
      <c r="I297" s="28">
        <f t="shared" si="123"/>
        <v>0.3277598267606181</v>
      </c>
      <c r="J297" s="28">
        <f t="shared" si="123"/>
        <v>0.16404329038511059</v>
      </c>
      <c r="K297" s="28">
        <f t="shared" si="123"/>
        <v>7.6206913589185687E-2</v>
      </c>
      <c r="L297" s="28">
        <f t="shared" si="123"/>
        <v>0.9942067089840152</v>
      </c>
      <c r="M297" s="28">
        <f t="shared" si="123"/>
        <v>0.2062192916807587</v>
      </c>
      <c r="N297" s="28">
        <f t="shared" si="123"/>
        <v>3.0960206231018153E-2</v>
      </c>
      <c r="O297" s="28">
        <f t="shared" si="123"/>
        <v>0.54384588639373854</v>
      </c>
      <c r="P297" s="28">
        <f t="shared" si="123"/>
        <v>0.15388934910242202</v>
      </c>
      <c r="Q297" s="28">
        <f t="shared" si="123"/>
        <v>0.25923414082057755</v>
      </c>
      <c r="R297" s="28">
        <f t="shared" si="123"/>
        <v>0.36211013051419239</v>
      </c>
      <c r="S297" s="28">
        <f t="shared" si="123"/>
        <v>0.18682070903963113</v>
      </c>
      <c r="T297" s="28">
        <f t="shared" si="123"/>
        <v>0.309722472440147</v>
      </c>
      <c r="U297" s="28">
        <f t="shared" si="123"/>
        <v>0.30675675551265646</v>
      </c>
      <c r="V297" s="28">
        <f t="shared" si="123"/>
        <v>0.35686927167934085</v>
      </c>
      <c r="W297" s="28">
        <f t="shared" si="123"/>
        <v>0.57584207895479245</v>
      </c>
      <c r="X297" s="28">
        <f t="shared" si="123"/>
        <v>0.58145880679374606</v>
      </c>
      <c r="Y297" s="28">
        <f t="shared" si="123"/>
        <v>0.54600385881563784</v>
      </c>
      <c r="Z297" s="28">
        <f t="shared" si="123"/>
        <v>7.8853132875353144E-2</v>
      </c>
      <c r="AA297" s="28">
        <f t="shared" si="123"/>
        <v>0.17247267470344682</v>
      </c>
      <c r="AB297" s="28">
        <f t="shared" si="123"/>
        <v>0.37019874341492981</v>
      </c>
      <c r="AC297" s="28">
        <f t="shared" si="123"/>
        <v>8.9937994273653038E-2</v>
      </c>
      <c r="AD297" s="28">
        <f t="shared" si="123"/>
        <v>9.5513355845143852</v>
      </c>
      <c r="AE297" s="28">
        <f t="shared" si="123"/>
        <v>0.1151221334186123</v>
      </c>
    </row>
    <row r="298" spans="1:31" x14ac:dyDescent="0.2">
      <c r="A298" s="9" t="s">
        <v>549</v>
      </c>
      <c r="B298" s="4" t="s">
        <v>550</v>
      </c>
      <c r="C298" s="21">
        <f t="shared" ref="C298" si="124">+C299+C367</f>
        <v>0.13674779024175593</v>
      </c>
      <c r="D298" s="21">
        <f t="shared" ref="D298:AE298" si="125">+D299+D367</f>
        <v>0.16931970660905427</v>
      </c>
      <c r="E298" s="21">
        <f t="shared" si="125"/>
        <v>0.14225408056489569</v>
      </c>
      <c r="F298" s="21">
        <f t="shared" si="125"/>
        <v>0.20353766279465943</v>
      </c>
      <c r="G298" s="21">
        <f t="shared" si="125"/>
        <v>0.49684576195289099</v>
      </c>
      <c r="H298" s="21">
        <f t="shared" si="125"/>
        <v>0.14774205952659894</v>
      </c>
      <c r="I298" s="21">
        <f t="shared" si="125"/>
        <v>0.32236943784034999</v>
      </c>
      <c r="J298" s="21">
        <f t="shared" si="125"/>
        <v>0.15603869852271673</v>
      </c>
      <c r="K298" s="21">
        <f t="shared" si="125"/>
        <v>7.3418187047687197E-2</v>
      </c>
      <c r="L298" s="21">
        <f t="shared" si="125"/>
        <v>0.93340452236232196</v>
      </c>
      <c r="M298" s="21">
        <f t="shared" si="125"/>
        <v>0.19460906986017432</v>
      </c>
      <c r="N298" s="21">
        <f t="shared" si="125"/>
        <v>2.9253721220118545E-2</v>
      </c>
      <c r="O298" s="21">
        <f t="shared" si="125"/>
        <v>0.53484350105046652</v>
      </c>
      <c r="P298" s="21">
        <f t="shared" si="125"/>
        <v>0.12983083588642202</v>
      </c>
      <c r="Q298" s="21">
        <f t="shared" si="125"/>
        <v>0.24588745108857757</v>
      </c>
      <c r="R298" s="21">
        <f t="shared" si="125"/>
        <v>0.32171718001819238</v>
      </c>
      <c r="S298" s="21">
        <f t="shared" si="125"/>
        <v>0.17418057524763114</v>
      </c>
      <c r="T298" s="21">
        <f t="shared" si="125"/>
        <v>0.29913026963614697</v>
      </c>
      <c r="U298" s="21">
        <f t="shared" si="125"/>
        <v>0.29594592703265649</v>
      </c>
      <c r="V298" s="21">
        <f t="shared" si="125"/>
        <v>0.35219868898334084</v>
      </c>
      <c r="W298" s="21">
        <f t="shared" si="125"/>
        <v>0.54608587448679247</v>
      </c>
      <c r="X298" s="21">
        <f t="shared" si="125"/>
        <v>0.56838024613774607</v>
      </c>
      <c r="Y298" s="21">
        <f t="shared" si="125"/>
        <v>0.5289753560076379</v>
      </c>
      <c r="Z298" s="21">
        <f t="shared" si="125"/>
        <v>7.3203707212953148E-2</v>
      </c>
      <c r="AA298" s="21">
        <f t="shared" si="125"/>
        <v>0.16137598058344682</v>
      </c>
      <c r="AB298" s="21">
        <f t="shared" si="125"/>
        <v>0.34611412916292977</v>
      </c>
      <c r="AC298" s="21">
        <f t="shared" si="125"/>
        <v>8.037210897765304E-2</v>
      </c>
      <c r="AD298" s="21">
        <f t="shared" si="125"/>
        <v>9.2825236031167844</v>
      </c>
      <c r="AE298" s="21">
        <f t="shared" si="125"/>
        <v>0.10105327978021229</v>
      </c>
    </row>
    <row r="299" spans="1:31" x14ac:dyDescent="0.2">
      <c r="A299" s="9" t="s">
        <v>551</v>
      </c>
      <c r="B299" s="4" t="s">
        <v>552</v>
      </c>
      <c r="C299" s="21">
        <f t="shared" ref="C299" si="126">+C300+C349+C364</f>
        <v>0.13674779024175593</v>
      </c>
      <c r="D299" s="21">
        <f t="shared" ref="D299:AE299" si="127">+D300+D349+D364</f>
        <v>0.16931970660905427</v>
      </c>
      <c r="E299" s="21">
        <f t="shared" si="127"/>
        <v>0.14225408056489569</v>
      </c>
      <c r="F299" s="21">
        <f t="shared" si="127"/>
        <v>0.20353766279465943</v>
      </c>
      <c r="G299" s="21">
        <f t="shared" si="127"/>
        <v>0.49684576195289099</v>
      </c>
      <c r="H299" s="21">
        <f t="shared" si="127"/>
        <v>0.14774205952659894</v>
      </c>
      <c r="I299" s="21">
        <f t="shared" si="127"/>
        <v>0.32236943784034999</v>
      </c>
      <c r="J299" s="21">
        <f t="shared" si="127"/>
        <v>0.15603869852271673</v>
      </c>
      <c r="K299" s="21">
        <f t="shared" si="127"/>
        <v>7.3418187047687197E-2</v>
      </c>
      <c r="L299" s="21">
        <f t="shared" si="127"/>
        <v>0.93340452236232196</v>
      </c>
      <c r="M299" s="21">
        <f t="shared" si="127"/>
        <v>0.19460906986017432</v>
      </c>
      <c r="N299" s="21">
        <f t="shared" si="127"/>
        <v>2.9253721220118545E-2</v>
      </c>
      <c r="O299" s="21">
        <f t="shared" si="127"/>
        <v>0.53484350105046652</v>
      </c>
      <c r="P299" s="21">
        <f t="shared" si="127"/>
        <v>0.12983083588642202</v>
      </c>
      <c r="Q299" s="21">
        <f t="shared" si="127"/>
        <v>0.24588745108857757</v>
      </c>
      <c r="R299" s="21">
        <f t="shared" si="127"/>
        <v>0.32171718001819238</v>
      </c>
      <c r="S299" s="21">
        <f t="shared" si="127"/>
        <v>0.17418057524763114</v>
      </c>
      <c r="T299" s="21">
        <f t="shared" si="127"/>
        <v>0.29913026963614697</v>
      </c>
      <c r="U299" s="21">
        <f t="shared" si="127"/>
        <v>0.29594592703265649</v>
      </c>
      <c r="V299" s="21">
        <f t="shared" si="127"/>
        <v>0.35219868898334084</v>
      </c>
      <c r="W299" s="21">
        <f t="shared" si="127"/>
        <v>0.54608587448679247</v>
      </c>
      <c r="X299" s="21">
        <f t="shared" si="127"/>
        <v>0.56838024613774607</v>
      </c>
      <c r="Y299" s="21">
        <f t="shared" si="127"/>
        <v>0.5289753560076379</v>
      </c>
      <c r="Z299" s="21">
        <f t="shared" si="127"/>
        <v>7.3203707212953148E-2</v>
      </c>
      <c r="AA299" s="21">
        <f t="shared" si="127"/>
        <v>0.16137598058344682</v>
      </c>
      <c r="AB299" s="21">
        <f t="shared" si="127"/>
        <v>0.34611412916292977</v>
      </c>
      <c r="AC299" s="21">
        <f t="shared" si="127"/>
        <v>8.037210897765304E-2</v>
      </c>
      <c r="AD299" s="21">
        <f t="shared" si="127"/>
        <v>9.2825236031167844</v>
      </c>
      <c r="AE299" s="21">
        <f t="shared" si="127"/>
        <v>0.10105327978021229</v>
      </c>
    </row>
    <row r="300" spans="1:31" x14ac:dyDescent="0.2">
      <c r="A300" s="9" t="s">
        <v>553</v>
      </c>
      <c r="B300" s="4" t="s">
        <v>554</v>
      </c>
      <c r="C300" s="21">
        <f t="shared" ref="C300" si="128">+C301+C341</f>
        <v>0</v>
      </c>
      <c r="D300" s="21">
        <f t="shared" ref="D300:AE300" si="129">+D301+D341</f>
        <v>0</v>
      </c>
      <c r="E300" s="21">
        <f t="shared" si="129"/>
        <v>0</v>
      </c>
      <c r="F300" s="21">
        <f t="shared" si="129"/>
        <v>0</v>
      </c>
      <c r="G300" s="21">
        <f t="shared" si="129"/>
        <v>0</v>
      </c>
      <c r="H300" s="21">
        <f t="shared" si="129"/>
        <v>0</v>
      </c>
      <c r="I300" s="21">
        <f t="shared" si="129"/>
        <v>0</v>
      </c>
      <c r="J300" s="21">
        <f t="shared" si="129"/>
        <v>0</v>
      </c>
      <c r="K300" s="21">
        <f t="shared" si="129"/>
        <v>0</v>
      </c>
      <c r="L300" s="21">
        <f t="shared" si="129"/>
        <v>0</v>
      </c>
      <c r="M300" s="21">
        <f t="shared" si="129"/>
        <v>0</v>
      </c>
      <c r="N300" s="21">
        <f t="shared" si="129"/>
        <v>0</v>
      </c>
      <c r="O300" s="21">
        <f t="shared" si="129"/>
        <v>0</v>
      </c>
      <c r="P300" s="21">
        <f t="shared" si="129"/>
        <v>0</v>
      </c>
      <c r="Q300" s="21">
        <f t="shared" si="129"/>
        <v>0</v>
      </c>
      <c r="R300" s="21">
        <f t="shared" si="129"/>
        <v>0</v>
      </c>
      <c r="S300" s="21">
        <f t="shared" si="129"/>
        <v>0</v>
      </c>
      <c r="T300" s="21">
        <f t="shared" si="129"/>
        <v>0</v>
      </c>
      <c r="U300" s="21">
        <f t="shared" si="129"/>
        <v>0</v>
      </c>
      <c r="V300" s="21">
        <f t="shared" si="129"/>
        <v>0</v>
      </c>
      <c r="W300" s="21">
        <f t="shared" si="129"/>
        <v>0</v>
      </c>
      <c r="X300" s="21">
        <f t="shared" si="129"/>
        <v>0</v>
      </c>
      <c r="Y300" s="21">
        <f t="shared" si="129"/>
        <v>0</v>
      </c>
      <c r="Z300" s="21">
        <f t="shared" si="129"/>
        <v>0</v>
      </c>
      <c r="AA300" s="21">
        <f t="shared" si="129"/>
        <v>0</v>
      </c>
      <c r="AB300" s="21">
        <f t="shared" si="129"/>
        <v>0</v>
      </c>
      <c r="AC300" s="21">
        <f t="shared" si="129"/>
        <v>0</v>
      </c>
      <c r="AD300" s="21">
        <f t="shared" si="129"/>
        <v>0</v>
      </c>
      <c r="AE300" s="21">
        <f t="shared" si="129"/>
        <v>0</v>
      </c>
    </row>
    <row r="301" spans="1:31" x14ac:dyDescent="0.2">
      <c r="A301" s="9" t="s">
        <v>555</v>
      </c>
      <c r="B301" s="4" t="s">
        <v>556</v>
      </c>
      <c r="C301" s="21">
        <f t="shared" ref="C301" si="130">+C302+C315+C328</f>
        <v>0</v>
      </c>
      <c r="D301" s="21">
        <f t="shared" ref="D301:AE301" si="131">+D302+D315+D328</f>
        <v>0</v>
      </c>
      <c r="E301" s="21">
        <f t="shared" si="131"/>
        <v>0</v>
      </c>
      <c r="F301" s="21">
        <f t="shared" si="131"/>
        <v>0</v>
      </c>
      <c r="G301" s="21">
        <f t="shared" si="131"/>
        <v>0</v>
      </c>
      <c r="H301" s="21">
        <f t="shared" si="131"/>
        <v>0</v>
      </c>
      <c r="I301" s="21">
        <f t="shared" si="131"/>
        <v>0</v>
      </c>
      <c r="J301" s="21">
        <f t="shared" si="131"/>
        <v>0</v>
      </c>
      <c r="K301" s="21">
        <f t="shared" si="131"/>
        <v>0</v>
      </c>
      <c r="L301" s="21">
        <f t="shared" si="131"/>
        <v>0</v>
      </c>
      <c r="M301" s="21">
        <f t="shared" si="131"/>
        <v>0</v>
      </c>
      <c r="N301" s="21">
        <f t="shared" si="131"/>
        <v>0</v>
      </c>
      <c r="O301" s="21">
        <f t="shared" si="131"/>
        <v>0</v>
      </c>
      <c r="P301" s="21">
        <f t="shared" si="131"/>
        <v>0</v>
      </c>
      <c r="Q301" s="21">
        <f t="shared" si="131"/>
        <v>0</v>
      </c>
      <c r="R301" s="21">
        <f t="shared" si="131"/>
        <v>0</v>
      </c>
      <c r="S301" s="21">
        <f t="shared" si="131"/>
        <v>0</v>
      </c>
      <c r="T301" s="21">
        <f t="shared" si="131"/>
        <v>0</v>
      </c>
      <c r="U301" s="21">
        <f t="shared" si="131"/>
        <v>0</v>
      </c>
      <c r="V301" s="21">
        <f t="shared" si="131"/>
        <v>0</v>
      </c>
      <c r="W301" s="21">
        <f t="shared" si="131"/>
        <v>0</v>
      </c>
      <c r="X301" s="21">
        <f t="shared" si="131"/>
        <v>0</v>
      </c>
      <c r="Y301" s="21">
        <f t="shared" si="131"/>
        <v>0</v>
      </c>
      <c r="Z301" s="21">
        <f t="shared" si="131"/>
        <v>0</v>
      </c>
      <c r="AA301" s="21">
        <f t="shared" si="131"/>
        <v>0</v>
      </c>
      <c r="AB301" s="21">
        <f t="shared" si="131"/>
        <v>0</v>
      </c>
      <c r="AC301" s="21">
        <f t="shared" si="131"/>
        <v>0</v>
      </c>
      <c r="AD301" s="21">
        <f t="shared" si="131"/>
        <v>0</v>
      </c>
      <c r="AE301" s="21">
        <f t="shared" si="131"/>
        <v>0</v>
      </c>
    </row>
    <row r="302" spans="1:31" x14ac:dyDescent="0.2">
      <c r="A302" s="9" t="s">
        <v>557</v>
      </c>
      <c r="B302" s="4" t="s">
        <v>558</v>
      </c>
      <c r="C302" s="21">
        <f t="shared" ref="C302" si="132">+C303+C304+C305+C306+C307+C308+C309+C310+C311+C312+C313+C314</f>
        <v>0</v>
      </c>
      <c r="D302" s="21">
        <f t="shared" ref="D302:AE302" si="133">+D303+D304+D305+D306+D307+D308+D309+D310+D311+D312+D313+D314</f>
        <v>0</v>
      </c>
      <c r="E302" s="21">
        <f t="shared" si="133"/>
        <v>0</v>
      </c>
      <c r="F302" s="21">
        <f t="shared" si="133"/>
        <v>0</v>
      </c>
      <c r="G302" s="21">
        <f t="shared" si="133"/>
        <v>0</v>
      </c>
      <c r="H302" s="21">
        <f t="shared" si="133"/>
        <v>0</v>
      </c>
      <c r="I302" s="21">
        <f t="shared" si="133"/>
        <v>0</v>
      </c>
      <c r="J302" s="21">
        <f t="shared" si="133"/>
        <v>0</v>
      </c>
      <c r="K302" s="21">
        <f t="shared" si="133"/>
        <v>0</v>
      </c>
      <c r="L302" s="21">
        <f t="shared" si="133"/>
        <v>0</v>
      </c>
      <c r="M302" s="21">
        <f t="shared" si="133"/>
        <v>0</v>
      </c>
      <c r="N302" s="21">
        <f t="shared" si="133"/>
        <v>0</v>
      </c>
      <c r="O302" s="21">
        <f t="shared" si="133"/>
        <v>0</v>
      </c>
      <c r="P302" s="21">
        <f t="shared" si="133"/>
        <v>0</v>
      </c>
      <c r="Q302" s="21">
        <f t="shared" si="133"/>
        <v>0</v>
      </c>
      <c r="R302" s="21">
        <f t="shared" si="133"/>
        <v>0</v>
      </c>
      <c r="S302" s="21">
        <f t="shared" si="133"/>
        <v>0</v>
      </c>
      <c r="T302" s="21">
        <f t="shared" si="133"/>
        <v>0</v>
      </c>
      <c r="U302" s="21">
        <f t="shared" si="133"/>
        <v>0</v>
      </c>
      <c r="V302" s="21">
        <f t="shared" si="133"/>
        <v>0</v>
      </c>
      <c r="W302" s="21">
        <f t="shared" si="133"/>
        <v>0</v>
      </c>
      <c r="X302" s="21">
        <f t="shared" si="133"/>
        <v>0</v>
      </c>
      <c r="Y302" s="21">
        <f t="shared" si="133"/>
        <v>0</v>
      </c>
      <c r="Z302" s="21">
        <f t="shared" si="133"/>
        <v>0</v>
      </c>
      <c r="AA302" s="21">
        <f t="shared" si="133"/>
        <v>0</v>
      </c>
      <c r="AB302" s="21">
        <f t="shared" si="133"/>
        <v>0</v>
      </c>
      <c r="AC302" s="21">
        <f t="shared" si="133"/>
        <v>0</v>
      </c>
      <c r="AD302" s="21">
        <f t="shared" si="133"/>
        <v>0</v>
      </c>
      <c r="AE302" s="21">
        <f t="shared" si="133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" si="134">+C316+C317+C318+C319+C320+C321+C322+C323+C324+C325+C326+C327</f>
        <v>0</v>
      </c>
      <c r="D315" s="21">
        <f t="shared" ref="D315:AE315" si="135">+D316+D317+D318+D319+D320+D321+D322+D323+D324+D325+D326+D327</f>
        <v>0</v>
      </c>
      <c r="E315" s="21">
        <f t="shared" si="135"/>
        <v>0</v>
      </c>
      <c r="F315" s="21">
        <f t="shared" si="135"/>
        <v>0</v>
      </c>
      <c r="G315" s="21">
        <f t="shared" si="135"/>
        <v>0</v>
      </c>
      <c r="H315" s="21">
        <f t="shared" si="135"/>
        <v>0</v>
      </c>
      <c r="I315" s="21">
        <f t="shared" si="135"/>
        <v>0</v>
      </c>
      <c r="J315" s="21">
        <f t="shared" si="135"/>
        <v>0</v>
      </c>
      <c r="K315" s="21">
        <f t="shared" si="135"/>
        <v>0</v>
      </c>
      <c r="L315" s="21">
        <f t="shared" si="135"/>
        <v>0</v>
      </c>
      <c r="M315" s="21">
        <f t="shared" si="135"/>
        <v>0</v>
      </c>
      <c r="N315" s="21">
        <f t="shared" si="135"/>
        <v>0</v>
      </c>
      <c r="O315" s="21">
        <f t="shared" si="135"/>
        <v>0</v>
      </c>
      <c r="P315" s="21">
        <f t="shared" si="135"/>
        <v>0</v>
      </c>
      <c r="Q315" s="21">
        <f t="shared" si="135"/>
        <v>0</v>
      </c>
      <c r="R315" s="21">
        <f t="shared" si="135"/>
        <v>0</v>
      </c>
      <c r="S315" s="21">
        <f t="shared" si="135"/>
        <v>0</v>
      </c>
      <c r="T315" s="21">
        <f t="shared" si="135"/>
        <v>0</v>
      </c>
      <c r="U315" s="21">
        <f t="shared" si="135"/>
        <v>0</v>
      </c>
      <c r="V315" s="21">
        <f t="shared" si="135"/>
        <v>0</v>
      </c>
      <c r="W315" s="21">
        <f t="shared" si="135"/>
        <v>0</v>
      </c>
      <c r="X315" s="21">
        <f t="shared" si="135"/>
        <v>0</v>
      </c>
      <c r="Y315" s="21">
        <f t="shared" si="135"/>
        <v>0</v>
      </c>
      <c r="Z315" s="21">
        <f t="shared" si="135"/>
        <v>0</v>
      </c>
      <c r="AA315" s="21">
        <f t="shared" si="135"/>
        <v>0</v>
      </c>
      <c r="AB315" s="21">
        <f t="shared" si="135"/>
        <v>0</v>
      </c>
      <c r="AC315" s="21">
        <f t="shared" si="135"/>
        <v>0</v>
      </c>
      <c r="AD315" s="21">
        <f t="shared" si="135"/>
        <v>0</v>
      </c>
      <c r="AE315" s="21">
        <f t="shared" si="135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" si="136">+C329+C330+C331+C332+C333+C334+C335+C336+C337+C338+C339+C340</f>
        <v>0</v>
      </c>
      <c r="D328" s="21">
        <f t="shared" ref="D328:AE328" si="137">+D329+D330+D331+D332+D333+D334+D335+D336+D337+D338+D339+D340</f>
        <v>0</v>
      </c>
      <c r="E328" s="21">
        <f t="shared" si="137"/>
        <v>0</v>
      </c>
      <c r="F328" s="21">
        <f t="shared" si="137"/>
        <v>0</v>
      </c>
      <c r="G328" s="21">
        <f t="shared" si="137"/>
        <v>0</v>
      </c>
      <c r="H328" s="21">
        <f t="shared" si="137"/>
        <v>0</v>
      </c>
      <c r="I328" s="21">
        <f t="shared" si="137"/>
        <v>0</v>
      </c>
      <c r="J328" s="21">
        <f t="shared" si="137"/>
        <v>0</v>
      </c>
      <c r="K328" s="21">
        <f t="shared" si="137"/>
        <v>0</v>
      </c>
      <c r="L328" s="21">
        <f t="shared" si="137"/>
        <v>0</v>
      </c>
      <c r="M328" s="21">
        <f t="shared" si="137"/>
        <v>0</v>
      </c>
      <c r="N328" s="21">
        <f t="shared" si="137"/>
        <v>0</v>
      </c>
      <c r="O328" s="21">
        <f t="shared" si="137"/>
        <v>0</v>
      </c>
      <c r="P328" s="21">
        <f t="shared" si="137"/>
        <v>0</v>
      </c>
      <c r="Q328" s="21">
        <f t="shared" si="137"/>
        <v>0</v>
      </c>
      <c r="R328" s="21">
        <f t="shared" si="137"/>
        <v>0</v>
      </c>
      <c r="S328" s="21">
        <f t="shared" si="137"/>
        <v>0</v>
      </c>
      <c r="T328" s="21">
        <f t="shared" si="137"/>
        <v>0</v>
      </c>
      <c r="U328" s="21">
        <f t="shared" si="137"/>
        <v>0</v>
      </c>
      <c r="V328" s="21">
        <f t="shared" si="137"/>
        <v>0</v>
      </c>
      <c r="W328" s="21">
        <f t="shared" si="137"/>
        <v>0</v>
      </c>
      <c r="X328" s="21">
        <f t="shared" si="137"/>
        <v>0</v>
      </c>
      <c r="Y328" s="21">
        <f t="shared" si="137"/>
        <v>0</v>
      </c>
      <c r="Z328" s="21">
        <f t="shared" si="137"/>
        <v>0</v>
      </c>
      <c r="AA328" s="21">
        <f t="shared" si="137"/>
        <v>0</v>
      </c>
      <c r="AB328" s="21">
        <f t="shared" si="137"/>
        <v>0</v>
      </c>
      <c r="AC328" s="21">
        <f t="shared" si="137"/>
        <v>0</v>
      </c>
      <c r="AD328" s="21">
        <f t="shared" si="137"/>
        <v>0</v>
      </c>
      <c r="AE328" s="21">
        <f t="shared" si="137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" si="138">+C342+C343+C344+C345+C346+C347+C348</f>
        <v>0</v>
      </c>
      <c r="D341" s="21">
        <f t="shared" ref="D341:AE341" si="139">+D342+D343+D344+D345+D346+D347+D348</f>
        <v>0</v>
      </c>
      <c r="E341" s="21">
        <f t="shared" si="139"/>
        <v>0</v>
      </c>
      <c r="F341" s="21">
        <f t="shared" si="139"/>
        <v>0</v>
      </c>
      <c r="G341" s="21">
        <f t="shared" si="139"/>
        <v>0</v>
      </c>
      <c r="H341" s="21">
        <f t="shared" si="139"/>
        <v>0</v>
      </c>
      <c r="I341" s="21">
        <f t="shared" si="139"/>
        <v>0</v>
      </c>
      <c r="J341" s="21">
        <f t="shared" si="139"/>
        <v>0</v>
      </c>
      <c r="K341" s="21">
        <f t="shared" si="139"/>
        <v>0</v>
      </c>
      <c r="L341" s="21">
        <f t="shared" si="139"/>
        <v>0</v>
      </c>
      <c r="M341" s="21">
        <f t="shared" si="139"/>
        <v>0</v>
      </c>
      <c r="N341" s="21">
        <f t="shared" si="139"/>
        <v>0</v>
      </c>
      <c r="O341" s="21">
        <f t="shared" si="139"/>
        <v>0</v>
      </c>
      <c r="P341" s="21">
        <f t="shared" si="139"/>
        <v>0</v>
      </c>
      <c r="Q341" s="21">
        <f t="shared" si="139"/>
        <v>0</v>
      </c>
      <c r="R341" s="21">
        <f t="shared" si="139"/>
        <v>0</v>
      </c>
      <c r="S341" s="21">
        <f t="shared" si="139"/>
        <v>0</v>
      </c>
      <c r="T341" s="21">
        <f t="shared" si="139"/>
        <v>0</v>
      </c>
      <c r="U341" s="21">
        <f t="shared" si="139"/>
        <v>0</v>
      </c>
      <c r="V341" s="21">
        <f t="shared" si="139"/>
        <v>0</v>
      </c>
      <c r="W341" s="21">
        <f t="shared" si="139"/>
        <v>0</v>
      </c>
      <c r="X341" s="21">
        <f t="shared" si="139"/>
        <v>0</v>
      </c>
      <c r="Y341" s="21">
        <f t="shared" si="139"/>
        <v>0</v>
      </c>
      <c r="Z341" s="21">
        <f t="shared" si="139"/>
        <v>0</v>
      </c>
      <c r="AA341" s="21">
        <f t="shared" si="139"/>
        <v>0</v>
      </c>
      <c r="AB341" s="21">
        <f t="shared" si="139"/>
        <v>0</v>
      </c>
      <c r="AC341" s="21">
        <f t="shared" si="139"/>
        <v>0</v>
      </c>
      <c r="AD341" s="21">
        <f t="shared" si="139"/>
        <v>0</v>
      </c>
      <c r="AE341" s="21">
        <f t="shared" si="139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" si="140">+C350+C355+C358+C363</f>
        <v>0.13674779024175593</v>
      </c>
      <c r="D349" s="21">
        <f t="shared" ref="D349:AE349" si="141">+D350+D355+D358+D363</f>
        <v>0.16931970660905427</v>
      </c>
      <c r="E349" s="21">
        <f t="shared" si="141"/>
        <v>0.14225408056489569</v>
      </c>
      <c r="F349" s="21">
        <f t="shared" si="141"/>
        <v>0.20353766279465943</v>
      </c>
      <c r="G349" s="21">
        <f t="shared" si="141"/>
        <v>0.49684576195289099</v>
      </c>
      <c r="H349" s="21">
        <f t="shared" si="141"/>
        <v>0.14774205952659894</v>
      </c>
      <c r="I349" s="21">
        <f t="shared" si="141"/>
        <v>0.32236943784034999</v>
      </c>
      <c r="J349" s="21">
        <f t="shared" si="141"/>
        <v>0.15603869852271673</v>
      </c>
      <c r="K349" s="21">
        <f t="shared" si="141"/>
        <v>7.3418187047687197E-2</v>
      </c>
      <c r="L349" s="21">
        <f t="shared" si="141"/>
        <v>0.93340452236232196</v>
      </c>
      <c r="M349" s="21">
        <f t="shared" si="141"/>
        <v>0.19460906986017432</v>
      </c>
      <c r="N349" s="21">
        <f t="shared" si="141"/>
        <v>2.9253721220118545E-2</v>
      </c>
      <c r="O349" s="21">
        <f t="shared" si="141"/>
        <v>0.53484350105046652</v>
      </c>
      <c r="P349" s="21">
        <f t="shared" si="141"/>
        <v>0.12983083588642202</v>
      </c>
      <c r="Q349" s="21">
        <f t="shared" si="141"/>
        <v>0.24588745108857757</v>
      </c>
      <c r="R349" s="21">
        <f t="shared" si="141"/>
        <v>0.32171718001819238</v>
      </c>
      <c r="S349" s="21">
        <f t="shared" si="141"/>
        <v>0.17418057524763114</v>
      </c>
      <c r="T349" s="21">
        <f t="shared" si="141"/>
        <v>0.29913026963614697</v>
      </c>
      <c r="U349" s="21">
        <f t="shared" si="141"/>
        <v>0.29594592703265649</v>
      </c>
      <c r="V349" s="21">
        <f t="shared" si="141"/>
        <v>0.35219868898334084</v>
      </c>
      <c r="W349" s="21">
        <f t="shared" si="141"/>
        <v>0.54608587448679247</v>
      </c>
      <c r="X349" s="21">
        <f t="shared" si="141"/>
        <v>0.56838024613774607</v>
      </c>
      <c r="Y349" s="21">
        <f t="shared" si="141"/>
        <v>0.5289753560076379</v>
      </c>
      <c r="Z349" s="21">
        <f t="shared" si="141"/>
        <v>7.3203707212953148E-2</v>
      </c>
      <c r="AA349" s="21">
        <f t="shared" si="141"/>
        <v>0.16137598058344682</v>
      </c>
      <c r="AB349" s="21">
        <f t="shared" si="141"/>
        <v>0.34611412916292977</v>
      </c>
      <c r="AC349" s="21">
        <f t="shared" si="141"/>
        <v>8.037210897765304E-2</v>
      </c>
      <c r="AD349" s="21">
        <f t="shared" si="141"/>
        <v>9.2825236031167844</v>
      </c>
      <c r="AE349" s="21">
        <f t="shared" si="141"/>
        <v>0.10105327978021229</v>
      </c>
    </row>
    <row r="350" spans="1:31" x14ac:dyDescent="0.2">
      <c r="A350" s="9" t="s">
        <v>608</v>
      </c>
      <c r="B350" s="4" t="s">
        <v>609</v>
      </c>
      <c r="C350" s="21">
        <f t="shared" ref="C350" si="142">+C351+C352+C353+C354</f>
        <v>0</v>
      </c>
      <c r="D350" s="21">
        <f t="shared" ref="D350:AE350" si="143">+D351+D352+D353+D354</f>
        <v>0</v>
      </c>
      <c r="E350" s="21">
        <f t="shared" si="143"/>
        <v>0</v>
      </c>
      <c r="F350" s="21">
        <f t="shared" si="143"/>
        <v>0</v>
      </c>
      <c r="G350" s="21">
        <f t="shared" si="143"/>
        <v>0</v>
      </c>
      <c r="H350" s="21">
        <f t="shared" si="143"/>
        <v>0</v>
      </c>
      <c r="I350" s="21">
        <f t="shared" si="143"/>
        <v>0</v>
      </c>
      <c r="J350" s="21">
        <f t="shared" si="143"/>
        <v>0</v>
      </c>
      <c r="K350" s="21">
        <f t="shared" si="143"/>
        <v>0</v>
      </c>
      <c r="L350" s="21">
        <f t="shared" si="143"/>
        <v>0</v>
      </c>
      <c r="M350" s="21">
        <f t="shared" si="143"/>
        <v>0</v>
      </c>
      <c r="N350" s="21">
        <f t="shared" si="143"/>
        <v>0</v>
      </c>
      <c r="O350" s="21">
        <f t="shared" si="143"/>
        <v>0</v>
      </c>
      <c r="P350" s="21">
        <f t="shared" si="143"/>
        <v>0</v>
      </c>
      <c r="Q350" s="21">
        <f t="shared" si="143"/>
        <v>0</v>
      </c>
      <c r="R350" s="21">
        <f t="shared" si="143"/>
        <v>0</v>
      </c>
      <c r="S350" s="21">
        <f t="shared" si="143"/>
        <v>0</v>
      </c>
      <c r="T350" s="21">
        <f t="shared" si="143"/>
        <v>0</v>
      </c>
      <c r="U350" s="21">
        <f t="shared" si="143"/>
        <v>0</v>
      </c>
      <c r="V350" s="21">
        <f t="shared" si="143"/>
        <v>0</v>
      </c>
      <c r="W350" s="21">
        <f t="shared" si="143"/>
        <v>0</v>
      </c>
      <c r="X350" s="21">
        <f t="shared" si="143"/>
        <v>0</v>
      </c>
      <c r="Y350" s="21">
        <f t="shared" si="143"/>
        <v>0</v>
      </c>
      <c r="Z350" s="21">
        <f t="shared" si="143"/>
        <v>0</v>
      </c>
      <c r="AA350" s="21">
        <f t="shared" si="143"/>
        <v>0</v>
      </c>
      <c r="AB350" s="21">
        <f t="shared" si="143"/>
        <v>0</v>
      </c>
      <c r="AC350" s="21">
        <f t="shared" si="143"/>
        <v>0</v>
      </c>
      <c r="AD350" s="21">
        <f t="shared" si="143"/>
        <v>0</v>
      </c>
      <c r="AE350" s="21">
        <f t="shared" si="143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" si="144">+C356+C357</f>
        <v>0</v>
      </c>
      <c r="D355" s="21">
        <f t="shared" ref="D355:AE355" si="145">+D356+D357</f>
        <v>0</v>
      </c>
      <c r="E355" s="21">
        <f t="shared" si="145"/>
        <v>0</v>
      </c>
      <c r="F355" s="21">
        <f t="shared" si="145"/>
        <v>0</v>
      </c>
      <c r="G355" s="21">
        <f t="shared" si="145"/>
        <v>0</v>
      </c>
      <c r="H355" s="21">
        <f t="shared" si="145"/>
        <v>0</v>
      </c>
      <c r="I355" s="21">
        <f t="shared" si="145"/>
        <v>0</v>
      </c>
      <c r="J355" s="21">
        <f t="shared" si="145"/>
        <v>0</v>
      </c>
      <c r="K355" s="21">
        <f t="shared" si="145"/>
        <v>0</v>
      </c>
      <c r="L355" s="21">
        <f t="shared" si="145"/>
        <v>0</v>
      </c>
      <c r="M355" s="21">
        <f t="shared" si="145"/>
        <v>0</v>
      </c>
      <c r="N355" s="21">
        <f t="shared" si="145"/>
        <v>0</v>
      </c>
      <c r="O355" s="21">
        <f t="shared" si="145"/>
        <v>0</v>
      </c>
      <c r="P355" s="21">
        <f t="shared" si="145"/>
        <v>0</v>
      </c>
      <c r="Q355" s="21">
        <f t="shared" si="145"/>
        <v>0</v>
      </c>
      <c r="R355" s="21">
        <f t="shared" si="145"/>
        <v>0</v>
      </c>
      <c r="S355" s="21">
        <f t="shared" si="145"/>
        <v>0</v>
      </c>
      <c r="T355" s="21">
        <f t="shared" si="145"/>
        <v>0</v>
      </c>
      <c r="U355" s="21">
        <f t="shared" si="145"/>
        <v>0</v>
      </c>
      <c r="V355" s="21">
        <f t="shared" si="145"/>
        <v>0</v>
      </c>
      <c r="W355" s="21">
        <f t="shared" si="145"/>
        <v>0</v>
      </c>
      <c r="X355" s="21">
        <f t="shared" si="145"/>
        <v>0</v>
      </c>
      <c r="Y355" s="21">
        <f t="shared" si="145"/>
        <v>0</v>
      </c>
      <c r="Z355" s="21">
        <f t="shared" si="145"/>
        <v>0</v>
      </c>
      <c r="AA355" s="21">
        <f t="shared" si="145"/>
        <v>0</v>
      </c>
      <c r="AB355" s="21">
        <f t="shared" si="145"/>
        <v>0</v>
      </c>
      <c r="AC355" s="21">
        <f t="shared" si="145"/>
        <v>0</v>
      </c>
      <c r="AD355" s="21">
        <f t="shared" si="145"/>
        <v>0</v>
      </c>
      <c r="AE355" s="21">
        <f t="shared" si="145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" si="146">+C359+C362</f>
        <v>0.11346458742231087</v>
      </c>
      <c r="D358" s="21">
        <f t="shared" ref="D358:AE358" si="147">+D359+D362</f>
        <v>0.16006494966772197</v>
      </c>
      <c r="E358" s="21">
        <f t="shared" si="147"/>
        <v>0.10583765353288475</v>
      </c>
      <c r="F358" s="21">
        <f t="shared" si="147"/>
        <v>0.17935923830966749</v>
      </c>
      <c r="G358" s="21">
        <f t="shared" si="147"/>
        <v>0.48046841313404137</v>
      </c>
      <c r="H358" s="21">
        <f t="shared" si="147"/>
        <v>0.13973714114326008</v>
      </c>
      <c r="I358" s="21">
        <f t="shared" si="147"/>
        <v>0.28346940304524065</v>
      </c>
      <c r="J358" s="21">
        <f t="shared" si="147"/>
        <v>0.1533381544956238</v>
      </c>
      <c r="K358" s="21">
        <f t="shared" si="147"/>
        <v>1.4447530494857662E-2</v>
      </c>
      <c r="L358" s="21">
        <f t="shared" si="147"/>
        <v>0.87008978407863813</v>
      </c>
      <c r="M358" s="21">
        <f t="shared" si="147"/>
        <v>6.4039665527781231E-2</v>
      </c>
      <c r="N358" s="21">
        <f t="shared" si="147"/>
        <v>1.3911357759531099E-2</v>
      </c>
      <c r="O358" s="21">
        <f t="shared" si="147"/>
        <v>8.2185304373459236E-2</v>
      </c>
      <c r="P358" s="21">
        <f t="shared" si="147"/>
        <v>0.11977618226797393</v>
      </c>
      <c r="Q358" s="21">
        <f t="shared" si="147"/>
        <v>0.21524676609754151</v>
      </c>
      <c r="R358" s="21">
        <f t="shared" si="147"/>
        <v>0.32171718001819238</v>
      </c>
      <c r="S358" s="21">
        <f t="shared" si="147"/>
        <v>0.16773200344960312</v>
      </c>
      <c r="T358" s="21">
        <f t="shared" si="147"/>
        <v>0.27729499486678366</v>
      </c>
      <c r="U358" s="21">
        <f t="shared" si="147"/>
        <v>0.29351479278228176</v>
      </c>
      <c r="V358" s="21">
        <f t="shared" si="147"/>
        <v>0.31762362390125826</v>
      </c>
      <c r="W358" s="21">
        <f t="shared" si="147"/>
        <v>0.52982525836237804</v>
      </c>
      <c r="X358" s="21">
        <f t="shared" si="147"/>
        <v>0.55049079803946321</v>
      </c>
      <c r="Y358" s="21">
        <f t="shared" si="147"/>
        <v>0.50878500431140794</v>
      </c>
      <c r="Z358" s="21">
        <f t="shared" si="147"/>
        <v>6.5333847712138376E-2</v>
      </c>
      <c r="AA358" s="21">
        <f t="shared" si="147"/>
        <v>0.15609493054045837</v>
      </c>
      <c r="AB358" s="21">
        <f t="shared" si="147"/>
        <v>0.34286711699668726</v>
      </c>
      <c r="AC358" s="21">
        <f t="shared" si="147"/>
        <v>7.9485192160878321E-2</v>
      </c>
      <c r="AD358" s="21">
        <f t="shared" si="147"/>
        <v>9.2371678552496359</v>
      </c>
      <c r="AE358" s="21">
        <f t="shared" si="147"/>
        <v>7.3744449928645567E-2</v>
      </c>
    </row>
    <row r="359" spans="1:31" x14ac:dyDescent="0.2">
      <c r="A359" s="9" t="s">
        <v>622</v>
      </c>
      <c r="B359" s="4" t="s">
        <v>623</v>
      </c>
      <c r="C359" s="21">
        <f t="shared" ref="C359" si="148">+C360+C361</f>
        <v>0.10948723867586921</v>
      </c>
      <c r="D359" s="21">
        <f t="shared" ref="D359:AE359" si="149">+D360+D361</f>
        <v>0.15656453165620182</v>
      </c>
      <c r="E359" s="21">
        <f t="shared" si="149"/>
        <v>0.1011736805791123</v>
      </c>
      <c r="F359" s="21">
        <f t="shared" si="149"/>
        <v>0.17667633224500057</v>
      </c>
      <c r="G359" s="21">
        <f t="shared" si="149"/>
        <v>0.47364001341761486</v>
      </c>
      <c r="H359" s="21">
        <f t="shared" si="149"/>
        <v>0.12985482421377367</v>
      </c>
      <c r="I359" s="21">
        <f t="shared" si="149"/>
        <v>0.28081751210812078</v>
      </c>
      <c r="J359" s="21">
        <f t="shared" si="149"/>
        <v>0.14988279619770975</v>
      </c>
      <c r="K359" s="21">
        <f t="shared" si="149"/>
        <v>1.3696535268089617E-2</v>
      </c>
      <c r="L359" s="21">
        <f t="shared" si="149"/>
        <v>0.86854136846562913</v>
      </c>
      <c r="M359" s="21">
        <f t="shared" si="149"/>
        <v>5.7795660524723833E-2</v>
      </c>
      <c r="N359" s="21">
        <f t="shared" si="149"/>
        <v>1.28080774991155E-2</v>
      </c>
      <c r="O359" s="21">
        <f t="shared" si="149"/>
        <v>7.6544452433802534E-2</v>
      </c>
      <c r="P359" s="21">
        <f t="shared" si="149"/>
        <v>0.1141661926262377</v>
      </c>
      <c r="Q359" s="21">
        <f t="shared" si="149"/>
        <v>0.20569710677264458</v>
      </c>
      <c r="R359" s="21">
        <f t="shared" si="149"/>
        <v>0.32171718001819238</v>
      </c>
      <c r="S359" s="21">
        <f t="shared" si="149"/>
        <v>0.1600187140631294</v>
      </c>
      <c r="T359" s="21">
        <f t="shared" si="149"/>
        <v>0.27006259574452834</v>
      </c>
      <c r="U359" s="21">
        <f t="shared" si="149"/>
        <v>0.28678391033230971</v>
      </c>
      <c r="V359" s="21">
        <f t="shared" si="149"/>
        <v>0.31594957563316706</v>
      </c>
      <c r="W359" s="21">
        <f t="shared" si="149"/>
        <v>0.52939474023405375</v>
      </c>
      <c r="X359" s="21">
        <f t="shared" si="149"/>
        <v>0.5501257726084261</v>
      </c>
      <c r="Y359" s="21">
        <f t="shared" si="149"/>
        <v>0.5041228007422266</v>
      </c>
      <c r="Z359" s="21">
        <f t="shared" si="149"/>
        <v>6.5068508116343335E-2</v>
      </c>
      <c r="AA359" s="21">
        <f t="shared" si="149"/>
        <v>0.15260099258971993</v>
      </c>
      <c r="AB359" s="21">
        <f t="shared" si="149"/>
        <v>0.34155444359051823</v>
      </c>
      <c r="AC359" s="21">
        <f t="shared" si="149"/>
        <v>7.8616077258705522E-2</v>
      </c>
      <c r="AD359" s="21">
        <f t="shared" si="149"/>
        <v>9.2283723815281888</v>
      </c>
      <c r="AE359" s="21">
        <f t="shared" si="149"/>
        <v>7.1809055624057483E-2</v>
      </c>
    </row>
    <row r="360" spans="1:31" x14ac:dyDescent="0.2">
      <c r="A360" s="9" t="s">
        <v>624</v>
      </c>
      <c r="B360" s="4" t="s">
        <v>556</v>
      </c>
      <c r="C360" s="27">
        <v>3.928043279748674E-2</v>
      </c>
      <c r="D360" s="27">
        <v>0.13424720707876137</v>
      </c>
      <c r="E360" s="27">
        <v>1.8155872279506598E-2</v>
      </c>
      <c r="F360" s="27">
        <v>9.7140687387834018E-2</v>
      </c>
      <c r="G360" s="27">
        <v>0.38316390353729812</v>
      </c>
      <c r="H360" s="27">
        <v>6.0025834536939028E-2</v>
      </c>
      <c r="I360" s="27">
        <v>4.4936565125525803E-2</v>
      </c>
      <c r="J360" s="27">
        <v>0.11676423746664212</v>
      </c>
      <c r="K360" s="27">
        <v>8.4269080172810346E-3</v>
      </c>
      <c r="L360" s="27">
        <v>0.68441596952763339</v>
      </c>
      <c r="M360" s="27">
        <v>2.8518156699273184E-2</v>
      </c>
      <c r="N360" s="27">
        <v>6.0363327515628659E-3</v>
      </c>
      <c r="O360" s="27">
        <v>5.7191518502943753E-2</v>
      </c>
      <c r="P360" s="27">
        <v>8.1258726134498541E-2</v>
      </c>
      <c r="Q360" s="27">
        <v>8.8737737205459966E-2</v>
      </c>
      <c r="R360" s="27">
        <v>0.2508041571912083</v>
      </c>
      <c r="S360" s="27">
        <v>8.0266038453352867E-2</v>
      </c>
      <c r="T360" s="27">
        <v>8.2498283679685744E-2</v>
      </c>
      <c r="U360" s="27">
        <v>0.24144289361255503</v>
      </c>
      <c r="V360" s="27">
        <v>6.0083125011716594E-2</v>
      </c>
      <c r="W360" s="27">
        <v>0.3067404934740256</v>
      </c>
      <c r="X360" s="27">
        <v>0.20279786426260127</v>
      </c>
      <c r="Y360" s="27">
        <v>9.5270934620093686E-2</v>
      </c>
      <c r="Z360" s="27">
        <v>2.2640153987095579E-2</v>
      </c>
      <c r="AA360" s="27">
        <v>9.8966691065744239E-2</v>
      </c>
      <c r="AB360" s="27">
        <v>0.27583801137900993</v>
      </c>
      <c r="AC360" s="27">
        <v>6.5758006949682854E-2</v>
      </c>
      <c r="AD360" s="27">
        <v>2.4085103092585314</v>
      </c>
      <c r="AE360" s="27">
        <v>4.6297474312741838E-2</v>
      </c>
    </row>
    <row r="361" spans="1:31" x14ac:dyDescent="0.2">
      <c r="A361" s="9" t="s">
        <v>625</v>
      </c>
      <c r="B361" s="4" t="s">
        <v>592</v>
      </c>
      <c r="C361" s="27">
        <v>7.0206805878382475E-2</v>
      </c>
      <c r="D361" s="27">
        <v>2.231732457744047E-2</v>
      </c>
      <c r="E361" s="27">
        <v>8.30178082996057E-2</v>
      </c>
      <c r="F361" s="27">
        <v>7.9535644857166535E-2</v>
      </c>
      <c r="G361" s="27">
        <v>9.0476109880316707E-2</v>
      </c>
      <c r="H361" s="27">
        <v>6.9828989676834652E-2</v>
      </c>
      <c r="I361" s="27">
        <v>0.23588094698259499</v>
      </c>
      <c r="J361" s="27">
        <v>3.3118558731067622E-2</v>
      </c>
      <c r="K361" s="27">
        <v>5.2696272508085829E-3</v>
      </c>
      <c r="L361" s="27">
        <v>0.18412539893799568</v>
      </c>
      <c r="M361" s="27">
        <v>2.9277503825450652E-2</v>
      </c>
      <c r="N361" s="27">
        <v>6.7717447475526341E-3</v>
      </c>
      <c r="O361" s="27">
        <v>1.9352933930858775E-2</v>
      </c>
      <c r="P361" s="27">
        <v>3.2907466491739167E-2</v>
      </c>
      <c r="Q361" s="27">
        <v>0.11695936956718461</v>
      </c>
      <c r="R361" s="27">
        <v>7.0913022826984085E-2</v>
      </c>
      <c r="S361" s="27">
        <v>7.9752675609776516E-2</v>
      </c>
      <c r="T361" s="27">
        <v>0.18756431206484259</v>
      </c>
      <c r="U361" s="27">
        <v>4.5341016719754684E-2</v>
      </c>
      <c r="V361" s="27">
        <v>0.25586645062145047</v>
      </c>
      <c r="W361" s="27">
        <v>0.2226542467600281</v>
      </c>
      <c r="X361" s="27">
        <v>0.34732790834582478</v>
      </c>
      <c r="Y361" s="27">
        <v>0.40885186612213292</v>
      </c>
      <c r="Z361" s="27">
        <v>4.242835412924776E-2</v>
      </c>
      <c r="AA361" s="27">
        <v>5.3634301523975678E-2</v>
      </c>
      <c r="AB361" s="27">
        <v>6.5716432211508316E-2</v>
      </c>
      <c r="AC361" s="27">
        <v>1.2858070309022664E-2</v>
      </c>
      <c r="AD361" s="27">
        <v>6.8198620722696575</v>
      </c>
      <c r="AE361" s="27">
        <v>2.5511581311315652E-2</v>
      </c>
    </row>
    <row r="362" spans="1:31" x14ac:dyDescent="0.2">
      <c r="A362" s="9" t="s">
        <v>626</v>
      </c>
      <c r="B362" s="4" t="s">
        <v>627</v>
      </c>
      <c r="C362" s="27">
        <v>3.9773487464416675E-3</v>
      </c>
      <c r="D362" s="27">
        <v>3.5004180115201433E-3</v>
      </c>
      <c r="E362" s="27">
        <v>4.6639729537724505E-3</v>
      </c>
      <c r="F362" s="27">
        <v>2.6829060646669277E-3</v>
      </c>
      <c r="G362" s="27">
        <v>6.8283997164265324E-3</v>
      </c>
      <c r="H362" s="27">
        <v>9.8823169294864014E-3</v>
      </c>
      <c r="I362" s="27">
        <v>2.6518909371198852E-3</v>
      </c>
      <c r="J362" s="27">
        <v>3.4553582979140593E-3</v>
      </c>
      <c r="K362" s="27">
        <v>7.5099522676804408E-4</v>
      </c>
      <c r="L362" s="27">
        <v>1.5484156130090212E-3</v>
      </c>
      <c r="M362" s="27">
        <v>6.2440050030573967E-3</v>
      </c>
      <c r="N362" s="27">
        <v>1.1032802604155989E-3</v>
      </c>
      <c r="O362" s="27">
        <v>5.6408519396567002E-3</v>
      </c>
      <c r="P362" s="27">
        <v>5.6099896417362259E-3</v>
      </c>
      <c r="Q362" s="27">
        <v>9.5496593248969378E-3</v>
      </c>
      <c r="R362" s="27">
        <v>0</v>
      </c>
      <c r="S362" s="27">
        <v>7.7132893864737392E-3</v>
      </c>
      <c r="T362" s="27">
        <v>7.2323991222553122E-3</v>
      </c>
      <c r="U362" s="27">
        <v>6.7308824499720723E-3</v>
      </c>
      <c r="V362" s="27">
        <v>1.6740482680912018E-3</v>
      </c>
      <c r="W362" s="27">
        <v>4.3051812832427369E-4</v>
      </c>
      <c r="X362" s="27">
        <v>3.6502543103709338E-4</v>
      </c>
      <c r="Y362" s="27">
        <v>4.6622035691813741E-3</v>
      </c>
      <c r="Z362" s="27">
        <v>2.6533959579504629E-4</v>
      </c>
      <c r="AA362" s="27">
        <v>3.4939379507384211E-3</v>
      </c>
      <c r="AB362" s="27">
        <v>1.3126734061690564E-3</v>
      </c>
      <c r="AC362" s="27">
        <v>8.6911490217279387E-4</v>
      </c>
      <c r="AD362" s="27">
        <v>8.7954737214465291E-3</v>
      </c>
      <c r="AE362" s="27">
        <v>1.9353943045880781E-3</v>
      </c>
    </row>
    <row r="363" spans="1:31" x14ac:dyDescent="0.2">
      <c r="A363" s="9" t="s">
        <v>628</v>
      </c>
      <c r="B363" s="4" t="s">
        <v>629</v>
      </c>
      <c r="C363" s="27">
        <v>2.3283202819445067E-2</v>
      </c>
      <c r="D363" s="27">
        <v>9.2547569413323032E-3</v>
      </c>
      <c r="E363" s="27">
        <v>3.6416427032010951E-2</v>
      </c>
      <c r="F363" s="27">
        <v>2.4178424484991946E-2</v>
      </c>
      <c r="G363" s="27">
        <v>1.6377348818849627E-2</v>
      </c>
      <c r="H363" s="27">
        <v>8.0049183833388726E-3</v>
      </c>
      <c r="I363" s="27">
        <v>3.8900034795109326E-2</v>
      </c>
      <c r="J363" s="27">
        <v>2.7005440270929464E-3</v>
      </c>
      <c r="K363" s="27">
        <v>5.8970656552829535E-2</v>
      </c>
      <c r="L363" s="27">
        <v>6.3314738283683836E-2</v>
      </c>
      <c r="M363" s="27">
        <v>0.13056940433239309</v>
      </c>
      <c r="N363" s="27">
        <v>1.5342363460587444E-2</v>
      </c>
      <c r="O363" s="27">
        <v>0.45265819667700724</v>
      </c>
      <c r="P363" s="27">
        <v>1.0054653618448098E-2</v>
      </c>
      <c r="Q363" s="27">
        <v>3.0640684991036071E-2</v>
      </c>
      <c r="R363" s="27">
        <v>0</v>
      </c>
      <c r="S363" s="27">
        <v>6.4485717980280058E-3</v>
      </c>
      <c r="T363" s="27">
        <v>2.1835274769363307E-2</v>
      </c>
      <c r="U363" s="27">
        <v>2.4311342503747372E-3</v>
      </c>
      <c r="V363" s="27">
        <v>3.4575065082082593E-2</v>
      </c>
      <c r="W363" s="27">
        <v>1.6260616124414404E-2</v>
      </c>
      <c r="X363" s="27">
        <v>1.7889448098282811E-2</v>
      </c>
      <c r="Y363" s="27">
        <v>2.0190351696229937E-2</v>
      </c>
      <c r="Z363" s="27">
        <v>7.8698595008147767E-3</v>
      </c>
      <c r="AA363" s="27">
        <v>5.2810500429884546E-3</v>
      </c>
      <c r="AB363" s="27">
        <v>3.2470121662425003E-3</v>
      </c>
      <c r="AC363" s="27">
        <v>8.8691681677472399E-4</v>
      </c>
      <c r="AD363" s="27">
        <v>4.5355747867148882E-2</v>
      </c>
      <c r="AE363" s="27">
        <v>2.7308829851566723E-2</v>
      </c>
    </row>
    <row r="364" spans="1:31" x14ac:dyDescent="0.2">
      <c r="A364" s="9" t="s">
        <v>630</v>
      </c>
      <c r="B364" s="4" t="s">
        <v>631</v>
      </c>
      <c r="C364" s="21">
        <f t="shared" ref="C364" si="150">+C365+C366</f>
        <v>0</v>
      </c>
      <c r="D364" s="21">
        <f t="shared" ref="D364:AE364" si="151">+D365+D366</f>
        <v>0</v>
      </c>
      <c r="E364" s="21">
        <f t="shared" si="151"/>
        <v>0</v>
      </c>
      <c r="F364" s="21">
        <f t="shared" si="151"/>
        <v>0</v>
      </c>
      <c r="G364" s="21">
        <f t="shared" si="151"/>
        <v>0</v>
      </c>
      <c r="H364" s="21">
        <f t="shared" si="151"/>
        <v>0</v>
      </c>
      <c r="I364" s="21">
        <f t="shared" si="151"/>
        <v>0</v>
      </c>
      <c r="J364" s="21">
        <f t="shared" si="151"/>
        <v>0</v>
      </c>
      <c r="K364" s="21">
        <f t="shared" si="151"/>
        <v>0</v>
      </c>
      <c r="L364" s="21">
        <f t="shared" si="151"/>
        <v>0</v>
      </c>
      <c r="M364" s="21">
        <f t="shared" si="151"/>
        <v>0</v>
      </c>
      <c r="N364" s="21">
        <f t="shared" si="151"/>
        <v>0</v>
      </c>
      <c r="O364" s="21">
        <f t="shared" si="151"/>
        <v>0</v>
      </c>
      <c r="P364" s="21">
        <f t="shared" si="151"/>
        <v>0</v>
      </c>
      <c r="Q364" s="21">
        <f t="shared" si="151"/>
        <v>0</v>
      </c>
      <c r="R364" s="21">
        <f t="shared" si="151"/>
        <v>0</v>
      </c>
      <c r="S364" s="21">
        <f t="shared" si="151"/>
        <v>0</v>
      </c>
      <c r="T364" s="21">
        <f t="shared" si="151"/>
        <v>0</v>
      </c>
      <c r="U364" s="21">
        <f t="shared" si="151"/>
        <v>0</v>
      </c>
      <c r="V364" s="21">
        <f t="shared" si="151"/>
        <v>0</v>
      </c>
      <c r="W364" s="21">
        <f t="shared" si="151"/>
        <v>0</v>
      </c>
      <c r="X364" s="21">
        <f t="shared" si="151"/>
        <v>0</v>
      </c>
      <c r="Y364" s="21">
        <f t="shared" si="151"/>
        <v>0</v>
      </c>
      <c r="Z364" s="21">
        <f t="shared" si="151"/>
        <v>0</v>
      </c>
      <c r="AA364" s="21">
        <f t="shared" si="151"/>
        <v>0</v>
      </c>
      <c r="AB364" s="21">
        <f t="shared" si="151"/>
        <v>0</v>
      </c>
      <c r="AC364" s="21">
        <f t="shared" si="151"/>
        <v>0</v>
      </c>
      <c r="AD364" s="21">
        <f t="shared" si="151"/>
        <v>0</v>
      </c>
      <c r="AE364" s="21">
        <f t="shared" si="151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" si="152">C368+C371+C374+C377+C380</f>
        <v>0</v>
      </c>
      <c r="D367" s="21">
        <f t="shared" ref="D367:AE367" si="153">D368+D371+D374+D377+D380</f>
        <v>0</v>
      </c>
      <c r="E367" s="21">
        <f t="shared" si="153"/>
        <v>0</v>
      </c>
      <c r="F367" s="21">
        <f t="shared" si="153"/>
        <v>0</v>
      </c>
      <c r="G367" s="21">
        <f t="shared" si="153"/>
        <v>0</v>
      </c>
      <c r="H367" s="21">
        <f t="shared" si="153"/>
        <v>0</v>
      </c>
      <c r="I367" s="21">
        <f t="shared" si="153"/>
        <v>0</v>
      </c>
      <c r="J367" s="21">
        <f t="shared" si="153"/>
        <v>0</v>
      </c>
      <c r="K367" s="21">
        <f t="shared" si="153"/>
        <v>0</v>
      </c>
      <c r="L367" s="21">
        <f t="shared" si="153"/>
        <v>0</v>
      </c>
      <c r="M367" s="21">
        <f t="shared" si="153"/>
        <v>0</v>
      </c>
      <c r="N367" s="21">
        <f t="shared" si="153"/>
        <v>0</v>
      </c>
      <c r="O367" s="21">
        <f t="shared" si="153"/>
        <v>0</v>
      </c>
      <c r="P367" s="21">
        <f t="shared" si="153"/>
        <v>0</v>
      </c>
      <c r="Q367" s="21">
        <f t="shared" si="153"/>
        <v>0</v>
      </c>
      <c r="R367" s="21">
        <f t="shared" si="153"/>
        <v>0</v>
      </c>
      <c r="S367" s="21">
        <f t="shared" si="153"/>
        <v>0</v>
      </c>
      <c r="T367" s="21">
        <f t="shared" si="153"/>
        <v>0</v>
      </c>
      <c r="U367" s="21">
        <f t="shared" si="153"/>
        <v>0</v>
      </c>
      <c r="V367" s="21">
        <f t="shared" si="153"/>
        <v>0</v>
      </c>
      <c r="W367" s="21">
        <f t="shared" si="153"/>
        <v>0</v>
      </c>
      <c r="X367" s="21">
        <f t="shared" si="153"/>
        <v>0</v>
      </c>
      <c r="Y367" s="21">
        <f t="shared" si="153"/>
        <v>0</v>
      </c>
      <c r="Z367" s="21">
        <f t="shared" si="153"/>
        <v>0</v>
      </c>
      <c r="AA367" s="21">
        <f t="shared" si="153"/>
        <v>0</v>
      </c>
      <c r="AB367" s="21">
        <f t="shared" si="153"/>
        <v>0</v>
      </c>
      <c r="AC367" s="21">
        <f t="shared" si="153"/>
        <v>0</v>
      </c>
      <c r="AD367" s="21">
        <f t="shared" si="153"/>
        <v>0</v>
      </c>
      <c r="AE367" s="21">
        <f t="shared" si="153"/>
        <v>0</v>
      </c>
    </row>
    <row r="368" spans="1:31" x14ac:dyDescent="0.2">
      <c r="A368" s="9" t="s">
        <v>638</v>
      </c>
      <c r="B368" s="4" t="s">
        <v>639</v>
      </c>
      <c r="C368" s="21">
        <f t="shared" ref="C368" si="154">+C369+C370</f>
        <v>0</v>
      </c>
      <c r="D368" s="21">
        <f t="shared" ref="D368:AE368" si="155">+D369+D370</f>
        <v>0</v>
      </c>
      <c r="E368" s="21">
        <f t="shared" si="155"/>
        <v>0</v>
      </c>
      <c r="F368" s="21">
        <f t="shared" si="155"/>
        <v>0</v>
      </c>
      <c r="G368" s="21">
        <f t="shared" si="155"/>
        <v>0</v>
      </c>
      <c r="H368" s="21">
        <f t="shared" si="155"/>
        <v>0</v>
      </c>
      <c r="I368" s="21">
        <f t="shared" si="155"/>
        <v>0</v>
      </c>
      <c r="J368" s="21">
        <f t="shared" si="155"/>
        <v>0</v>
      </c>
      <c r="K368" s="21">
        <f t="shared" si="155"/>
        <v>0</v>
      </c>
      <c r="L368" s="21">
        <f t="shared" si="155"/>
        <v>0</v>
      </c>
      <c r="M368" s="21">
        <f t="shared" si="155"/>
        <v>0</v>
      </c>
      <c r="N368" s="21">
        <f t="shared" si="155"/>
        <v>0</v>
      </c>
      <c r="O368" s="21">
        <f t="shared" si="155"/>
        <v>0</v>
      </c>
      <c r="P368" s="21">
        <f t="shared" si="155"/>
        <v>0</v>
      </c>
      <c r="Q368" s="21">
        <f t="shared" si="155"/>
        <v>0</v>
      </c>
      <c r="R368" s="21">
        <f t="shared" si="155"/>
        <v>0</v>
      </c>
      <c r="S368" s="21">
        <f t="shared" si="155"/>
        <v>0</v>
      </c>
      <c r="T368" s="21">
        <f t="shared" si="155"/>
        <v>0</v>
      </c>
      <c r="U368" s="21">
        <f t="shared" si="155"/>
        <v>0</v>
      </c>
      <c r="V368" s="21">
        <f t="shared" si="155"/>
        <v>0</v>
      </c>
      <c r="W368" s="21">
        <f t="shared" si="155"/>
        <v>0</v>
      </c>
      <c r="X368" s="21">
        <f t="shared" si="155"/>
        <v>0</v>
      </c>
      <c r="Y368" s="21">
        <f t="shared" si="155"/>
        <v>0</v>
      </c>
      <c r="Z368" s="21">
        <f t="shared" si="155"/>
        <v>0</v>
      </c>
      <c r="AA368" s="21">
        <f t="shared" si="155"/>
        <v>0</v>
      </c>
      <c r="AB368" s="21">
        <f t="shared" si="155"/>
        <v>0</v>
      </c>
      <c r="AC368" s="21">
        <f t="shared" si="155"/>
        <v>0</v>
      </c>
      <c r="AD368" s="21">
        <f t="shared" si="155"/>
        <v>0</v>
      </c>
      <c r="AE368" s="21">
        <f t="shared" si="155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" si="156">+C372+C373</f>
        <v>0</v>
      </c>
      <c r="D371" s="21">
        <f t="shared" ref="D371:AE371" si="157">+D372+D373</f>
        <v>0</v>
      </c>
      <c r="E371" s="21">
        <f t="shared" si="157"/>
        <v>0</v>
      </c>
      <c r="F371" s="21">
        <f t="shared" si="157"/>
        <v>0</v>
      </c>
      <c r="G371" s="21">
        <f t="shared" si="157"/>
        <v>0</v>
      </c>
      <c r="H371" s="21">
        <f t="shared" si="157"/>
        <v>0</v>
      </c>
      <c r="I371" s="21">
        <f t="shared" si="157"/>
        <v>0</v>
      </c>
      <c r="J371" s="21">
        <f t="shared" si="157"/>
        <v>0</v>
      </c>
      <c r="K371" s="21">
        <f t="shared" si="157"/>
        <v>0</v>
      </c>
      <c r="L371" s="21">
        <f t="shared" si="157"/>
        <v>0</v>
      </c>
      <c r="M371" s="21">
        <f t="shared" si="157"/>
        <v>0</v>
      </c>
      <c r="N371" s="21">
        <f t="shared" si="157"/>
        <v>0</v>
      </c>
      <c r="O371" s="21">
        <f t="shared" si="157"/>
        <v>0</v>
      </c>
      <c r="P371" s="21">
        <f t="shared" si="157"/>
        <v>0</v>
      </c>
      <c r="Q371" s="21">
        <f t="shared" si="157"/>
        <v>0</v>
      </c>
      <c r="R371" s="21">
        <f t="shared" si="157"/>
        <v>0</v>
      </c>
      <c r="S371" s="21">
        <f t="shared" si="157"/>
        <v>0</v>
      </c>
      <c r="T371" s="21">
        <f t="shared" si="157"/>
        <v>0</v>
      </c>
      <c r="U371" s="21">
        <f t="shared" si="157"/>
        <v>0</v>
      </c>
      <c r="V371" s="21">
        <f t="shared" si="157"/>
        <v>0</v>
      </c>
      <c r="W371" s="21">
        <f t="shared" si="157"/>
        <v>0</v>
      </c>
      <c r="X371" s="21">
        <f t="shared" si="157"/>
        <v>0</v>
      </c>
      <c r="Y371" s="21">
        <f t="shared" si="157"/>
        <v>0</v>
      </c>
      <c r="Z371" s="21">
        <f t="shared" si="157"/>
        <v>0</v>
      </c>
      <c r="AA371" s="21">
        <f t="shared" si="157"/>
        <v>0</v>
      </c>
      <c r="AB371" s="21">
        <f t="shared" si="157"/>
        <v>0</v>
      </c>
      <c r="AC371" s="21">
        <f t="shared" si="157"/>
        <v>0</v>
      </c>
      <c r="AD371" s="21">
        <f t="shared" si="157"/>
        <v>0</v>
      </c>
      <c r="AE371" s="21">
        <f t="shared" si="157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" si="158">+C375+C376</f>
        <v>0</v>
      </c>
      <c r="D374" s="21">
        <f t="shared" ref="D374:AE374" si="159">+D375+D376</f>
        <v>0</v>
      </c>
      <c r="E374" s="21">
        <f t="shared" si="159"/>
        <v>0</v>
      </c>
      <c r="F374" s="21">
        <f t="shared" si="159"/>
        <v>0</v>
      </c>
      <c r="G374" s="21">
        <f t="shared" si="159"/>
        <v>0</v>
      </c>
      <c r="H374" s="21">
        <f t="shared" si="159"/>
        <v>0</v>
      </c>
      <c r="I374" s="21">
        <f t="shared" si="159"/>
        <v>0</v>
      </c>
      <c r="J374" s="21">
        <f t="shared" si="159"/>
        <v>0</v>
      </c>
      <c r="K374" s="21">
        <f t="shared" si="159"/>
        <v>0</v>
      </c>
      <c r="L374" s="21">
        <f t="shared" si="159"/>
        <v>0</v>
      </c>
      <c r="M374" s="21">
        <f t="shared" si="159"/>
        <v>0</v>
      </c>
      <c r="N374" s="21">
        <f t="shared" si="159"/>
        <v>0</v>
      </c>
      <c r="O374" s="21">
        <f t="shared" si="159"/>
        <v>0</v>
      </c>
      <c r="P374" s="21">
        <f t="shared" si="159"/>
        <v>0</v>
      </c>
      <c r="Q374" s="21">
        <f t="shared" si="159"/>
        <v>0</v>
      </c>
      <c r="R374" s="21">
        <f t="shared" si="159"/>
        <v>0</v>
      </c>
      <c r="S374" s="21">
        <f t="shared" si="159"/>
        <v>0</v>
      </c>
      <c r="T374" s="21">
        <f t="shared" si="159"/>
        <v>0</v>
      </c>
      <c r="U374" s="21">
        <f t="shared" si="159"/>
        <v>0</v>
      </c>
      <c r="V374" s="21">
        <f t="shared" si="159"/>
        <v>0</v>
      </c>
      <c r="W374" s="21">
        <f t="shared" si="159"/>
        <v>0</v>
      </c>
      <c r="X374" s="21">
        <f t="shared" si="159"/>
        <v>0</v>
      </c>
      <c r="Y374" s="21">
        <f t="shared" si="159"/>
        <v>0</v>
      </c>
      <c r="Z374" s="21">
        <f t="shared" si="159"/>
        <v>0</v>
      </c>
      <c r="AA374" s="21">
        <f t="shared" si="159"/>
        <v>0</v>
      </c>
      <c r="AB374" s="21">
        <f t="shared" si="159"/>
        <v>0</v>
      </c>
      <c r="AC374" s="21">
        <f t="shared" si="159"/>
        <v>0</v>
      </c>
      <c r="AD374" s="21">
        <f t="shared" si="159"/>
        <v>0</v>
      </c>
      <c r="AE374" s="21">
        <f t="shared" si="159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" si="160">+C378+C379</f>
        <v>0</v>
      </c>
      <c r="D377" s="21">
        <f t="shared" ref="D377:AE377" si="161">+D378+D379</f>
        <v>0</v>
      </c>
      <c r="E377" s="21">
        <f t="shared" si="161"/>
        <v>0</v>
      </c>
      <c r="F377" s="21">
        <f t="shared" si="161"/>
        <v>0</v>
      </c>
      <c r="G377" s="21">
        <f t="shared" si="161"/>
        <v>0</v>
      </c>
      <c r="H377" s="21">
        <f t="shared" si="161"/>
        <v>0</v>
      </c>
      <c r="I377" s="21">
        <f t="shared" si="161"/>
        <v>0</v>
      </c>
      <c r="J377" s="21">
        <f t="shared" si="161"/>
        <v>0</v>
      </c>
      <c r="K377" s="21">
        <f t="shared" si="161"/>
        <v>0</v>
      </c>
      <c r="L377" s="21">
        <f t="shared" si="161"/>
        <v>0</v>
      </c>
      <c r="M377" s="21">
        <f t="shared" si="161"/>
        <v>0</v>
      </c>
      <c r="N377" s="21">
        <f t="shared" si="161"/>
        <v>0</v>
      </c>
      <c r="O377" s="21">
        <f t="shared" si="161"/>
        <v>0</v>
      </c>
      <c r="P377" s="21">
        <f t="shared" si="161"/>
        <v>0</v>
      </c>
      <c r="Q377" s="21">
        <f t="shared" si="161"/>
        <v>0</v>
      </c>
      <c r="R377" s="21">
        <f t="shared" si="161"/>
        <v>0</v>
      </c>
      <c r="S377" s="21">
        <f t="shared" si="161"/>
        <v>0</v>
      </c>
      <c r="T377" s="21">
        <f t="shared" si="161"/>
        <v>0</v>
      </c>
      <c r="U377" s="21">
        <f t="shared" si="161"/>
        <v>0</v>
      </c>
      <c r="V377" s="21">
        <f t="shared" si="161"/>
        <v>0</v>
      </c>
      <c r="W377" s="21">
        <f t="shared" si="161"/>
        <v>0</v>
      </c>
      <c r="X377" s="21">
        <f t="shared" si="161"/>
        <v>0</v>
      </c>
      <c r="Y377" s="21">
        <f t="shared" si="161"/>
        <v>0</v>
      </c>
      <c r="Z377" s="21">
        <f t="shared" si="161"/>
        <v>0</v>
      </c>
      <c r="AA377" s="21">
        <f t="shared" si="161"/>
        <v>0</v>
      </c>
      <c r="AB377" s="21">
        <f t="shared" si="161"/>
        <v>0</v>
      </c>
      <c r="AC377" s="21">
        <f t="shared" si="161"/>
        <v>0</v>
      </c>
      <c r="AD377" s="21">
        <f t="shared" si="161"/>
        <v>0</v>
      </c>
      <c r="AE377" s="21">
        <f t="shared" si="161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" si="162">+C381+C382</f>
        <v>0</v>
      </c>
      <c r="D380" s="21">
        <f t="shared" ref="D380:AE380" si="163">+D381+D382</f>
        <v>0</v>
      </c>
      <c r="E380" s="21">
        <f t="shared" si="163"/>
        <v>0</v>
      </c>
      <c r="F380" s="21">
        <f t="shared" si="163"/>
        <v>0</v>
      </c>
      <c r="G380" s="21">
        <f t="shared" si="163"/>
        <v>0</v>
      </c>
      <c r="H380" s="21">
        <f t="shared" si="163"/>
        <v>0</v>
      </c>
      <c r="I380" s="21">
        <f t="shared" si="163"/>
        <v>0</v>
      </c>
      <c r="J380" s="21">
        <f t="shared" si="163"/>
        <v>0</v>
      </c>
      <c r="K380" s="21">
        <f t="shared" si="163"/>
        <v>0</v>
      </c>
      <c r="L380" s="21">
        <f t="shared" si="163"/>
        <v>0</v>
      </c>
      <c r="M380" s="21">
        <f t="shared" si="163"/>
        <v>0</v>
      </c>
      <c r="N380" s="21">
        <f t="shared" si="163"/>
        <v>0</v>
      </c>
      <c r="O380" s="21">
        <f t="shared" si="163"/>
        <v>0</v>
      </c>
      <c r="P380" s="21">
        <f t="shared" si="163"/>
        <v>0</v>
      </c>
      <c r="Q380" s="21">
        <f t="shared" si="163"/>
        <v>0</v>
      </c>
      <c r="R380" s="21">
        <f t="shared" si="163"/>
        <v>0</v>
      </c>
      <c r="S380" s="21">
        <f t="shared" si="163"/>
        <v>0</v>
      </c>
      <c r="T380" s="21">
        <f t="shared" si="163"/>
        <v>0</v>
      </c>
      <c r="U380" s="21">
        <f t="shared" si="163"/>
        <v>0</v>
      </c>
      <c r="V380" s="21">
        <f t="shared" si="163"/>
        <v>0</v>
      </c>
      <c r="W380" s="21">
        <f t="shared" si="163"/>
        <v>0</v>
      </c>
      <c r="X380" s="21">
        <f t="shared" si="163"/>
        <v>0</v>
      </c>
      <c r="Y380" s="21">
        <f t="shared" si="163"/>
        <v>0</v>
      </c>
      <c r="Z380" s="21">
        <f t="shared" si="163"/>
        <v>0</v>
      </c>
      <c r="AA380" s="21">
        <f t="shared" si="163"/>
        <v>0</v>
      </c>
      <c r="AB380" s="21">
        <f t="shared" si="163"/>
        <v>0</v>
      </c>
      <c r="AC380" s="21">
        <f t="shared" si="163"/>
        <v>0</v>
      </c>
      <c r="AD380" s="21">
        <f t="shared" si="163"/>
        <v>0</v>
      </c>
      <c r="AE380" s="21">
        <f t="shared" si="163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" si="164">+C384+C385</f>
        <v>1.1948473772141132E-3</v>
      </c>
      <c r="D383" s="21">
        <f t="shared" ref="D383:AE383" si="165">+D384+D385</f>
        <v>1.0515711713637696E-3</v>
      </c>
      <c r="E383" s="21">
        <f t="shared" si="165"/>
        <v>1.4011182338984527E-3</v>
      </c>
      <c r="F383" s="21">
        <f t="shared" si="165"/>
        <v>8.0597993262397812E-4</v>
      </c>
      <c r="G383" s="21">
        <f t="shared" si="165"/>
        <v>2.0513402298556766E-3</v>
      </c>
      <c r="H383" s="21">
        <f t="shared" si="165"/>
        <v>2.9687767446994308E-3</v>
      </c>
      <c r="I383" s="21">
        <f t="shared" si="165"/>
        <v>7.9666258426806618E-4</v>
      </c>
      <c r="J383" s="21">
        <f t="shared" si="165"/>
        <v>1.0380346463938596E-3</v>
      </c>
      <c r="K383" s="21">
        <f t="shared" si="165"/>
        <v>2.2560874949849612E-4</v>
      </c>
      <c r="L383" s="21">
        <f t="shared" si="165"/>
        <v>4.6516422169326288E-4</v>
      </c>
      <c r="M383" s="21">
        <f t="shared" si="165"/>
        <v>1.7585762525843816E-3</v>
      </c>
      <c r="N383" s="21">
        <f t="shared" si="165"/>
        <v>3.3143976289960882E-4</v>
      </c>
      <c r="O383" s="21">
        <f t="shared" si="165"/>
        <v>1.694585407272081E-3</v>
      </c>
      <c r="P383" s="21">
        <f t="shared" si="165"/>
        <v>1.3608000000000001E-4</v>
      </c>
      <c r="Q383" s="21">
        <f t="shared" si="165"/>
        <v>4.4311050000000009E-4</v>
      </c>
      <c r="R383" s="21">
        <f t="shared" si="165"/>
        <v>5.7085560000000009E-3</v>
      </c>
      <c r="S383" s="21">
        <f t="shared" si="165"/>
        <v>2.0684159999999996E-3</v>
      </c>
      <c r="T383" s="21">
        <f t="shared" si="165"/>
        <v>4.2610050000000001E-4</v>
      </c>
      <c r="U383" s="21">
        <f t="shared" si="165"/>
        <v>8.5050000000000002E-4</v>
      </c>
      <c r="V383" s="21">
        <f t="shared" si="165"/>
        <v>6.5488500000000002E-4</v>
      </c>
      <c r="W383" s="21">
        <f t="shared" si="165"/>
        <v>2.5897725000000003E-3</v>
      </c>
      <c r="X383" s="21">
        <f t="shared" si="165"/>
        <v>3.9123000000000001E-4</v>
      </c>
      <c r="Y383" s="21">
        <f t="shared" si="165"/>
        <v>2.9767500000000001E-4</v>
      </c>
      <c r="Z383" s="21">
        <f t="shared" si="165"/>
        <v>1.8881100000000005E-4</v>
      </c>
      <c r="AA383" s="21">
        <f t="shared" si="165"/>
        <v>5.6643299999999998E-4</v>
      </c>
      <c r="AB383" s="21">
        <f t="shared" si="165"/>
        <v>4.3067619000000008E-3</v>
      </c>
      <c r="AC383" s="21">
        <f t="shared" si="165"/>
        <v>1.5138900000000004E-3</v>
      </c>
      <c r="AD383" s="21">
        <f t="shared" si="165"/>
        <v>0.16103962350000001</v>
      </c>
      <c r="AE383" s="21">
        <f t="shared" si="165"/>
        <v>2.2113000000000002E-4</v>
      </c>
    </row>
    <row r="384" spans="1:31" x14ac:dyDescent="0.2">
      <c r="A384" s="9" t="s">
        <v>669</v>
      </c>
      <c r="B384" s="4" t="s">
        <v>670</v>
      </c>
      <c r="C384" s="27">
        <v>1.1948473772141132E-3</v>
      </c>
      <c r="D384" s="27">
        <v>1.0515711713637696E-3</v>
      </c>
      <c r="E384" s="27">
        <v>1.4011182338984527E-3</v>
      </c>
      <c r="F384" s="27">
        <v>8.0597993262397812E-4</v>
      </c>
      <c r="G384" s="27">
        <v>2.0513402298556766E-3</v>
      </c>
      <c r="H384" s="27">
        <v>2.9687767446994308E-3</v>
      </c>
      <c r="I384" s="27">
        <v>7.9666258426806618E-4</v>
      </c>
      <c r="J384" s="27">
        <v>1.0380346463938596E-3</v>
      </c>
      <c r="K384" s="27">
        <v>2.2560874949849612E-4</v>
      </c>
      <c r="L384" s="27">
        <v>4.6516422169326288E-4</v>
      </c>
      <c r="M384" s="27">
        <v>1.7585762525843816E-3</v>
      </c>
      <c r="N384" s="27">
        <v>3.3143976289960882E-4</v>
      </c>
      <c r="O384" s="27">
        <v>1.694585407272081E-3</v>
      </c>
      <c r="P384" s="27">
        <v>1.3608000000000001E-4</v>
      </c>
      <c r="Q384" s="27">
        <v>4.4311050000000009E-4</v>
      </c>
      <c r="R384" s="27">
        <v>5.7085560000000009E-3</v>
      </c>
      <c r="S384" s="27">
        <v>2.0684159999999996E-3</v>
      </c>
      <c r="T384" s="27">
        <v>4.2610050000000001E-4</v>
      </c>
      <c r="U384" s="27">
        <v>8.5050000000000002E-4</v>
      </c>
      <c r="V384" s="27">
        <v>6.5488500000000002E-4</v>
      </c>
      <c r="W384" s="27">
        <v>2.5897725000000003E-3</v>
      </c>
      <c r="X384" s="27">
        <v>3.9123000000000001E-4</v>
      </c>
      <c r="Y384" s="27">
        <v>2.9767500000000001E-4</v>
      </c>
      <c r="Z384" s="27">
        <v>1.8881100000000005E-4</v>
      </c>
      <c r="AA384" s="27">
        <v>5.6643299999999998E-4</v>
      </c>
      <c r="AB384" s="27">
        <v>4.3067619000000008E-3</v>
      </c>
      <c r="AC384" s="27">
        <v>1.5138900000000004E-3</v>
      </c>
      <c r="AD384" s="27">
        <v>0.16103962350000001</v>
      </c>
      <c r="AE384" s="27">
        <v>2.2113000000000002E-4</v>
      </c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" si="166">+C392+C393</f>
        <v>6.3342588800000005E-3</v>
      </c>
      <c r="D391" s="21">
        <f t="shared" ref="D391:AE391" si="167">+D392+D393</f>
        <v>1.2996753152000001E-2</v>
      </c>
      <c r="E391" s="21">
        <f t="shared" si="167"/>
        <v>8.9948951999999985E-3</v>
      </c>
      <c r="F391" s="21">
        <f t="shared" si="167"/>
        <v>1.1945021663999999E-2</v>
      </c>
      <c r="G391" s="21">
        <f t="shared" si="167"/>
        <v>3.3239652992000004E-2</v>
      </c>
      <c r="H391" s="21">
        <f t="shared" si="167"/>
        <v>1.4479985984E-2</v>
      </c>
      <c r="I391" s="21">
        <f t="shared" si="167"/>
        <v>4.5937263359999998E-3</v>
      </c>
      <c r="J391" s="21">
        <f t="shared" si="167"/>
        <v>6.966557216E-3</v>
      </c>
      <c r="K391" s="21">
        <f t="shared" si="167"/>
        <v>2.5631177919999992E-3</v>
      </c>
      <c r="L391" s="21">
        <f t="shared" si="167"/>
        <v>6.0337022399999982E-2</v>
      </c>
      <c r="M391" s="21">
        <f t="shared" si="167"/>
        <v>9.8516455679999986E-3</v>
      </c>
      <c r="N391" s="21">
        <f t="shared" si="167"/>
        <v>1.3750452480000002E-3</v>
      </c>
      <c r="O391" s="21">
        <f t="shared" si="167"/>
        <v>7.3077999360000008E-3</v>
      </c>
      <c r="P391" s="21">
        <f t="shared" si="167"/>
        <v>2.3922433215999996E-2</v>
      </c>
      <c r="Q391" s="21">
        <f t="shared" si="167"/>
        <v>1.2903579231999999E-2</v>
      </c>
      <c r="R391" s="21">
        <f t="shared" si="167"/>
        <v>3.4684394496000005E-2</v>
      </c>
      <c r="S391" s="21">
        <f t="shared" si="167"/>
        <v>1.0571717791999998E-2</v>
      </c>
      <c r="T391" s="21">
        <f t="shared" si="167"/>
        <v>1.0166102303999999E-2</v>
      </c>
      <c r="U391" s="21">
        <f t="shared" si="167"/>
        <v>9.960328479999999E-3</v>
      </c>
      <c r="V391" s="21">
        <f t="shared" si="167"/>
        <v>4.0156976960000002E-3</v>
      </c>
      <c r="W391" s="21">
        <f t="shared" si="167"/>
        <v>2.7166431967999997E-2</v>
      </c>
      <c r="X391" s="21">
        <f t="shared" si="167"/>
        <v>1.2687330656000001E-2</v>
      </c>
      <c r="Y391" s="21">
        <f t="shared" si="167"/>
        <v>1.6730827808E-2</v>
      </c>
      <c r="Z391" s="21">
        <f t="shared" si="167"/>
        <v>5.4606146623999994E-3</v>
      </c>
      <c r="AA391" s="21">
        <f t="shared" si="167"/>
        <v>1.0530261119999999E-2</v>
      </c>
      <c r="AB391" s="21">
        <f t="shared" si="167"/>
        <v>1.9777852352000001E-2</v>
      </c>
      <c r="AC391" s="21">
        <f t="shared" si="167"/>
        <v>8.0519952959999998E-3</v>
      </c>
      <c r="AD391" s="21">
        <f t="shared" si="167"/>
        <v>0.10777235789759999</v>
      </c>
      <c r="AE391" s="21">
        <f t="shared" si="167"/>
        <v>1.3847723638400006E-2</v>
      </c>
    </row>
    <row r="392" spans="1:31" x14ac:dyDescent="0.2">
      <c r="A392" s="9" t="s">
        <v>679</v>
      </c>
      <c r="B392" s="4" t="s">
        <v>680</v>
      </c>
      <c r="C392" s="27">
        <v>6.3342588800000005E-3</v>
      </c>
      <c r="D392" s="27">
        <v>1.2996753152000001E-2</v>
      </c>
      <c r="E392" s="27">
        <v>8.9948951999999985E-3</v>
      </c>
      <c r="F392" s="27">
        <v>1.1945021663999999E-2</v>
      </c>
      <c r="G392" s="27">
        <v>3.3239652992000004E-2</v>
      </c>
      <c r="H392" s="27">
        <v>1.4479985984E-2</v>
      </c>
      <c r="I392" s="27">
        <v>4.5937263359999998E-3</v>
      </c>
      <c r="J392" s="27">
        <v>6.966557216E-3</v>
      </c>
      <c r="K392" s="27">
        <v>2.5631177919999992E-3</v>
      </c>
      <c r="L392" s="27">
        <v>6.0337022399999982E-2</v>
      </c>
      <c r="M392" s="27">
        <v>9.8516455679999986E-3</v>
      </c>
      <c r="N392" s="27">
        <v>1.3750452480000002E-3</v>
      </c>
      <c r="O392" s="27">
        <v>7.3077999360000008E-3</v>
      </c>
      <c r="P392" s="27">
        <v>2.3922433215999996E-2</v>
      </c>
      <c r="Q392" s="27">
        <v>1.2903579231999999E-2</v>
      </c>
      <c r="R392" s="27">
        <v>3.4684394496000005E-2</v>
      </c>
      <c r="S392" s="27">
        <v>1.0571717791999998E-2</v>
      </c>
      <c r="T392" s="27">
        <v>1.0166102303999999E-2</v>
      </c>
      <c r="U392" s="27">
        <v>9.960328479999999E-3</v>
      </c>
      <c r="V392" s="27">
        <v>4.0156976960000002E-3</v>
      </c>
      <c r="W392" s="27">
        <v>2.7166431967999997E-2</v>
      </c>
      <c r="X392" s="27">
        <v>1.2687330656000001E-2</v>
      </c>
      <c r="Y392" s="27">
        <v>1.6730827808E-2</v>
      </c>
      <c r="Z392" s="27">
        <v>5.4606146623999994E-3</v>
      </c>
      <c r="AA392" s="27">
        <v>1.0530261119999999E-2</v>
      </c>
      <c r="AB392" s="27">
        <v>1.9777852352000001E-2</v>
      </c>
      <c r="AC392" s="27">
        <v>8.0519952959999998E-3</v>
      </c>
      <c r="AD392" s="27">
        <v>0.10777235789759999</v>
      </c>
      <c r="AE392" s="27">
        <v>1.3847723638400006E-2</v>
      </c>
    </row>
    <row r="393" spans="1:31" x14ac:dyDescent="0.2">
      <c r="A393" s="9" t="s">
        <v>681</v>
      </c>
      <c r="B393" s="4" t="s">
        <v>682</v>
      </c>
      <c r="C393" s="21">
        <f t="shared" ref="C393" si="168">+C394+C395+C396+C397+C398</f>
        <v>0</v>
      </c>
      <c r="D393" s="21">
        <f t="shared" ref="D393:AE393" si="169">+D394+D395+D396+D397+D398</f>
        <v>0</v>
      </c>
      <c r="E393" s="21">
        <f t="shared" si="169"/>
        <v>0</v>
      </c>
      <c r="F393" s="21">
        <f t="shared" si="169"/>
        <v>0</v>
      </c>
      <c r="G393" s="21">
        <f t="shared" si="169"/>
        <v>0</v>
      </c>
      <c r="H393" s="21">
        <f t="shared" si="169"/>
        <v>0</v>
      </c>
      <c r="I393" s="21">
        <f t="shared" si="169"/>
        <v>0</v>
      </c>
      <c r="J393" s="21">
        <f t="shared" si="169"/>
        <v>0</v>
      </c>
      <c r="K393" s="21">
        <f t="shared" si="169"/>
        <v>0</v>
      </c>
      <c r="L393" s="21">
        <f t="shared" si="169"/>
        <v>0</v>
      </c>
      <c r="M393" s="21">
        <f t="shared" si="169"/>
        <v>0</v>
      </c>
      <c r="N393" s="21">
        <f t="shared" si="169"/>
        <v>0</v>
      </c>
      <c r="O393" s="21">
        <f t="shared" si="169"/>
        <v>0</v>
      </c>
      <c r="P393" s="21">
        <f t="shared" si="169"/>
        <v>0</v>
      </c>
      <c r="Q393" s="21">
        <f t="shared" si="169"/>
        <v>0</v>
      </c>
      <c r="R393" s="21">
        <f t="shared" si="169"/>
        <v>0</v>
      </c>
      <c r="S393" s="21">
        <f t="shared" si="169"/>
        <v>0</v>
      </c>
      <c r="T393" s="21">
        <f t="shared" si="169"/>
        <v>0</v>
      </c>
      <c r="U393" s="21">
        <f t="shared" si="169"/>
        <v>0</v>
      </c>
      <c r="V393" s="21">
        <f t="shared" si="169"/>
        <v>0</v>
      </c>
      <c r="W393" s="21">
        <f t="shared" si="169"/>
        <v>0</v>
      </c>
      <c r="X393" s="21">
        <f t="shared" si="169"/>
        <v>0</v>
      </c>
      <c r="Y393" s="21">
        <f t="shared" si="169"/>
        <v>0</v>
      </c>
      <c r="Z393" s="21">
        <f t="shared" si="169"/>
        <v>0</v>
      </c>
      <c r="AA393" s="21">
        <f t="shared" si="169"/>
        <v>0</v>
      </c>
      <c r="AB393" s="21">
        <f t="shared" si="169"/>
        <v>0</v>
      </c>
      <c r="AC393" s="21">
        <f t="shared" si="169"/>
        <v>0</v>
      </c>
      <c r="AD393" s="21">
        <f t="shared" si="169"/>
        <v>0</v>
      </c>
      <c r="AE393" s="21">
        <f t="shared" si="169"/>
        <v>0</v>
      </c>
    </row>
    <row r="394" spans="1:31" x14ac:dyDescent="0.2">
      <c r="A394" s="9" t="s">
        <v>683</v>
      </c>
      <c r="B394" s="4" t="s">
        <v>550</v>
      </c>
      <c r="C394" s="27">
        <v>0</v>
      </c>
      <c r="D394" s="27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" si="170">+C400+C401</f>
        <v>0</v>
      </c>
      <c r="D399" s="21">
        <f t="shared" ref="D399:AE399" si="171">+D400+D401</f>
        <v>0</v>
      </c>
      <c r="E399" s="21">
        <f t="shared" si="171"/>
        <v>0</v>
      </c>
      <c r="F399" s="21">
        <f t="shared" si="171"/>
        <v>0</v>
      </c>
      <c r="G399" s="21">
        <f t="shared" si="171"/>
        <v>0</v>
      </c>
      <c r="H399" s="21">
        <f t="shared" si="171"/>
        <v>0</v>
      </c>
      <c r="I399" s="21">
        <f t="shared" si="171"/>
        <v>0</v>
      </c>
      <c r="J399" s="21">
        <f t="shared" si="171"/>
        <v>0</v>
      </c>
      <c r="K399" s="21">
        <f t="shared" si="171"/>
        <v>0</v>
      </c>
      <c r="L399" s="21">
        <f t="shared" si="171"/>
        <v>0</v>
      </c>
      <c r="M399" s="21">
        <f t="shared" si="171"/>
        <v>0</v>
      </c>
      <c r="N399" s="21">
        <f t="shared" si="171"/>
        <v>0</v>
      </c>
      <c r="O399" s="21">
        <f t="shared" si="171"/>
        <v>0</v>
      </c>
      <c r="P399" s="21">
        <f t="shared" si="171"/>
        <v>0</v>
      </c>
      <c r="Q399" s="21">
        <f t="shared" si="171"/>
        <v>0</v>
      </c>
      <c r="R399" s="21">
        <f t="shared" si="171"/>
        <v>0</v>
      </c>
      <c r="S399" s="21">
        <f t="shared" si="171"/>
        <v>0</v>
      </c>
      <c r="T399" s="21">
        <f t="shared" si="171"/>
        <v>0</v>
      </c>
      <c r="U399" s="21">
        <f t="shared" si="171"/>
        <v>0</v>
      </c>
      <c r="V399" s="21">
        <f t="shared" si="171"/>
        <v>0</v>
      </c>
      <c r="W399" s="21">
        <f t="shared" si="171"/>
        <v>0</v>
      </c>
      <c r="X399" s="21">
        <f t="shared" si="171"/>
        <v>0</v>
      </c>
      <c r="Y399" s="21">
        <f t="shared" si="171"/>
        <v>0</v>
      </c>
      <c r="Z399" s="21">
        <f t="shared" si="171"/>
        <v>0</v>
      </c>
      <c r="AA399" s="21">
        <f t="shared" si="171"/>
        <v>0</v>
      </c>
      <c r="AB399" s="21">
        <f t="shared" si="171"/>
        <v>0</v>
      </c>
      <c r="AC399" s="21">
        <f t="shared" si="171"/>
        <v>0</v>
      </c>
      <c r="AD399" s="21">
        <f t="shared" si="171"/>
        <v>0</v>
      </c>
      <c r="AE399" s="21">
        <f t="shared" si="171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" si="172">+C408+C409</f>
        <v>0</v>
      </c>
      <c r="D407" s="21">
        <f t="shared" ref="D407:AE407" si="173">+D408+D409</f>
        <v>0</v>
      </c>
      <c r="E407" s="21">
        <f t="shared" si="173"/>
        <v>0</v>
      </c>
      <c r="F407" s="21">
        <f t="shared" si="173"/>
        <v>0</v>
      </c>
      <c r="G407" s="21">
        <f t="shared" si="173"/>
        <v>0</v>
      </c>
      <c r="H407" s="21">
        <f t="shared" si="173"/>
        <v>0</v>
      </c>
      <c r="I407" s="21">
        <f t="shared" si="173"/>
        <v>0</v>
      </c>
      <c r="J407" s="21">
        <f t="shared" si="173"/>
        <v>0</v>
      </c>
      <c r="K407" s="21">
        <f t="shared" si="173"/>
        <v>0</v>
      </c>
      <c r="L407" s="21">
        <f t="shared" si="173"/>
        <v>0</v>
      </c>
      <c r="M407" s="21">
        <f t="shared" si="173"/>
        <v>0</v>
      </c>
      <c r="N407" s="21">
        <f t="shared" si="173"/>
        <v>0</v>
      </c>
      <c r="O407" s="21">
        <f t="shared" si="173"/>
        <v>0</v>
      </c>
      <c r="P407" s="21">
        <f t="shared" si="173"/>
        <v>0</v>
      </c>
      <c r="Q407" s="21">
        <f t="shared" si="173"/>
        <v>0</v>
      </c>
      <c r="R407" s="21">
        <f t="shared" si="173"/>
        <v>0</v>
      </c>
      <c r="S407" s="21">
        <f t="shared" si="173"/>
        <v>0</v>
      </c>
      <c r="T407" s="21">
        <f t="shared" si="173"/>
        <v>0</v>
      </c>
      <c r="U407" s="21">
        <f t="shared" si="173"/>
        <v>0</v>
      </c>
      <c r="V407" s="21">
        <f t="shared" si="173"/>
        <v>0</v>
      </c>
      <c r="W407" s="21">
        <f t="shared" si="173"/>
        <v>0</v>
      </c>
      <c r="X407" s="21">
        <f t="shared" si="173"/>
        <v>0</v>
      </c>
      <c r="Y407" s="21">
        <f t="shared" si="173"/>
        <v>0</v>
      </c>
      <c r="Z407" s="21">
        <f t="shared" si="173"/>
        <v>0</v>
      </c>
      <c r="AA407" s="21">
        <f t="shared" si="173"/>
        <v>0</v>
      </c>
      <c r="AB407" s="21">
        <f t="shared" si="173"/>
        <v>0</v>
      </c>
      <c r="AC407" s="21">
        <f t="shared" si="173"/>
        <v>0</v>
      </c>
      <c r="AD407" s="21">
        <f t="shared" si="173"/>
        <v>0</v>
      </c>
      <c r="AE407" s="21">
        <f t="shared" si="173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" si="174">+C410+C411+C412+C413+C414</f>
        <v>0</v>
      </c>
      <c r="D409" s="21">
        <f t="shared" ref="D409:AE409" si="175">+D410+D411+D412+D413+D414</f>
        <v>0</v>
      </c>
      <c r="E409" s="21">
        <f t="shared" si="175"/>
        <v>0</v>
      </c>
      <c r="F409" s="21">
        <f t="shared" si="175"/>
        <v>0</v>
      </c>
      <c r="G409" s="21">
        <f t="shared" si="175"/>
        <v>0</v>
      </c>
      <c r="H409" s="21">
        <f t="shared" si="175"/>
        <v>0</v>
      </c>
      <c r="I409" s="21">
        <f t="shared" si="175"/>
        <v>0</v>
      </c>
      <c r="J409" s="21">
        <f t="shared" si="175"/>
        <v>0</v>
      </c>
      <c r="K409" s="21">
        <f t="shared" si="175"/>
        <v>0</v>
      </c>
      <c r="L409" s="21">
        <f t="shared" si="175"/>
        <v>0</v>
      </c>
      <c r="M409" s="21">
        <f t="shared" si="175"/>
        <v>0</v>
      </c>
      <c r="N409" s="21">
        <f t="shared" si="175"/>
        <v>0</v>
      </c>
      <c r="O409" s="21">
        <f t="shared" si="175"/>
        <v>0</v>
      </c>
      <c r="P409" s="21">
        <f t="shared" si="175"/>
        <v>0</v>
      </c>
      <c r="Q409" s="21">
        <f t="shared" si="175"/>
        <v>0</v>
      </c>
      <c r="R409" s="21">
        <f t="shared" si="175"/>
        <v>0</v>
      </c>
      <c r="S409" s="21">
        <f t="shared" si="175"/>
        <v>0</v>
      </c>
      <c r="T409" s="21">
        <f t="shared" si="175"/>
        <v>0</v>
      </c>
      <c r="U409" s="21">
        <f t="shared" si="175"/>
        <v>0</v>
      </c>
      <c r="V409" s="21">
        <f t="shared" si="175"/>
        <v>0</v>
      </c>
      <c r="W409" s="21">
        <f t="shared" si="175"/>
        <v>0</v>
      </c>
      <c r="X409" s="21">
        <f t="shared" si="175"/>
        <v>0</v>
      </c>
      <c r="Y409" s="21">
        <f t="shared" si="175"/>
        <v>0</v>
      </c>
      <c r="Z409" s="21">
        <f t="shared" si="175"/>
        <v>0</v>
      </c>
      <c r="AA409" s="21">
        <f t="shared" si="175"/>
        <v>0</v>
      </c>
      <c r="AB409" s="21">
        <f t="shared" si="175"/>
        <v>0</v>
      </c>
      <c r="AC409" s="21">
        <f t="shared" si="175"/>
        <v>0</v>
      </c>
      <c r="AD409" s="21">
        <f t="shared" si="175"/>
        <v>0</v>
      </c>
      <c r="AE409" s="21">
        <f t="shared" si="175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" si="176">+C416+C417</f>
        <v>0</v>
      </c>
      <c r="D415" s="21">
        <f t="shared" ref="D415:AE415" si="177">+D416+D417</f>
        <v>0</v>
      </c>
      <c r="E415" s="21">
        <f t="shared" si="177"/>
        <v>0</v>
      </c>
      <c r="F415" s="21">
        <f t="shared" si="177"/>
        <v>0</v>
      </c>
      <c r="G415" s="21">
        <f t="shared" si="177"/>
        <v>0</v>
      </c>
      <c r="H415" s="21">
        <f t="shared" si="177"/>
        <v>0</v>
      </c>
      <c r="I415" s="21">
        <f t="shared" si="177"/>
        <v>0</v>
      </c>
      <c r="J415" s="21">
        <f t="shared" si="177"/>
        <v>0</v>
      </c>
      <c r="K415" s="21">
        <f t="shared" si="177"/>
        <v>0</v>
      </c>
      <c r="L415" s="21">
        <f t="shared" si="177"/>
        <v>0</v>
      </c>
      <c r="M415" s="21">
        <f t="shared" si="177"/>
        <v>0</v>
      </c>
      <c r="N415" s="21">
        <f t="shared" si="177"/>
        <v>0</v>
      </c>
      <c r="O415" s="21">
        <f t="shared" si="177"/>
        <v>0</v>
      </c>
      <c r="P415" s="21">
        <f t="shared" si="177"/>
        <v>0</v>
      </c>
      <c r="Q415" s="21">
        <f t="shared" si="177"/>
        <v>0</v>
      </c>
      <c r="R415" s="21">
        <f t="shared" si="177"/>
        <v>0</v>
      </c>
      <c r="S415" s="21">
        <f t="shared" si="177"/>
        <v>0</v>
      </c>
      <c r="T415" s="21">
        <f t="shared" si="177"/>
        <v>0</v>
      </c>
      <c r="U415" s="21">
        <f t="shared" si="177"/>
        <v>0</v>
      </c>
      <c r="V415" s="21">
        <f t="shared" si="177"/>
        <v>0</v>
      </c>
      <c r="W415" s="21">
        <f t="shared" si="177"/>
        <v>0</v>
      </c>
      <c r="X415" s="21">
        <f t="shared" si="177"/>
        <v>0</v>
      </c>
      <c r="Y415" s="21">
        <f t="shared" si="177"/>
        <v>0</v>
      </c>
      <c r="Z415" s="21">
        <f t="shared" si="177"/>
        <v>0</v>
      </c>
      <c r="AA415" s="21">
        <f t="shared" si="177"/>
        <v>0</v>
      </c>
      <c r="AB415" s="21">
        <f t="shared" si="177"/>
        <v>0</v>
      </c>
      <c r="AC415" s="21">
        <f t="shared" si="177"/>
        <v>0</v>
      </c>
      <c r="AD415" s="21">
        <f t="shared" si="177"/>
        <v>0</v>
      </c>
      <c r="AE415" s="21">
        <f t="shared" si="177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" si="178">+C418+C419+C420+C421+C422</f>
        <v>0</v>
      </c>
      <c r="D417" s="21">
        <f t="shared" ref="D417:AE417" si="179">+D418+D419+D420+D421+D422</f>
        <v>0</v>
      </c>
      <c r="E417" s="21">
        <f t="shared" si="179"/>
        <v>0</v>
      </c>
      <c r="F417" s="21">
        <f t="shared" si="179"/>
        <v>0</v>
      </c>
      <c r="G417" s="21">
        <f t="shared" si="179"/>
        <v>0</v>
      </c>
      <c r="H417" s="21">
        <f t="shared" si="179"/>
        <v>0</v>
      </c>
      <c r="I417" s="21">
        <f t="shared" si="179"/>
        <v>0</v>
      </c>
      <c r="J417" s="21">
        <f t="shared" si="179"/>
        <v>0</v>
      </c>
      <c r="K417" s="21">
        <f t="shared" si="179"/>
        <v>0</v>
      </c>
      <c r="L417" s="21">
        <f t="shared" si="179"/>
        <v>0</v>
      </c>
      <c r="M417" s="21">
        <f t="shared" si="179"/>
        <v>0</v>
      </c>
      <c r="N417" s="21">
        <f t="shared" si="179"/>
        <v>0</v>
      </c>
      <c r="O417" s="21">
        <f t="shared" si="179"/>
        <v>0</v>
      </c>
      <c r="P417" s="21">
        <f t="shared" si="179"/>
        <v>0</v>
      </c>
      <c r="Q417" s="21">
        <f t="shared" si="179"/>
        <v>0</v>
      </c>
      <c r="R417" s="21">
        <f t="shared" si="179"/>
        <v>0</v>
      </c>
      <c r="S417" s="21">
        <f t="shared" si="179"/>
        <v>0</v>
      </c>
      <c r="T417" s="21">
        <f t="shared" si="179"/>
        <v>0</v>
      </c>
      <c r="U417" s="21">
        <f t="shared" si="179"/>
        <v>0</v>
      </c>
      <c r="V417" s="21">
        <f t="shared" si="179"/>
        <v>0</v>
      </c>
      <c r="W417" s="21">
        <f t="shared" si="179"/>
        <v>0</v>
      </c>
      <c r="X417" s="21">
        <f t="shared" si="179"/>
        <v>0</v>
      </c>
      <c r="Y417" s="21">
        <f t="shared" si="179"/>
        <v>0</v>
      </c>
      <c r="Z417" s="21">
        <f t="shared" si="179"/>
        <v>0</v>
      </c>
      <c r="AA417" s="21">
        <f t="shared" si="179"/>
        <v>0</v>
      </c>
      <c r="AB417" s="21">
        <f t="shared" si="179"/>
        <v>0</v>
      </c>
      <c r="AC417" s="21">
        <f t="shared" si="179"/>
        <v>0</v>
      </c>
      <c r="AD417" s="21">
        <f t="shared" si="179"/>
        <v>0</v>
      </c>
      <c r="AE417" s="21">
        <f t="shared" si="179"/>
        <v>0</v>
      </c>
    </row>
    <row r="418" spans="1:31" x14ac:dyDescent="0.2">
      <c r="A418" s="9" t="s">
        <v>713</v>
      </c>
      <c r="B418" s="4" t="s">
        <v>550</v>
      </c>
      <c r="C418" s="27">
        <v>0</v>
      </c>
      <c r="D418" s="27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27">
        <v>0</v>
      </c>
      <c r="AB418" s="27">
        <v>0</v>
      </c>
      <c r="AC418" s="27">
        <v>0</v>
      </c>
      <c r="AD418" s="27">
        <v>0</v>
      </c>
      <c r="AE418" s="27">
        <v>0</v>
      </c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>+C426+C430+C431+C434</f>
        <v>2.8914800340450393</v>
      </c>
      <c r="D425" s="28">
        <f t="shared" ref="D425:AE425" si="180">+D426+D430+D431+D434</f>
        <v>2.9313585852680957</v>
      </c>
      <c r="E425" s="28">
        <f t="shared" si="180"/>
        <v>3.577522415790499</v>
      </c>
      <c r="F425" s="28">
        <f t="shared" si="180"/>
        <v>4.0826190480347115</v>
      </c>
      <c r="G425" s="28">
        <f t="shared" si="180"/>
        <v>4.6303790315986539</v>
      </c>
      <c r="H425" s="28">
        <f t="shared" si="180"/>
        <v>5.1773585316136437</v>
      </c>
      <c r="I425" s="28">
        <f t="shared" si="180"/>
        <v>5.2618453551284272</v>
      </c>
      <c r="J425" s="28">
        <f t="shared" si="180"/>
        <v>5.5317022028611031</v>
      </c>
      <c r="K425" s="28">
        <f t="shared" si="180"/>
        <v>5.7951006269348984</v>
      </c>
      <c r="L425" s="28">
        <f t="shared" si="180"/>
        <v>6.1310474323492841</v>
      </c>
      <c r="M425" s="28">
        <f t="shared" si="180"/>
        <v>6.6118551525782454</v>
      </c>
      <c r="N425" s="28">
        <f t="shared" si="180"/>
        <v>7.5636853338581842</v>
      </c>
      <c r="O425" s="28">
        <f t="shared" si="180"/>
        <v>7.0843089533225179</v>
      </c>
      <c r="P425" s="28">
        <f t="shared" si="180"/>
        <v>7.6481538124910742</v>
      </c>
      <c r="Q425" s="28">
        <f t="shared" si="180"/>
        <v>8.3833145545027161</v>
      </c>
      <c r="R425" s="28">
        <f t="shared" si="180"/>
        <v>8.6401447451923801</v>
      </c>
      <c r="S425" s="28">
        <f t="shared" si="180"/>
        <v>10.369813534484813</v>
      </c>
      <c r="T425" s="28">
        <f t="shared" si="180"/>
        <v>8.638451428226281</v>
      </c>
      <c r="U425" s="28">
        <f t="shared" si="180"/>
        <v>8.1761149079207733</v>
      </c>
      <c r="V425" s="28">
        <f t="shared" si="180"/>
        <v>6.786735416799619</v>
      </c>
      <c r="W425" s="28">
        <f t="shared" si="180"/>
        <v>8.0031306359653485</v>
      </c>
      <c r="X425" s="28">
        <f t="shared" si="180"/>
        <v>7.9581076389508478</v>
      </c>
      <c r="Y425" s="28">
        <f t="shared" si="180"/>
        <v>7.7528542588442129</v>
      </c>
      <c r="Z425" s="28">
        <f t="shared" si="180"/>
        <v>11.959804955395974</v>
      </c>
      <c r="AA425" s="28">
        <f t="shared" si="180"/>
        <v>13.496592286160661</v>
      </c>
      <c r="AB425" s="28">
        <f t="shared" si="180"/>
        <v>14.610040529070265</v>
      </c>
      <c r="AC425" s="28">
        <f t="shared" si="180"/>
        <v>14.543706920525384</v>
      </c>
      <c r="AD425" s="28">
        <f t="shared" si="180"/>
        <v>15.116047800312828</v>
      </c>
      <c r="AE425" s="28">
        <f t="shared" si="180"/>
        <v>15.965155132239737</v>
      </c>
    </row>
    <row r="426" spans="1:31" x14ac:dyDescent="0.2">
      <c r="A426" s="80" t="s">
        <v>723</v>
      </c>
      <c r="B426" s="4" t="s">
        <v>724</v>
      </c>
      <c r="C426" s="21">
        <f>+C427+C428+C429</f>
        <v>1.3487384752169751</v>
      </c>
      <c r="D426" s="21">
        <f t="shared" ref="D426:AE426" si="181">+D427+D428+D429</f>
        <v>1.3886814698744792</v>
      </c>
      <c r="E426" s="21">
        <f t="shared" si="181"/>
        <v>1.6406933177044687</v>
      </c>
      <c r="F426" s="21">
        <f t="shared" si="181"/>
        <v>1.9039239381368824</v>
      </c>
      <c r="G426" s="21">
        <f t="shared" si="181"/>
        <v>2.16191253229076</v>
      </c>
      <c r="H426" s="21">
        <f t="shared" si="181"/>
        <v>2.4185275539426678</v>
      </c>
      <c r="I426" s="21">
        <f t="shared" si="181"/>
        <v>2.6858191602499568</v>
      </c>
      <c r="J426" s="21">
        <f t="shared" si="181"/>
        <v>3.0556302283808425</v>
      </c>
      <c r="K426" s="21">
        <f t="shared" si="181"/>
        <v>3.4458150905245155</v>
      </c>
      <c r="L426" s="21">
        <f t="shared" si="181"/>
        <v>3.8306855495837659</v>
      </c>
      <c r="M426" s="21">
        <f t="shared" si="181"/>
        <v>4.1932558873591912</v>
      </c>
      <c r="N426" s="21">
        <f t="shared" si="181"/>
        <v>4.5512474282349729</v>
      </c>
      <c r="O426" s="21">
        <f t="shared" si="181"/>
        <v>4.8963693586363801</v>
      </c>
      <c r="P426" s="21">
        <f t="shared" si="181"/>
        <v>5.2955220904960125</v>
      </c>
      <c r="Q426" s="21">
        <f t="shared" si="181"/>
        <v>5.6979116725601768</v>
      </c>
      <c r="R426" s="21">
        <f t="shared" si="181"/>
        <v>6.1098172708945402</v>
      </c>
      <c r="S426" s="21">
        <f t="shared" si="181"/>
        <v>6.5348908328477187</v>
      </c>
      <c r="T426" s="21">
        <f t="shared" si="181"/>
        <v>4.5787770133222185</v>
      </c>
      <c r="U426" s="21">
        <f t="shared" si="181"/>
        <v>4.7144732757804375</v>
      </c>
      <c r="V426" s="21">
        <f t="shared" si="181"/>
        <v>4.8248607610586163</v>
      </c>
      <c r="W426" s="21">
        <f t="shared" si="181"/>
        <v>4.9425886741527174</v>
      </c>
      <c r="X426" s="21">
        <f t="shared" si="181"/>
        <v>5.1134448960885059</v>
      </c>
      <c r="Y426" s="21">
        <f t="shared" si="181"/>
        <v>5.3258293856909411</v>
      </c>
      <c r="Z426" s="21">
        <f t="shared" si="181"/>
        <v>9.5663248875912466</v>
      </c>
      <c r="AA426" s="21">
        <f t="shared" si="181"/>
        <v>10.111826834336647</v>
      </c>
      <c r="AB426" s="21">
        <f t="shared" si="181"/>
        <v>10.486785066786705</v>
      </c>
      <c r="AC426" s="21">
        <f t="shared" si="181"/>
        <v>10.927506369572329</v>
      </c>
      <c r="AD426" s="21">
        <f t="shared" si="181"/>
        <v>11.279915566924908</v>
      </c>
      <c r="AE426" s="21">
        <f t="shared" si="181"/>
        <v>11.73227799494426</v>
      </c>
    </row>
    <row r="427" spans="1:31" x14ac:dyDescent="0.2">
      <c r="A427" s="80" t="s">
        <v>725</v>
      </c>
      <c r="B427" s="4" t="s">
        <v>817</v>
      </c>
      <c r="C427" s="27">
        <v>0</v>
      </c>
      <c r="D427" s="27">
        <v>0</v>
      </c>
      <c r="E427" s="27">
        <v>0.13676368434929267</v>
      </c>
      <c r="F427" s="27">
        <v>0.28766326761155148</v>
      </c>
      <c r="G427" s="27">
        <v>0.44411577298371802</v>
      </c>
      <c r="H427" s="27">
        <v>0.60292612187382699</v>
      </c>
      <c r="I427" s="27">
        <v>0.77638785560200507</v>
      </c>
      <c r="J427" s="27">
        <v>1.0670264617779013</v>
      </c>
      <c r="K427" s="27">
        <v>1.3873405420411811</v>
      </c>
      <c r="L427" s="27">
        <v>1.7269811125292771</v>
      </c>
      <c r="M427" s="27">
        <v>2.1216131092360606</v>
      </c>
      <c r="N427" s="27">
        <v>2.5116659925944584</v>
      </c>
      <c r="O427" s="27">
        <v>2.8910680902918462</v>
      </c>
      <c r="P427" s="27">
        <v>3.2910950944495991</v>
      </c>
      <c r="Q427" s="27">
        <v>3.7144773644358122</v>
      </c>
      <c r="R427" s="27">
        <v>4.171586806133246</v>
      </c>
      <c r="S427" s="27">
        <v>4.629720122507079</v>
      </c>
      <c r="T427" s="27">
        <v>3.2779442088376349</v>
      </c>
      <c r="U427" s="27">
        <v>3.4323105764378723</v>
      </c>
      <c r="V427" s="27">
        <v>3.5152564292267061</v>
      </c>
      <c r="W427" s="27">
        <v>3.6974097317106569</v>
      </c>
      <c r="X427" s="27">
        <v>3.901840567098835</v>
      </c>
      <c r="Y427" s="27">
        <v>4.0956777853301718</v>
      </c>
      <c r="Z427" s="27">
        <v>7.5309207584119147</v>
      </c>
      <c r="AA427" s="27">
        <v>7.9958715286741713</v>
      </c>
      <c r="AB427" s="27">
        <v>8.4523140315760497</v>
      </c>
      <c r="AC427" s="27">
        <v>8.7616520429047036</v>
      </c>
      <c r="AD427" s="27">
        <v>9.1226239840941954</v>
      </c>
      <c r="AE427" s="27">
        <v>9.7885626522682507</v>
      </c>
    </row>
    <row r="428" spans="1:31" x14ac:dyDescent="0.2">
      <c r="A428" s="80" t="s">
        <v>726</v>
      </c>
      <c r="B428" s="4" t="s">
        <v>818</v>
      </c>
      <c r="C428" s="27">
        <v>0.25848923747824692</v>
      </c>
      <c r="D428" s="27">
        <v>0.26605297348244733</v>
      </c>
      <c r="E428" s="27">
        <v>0.30066173353859854</v>
      </c>
      <c r="F428" s="27">
        <v>0.32974295549094673</v>
      </c>
      <c r="G428" s="27">
        <v>0.35428135012399709</v>
      </c>
      <c r="H428" s="27">
        <v>0.3743160882073408</v>
      </c>
      <c r="I428" s="27">
        <v>0.39301390861406332</v>
      </c>
      <c r="J428" s="27">
        <v>0.41328135381711345</v>
      </c>
      <c r="K428" s="27">
        <v>0.43235724025449523</v>
      </c>
      <c r="L428" s="27">
        <v>0.45106471253978792</v>
      </c>
      <c r="M428" s="27">
        <v>0.44046364519451592</v>
      </c>
      <c r="N428" s="27">
        <v>0.44337126024267731</v>
      </c>
      <c r="O428" s="27">
        <v>0.42973139449743675</v>
      </c>
      <c r="P428" s="27">
        <v>0.42568128785784376</v>
      </c>
      <c r="Q428" s="27">
        <v>0.41982415532281786</v>
      </c>
      <c r="R428" s="27">
        <v>0.40533810340604215</v>
      </c>
      <c r="S428" s="27">
        <v>0.39611559962272708</v>
      </c>
      <c r="T428" s="27">
        <v>0.28015954608892979</v>
      </c>
      <c r="U428" s="27">
        <v>0.29386141771511581</v>
      </c>
      <c r="V428" s="27">
        <v>0.28283163825098134</v>
      </c>
      <c r="W428" s="27">
        <v>0.24787853536650392</v>
      </c>
      <c r="X428" s="27">
        <v>0.23405577778616488</v>
      </c>
      <c r="Y428" s="27">
        <v>0.22856844825583497</v>
      </c>
      <c r="Z428" s="27">
        <v>0.37778219787400685</v>
      </c>
      <c r="AA428" s="27">
        <v>0.37984533195116443</v>
      </c>
      <c r="AB428" s="27">
        <v>0.29406876681076255</v>
      </c>
      <c r="AC428" s="27">
        <v>0.29358508293912894</v>
      </c>
      <c r="AD428" s="27">
        <v>0.27606665039819167</v>
      </c>
      <c r="AE428" s="27">
        <v>0.32126545823831115</v>
      </c>
    </row>
    <row r="429" spans="1:31" x14ac:dyDescent="0.2">
      <c r="A429" s="80" t="s">
        <v>727</v>
      </c>
      <c r="B429" s="4" t="s">
        <v>819</v>
      </c>
      <c r="C429" s="27">
        <v>1.0902492377387283</v>
      </c>
      <c r="D429" s="27">
        <v>1.1226284963920319</v>
      </c>
      <c r="E429" s="27">
        <v>1.2032678998165773</v>
      </c>
      <c r="F429" s="27">
        <v>1.2865177150343843</v>
      </c>
      <c r="G429" s="27">
        <v>1.3635154091830446</v>
      </c>
      <c r="H429" s="27">
        <v>1.4412853438615003</v>
      </c>
      <c r="I429" s="27">
        <v>1.5164173960338887</v>
      </c>
      <c r="J429" s="27">
        <v>1.5753224127858279</v>
      </c>
      <c r="K429" s="27">
        <v>1.6261173082288392</v>
      </c>
      <c r="L429" s="27">
        <v>1.6526397245147011</v>
      </c>
      <c r="M429" s="27">
        <v>1.6311791329286152</v>
      </c>
      <c r="N429" s="27">
        <v>1.5962101753978373</v>
      </c>
      <c r="O429" s="27">
        <v>1.5755698738470973</v>
      </c>
      <c r="P429" s="27">
        <v>1.5787457081885696</v>
      </c>
      <c r="Q429" s="27">
        <v>1.5636101528015471</v>
      </c>
      <c r="R429" s="27">
        <v>1.5328923613552521</v>
      </c>
      <c r="S429" s="27">
        <v>1.5090551107179122</v>
      </c>
      <c r="T429" s="27">
        <v>1.0206732583956537</v>
      </c>
      <c r="U429" s="27">
        <v>0.98830128162744901</v>
      </c>
      <c r="V429" s="27">
        <v>1.0267726935809292</v>
      </c>
      <c r="W429" s="27">
        <v>0.99730040707555634</v>
      </c>
      <c r="X429" s="27">
        <v>0.97754855120350659</v>
      </c>
      <c r="Y429" s="27">
        <v>1.0015831521049341</v>
      </c>
      <c r="Z429" s="27">
        <v>1.6576219313053244</v>
      </c>
      <c r="AA429" s="27">
        <v>1.7361099737113119</v>
      </c>
      <c r="AB429" s="27">
        <v>1.7404022683998934</v>
      </c>
      <c r="AC429" s="27">
        <v>1.8722692437284967</v>
      </c>
      <c r="AD429" s="27">
        <v>1.8812249324325196</v>
      </c>
      <c r="AE429" s="27">
        <v>1.622449884437698</v>
      </c>
    </row>
    <row r="430" spans="1:31" x14ac:dyDescent="0.2">
      <c r="A430" s="80" t="s">
        <v>728</v>
      </c>
      <c r="B430" s="4" t="s">
        <v>729</v>
      </c>
      <c r="C430" s="27">
        <v>0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0.1825</v>
      </c>
      <c r="P430" s="27">
        <v>0.1825</v>
      </c>
      <c r="Q430" s="27">
        <v>0.18250000000000002</v>
      </c>
      <c r="R430" s="27">
        <v>0.20649999999999996</v>
      </c>
      <c r="S430" s="27">
        <v>0.38170000000000004</v>
      </c>
      <c r="T430" s="27">
        <v>0.38170000000000004</v>
      </c>
      <c r="U430" s="27">
        <v>0.35770000000000002</v>
      </c>
      <c r="V430" s="27">
        <v>0.35769999999999996</v>
      </c>
      <c r="W430" s="27">
        <v>0.35770000000000002</v>
      </c>
      <c r="X430" s="27">
        <v>0.22852304000000004</v>
      </c>
      <c r="Y430" s="27">
        <v>0.27454607999999997</v>
      </c>
      <c r="Z430" s="27">
        <v>0.3205691200000001</v>
      </c>
      <c r="AA430" s="27">
        <v>0.36659216000000011</v>
      </c>
      <c r="AB430" s="27">
        <v>0.43343412000000009</v>
      </c>
      <c r="AC430" s="27">
        <v>0.46291327999999993</v>
      </c>
      <c r="AD430" s="27">
        <v>0.46478960000000002</v>
      </c>
      <c r="AE430" s="27">
        <v>0.54850179999999993</v>
      </c>
    </row>
    <row r="431" spans="1:31" x14ac:dyDescent="0.2">
      <c r="A431" s="80" t="s">
        <v>730</v>
      </c>
      <c r="B431" s="4" t="s">
        <v>731</v>
      </c>
      <c r="C431" s="21">
        <f t="shared" ref="C431" si="182">+C432+C433</f>
        <v>2.677133753844458E-2</v>
      </c>
      <c r="D431" s="21">
        <f t="shared" ref="D431:AE431" si="183">+D432+D433</f>
        <v>2.7344243945850291E-2</v>
      </c>
      <c r="E431" s="21">
        <f t="shared" si="183"/>
        <v>2.8291745945626678E-2</v>
      </c>
      <c r="F431" s="21">
        <f t="shared" si="183"/>
        <v>2.8705184977535818E-2</v>
      </c>
      <c r="G431" s="21">
        <f t="shared" si="183"/>
        <v>2.8933936928371238E-2</v>
      </c>
      <c r="H431" s="21">
        <f t="shared" si="183"/>
        <v>2.9632732719484314E-2</v>
      </c>
      <c r="I431" s="21">
        <f t="shared" si="183"/>
        <v>3.0310714440559973E-2</v>
      </c>
      <c r="J431" s="21">
        <f t="shared" si="183"/>
        <v>3.1071626400529993E-2</v>
      </c>
      <c r="K431" s="21">
        <f t="shared" si="183"/>
        <v>3.1430595156484706E-2</v>
      </c>
      <c r="L431" s="21">
        <f t="shared" si="183"/>
        <v>3.113891376433231E-2</v>
      </c>
      <c r="M431" s="21">
        <f t="shared" si="183"/>
        <v>3.1609623508583706E-2</v>
      </c>
      <c r="N431" s="21">
        <f t="shared" si="183"/>
        <v>3.1808967128792394E-2</v>
      </c>
      <c r="O431" s="21">
        <f t="shared" si="183"/>
        <v>3.2678175714958853E-2</v>
      </c>
      <c r="P431" s="21">
        <f t="shared" si="183"/>
        <v>3.3426520856703598E-2</v>
      </c>
      <c r="Q431" s="21">
        <f t="shared" si="183"/>
        <v>3.4284275072335328E-2</v>
      </c>
      <c r="R431" s="21">
        <f t="shared" si="183"/>
        <v>3.5115451358484047E-2</v>
      </c>
      <c r="S431" s="21">
        <f t="shared" si="183"/>
        <v>3.5876240847361254E-2</v>
      </c>
      <c r="T431" s="21">
        <f t="shared" si="183"/>
        <v>3.6659284666718105E-2</v>
      </c>
      <c r="U431" s="21">
        <f t="shared" si="183"/>
        <v>3.4691867020029014E-2</v>
      </c>
      <c r="V431" s="21">
        <f t="shared" si="183"/>
        <v>3.5810612698996533E-2</v>
      </c>
      <c r="W431" s="21">
        <f t="shared" si="183"/>
        <v>3.7480494677555404E-2</v>
      </c>
      <c r="X431" s="21">
        <f t="shared" si="183"/>
        <v>4.0147227385401232E-2</v>
      </c>
      <c r="Y431" s="21">
        <f t="shared" si="183"/>
        <v>4.0624897935253611E-2</v>
      </c>
      <c r="Z431" s="21">
        <f t="shared" si="183"/>
        <v>4.1334460934773214E-2</v>
      </c>
      <c r="AA431" s="21">
        <f t="shared" si="183"/>
        <v>3.4986456531938777E-2</v>
      </c>
      <c r="AB431" s="21">
        <f t="shared" si="183"/>
        <v>3.7182258854682002E-2</v>
      </c>
      <c r="AC431" s="21">
        <f t="shared" si="183"/>
        <v>3.7920027197584749E-2</v>
      </c>
      <c r="AD431" s="21">
        <f t="shared" si="183"/>
        <v>4.2974385729005443E-2</v>
      </c>
      <c r="AE431" s="21">
        <f t="shared" si="183"/>
        <v>4.7826636908762751E-2</v>
      </c>
    </row>
    <row r="432" spans="1:31" x14ac:dyDescent="0.2">
      <c r="A432" s="80" t="s">
        <v>732</v>
      </c>
      <c r="B432" s="4" t="s">
        <v>733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0</v>
      </c>
    </row>
    <row r="433" spans="1:31" x14ac:dyDescent="0.2">
      <c r="A433" s="80" t="s">
        <v>734</v>
      </c>
      <c r="B433" s="4" t="s">
        <v>735</v>
      </c>
      <c r="C433" s="27">
        <v>2.677133753844458E-2</v>
      </c>
      <c r="D433" s="27">
        <v>2.7344243945850291E-2</v>
      </c>
      <c r="E433" s="27">
        <v>2.8291745945626678E-2</v>
      </c>
      <c r="F433" s="27">
        <v>2.8705184977535818E-2</v>
      </c>
      <c r="G433" s="27">
        <v>2.8933936928371238E-2</v>
      </c>
      <c r="H433" s="27">
        <v>2.9632732719484314E-2</v>
      </c>
      <c r="I433" s="27">
        <v>3.0310714440559973E-2</v>
      </c>
      <c r="J433" s="27">
        <v>3.1071626400529993E-2</v>
      </c>
      <c r="K433" s="27">
        <v>3.1430595156484706E-2</v>
      </c>
      <c r="L433" s="27">
        <v>3.113891376433231E-2</v>
      </c>
      <c r="M433" s="27">
        <v>3.1609623508583706E-2</v>
      </c>
      <c r="N433" s="27">
        <v>3.1808967128792394E-2</v>
      </c>
      <c r="O433" s="27">
        <v>3.2678175714958853E-2</v>
      </c>
      <c r="P433" s="27">
        <v>3.3426520856703598E-2</v>
      </c>
      <c r="Q433" s="27">
        <v>3.4284275072335328E-2</v>
      </c>
      <c r="R433" s="27">
        <v>3.5115451358484047E-2</v>
      </c>
      <c r="S433" s="27">
        <v>3.5876240847361254E-2</v>
      </c>
      <c r="T433" s="27">
        <v>3.6659284666718105E-2</v>
      </c>
      <c r="U433" s="27">
        <v>3.4691867020029014E-2</v>
      </c>
      <c r="V433" s="27">
        <v>3.5810612698996533E-2</v>
      </c>
      <c r="W433" s="27">
        <v>3.7480494677555404E-2</v>
      </c>
      <c r="X433" s="27">
        <v>4.0147227385401232E-2</v>
      </c>
      <c r="Y433" s="27">
        <v>4.0624897935253611E-2</v>
      </c>
      <c r="Z433" s="27">
        <v>4.1334460934773214E-2</v>
      </c>
      <c r="AA433" s="27">
        <v>3.4986456531938777E-2</v>
      </c>
      <c r="AB433" s="27">
        <v>3.7182258854682002E-2</v>
      </c>
      <c r="AC433" s="27">
        <v>3.7920027197584749E-2</v>
      </c>
      <c r="AD433" s="27">
        <v>4.2974385729005443E-2</v>
      </c>
      <c r="AE433" s="27">
        <v>4.7826636908762751E-2</v>
      </c>
    </row>
    <row r="434" spans="1:31" x14ac:dyDescent="0.2">
      <c r="A434" s="80" t="s">
        <v>736</v>
      </c>
      <c r="B434" s="4" t="s">
        <v>737</v>
      </c>
      <c r="C434" s="21">
        <f>+C435+C436</f>
        <v>1.5159702212896198</v>
      </c>
      <c r="D434" s="21">
        <f t="shared" ref="D434:AE434" si="184">+D435+D436</f>
        <v>1.5153328714477661</v>
      </c>
      <c r="E434" s="21">
        <f t="shared" si="184"/>
        <v>1.9085373521404034</v>
      </c>
      <c r="F434" s="21">
        <f t="shared" si="184"/>
        <v>2.1499899249202934</v>
      </c>
      <c r="G434" s="21">
        <f t="shared" si="184"/>
        <v>2.4395325623795232</v>
      </c>
      <c r="H434" s="21">
        <f t="shared" si="184"/>
        <v>2.7291982449514909</v>
      </c>
      <c r="I434" s="21">
        <f t="shared" si="184"/>
        <v>2.5457154804379107</v>
      </c>
      <c r="J434" s="21">
        <f t="shared" si="184"/>
        <v>2.4450003480797307</v>
      </c>
      <c r="K434" s="21">
        <f t="shared" si="184"/>
        <v>2.3178549412538985</v>
      </c>
      <c r="L434" s="21">
        <f t="shared" si="184"/>
        <v>2.269222969001186</v>
      </c>
      <c r="M434" s="21">
        <f t="shared" si="184"/>
        <v>2.3869896417104703</v>
      </c>
      <c r="N434" s="21">
        <f t="shared" si="184"/>
        <v>2.9806289384944193</v>
      </c>
      <c r="O434" s="21">
        <f t="shared" si="184"/>
        <v>1.9727614189711793</v>
      </c>
      <c r="P434" s="21">
        <f t="shared" si="184"/>
        <v>2.1367052011383576</v>
      </c>
      <c r="Q434" s="21">
        <f t="shared" si="184"/>
        <v>2.4686186068702041</v>
      </c>
      <c r="R434" s="21">
        <f t="shared" si="184"/>
        <v>2.288712022939356</v>
      </c>
      <c r="S434" s="21">
        <f t="shared" si="184"/>
        <v>3.417346460789731</v>
      </c>
      <c r="T434" s="21">
        <f t="shared" si="184"/>
        <v>3.6413151302373441</v>
      </c>
      <c r="U434" s="21">
        <f t="shared" si="184"/>
        <v>3.0692497651203072</v>
      </c>
      <c r="V434" s="21">
        <f t="shared" si="184"/>
        <v>1.5683640430420061</v>
      </c>
      <c r="W434" s="21">
        <f t="shared" si="184"/>
        <v>2.6653614671350745</v>
      </c>
      <c r="X434" s="21">
        <f t="shared" si="184"/>
        <v>2.5759924754769408</v>
      </c>
      <c r="Y434" s="21">
        <f t="shared" si="184"/>
        <v>2.1118538952180175</v>
      </c>
      <c r="Z434" s="21">
        <f t="shared" si="184"/>
        <v>2.0315764868699526</v>
      </c>
      <c r="AA434" s="21">
        <f t="shared" si="184"/>
        <v>2.9831868352920758</v>
      </c>
      <c r="AB434" s="21">
        <f t="shared" si="184"/>
        <v>3.6526390834288796</v>
      </c>
      <c r="AC434" s="21">
        <f t="shared" si="184"/>
        <v>3.11536724375547</v>
      </c>
      <c r="AD434" s="21">
        <f t="shared" si="184"/>
        <v>3.328368247658914</v>
      </c>
      <c r="AE434" s="21">
        <f t="shared" si="184"/>
        <v>3.6365487003867134</v>
      </c>
    </row>
    <row r="435" spans="1:31" x14ac:dyDescent="0.2">
      <c r="A435" s="80" t="s">
        <v>738</v>
      </c>
      <c r="B435" s="4" t="s">
        <v>739</v>
      </c>
      <c r="C435" s="27">
        <v>1.2790698315003635</v>
      </c>
      <c r="D435" s="27">
        <v>1.2280237337805464</v>
      </c>
      <c r="E435" s="27">
        <v>1.5216322209469271</v>
      </c>
      <c r="F435" s="27">
        <v>1.761878629988167</v>
      </c>
      <c r="G435" s="27">
        <v>2.0038605156696208</v>
      </c>
      <c r="H435" s="27">
        <v>2.1482820481482623</v>
      </c>
      <c r="I435" s="27">
        <v>1.9405983538347222</v>
      </c>
      <c r="J435" s="27">
        <v>1.8088687000919677</v>
      </c>
      <c r="K435" s="27">
        <v>1.6371816892920745</v>
      </c>
      <c r="L435" s="27">
        <v>1.6665619416894768</v>
      </c>
      <c r="M435" s="27">
        <v>1.6682761821257031</v>
      </c>
      <c r="N435" s="27">
        <v>2.4339839381722279</v>
      </c>
      <c r="O435" s="27">
        <v>1.4353672804540079</v>
      </c>
      <c r="P435" s="27">
        <v>1.5054233206688004</v>
      </c>
      <c r="Q435" s="27">
        <v>1.7598792043105882</v>
      </c>
      <c r="R435" s="27">
        <v>1.3410315828928527</v>
      </c>
      <c r="S435" s="27">
        <v>1.4465968022152629</v>
      </c>
      <c r="T435" s="27">
        <v>1.3554474249173589</v>
      </c>
      <c r="U435" s="27">
        <v>1.1825056114697865</v>
      </c>
      <c r="V435" s="27">
        <v>1.0865314919039601</v>
      </c>
      <c r="W435" s="27">
        <v>0.9734312818662032</v>
      </c>
      <c r="X435" s="27">
        <v>0.92904658476855173</v>
      </c>
      <c r="Y435" s="27">
        <v>0.94375891596723538</v>
      </c>
      <c r="Z435" s="27">
        <v>1.1104592788523004</v>
      </c>
      <c r="AA435" s="27">
        <v>1.1125215691415464</v>
      </c>
      <c r="AB435" s="27">
        <v>1.1046045015181529</v>
      </c>
      <c r="AC435" s="27">
        <v>1.1297864954772068</v>
      </c>
      <c r="AD435" s="27">
        <v>1.0652778151768774</v>
      </c>
      <c r="AE435" s="27">
        <v>1.0550036537554066</v>
      </c>
    </row>
    <row r="436" spans="1:31" x14ac:dyDescent="0.2">
      <c r="A436" s="80" t="s">
        <v>740</v>
      </c>
      <c r="B436" s="4" t="s">
        <v>741</v>
      </c>
      <c r="C436" s="27">
        <v>0.2369003897892562</v>
      </c>
      <c r="D436" s="27">
        <v>0.28730913766721972</v>
      </c>
      <c r="E436" s="27">
        <v>0.38690513119347647</v>
      </c>
      <c r="F436" s="27">
        <v>0.38811129493212626</v>
      </c>
      <c r="G436" s="27">
        <v>0.43567204670990239</v>
      </c>
      <c r="H436" s="27">
        <v>0.58091619680322848</v>
      </c>
      <c r="I436" s="27">
        <v>0.60511712660318862</v>
      </c>
      <c r="J436" s="27">
        <v>0.63613164798776278</v>
      </c>
      <c r="K436" s="27">
        <v>0.68067325196182416</v>
      </c>
      <c r="L436" s="27">
        <v>0.60266102731170912</v>
      </c>
      <c r="M436" s="27">
        <v>0.71871345958476729</v>
      </c>
      <c r="N436" s="27">
        <v>0.54664500032219121</v>
      </c>
      <c r="O436" s="27">
        <v>0.53739413851717155</v>
      </c>
      <c r="P436" s="27">
        <v>0.63128188046955724</v>
      </c>
      <c r="Q436" s="27">
        <v>0.70873940255961565</v>
      </c>
      <c r="R436" s="27">
        <v>0.94768044004650331</v>
      </c>
      <c r="S436" s="27">
        <v>1.9707496585744679</v>
      </c>
      <c r="T436" s="27">
        <v>2.2858677053199852</v>
      </c>
      <c r="U436" s="27">
        <v>1.8867441536505207</v>
      </c>
      <c r="V436" s="27">
        <v>0.48183255113804596</v>
      </c>
      <c r="W436" s="27">
        <v>1.6919301852688711</v>
      </c>
      <c r="X436" s="27">
        <v>1.6469458907083891</v>
      </c>
      <c r="Y436" s="27">
        <v>1.1680949792507822</v>
      </c>
      <c r="Z436" s="27">
        <v>0.9211172080176524</v>
      </c>
      <c r="AA436" s="27">
        <v>1.8706652661505294</v>
      </c>
      <c r="AB436" s="27">
        <v>2.5480345819107266</v>
      </c>
      <c r="AC436" s="27">
        <v>1.9855807482782633</v>
      </c>
      <c r="AD436" s="27">
        <v>2.2630904324820369</v>
      </c>
      <c r="AE436" s="27">
        <v>2.581545046631307</v>
      </c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" si="185">+C441+C442</f>
        <v>0</v>
      </c>
      <c r="D440" s="21">
        <f t="shared" ref="D440:AE440" si="186">+D441+D442</f>
        <v>0</v>
      </c>
      <c r="E440" s="21">
        <f t="shared" si="186"/>
        <v>0</v>
      </c>
      <c r="F440" s="21">
        <f t="shared" si="186"/>
        <v>0</v>
      </c>
      <c r="G440" s="21">
        <f t="shared" si="186"/>
        <v>0</v>
      </c>
      <c r="H440" s="21">
        <f t="shared" si="186"/>
        <v>0</v>
      </c>
      <c r="I440" s="21">
        <f t="shared" si="186"/>
        <v>0</v>
      </c>
      <c r="J440" s="21">
        <f t="shared" si="186"/>
        <v>0</v>
      </c>
      <c r="K440" s="21">
        <f t="shared" si="186"/>
        <v>0</v>
      </c>
      <c r="L440" s="21">
        <f t="shared" si="186"/>
        <v>0</v>
      </c>
      <c r="M440" s="21">
        <f t="shared" si="186"/>
        <v>0</v>
      </c>
      <c r="N440" s="21">
        <f t="shared" si="186"/>
        <v>0</v>
      </c>
      <c r="O440" s="21">
        <f t="shared" si="186"/>
        <v>0</v>
      </c>
      <c r="P440" s="21">
        <f t="shared" si="186"/>
        <v>0</v>
      </c>
      <c r="Q440" s="21">
        <f t="shared" si="186"/>
        <v>0</v>
      </c>
      <c r="R440" s="21">
        <f t="shared" si="186"/>
        <v>0</v>
      </c>
      <c r="S440" s="21">
        <f t="shared" si="186"/>
        <v>0</v>
      </c>
      <c r="T440" s="21">
        <f t="shared" si="186"/>
        <v>0</v>
      </c>
      <c r="U440" s="21">
        <f t="shared" si="186"/>
        <v>0</v>
      </c>
      <c r="V440" s="21">
        <f t="shared" si="186"/>
        <v>0</v>
      </c>
      <c r="W440" s="21">
        <f t="shared" si="186"/>
        <v>0</v>
      </c>
      <c r="X440" s="21">
        <f t="shared" si="186"/>
        <v>0</v>
      </c>
      <c r="Y440" s="21">
        <f t="shared" si="186"/>
        <v>0</v>
      </c>
      <c r="Z440" s="21">
        <f t="shared" si="186"/>
        <v>0</v>
      </c>
      <c r="AA440" s="21">
        <f t="shared" si="186"/>
        <v>0</v>
      </c>
      <c r="AB440" s="21">
        <f t="shared" si="186"/>
        <v>0</v>
      </c>
      <c r="AC440" s="21">
        <f t="shared" si="186"/>
        <v>0</v>
      </c>
      <c r="AD440" s="21">
        <f t="shared" si="186"/>
        <v>0</v>
      </c>
      <c r="AE440" s="21">
        <f t="shared" si="186"/>
        <v>0</v>
      </c>
    </row>
    <row r="441" spans="1:31" x14ac:dyDescent="0.2">
      <c r="A441" s="9" t="s">
        <v>222</v>
      </c>
      <c r="B441" s="4" t="s">
        <v>223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x14ac:dyDescent="0.2">
      <c r="A442" s="9" t="s">
        <v>224</v>
      </c>
      <c r="B442" s="4" t="s">
        <v>225</v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187">+C455-C4</f>
        <v>0</v>
      </c>
      <c r="D453" s="71">
        <f t="shared" si="187"/>
        <v>0</v>
      </c>
      <c r="E453" s="71">
        <f t="shared" si="187"/>
        <v>0</v>
      </c>
      <c r="F453" s="71">
        <f t="shared" si="187"/>
        <v>0</v>
      </c>
      <c r="G453" s="71">
        <f t="shared" si="187"/>
        <v>0</v>
      </c>
      <c r="H453" s="71">
        <f t="shared" si="187"/>
        <v>0</v>
      </c>
      <c r="I453" s="71">
        <f t="shared" si="187"/>
        <v>0</v>
      </c>
      <c r="J453" s="71">
        <f t="shared" si="187"/>
        <v>0</v>
      </c>
      <c r="K453" s="71">
        <f t="shared" si="187"/>
        <v>0</v>
      </c>
      <c r="L453" s="71">
        <f t="shared" si="187"/>
        <v>0</v>
      </c>
      <c r="M453" s="71">
        <f t="shared" si="187"/>
        <v>0</v>
      </c>
      <c r="N453" s="71">
        <f t="shared" si="187"/>
        <v>0</v>
      </c>
      <c r="O453" s="71">
        <f t="shared" si="187"/>
        <v>0</v>
      </c>
      <c r="P453" s="71">
        <f t="shared" si="187"/>
        <v>0</v>
      </c>
      <c r="Q453" s="71">
        <f t="shared" si="187"/>
        <v>0</v>
      </c>
      <c r="R453" s="71">
        <f t="shared" si="187"/>
        <v>0</v>
      </c>
      <c r="S453" s="71">
        <f t="shared" si="187"/>
        <v>0</v>
      </c>
      <c r="T453" s="71">
        <f t="shared" si="187"/>
        <v>0</v>
      </c>
      <c r="U453" s="71">
        <f t="shared" si="187"/>
        <v>0</v>
      </c>
      <c r="V453" s="71">
        <f t="shared" si="187"/>
        <v>0</v>
      </c>
      <c r="W453" s="71">
        <f t="shared" si="187"/>
        <v>0</v>
      </c>
      <c r="X453" s="71">
        <f t="shared" si="187"/>
        <v>0</v>
      </c>
      <c r="Y453" s="71">
        <f t="shared" si="187"/>
        <v>0</v>
      </c>
      <c r="Z453" s="71">
        <f t="shared" si="187"/>
        <v>0</v>
      </c>
      <c r="AA453" s="71">
        <f t="shared" si="187"/>
        <v>0</v>
      </c>
      <c r="AB453" s="71">
        <f t="shared" si="187"/>
        <v>0</v>
      </c>
      <c r="AC453" s="71">
        <f t="shared" si="187"/>
        <v>0</v>
      </c>
      <c r="AD453" s="71">
        <f t="shared" si="187"/>
        <v>0</v>
      </c>
      <c r="AE453" s="71">
        <f t="shared" si="187"/>
        <v>0</v>
      </c>
    </row>
    <row r="454" spans="1:31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188">+C456+C471+C524+C555+C576</f>
        <v>21.000212422275251</v>
      </c>
      <c r="D455" s="28">
        <f t="shared" si="188"/>
        <v>21.359951921980368</v>
      </c>
      <c r="E455" s="28">
        <f t="shared" si="188"/>
        <v>22.788805380578786</v>
      </c>
      <c r="F455" s="28">
        <f t="shared" si="188"/>
        <v>24.237548512394742</v>
      </c>
      <c r="G455" s="28">
        <f t="shared" si="188"/>
        <v>26.225473622438198</v>
      </c>
      <c r="H455" s="28">
        <f t="shared" si="188"/>
        <v>26.799678046890605</v>
      </c>
      <c r="I455" s="28">
        <f t="shared" si="188"/>
        <v>28.373274475397963</v>
      </c>
      <c r="J455" s="28">
        <f t="shared" si="188"/>
        <v>29.64317396907154</v>
      </c>
      <c r="K455" s="28">
        <f t="shared" si="188"/>
        <v>29.360218668602869</v>
      </c>
      <c r="L455" s="28">
        <f t="shared" si="188"/>
        <v>31.201986183964713</v>
      </c>
      <c r="M455" s="28">
        <f t="shared" si="188"/>
        <v>31.294638318189442</v>
      </c>
      <c r="N455" s="28">
        <f t="shared" si="188"/>
        <v>29.163755829610881</v>
      </c>
      <c r="O455" s="28">
        <f t="shared" si="188"/>
        <v>29.645451594742447</v>
      </c>
      <c r="P455" s="28">
        <f t="shared" si="188"/>
        <v>28.96362506079328</v>
      </c>
      <c r="Q455" s="28">
        <f t="shared" si="188"/>
        <v>31.643118351649726</v>
      </c>
      <c r="R455" s="28">
        <f t="shared" si="188"/>
        <v>32.925983124553753</v>
      </c>
      <c r="S455" s="28">
        <f t="shared" si="188"/>
        <v>35.79767300589468</v>
      </c>
      <c r="T455" s="28">
        <f t="shared" si="188"/>
        <v>35.146627982625056</v>
      </c>
      <c r="U455" s="28">
        <f t="shared" si="188"/>
        <v>34.058886552456769</v>
      </c>
      <c r="V455" s="28">
        <f t="shared" si="188"/>
        <v>32.042444038893244</v>
      </c>
      <c r="W455" s="28">
        <f t="shared" si="188"/>
        <v>33.496947386626886</v>
      </c>
      <c r="X455" s="28">
        <f t="shared" si="188"/>
        <v>33.698671556967817</v>
      </c>
      <c r="Y455" s="28">
        <f t="shared" si="188"/>
        <v>35.37058138049413</v>
      </c>
      <c r="Z455" s="28">
        <f t="shared" si="188"/>
        <v>37.310201705362552</v>
      </c>
      <c r="AA455" s="28">
        <f t="shared" si="188"/>
        <v>37.379140234273038</v>
      </c>
      <c r="AB455" s="28">
        <f t="shared" si="188"/>
        <v>39.061090933655727</v>
      </c>
      <c r="AC455" s="28">
        <f t="shared" si="188"/>
        <v>37.999604812495335</v>
      </c>
      <c r="AD455" s="28">
        <f t="shared" si="188"/>
        <v>46.977274287772204</v>
      </c>
      <c r="AE455" s="28">
        <f t="shared" si="188"/>
        <v>38.287175675288758</v>
      </c>
    </row>
    <row r="456" spans="1:31" x14ac:dyDescent="0.2">
      <c r="A456" s="6" t="s">
        <v>19</v>
      </c>
      <c r="B456" s="7" t="s">
        <v>20</v>
      </c>
      <c r="C456" s="28">
        <f t="shared" ref="C456:AE456" si="189">+C457+C463+C467</f>
        <v>0.97184284885245986</v>
      </c>
      <c r="D456" s="28">
        <f t="shared" si="189"/>
        <v>0.98140278049316498</v>
      </c>
      <c r="E456" s="28">
        <f t="shared" si="189"/>
        <v>1.0205763253740869</v>
      </c>
      <c r="F456" s="28">
        <f t="shared" si="189"/>
        <v>1.0483719432865211</v>
      </c>
      <c r="G456" s="28">
        <f t="shared" si="189"/>
        <v>1.0999906178823018</v>
      </c>
      <c r="H456" s="28">
        <f t="shared" si="189"/>
        <v>1.1172828462231847</v>
      </c>
      <c r="I456" s="28">
        <f t="shared" si="189"/>
        <v>1.1330200290325805</v>
      </c>
      <c r="J456" s="28">
        <f t="shared" si="189"/>
        <v>1.0535495642989088</v>
      </c>
      <c r="K456" s="28">
        <f t="shared" si="189"/>
        <v>1.0583073114580182</v>
      </c>
      <c r="L456" s="28">
        <f t="shared" si="189"/>
        <v>1.0731851887181354</v>
      </c>
      <c r="M456" s="28">
        <f t="shared" si="189"/>
        <v>1.0816282936074733</v>
      </c>
      <c r="N456" s="28">
        <f t="shared" si="189"/>
        <v>1.0906080725473259</v>
      </c>
      <c r="O456" s="28">
        <f t="shared" si="189"/>
        <v>1.118634240365767</v>
      </c>
      <c r="P456" s="28">
        <f t="shared" si="189"/>
        <v>1.1125913267998468</v>
      </c>
      <c r="Q456" s="28">
        <f t="shared" si="189"/>
        <v>1.1131303863785356</v>
      </c>
      <c r="R456" s="28">
        <f t="shared" si="189"/>
        <v>1.1156106864260131</v>
      </c>
      <c r="S456" s="28">
        <f t="shared" si="189"/>
        <v>1.105807666141192</v>
      </c>
      <c r="T456" s="28">
        <f t="shared" si="189"/>
        <v>1.1628776171053317</v>
      </c>
      <c r="U456" s="28">
        <f t="shared" si="189"/>
        <v>1.1523003185733125</v>
      </c>
      <c r="V456" s="28">
        <f t="shared" si="189"/>
        <v>1.1798636827854905</v>
      </c>
      <c r="W456" s="28">
        <f t="shared" si="189"/>
        <v>1.2653690487978506</v>
      </c>
      <c r="X456" s="28">
        <f t="shared" si="189"/>
        <v>1.2809226110714267</v>
      </c>
      <c r="Y456" s="28">
        <f t="shared" si="189"/>
        <v>1.2831611265093983</v>
      </c>
      <c r="Z456" s="28">
        <f t="shared" si="189"/>
        <v>1.3210116504487603</v>
      </c>
      <c r="AA456" s="28">
        <f t="shared" si="189"/>
        <v>1.347574295952642</v>
      </c>
      <c r="AB456" s="28">
        <f t="shared" si="189"/>
        <v>1.3574792233629438</v>
      </c>
      <c r="AC456" s="28">
        <f t="shared" si="189"/>
        <v>1.4181294143734486</v>
      </c>
      <c r="AD456" s="28">
        <f t="shared" si="189"/>
        <v>1.4982629606082025</v>
      </c>
      <c r="AE456" s="28">
        <f t="shared" si="189"/>
        <v>1.6869601851135834</v>
      </c>
    </row>
    <row r="457" spans="1:31" x14ac:dyDescent="0.2">
      <c r="A457" s="8" t="s">
        <v>23</v>
      </c>
      <c r="B457" s="4" t="s">
        <v>24</v>
      </c>
      <c r="C457" s="21">
        <f t="shared" ref="C457:AE457" si="190">+C458+C459+C460+C461+C462</f>
        <v>0.97184284885245986</v>
      </c>
      <c r="D457" s="21">
        <f t="shared" si="190"/>
        <v>0.98140278049316498</v>
      </c>
      <c r="E457" s="21">
        <f t="shared" si="190"/>
        <v>1.0205763253740869</v>
      </c>
      <c r="F457" s="21">
        <f t="shared" si="190"/>
        <v>1.0483719432865211</v>
      </c>
      <c r="G457" s="21">
        <f t="shared" si="190"/>
        <v>1.0999906178823018</v>
      </c>
      <c r="H457" s="21">
        <f t="shared" si="190"/>
        <v>1.1172828462231847</v>
      </c>
      <c r="I457" s="21">
        <f t="shared" si="190"/>
        <v>1.1330200290325805</v>
      </c>
      <c r="J457" s="21">
        <f t="shared" si="190"/>
        <v>1.0535495642989088</v>
      </c>
      <c r="K457" s="21">
        <f t="shared" si="190"/>
        <v>1.0583073114580182</v>
      </c>
      <c r="L457" s="21">
        <f t="shared" si="190"/>
        <v>1.0731851887181354</v>
      </c>
      <c r="M457" s="21">
        <f t="shared" si="190"/>
        <v>1.0816282936074733</v>
      </c>
      <c r="N457" s="21">
        <f t="shared" si="190"/>
        <v>1.0906080725473259</v>
      </c>
      <c r="O457" s="21">
        <f t="shared" si="190"/>
        <v>1.118634240365767</v>
      </c>
      <c r="P457" s="21">
        <f t="shared" si="190"/>
        <v>1.1125913267998468</v>
      </c>
      <c r="Q457" s="21">
        <f t="shared" si="190"/>
        <v>1.1131303863785356</v>
      </c>
      <c r="R457" s="21">
        <f t="shared" si="190"/>
        <v>1.1156106864260131</v>
      </c>
      <c r="S457" s="21">
        <f t="shared" si="190"/>
        <v>1.105807666141192</v>
      </c>
      <c r="T457" s="21">
        <f t="shared" si="190"/>
        <v>1.1352901470525609</v>
      </c>
      <c r="U457" s="21">
        <f t="shared" si="190"/>
        <v>1.1523003185733125</v>
      </c>
      <c r="V457" s="21">
        <f t="shared" si="190"/>
        <v>1.1701201022657273</v>
      </c>
      <c r="W457" s="21">
        <f t="shared" si="190"/>
        <v>1.1855229017605595</v>
      </c>
      <c r="X457" s="21">
        <f t="shared" si="190"/>
        <v>1.195421730923282</v>
      </c>
      <c r="Y457" s="21">
        <f t="shared" si="190"/>
        <v>1.2140811953992945</v>
      </c>
      <c r="Z457" s="21">
        <f t="shared" si="190"/>
        <v>1.2355989513773806</v>
      </c>
      <c r="AA457" s="21">
        <f t="shared" si="190"/>
        <v>1.2826978587845774</v>
      </c>
      <c r="AB457" s="21">
        <f t="shared" si="190"/>
        <v>1.2681120235623162</v>
      </c>
      <c r="AC457" s="21">
        <f t="shared" si="190"/>
        <v>1.2691363030756801</v>
      </c>
      <c r="AD457" s="21">
        <f t="shared" si="190"/>
        <v>1.2618580633943788</v>
      </c>
      <c r="AE457" s="21">
        <f t="shared" si="190"/>
        <v>1.296054822086437</v>
      </c>
    </row>
    <row r="458" spans="1:31" x14ac:dyDescent="0.2">
      <c r="A458" s="8" t="s">
        <v>25</v>
      </c>
      <c r="B458" s="4" t="s">
        <v>26</v>
      </c>
      <c r="C458" s="37">
        <f t="shared" ref="C458:AE458" si="191">+C8</f>
        <v>0</v>
      </c>
      <c r="D458" s="37">
        <f t="shared" si="191"/>
        <v>0</v>
      </c>
      <c r="E458" s="37">
        <f t="shared" si="191"/>
        <v>0</v>
      </c>
      <c r="F458" s="37">
        <f t="shared" si="191"/>
        <v>0</v>
      </c>
      <c r="G458" s="37">
        <f t="shared" si="191"/>
        <v>0</v>
      </c>
      <c r="H458" s="37">
        <f t="shared" si="191"/>
        <v>0</v>
      </c>
      <c r="I458" s="37">
        <f t="shared" si="191"/>
        <v>0</v>
      </c>
      <c r="J458" s="37">
        <f t="shared" si="191"/>
        <v>0</v>
      </c>
      <c r="K458" s="37">
        <f t="shared" si="191"/>
        <v>0</v>
      </c>
      <c r="L458" s="37">
        <f t="shared" si="191"/>
        <v>0</v>
      </c>
      <c r="M458" s="37">
        <f t="shared" si="191"/>
        <v>0</v>
      </c>
      <c r="N458" s="37">
        <f t="shared" si="191"/>
        <v>0</v>
      </c>
      <c r="O458" s="37">
        <f t="shared" si="191"/>
        <v>1.2846820475078172E-6</v>
      </c>
      <c r="P458" s="37">
        <f t="shared" si="191"/>
        <v>2.0436323923916862E-6</v>
      </c>
      <c r="Q458" s="37">
        <f t="shared" si="191"/>
        <v>1.061880407078027E-4</v>
      </c>
      <c r="R458" s="37">
        <f t="shared" si="191"/>
        <v>4.1034447402064764E-4</v>
      </c>
      <c r="S458" s="37">
        <f t="shared" si="191"/>
        <v>7.6321313269085505E-4</v>
      </c>
      <c r="T458" s="37">
        <f t="shared" si="191"/>
        <v>9.8839360386621857E-3</v>
      </c>
      <c r="U458" s="37">
        <f t="shared" si="191"/>
        <v>1.1117544508849454E-2</v>
      </c>
      <c r="V458" s="37">
        <f t="shared" si="191"/>
        <v>1.971744635145481E-3</v>
      </c>
      <c r="W458" s="37">
        <f t="shared" si="191"/>
        <v>2.3315007242526373E-3</v>
      </c>
      <c r="X458" s="37">
        <f t="shared" si="191"/>
        <v>5.0116102306713818E-3</v>
      </c>
      <c r="Y458" s="37">
        <f t="shared" si="191"/>
        <v>3.1959716990208661E-3</v>
      </c>
      <c r="Z458" s="37">
        <f t="shared" si="191"/>
        <v>7.2403719728960508E-3</v>
      </c>
      <c r="AA458" s="37">
        <f t="shared" si="191"/>
        <v>1.2554074541541219E-3</v>
      </c>
      <c r="AB458" s="37">
        <f t="shared" si="191"/>
        <v>1.5782058136768639E-4</v>
      </c>
      <c r="AC458" s="37">
        <f t="shared" si="191"/>
        <v>5.2232348552391054E-3</v>
      </c>
      <c r="AD458" s="37">
        <f t="shared" si="191"/>
        <v>4.7256961882671247E-3</v>
      </c>
      <c r="AE458" s="37">
        <f t="shared" si="191"/>
        <v>3.1927182052497114E-4</v>
      </c>
    </row>
    <row r="459" spans="1:31" x14ac:dyDescent="0.2">
      <c r="A459" s="8" t="s">
        <v>43</v>
      </c>
      <c r="B459" s="4" t="s">
        <v>44</v>
      </c>
      <c r="C459" s="37">
        <f t="shared" ref="C459:AE459" si="192">+C17</f>
        <v>3.1429330470903051E-2</v>
      </c>
      <c r="D459" s="37">
        <f t="shared" si="192"/>
        <v>2.924840990381794E-2</v>
      </c>
      <c r="E459" s="37">
        <f t="shared" si="192"/>
        <v>3.291578536237727E-2</v>
      </c>
      <c r="F459" s="37">
        <f t="shared" si="192"/>
        <v>3.0724004044399754E-2</v>
      </c>
      <c r="G459" s="37">
        <f t="shared" si="192"/>
        <v>3.0898024124595372E-2</v>
      </c>
      <c r="H459" s="37">
        <f t="shared" si="192"/>
        <v>3.1002219128388818E-2</v>
      </c>
      <c r="I459" s="37">
        <f t="shared" si="192"/>
        <v>3.7321018769480067E-2</v>
      </c>
      <c r="J459" s="37">
        <f t="shared" si="192"/>
        <v>4.6891470702042123E-2</v>
      </c>
      <c r="K459" s="37">
        <f t="shared" si="192"/>
        <v>4.3544915721950905E-2</v>
      </c>
      <c r="L459" s="37">
        <f t="shared" si="192"/>
        <v>4.5149889913263713E-2</v>
      </c>
      <c r="M459" s="37">
        <f t="shared" si="192"/>
        <v>4.5602305561007722E-2</v>
      </c>
      <c r="N459" s="37">
        <f t="shared" si="192"/>
        <v>4.963353279492623E-2</v>
      </c>
      <c r="O459" s="37">
        <f t="shared" si="192"/>
        <v>5.1498884974215085E-2</v>
      </c>
      <c r="P459" s="37">
        <f t="shared" si="192"/>
        <v>3.3801744466842261E-2</v>
      </c>
      <c r="Q459" s="37">
        <f t="shared" si="192"/>
        <v>3.4737859683921353E-2</v>
      </c>
      <c r="R459" s="37">
        <f t="shared" si="192"/>
        <v>3.5660340605986045E-2</v>
      </c>
      <c r="S459" s="37">
        <f t="shared" si="192"/>
        <v>3.4931674184746755E-2</v>
      </c>
      <c r="T459" s="37">
        <f t="shared" si="192"/>
        <v>3.5259172778780712E-2</v>
      </c>
      <c r="U459" s="37">
        <f t="shared" si="192"/>
        <v>4.1058632018758867E-2</v>
      </c>
      <c r="V459" s="37">
        <f t="shared" si="192"/>
        <v>4.2157438135957903E-2</v>
      </c>
      <c r="W459" s="37">
        <f t="shared" si="192"/>
        <v>4.118843206740793E-2</v>
      </c>
      <c r="X459" s="37">
        <f t="shared" si="192"/>
        <v>4.8092697174760522E-2</v>
      </c>
      <c r="Y459" s="37">
        <f t="shared" si="192"/>
        <v>4.4719633302842503E-2</v>
      </c>
      <c r="Z459" s="37">
        <f t="shared" si="192"/>
        <v>4.8799969568990825E-2</v>
      </c>
      <c r="AA459" s="37">
        <f t="shared" si="192"/>
        <v>5.0820225708543297E-2</v>
      </c>
      <c r="AB459" s="37">
        <f t="shared" si="192"/>
        <v>4.3209509181412545E-2</v>
      </c>
      <c r="AC459" s="37">
        <f t="shared" si="192"/>
        <v>3.9712583932897769E-2</v>
      </c>
      <c r="AD459" s="37">
        <f t="shared" si="192"/>
        <v>4.6976247784830866E-2</v>
      </c>
      <c r="AE459" s="37">
        <f t="shared" si="192"/>
        <v>4.2585978999269802E-2</v>
      </c>
    </row>
    <row r="460" spans="1:31" x14ac:dyDescent="0.2">
      <c r="A460" s="9" t="s">
        <v>71</v>
      </c>
      <c r="B460" s="4" t="s">
        <v>72</v>
      </c>
      <c r="C460" s="37">
        <f t="shared" ref="C460:AE460" si="193">+C31</f>
        <v>0.11991752792094854</v>
      </c>
      <c r="D460" s="37">
        <f t="shared" si="193"/>
        <v>0.12524826151403737</v>
      </c>
      <c r="E460" s="37">
        <f t="shared" si="193"/>
        <v>0.13812398692434535</v>
      </c>
      <c r="F460" s="37">
        <f t="shared" si="193"/>
        <v>0.14791023210579335</v>
      </c>
      <c r="G460" s="37">
        <f t="shared" si="193"/>
        <v>0.16741119932886447</v>
      </c>
      <c r="H460" s="37">
        <f t="shared" si="193"/>
        <v>0.18046962012363937</v>
      </c>
      <c r="I460" s="37">
        <f t="shared" si="193"/>
        <v>0.19268463398610056</v>
      </c>
      <c r="J460" s="37">
        <f t="shared" si="193"/>
        <v>0.19975203661382812</v>
      </c>
      <c r="K460" s="37">
        <f t="shared" si="193"/>
        <v>0.20765721382641575</v>
      </c>
      <c r="L460" s="37">
        <f t="shared" si="193"/>
        <v>0.21390861582746501</v>
      </c>
      <c r="M460" s="37">
        <f t="shared" si="193"/>
        <v>0.2162466771596763</v>
      </c>
      <c r="N460" s="37">
        <f t="shared" si="193"/>
        <v>0.19944677618592235</v>
      </c>
      <c r="O460" s="37">
        <f t="shared" si="193"/>
        <v>0.20449266173913028</v>
      </c>
      <c r="P460" s="37">
        <f t="shared" si="193"/>
        <v>0.19543282016696487</v>
      </c>
      <c r="Q460" s="37">
        <f t="shared" si="193"/>
        <v>0.18932084367005697</v>
      </c>
      <c r="R460" s="37">
        <f t="shared" si="193"/>
        <v>0.19654165598486772</v>
      </c>
      <c r="S460" s="37">
        <f t="shared" si="193"/>
        <v>0.1877743476395593</v>
      </c>
      <c r="T460" s="37">
        <f t="shared" si="193"/>
        <v>0.19672555428125738</v>
      </c>
      <c r="U460" s="37">
        <f t="shared" si="193"/>
        <v>0.19832514190774639</v>
      </c>
      <c r="V460" s="37">
        <f t="shared" si="193"/>
        <v>0.21385120056038895</v>
      </c>
      <c r="W460" s="37">
        <f t="shared" si="193"/>
        <v>0.23448838143632506</v>
      </c>
      <c r="X460" s="37">
        <f t="shared" si="193"/>
        <v>0.22046198552340282</v>
      </c>
      <c r="Y460" s="37">
        <f t="shared" si="193"/>
        <v>0.23026968323849126</v>
      </c>
      <c r="Z460" s="37">
        <f t="shared" si="193"/>
        <v>0.23643165499738766</v>
      </c>
      <c r="AA460" s="37">
        <f t="shared" si="193"/>
        <v>0.24754110465138374</v>
      </c>
      <c r="AB460" s="37">
        <f t="shared" si="193"/>
        <v>0.25414441712218361</v>
      </c>
      <c r="AC460" s="37">
        <f t="shared" si="193"/>
        <v>0.27654353039446999</v>
      </c>
      <c r="AD460" s="37">
        <f t="shared" si="193"/>
        <v>0.28619624640332442</v>
      </c>
      <c r="AE460" s="37">
        <f t="shared" si="193"/>
        <v>0.28097000271693168</v>
      </c>
    </row>
    <row r="461" spans="1:31" x14ac:dyDescent="0.2">
      <c r="A461" s="8" t="s">
        <v>115</v>
      </c>
      <c r="B461" s="4" t="s">
        <v>116</v>
      </c>
      <c r="C461" s="37">
        <f t="shared" ref="C461:AE461" si="194">+C53</f>
        <v>0.82049599046060828</v>
      </c>
      <c r="D461" s="37">
        <f t="shared" si="194"/>
        <v>0.8269061090753097</v>
      </c>
      <c r="E461" s="37">
        <f t="shared" si="194"/>
        <v>0.84953655308736431</v>
      </c>
      <c r="F461" s="37">
        <f t="shared" si="194"/>
        <v>0.86973770713632792</v>
      </c>
      <c r="G461" s="37">
        <f t="shared" si="194"/>
        <v>0.90168139442884188</v>
      </c>
      <c r="H461" s="37">
        <f t="shared" si="194"/>
        <v>0.90581100697115657</v>
      </c>
      <c r="I461" s="37">
        <f t="shared" si="194"/>
        <v>0.90301437627699976</v>
      </c>
      <c r="J461" s="37">
        <f t="shared" si="194"/>
        <v>0.80690605698303852</v>
      </c>
      <c r="K461" s="37">
        <f t="shared" si="194"/>
        <v>0.80710518190965164</v>
      </c>
      <c r="L461" s="37">
        <f t="shared" si="194"/>
        <v>0.81412668297740665</v>
      </c>
      <c r="M461" s="37">
        <f t="shared" si="194"/>
        <v>0.81977931088678924</v>
      </c>
      <c r="N461" s="37">
        <f t="shared" si="194"/>
        <v>0.84152776356647729</v>
      </c>
      <c r="O461" s="37">
        <f t="shared" si="194"/>
        <v>0.86264140897037422</v>
      </c>
      <c r="P461" s="37">
        <f t="shared" si="194"/>
        <v>0.88335471853364744</v>
      </c>
      <c r="Q461" s="37">
        <f t="shared" si="194"/>
        <v>0.88896549498384947</v>
      </c>
      <c r="R461" s="37">
        <f t="shared" si="194"/>
        <v>0.88299834536113875</v>
      </c>
      <c r="S461" s="37">
        <f t="shared" si="194"/>
        <v>0.88233843118419497</v>
      </c>
      <c r="T461" s="37">
        <f t="shared" si="194"/>
        <v>0.89342148395386067</v>
      </c>
      <c r="U461" s="37">
        <f t="shared" si="194"/>
        <v>0.90179900013795788</v>
      </c>
      <c r="V461" s="37">
        <f t="shared" si="194"/>
        <v>0.91213971893423484</v>
      </c>
      <c r="W461" s="37">
        <f t="shared" si="194"/>
        <v>0.90751458753257386</v>
      </c>
      <c r="X461" s="37">
        <f t="shared" si="194"/>
        <v>0.92185543799444736</v>
      </c>
      <c r="Y461" s="37">
        <f t="shared" si="194"/>
        <v>0.93589590715893989</v>
      </c>
      <c r="Z461" s="37">
        <f t="shared" si="194"/>
        <v>0.94312695483810605</v>
      </c>
      <c r="AA461" s="37">
        <f t="shared" si="194"/>
        <v>0.98308112097049638</v>
      </c>
      <c r="AB461" s="37">
        <f t="shared" si="194"/>
        <v>0.97060027667735238</v>
      </c>
      <c r="AC461" s="37">
        <f t="shared" si="194"/>
        <v>0.94765695389307314</v>
      </c>
      <c r="AD461" s="37">
        <f t="shared" si="194"/>
        <v>0.92395987301795635</v>
      </c>
      <c r="AE461" s="37">
        <f t="shared" si="194"/>
        <v>0.97217956854971055</v>
      </c>
    </row>
    <row r="462" spans="1:31" x14ac:dyDescent="0.2">
      <c r="A462" s="8" t="s">
        <v>129</v>
      </c>
      <c r="B462" s="4" t="s">
        <v>130</v>
      </c>
      <c r="C462" s="37">
        <f t="shared" ref="C462:AE462" si="195">+C60</f>
        <v>0</v>
      </c>
      <c r="D462" s="37">
        <f t="shared" si="195"/>
        <v>0</v>
      </c>
      <c r="E462" s="37">
        <f t="shared" si="195"/>
        <v>0</v>
      </c>
      <c r="F462" s="37">
        <f t="shared" si="195"/>
        <v>0</v>
      </c>
      <c r="G462" s="37">
        <f t="shared" si="195"/>
        <v>0</v>
      </c>
      <c r="H462" s="37">
        <f t="shared" si="195"/>
        <v>0</v>
      </c>
      <c r="I462" s="37">
        <f t="shared" si="195"/>
        <v>0</v>
      </c>
      <c r="J462" s="37">
        <f t="shared" si="195"/>
        <v>0</v>
      </c>
      <c r="K462" s="37">
        <f t="shared" si="195"/>
        <v>0</v>
      </c>
      <c r="L462" s="37">
        <f t="shared" si="195"/>
        <v>0</v>
      </c>
      <c r="M462" s="37">
        <f t="shared" si="195"/>
        <v>0</v>
      </c>
      <c r="N462" s="37">
        <f t="shared" si="195"/>
        <v>0</v>
      </c>
      <c r="O462" s="37">
        <f t="shared" si="195"/>
        <v>0</v>
      </c>
      <c r="P462" s="37">
        <f t="shared" si="195"/>
        <v>0</v>
      </c>
      <c r="Q462" s="37">
        <f t="shared" si="195"/>
        <v>0</v>
      </c>
      <c r="R462" s="37">
        <f t="shared" si="195"/>
        <v>0</v>
      </c>
      <c r="S462" s="37">
        <f t="shared" si="195"/>
        <v>0</v>
      </c>
      <c r="T462" s="37">
        <f t="shared" si="195"/>
        <v>0</v>
      </c>
      <c r="U462" s="37">
        <f t="shared" si="195"/>
        <v>0</v>
      </c>
      <c r="V462" s="37">
        <f t="shared" si="195"/>
        <v>0</v>
      </c>
      <c r="W462" s="37">
        <f t="shared" si="195"/>
        <v>0</v>
      </c>
      <c r="X462" s="37">
        <f t="shared" si="195"/>
        <v>0</v>
      </c>
      <c r="Y462" s="37">
        <f t="shared" si="195"/>
        <v>0</v>
      </c>
      <c r="Z462" s="37">
        <f t="shared" si="195"/>
        <v>0</v>
      </c>
      <c r="AA462" s="37">
        <f t="shared" si="195"/>
        <v>0</v>
      </c>
      <c r="AB462" s="37">
        <f t="shared" si="195"/>
        <v>0</v>
      </c>
      <c r="AC462" s="37">
        <f t="shared" si="195"/>
        <v>0</v>
      </c>
      <c r="AD462" s="37">
        <f t="shared" si="195"/>
        <v>0</v>
      </c>
      <c r="AE462" s="37">
        <f t="shared" si="195"/>
        <v>0</v>
      </c>
    </row>
    <row r="463" spans="1:31" x14ac:dyDescent="0.2">
      <c r="A463" s="9" t="s">
        <v>142</v>
      </c>
      <c r="B463" s="4" t="s">
        <v>143</v>
      </c>
      <c r="C463" s="21">
        <f t="shared" ref="C463:AE463" si="196">+C464+C465+C466</f>
        <v>0</v>
      </c>
      <c r="D463" s="21">
        <f t="shared" si="196"/>
        <v>0</v>
      </c>
      <c r="E463" s="21">
        <f t="shared" si="196"/>
        <v>0</v>
      </c>
      <c r="F463" s="21">
        <f t="shared" si="196"/>
        <v>0</v>
      </c>
      <c r="G463" s="21">
        <f t="shared" si="196"/>
        <v>0</v>
      </c>
      <c r="H463" s="21">
        <f t="shared" si="196"/>
        <v>0</v>
      </c>
      <c r="I463" s="21">
        <f t="shared" si="196"/>
        <v>0</v>
      </c>
      <c r="J463" s="21">
        <f t="shared" si="196"/>
        <v>0</v>
      </c>
      <c r="K463" s="21">
        <f t="shared" si="196"/>
        <v>0</v>
      </c>
      <c r="L463" s="21">
        <f t="shared" si="196"/>
        <v>0</v>
      </c>
      <c r="M463" s="21">
        <f t="shared" si="196"/>
        <v>0</v>
      </c>
      <c r="N463" s="21">
        <f t="shared" si="196"/>
        <v>0</v>
      </c>
      <c r="O463" s="21">
        <f t="shared" si="196"/>
        <v>0</v>
      </c>
      <c r="P463" s="21">
        <f t="shared" si="196"/>
        <v>0</v>
      </c>
      <c r="Q463" s="21">
        <f t="shared" si="196"/>
        <v>0</v>
      </c>
      <c r="R463" s="21">
        <f t="shared" si="196"/>
        <v>0</v>
      </c>
      <c r="S463" s="21">
        <f t="shared" si="196"/>
        <v>0</v>
      </c>
      <c r="T463" s="21">
        <f t="shared" si="196"/>
        <v>2.7587470052770829E-2</v>
      </c>
      <c r="U463" s="21">
        <f t="shared" si="196"/>
        <v>0</v>
      </c>
      <c r="V463" s="21">
        <f t="shared" si="196"/>
        <v>9.743580519763104E-3</v>
      </c>
      <c r="W463" s="21">
        <f t="shared" si="196"/>
        <v>7.9846147037291149E-2</v>
      </c>
      <c r="X463" s="21">
        <f t="shared" si="196"/>
        <v>8.5500880148144678E-2</v>
      </c>
      <c r="Y463" s="21">
        <f t="shared" si="196"/>
        <v>6.9079931110103757E-2</v>
      </c>
      <c r="Z463" s="21">
        <f t="shared" si="196"/>
        <v>8.5412699071379786E-2</v>
      </c>
      <c r="AA463" s="21">
        <f t="shared" si="196"/>
        <v>6.4876437168064627E-2</v>
      </c>
      <c r="AB463" s="21">
        <f t="shared" si="196"/>
        <v>8.9367199800627628E-2</v>
      </c>
      <c r="AC463" s="21">
        <f t="shared" si="196"/>
        <v>0.14899311129776846</v>
      </c>
      <c r="AD463" s="21">
        <f t="shared" si="196"/>
        <v>0.23640489721382371</v>
      </c>
      <c r="AE463" s="21">
        <f t="shared" si="196"/>
        <v>0.3909053630271464</v>
      </c>
    </row>
    <row r="464" spans="1:31" x14ac:dyDescent="0.2">
      <c r="A464" s="9" t="s">
        <v>144</v>
      </c>
      <c r="B464" s="4" t="s">
        <v>145</v>
      </c>
      <c r="C464" s="37">
        <f t="shared" ref="C464:AE464" si="197">+C68</f>
        <v>0</v>
      </c>
      <c r="D464" s="37">
        <f t="shared" si="197"/>
        <v>0</v>
      </c>
      <c r="E464" s="37">
        <f t="shared" si="197"/>
        <v>0</v>
      </c>
      <c r="F464" s="37">
        <f t="shared" si="197"/>
        <v>0</v>
      </c>
      <c r="G464" s="37">
        <f t="shared" si="197"/>
        <v>0</v>
      </c>
      <c r="H464" s="37">
        <f t="shared" si="197"/>
        <v>0</v>
      </c>
      <c r="I464" s="37">
        <f t="shared" si="197"/>
        <v>0</v>
      </c>
      <c r="J464" s="37">
        <f t="shared" si="197"/>
        <v>0</v>
      </c>
      <c r="K464" s="37">
        <f t="shared" si="197"/>
        <v>0</v>
      </c>
      <c r="L464" s="37">
        <f t="shared" si="197"/>
        <v>0</v>
      </c>
      <c r="M464" s="37">
        <f t="shared" si="197"/>
        <v>0</v>
      </c>
      <c r="N464" s="37">
        <f t="shared" si="197"/>
        <v>0</v>
      </c>
      <c r="O464" s="37">
        <f t="shared" si="197"/>
        <v>0</v>
      </c>
      <c r="P464" s="37">
        <f t="shared" si="197"/>
        <v>0</v>
      </c>
      <c r="Q464" s="37">
        <f t="shared" si="197"/>
        <v>0</v>
      </c>
      <c r="R464" s="37">
        <f t="shared" si="197"/>
        <v>0</v>
      </c>
      <c r="S464" s="37">
        <f t="shared" si="197"/>
        <v>0</v>
      </c>
      <c r="T464" s="37">
        <f t="shared" si="197"/>
        <v>0</v>
      </c>
      <c r="U464" s="37">
        <f t="shared" si="197"/>
        <v>0</v>
      </c>
      <c r="V464" s="37">
        <f t="shared" si="197"/>
        <v>0</v>
      </c>
      <c r="W464" s="37">
        <f t="shared" si="197"/>
        <v>0</v>
      </c>
      <c r="X464" s="37">
        <f t="shared" si="197"/>
        <v>0</v>
      </c>
      <c r="Y464" s="37">
        <f t="shared" si="197"/>
        <v>0</v>
      </c>
      <c r="Z464" s="37">
        <f t="shared" si="197"/>
        <v>0</v>
      </c>
      <c r="AA464" s="37">
        <f t="shared" si="197"/>
        <v>0</v>
      </c>
      <c r="AB464" s="37">
        <f t="shared" si="197"/>
        <v>0</v>
      </c>
      <c r="AC464" s="37">
        <f t="shared" si="197"/>
        <v>0</v>
      </c>
      <c r="AD464" s="37">
        <f t="shared" si="197"/>
        <v>0</v>
      </c>
      <c r="AE464" s="37">
        <f t="shared" si="197"/>
        <v>0</v>
      </c>
    </row>
    <row r="465" spans="1:31" x14ac:dyDescent="0.2">
      <c r="A465" s="8" t="s">
        <v>164</v>
      </c>
      <c r="B465" s="4" t="s">
        <v>165</v>
      </c>
      <c r="C465" s="37">
        <f t="shared" ref="C465:AE465" si="198">+C80</f>
        <v>0</v>
      </c>
      <c r="D465" s="37">
        <f t="shared" si="198"/>
        <v>0</v>
      </c>
      <c r="E465" s="37">
        <f t="shared" si="198"/>
        <v>0</v>
      </c>
      <c r="F465" s="37">
        <f t="shared" si="198"/>
        <v>0</v>
      </c>
      <c r="G465" s="37">
        <f t="shared" si="198"/>
        <v>0</v>
      </c>
      <c r="H465" s="37">
        <f t="shared" si="198"/>
        <v>0</v>
      </c>
      <c r="I465" s="37">
        <f t="shared" si="198"/>
        <v>0</v>
      </c>
      <c r="J465" s="37">
        <f t="shared" si="198"/>
        <v>0</v>
      </c>
      <c r="K465" s="37">
        <f t="shared" si="198"/>
        <v>0</v>
      </c>
      <c r="L465" s="37">
        <f t="shared" si="198"/>
        <v>0</v>
      </c>
      <c r="M465" s="37">
        <f t="shared" si="198"/>
        <v>0</v>
      </c>
      <c r="N465" s="37">
        <f t="shared" si="198"/>
        <v>0</v>
      </c>
      <c r="O465" s="37">
        <f t="shared" si="198"/>
        <v>0</v>
      </c>
      <c r="P465" s="37">
        <f t="shared" si="198"/>
        <v>0</v>
      </c>
      <c r="Q465" s="37">
        <f t="shared" si="198"/>
        <v>0</v>
      </c>
      <c r="R465" s="37">
        <f t="shared" si="198"/>
        <v>0</v>
      </c>
      <c r="S465" s="37">
        <f t="shared" si="198"/>
        <v>0</v>
      </c>
      <c r="T465" s="37">
        <f t="shared" si="198"/>
        <v>2.7587470052770829E-2</v>
      </c>
      <c r="U465" s="37">
        <f t="shared" si="198"/>
        <v>0</v>
      </c>
      <c r="V465" s="37">
        <f t="shared" si="198"/>
        <v>9.743580519763104E-3</v>
      </c>
      <c r="W465" s="37">
        <f t="shared" si="198"/>
        <v>7.9846147037291149E-2</v>
      </c>
      <c r="X465" s="37">
        <f t="shared" si="198"/>
        <v>8.5500880148144678E-2</v>
      </c>
      <c r="Y465" s="37">
        <f t="shared" si="198"/>
        <v>6.9079931110103757E-2</v>
      </c>
      <c r="Z465" s="37">
        <f t="shared" si="198"/>
        <v>8.5412699071379786E-2</v>
      </c>
      <c r="AA465" s="37">
        <f t="shared" si="198"/>
        <v>6.4876437168064627E-2</v>
      </c>
      <c r="AB465" s="37">
        <f t="shared" si="198"/>
        <v>8.9367199800627628E-2</v>
      </c>
      <c r="AC465" s="37">
        <f t="shared" si="198"/>
        <v>0.14899311129776846</v>
      </c>
      <c r="AD465" s="37">
        <f t="shared" si="198"/>
        <v>0.23640489721382371</v>
      </c>
      <c r="AE465" s="37">
        <f t="shared" si="198"/>
        <v>0.3909053630271464</v>
      </c>
    </row>
    <row r="466" spans="1:31" x14ac:dyDescent="0.2">
      <c r="A466" s="8" t="s">
        <v>199</v>
      </c>
      <c r="B466" s="4" t="s">
        <v>200</v>
      </c>
      <c r="C466" s="37">
        <f t="shared" ref="C466:AE466" si="199">+C102</f>
        <v>0</v>
      </c>
      <c r="D466" s="37">
        <f t="shared" si="199"/>
        <v>0</v>
      </c>
      <c r="E466" s="37">
        <f t="shared" si="199"/>
        <v>0</v>
      </c>
      <c r="F466" s="37">
        <f t="shared" si="199"/>
        <v>0</v>
      </c>
      <c r="G466" s="37">
        <f t="shared" si="199"/>
        <v>0</v>
      </c>
      <c r="H466" s="37">
        <f t="shared" si="199"/>
        <v>0</v>
      </c>
      <c r="I466" s="37">
        <f t="shared" si="199"/>
        <v>0</v>
      </c>
      <c r="J466" s="37">
        <f t="shared" si="199"/>
        <v>0</v>
      </c>
      <c r="K466" s="37">
        <f t="shared" si="199"/>
        <v>0</v>
      </c>
      <c r="L466" s="37">
        <f t="shared" si="199"/>
        <v>0</v>
      </c>
      <c r="M466" s="37">
        <f t="shared" si="199"/>
        <v>0</v>
      </c>
      <c r="N466" s="37">
        <f t="shared" si="199"/>
        <v>0</v>
      </c>
      <c r="O466" s="37">
        <f t="shared" si="199"/>
        <v>0</v>
      </c>
      <c r="P466" s="37">
        <f t="shared" si="199"/>
        <v>0</v>
      </c>
      <c r="Q466" s="37">
        <f t="shared" si="199"/>
        <v>0</v>
      </c>
      <c r="R466" s="37">
        <f t="shared" si="199"/>
        <v>0</v>
      </c>
      <c r="S466" s="37">
        <f t="shared" si="199"/>
        <v>0</v>
      </c>
      <c r="T466" s="37">
        <f t="shared" si="199"/>
        <v>0</v>
      </c>
      <c r="U466" s="37">
        <f t="shared" si="199"/>
        <v>0</v>
      </c>
      <c r="V466" s="37">
        <f t="shared" si="199"/>
        <v>0</v>
      </c>
      <c r="W466" s="37">
        <f t="shared" si="199"/>
        <v>0</v>
      </c>
      <c r="X466" s="37">
        <f t="shared" si="199"/>
        <v>0</v>
      </c>
      <c r="Y466" s="37">
        <f t="shared" si="199"/>
        <v>0</v>
      </c>
      <c r="Z466" s="37">
        <f t="shared" si="199"/>
        <v>0</v>
      </c>
      <c r="AA466" s="37">
        <f t="shared" si="199"/>
        <v>0</v>
      </c>
      <c r="AB466" s="37">
        <f t="shared" si="199"/>
        <v>0</v>
      </c>
      <c r="AC466" s="37">
        <f t="shared" si="199"/>
        <v>0</v>
      </c>
      <c r="AD466" s="37">
        <f t="shared" si="199"/>
        <v>0</v>
      </c>
      <c r="AE466" s="37">
        <f t="shared" si="199"/>
        <v>0</v>
      </c>
    </row>
    <row r="467" spans="1:31" x14ac:dyDescent="0.2">
      <c r="A467" s="9" t="s">
        <v>201</v>
      </c>
      <c r="B467" s="4" t="s">
        <v>202</v>
      </c>
      <c r="C467" s="21">
        <f t="shared" ref="C467:AE467" si="200">+C468+C469+C470</f>
        <v>0</v>
      </c>
      <c r="D467" s="21">
        <f t="shared" si="200"/>
        <v>0</v>
      </c>
      <c r="E467" s="21">
        <f t="shared" si="200"/>
        <v>0</v>
      </c>
      <c r="F467" s="21">
        <f t="shared" si="200"/>
        <v>0</v>
      </c>
      <c r="G467" s="21">
        <f t="shared" si="200"/>
        <v>0</v>
      </c>
      <c r="H467" s="21">
        <f t="shared" si="200"/>
        <v>0</v>
      </c>
      <c r="I467" s="21">
        <f t="shared" si="200"/>
        <v>0</v>
      </c>
      <c r="J467" s="21">
        <f t="shared" si="200"/>
        <v>0</v>
      </c>
      <c r="K467" s="21">
        <f t="shared" si="200"/>
        <v>0</v>
      </c>
      <c r="L467" s="21">
        <f t="shared" si="200"/>
        <v>0</v>
      </c>
      <c r="M467" s="21">
        <f t="shared" si="200"/>
        <v>0</v>
      </c>
      <c r="N467" s="21">
        <f t="shared" si="200"/>
        <v>0</v>
      </c>
      <c r="O467" s="21">
        <f t="shared" si="200"/>
        <v>0</v>
      </c>
      <c r="P467" s="21">
        <f t="shared" si="200"/>
        <v>0</v>
      </c>
      <c r="Q467" s="21">
        <f t="shared" si="200"/>
        <v>0</v>
      </c>
      <c r="R467" s="21">
        <f t="shared" si="200"/>
        <v>0</v>
      </c>
      <c r="S467" s="21">
        <f t="shared" si="200"/>
        <v>0</v>
      </c>
      <c r="T467" s="21">
        <f t="shared" si="200"/>
        <v>0</v>
      </c>
      <c r="U467" s="21">
        <f t="shared" si="200"/>
        <v>0</v>
      </c>
      <c r="V467" s="21">
        <f t="shared" si="200"/>
        <v>0</v>
      </c>
      <c r="W467" s="21">
        <f t="shared" si="200"/>
        <v>0</v>
      </c>
      <c r="X467" s="21">
        <f t="shared" si="200"/>
        <v>0</v>
      </c>
      <c r="Y467" s="21">
        <f t="shared" si="200"/>
        <v>0</v>
      </c>
      <c r="Z467" s="21">
        <f t="shared" si="200"/>
        <v>0</v>
      </c>
      <c r="AA467" s="21">
        <f t="shared" si="200"/>
        <v>0</v>
      </c>
      <c r="AB467" s="21">
        <f t="shared" si="200"/>
        <v>0</v>
      </c>
      <c r="AC467" s="21">
        <f t="shared" si="200"/>
        <v>0</v>
      </c>
      <c r="AD467" s="21">
        <f t="shared" si="200"/>
        <v>0</v>
      </c>
      <c r="AE467" s="21">
        <f t="shared" si="200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201">+C472+C478+C489+C497+C502+C508+C515+C520</f>
        <v>0</v>
      </c>
      <c r="D471" s="28">
        <f t="shared" si="201"/>
        <v>0</v>
      </c>
      <c r="E471" s="28">
        <f t="shared" si="201"/>
        <v>0</v>
      </c>
      <c r="F471" s="28">
        <f t="shared" si="201"/>
        <v>0</v>
      </c>
      <c r="G471" s="28">
        <f t="shared" si="201"/>
        <v>0</v>
      </c>
      <c r="H471" s="28">
        <f t="shared" si="201"/>
        <v>0</v>
      </c>
      <c r="I471" s="28">
        <f t="shared" si="201"/>
        <v>0</v>
      </c>
      <c r="J471" s="28">
        <f t="shared" si="201"/>
        <v>0</v>
      </c>
      <c r="K471" s="28">
        <f t="shared" si="201"/>
        <v>0</v>
      </c>
      <c r="L471" s="28">
        <f t="shared" si="201"/>
        <v>0</v>
      </c>
      <c r="M471" s="28">
        <f t="shared" si="201"/>
        <v>0</v>
      </c>
      <c r="N471" s="28">
        <f t="shared" si="201"/>
        <v>0</v>
      </c>
      <c r="O471" s="28">
        <f t="shared" si="201"/>
        <v>0</v>
      </c>
      <c r="P471" s="28">
        <f t="shared" si="201"/>
        <v>0</v>
      </c>
      <c r="Q471" s="28">
        <f t="shared" si="201"/>
        <v>0</v>
      </c>
      <c r="R471" s="28">
        <f t="shared" si="201"/>
        <v>0</v>
      </c>
      <c r="S471" s="28">
        <f t="shared" si="201"/>
        <v>0</v>
      </c>
      <c r="T471" s="28">
        <f t="shared" si="201"/>
        <v>0</v>
      </c>
      <c r="U471" s="28">
        <f t="shared" si="201"/>
        <v>0</v>
      </c>
      <c r="V471" s="28">
        <f t="shared" si="201"/>
        <v>0</v>
      </c>
      <c r="W471" s="28">
        <f t="shared" si="201"/>
        <v>0</v>
      </c>
      <c r="X471" s="28">
        <f t="shared" si="201"/>
        <v>0</v>
      </c>
      <c r="Y471" s="28">
        <f t="shared" si="201"/>
        <v>0</v>
      </c>
      <c r="Z471" s="28">
        <f t="shared" si="201"/>
        <v>0</v>
      </c>
      <c r="AA471" s="28">
        <f t="shared" si="201"/>
        <v>0</v>
      </c>
      <c r="AB471" s="28">
        <f t="shared" si="201"/>
        <v>0</v>
      </c>
      <c r="AC471" s="28">
        <f t="shared" si="201"/>
        <v>0</v>
      </c>
      <c r="AD471" s="28">
        <f t="shared" si="201"/>
        <v>0</v>
      </c>
      <c r="AE471" s="28">
        <f t="shared" si="201"/>
        <v>0</v>
      </c>
    </row>
    <row r="472" spans="1:31" x14ac:dyDescent="0.2">
      <c r="A472" s="9" t="s">
        <v>250</v>
      </c>
      <c r="B472" s="4" t="s">
        <v>251</v>
      </c>
      <c r="C472" s="21">
        <f t="shared" ref="C472:AE472" si="202">+C473+C474+C475+C476+C477</f>
        <v>0</v>
      </c>
      <c r="D472" s="21">
        <f t="shared" si="202"/>
        <v>0</v>
      </c>
      <c r="E472" s="21">
        <f t="shared" si="202"/>
        <v>0</v>
      </c>
      <c r="F472" s="21">
        <f t="shared" si="202"/>
        <v>0</v>
      </c>
      <c r="G472" s="21">
        <f t="shared" si="202"/>
        <v>0</v>
      </c>
      <c r="H472" s="21">
        <f t="shared" si="202"/>
        <v>0</v>
      </c>
      <c r="I472" s="21">
        <f t="shared" si="202"/>
        <v>0</v>
      </c>
      <c r="J472" s="21">
        <f t="shared" si="202"/>
        <v>0</v>
      </c>
      <c r="K472" s="21">
        <f t="shared" si="202"/>
        <v>0</v>
      </c>
      <c r="L472" s="21">
        <f t="shared" si="202"/>
        <v>0</v>
      </c>
      <c r="M472" s="21">
        <f t="shared" si="202"/>
        <v>0</v>
      </c>
      <c r="N472" s="21">
        <f t="shared" si="202"/>
        <v>0</v>
      </c>
      <c r="O472" s="21">
        <f t="shared" si="202"/>
        <v>0</v>
      </c>
      <c r="P472" s="21">
        <f t="shared" si="202"/>
        <v>0</v>
      </c>
      <c r="Q472" s="21">
        <f t="shared" si="202"/>
        <v>0</v>
      </c>
      <c r="R472" s="21">
        <f t="shared" si="202"/>
        <v>0</v>
      </c>
      <c r="S472" s="21">
        <f t="shared" si="202"/>
        <v>0</v>
      </c>
      <c r="T472" s="21">
        <f t="shared" si="202"/>
        <v>0</v>
      </c>
      <c r="U472" s="21">
        <f t="shared" si="202"/>
        <v>0</v>
      </c>
      <c r="V472" s="21">
        <f t="shared" si="202"/>
        <v>0</v>
      </c>
      <c r="W472" s="21">
        <f t="shared" si="202"/>
        <v>0</v>
      </c>
      <c r="X472" s="21">
        <f t="shared" si="202"/>
        <v>0</v>
      </c>
      <c r="Y472" s="21">
        <f t="shared" si="202"/>
        <v>0</v>
      </c>
      <c r="Z472" s="21">
        <f t="shared" si="202"/>
        <v>0</v>
      </c>
      <c r="AA472" s="21">
        <f t="shared" si="202"/>
        <v>0</v>
      </c>
      <c r="AB472" s="21">
        <f t="shared" si="202"/>
        <v>0</v>
      </c>
      <c r="AC472" s="21">
        <f t="shared" si="202"/>
        <v>0</v>
      </c>
      <c r="AD472" s="21">
        <f t="shared" si="202"/>
        <v>0</v>
      </c>
      <c r="AE472" s="21">
        <f t="shared" si="202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>
        <f t="shared" ref="C478:AE478" si="203">+C483+C486+C488</f>
        <v>0</v>
      </c>
      <c r="D478" s="21">
        <f t="shared" si="203"/>
        <v>0</v>
      </c>
      <c r="E478" s="21">
        <f t="shared" si="203"/>
        <v>0</v>
      </c>
      <c r="F478" s="21">
        <f t="shared" si="203"/>
        <v>0</v>
      </c>
      <c r="G478" s="21">
        <f t="shared" si="203"/>
        <v>0</v>
      </c>
      <c r="H478" s="21">
        <f t="shared" si="203"/>
        <v>0</v>
      </c>
      <c r="I478" s="21">
        <f t="shared" si="203"/>
        <v>0</v>
      </c>
      <c r="J478" s="21">
        <f t="shared" si="203"/>
        <v>0</v>
      </c>
      <c r="K478" s="21">
        <f t="shared" si="203"/>
        <v>0</v>
      </c>
      <c r="L478" s="21">
        <f t="shared" si="203"/>
        <v>0</v>
      </c>
      <c r="M478" s="21">
        <f t="shared" si="203"/>
        <v>0</v>
      </c>
      <c r="N478" s="21">
        <f t="shared" si="203"/>
        <v>0</v>
      </c>
      <c r="O478" s="21">
        <f t="shared" si="203"/>
        <v>0</v>
      </c>
      <c r="P478" s="21">
        <f t="shared" si="203"/>
        <v>0</v>
      </c>
      <c r="Q478" s="21">
        <f t="shared" si="203"/>
        <v>0</v>
      </c>
      <c r="R478" s="21">
        <f t="shared" si="203"/>
        <v>0</v>
      </c>
      <c r="S478" s="21">
        <f t="shared" si="203"/>
        <v>0</v>
      </c>
      <c r="T478" s="21">
        <f t="shared" si="203"/>
        <v>0</v>
      </c>
      <c r="U478" s="21">
        <f t="shared" si="203"/>
        <v>0</v>
      </c>
      <c r="V478" s="21">
        <f t="shared" si="203"/>
        <v>0</v>
      </c>
      <c r="W478" s="21">
        <f t="shared" si="203"/>
        <v>0</v>
      </c>
      <c r="X478" s="21">
        <f t="shared" si="203"/>
        <v>0</v>
      </c>
      <c r="Y478" s="21">
        <f t="shared" si="203"/>
        <v>0</v>
      </c>
      <c r="Z478" s="21">
        <f t="shared" si="203"/>
        <v>0</v>
      </c>
      <c r="AA478" s="21">
        <f t="shared" si="203"/>
        <v>0</v>
      </c>
      <c r="AB478" s="21">
        <f t="shared" si="203"/>
        <v>0</v>
      </c>
      <c r="AC478" s="21">
        <f t="shared" si="203"/>
        <v>0</v>
      </c>
      <c r="AD478" s="21">
        <f t="shared" si="203"/>
        <v>0</v>
      </c>
      <c r="AE478" s="21">
        <f t="shared" si="203"/>
        <v>0</v>
      </c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37">
        <f t="shared" ref="C483:AE483" si="204">+C127</f>
        <v>0</v>
      </c>
      <c r="D483" s="37">
        <f t="shared" si="204"/>
        <v>0</v>
      </c>
      <c r="E483" s="37">
        <f t="shared" si="204"/>
        <v>0</v>
      </c>
      <c r="F483" s="37">
        <f t="shared" si="204"/>
        <v>0</v>
      </c>
      <c r="G483" s="37">
        <f t="shared" si="204"/>
        <v>0</v>
      </c>
      <c r="H483" s="37">
        <f t="shared" si="204"/>
        <v>0</v>
      </c>
      <c r="I483" s="37">
        <f t="shared" si="204"/>
        <v>0</v>
      </c>
      <c r="J483" s="37">
        <f t="shared" si="204"/>
        <v>0</v>
      </c>
      <c r="K483" s="37">
        <f t="shared" si="204"/>
        <v>0</v>
      </c>
      <c r="L483" s="37">
        <f t="shared" si="204"/>
        <v>0</v>
      </c>
      <c r="M483" s="37">
        <f t="shared" si="204"/>
        <v>0</v>
      </c>
      <c r="N483" s="37">
        <f t="shared" si="204"/>
        <v>0</v>
      </c>
      <c r="O483" s="37">
        <f t="shared" si="204"/>
        <v>0</v>
      </c>
      <c r="P483" s="37">
        <f t="shared" si="204"/>
        <v>0</v>
      </c>
      <c r="Q483" s="37">
        <f t="shared" si="204"/>
        <v>0</v>
      </c>
      <c r="R483" s="37">
        <f t="shared" si="204"/>
        <v>0</v>
      </c>
      <c r="S483" s="37">
        <f t="shared" si="204"/>
        <v>0</v>
      </c>
      <c r="T483" s="37">
        <f t="shared" si="204"/>
        <v>0</v>
      </c>
      <c r="U483" s="37">
        <f t="shared" si="204"/>
        <v>0</v>
      </c>
      <c r="V483" s="37">
        <f t="shared" si="204"/>
        <v>0</v>
      </c>
      <c r="W483" s="37">
        <f t="shared" si="204"/>
        <v>0</v>
      </c>
      <c r="X483" s="37">
        <f t="shared" si="204"/>
        <v>0</v>
      </c>
      <c r="Y483" s="37">
        <f t="shared" si="204"/>
        <v>0</v>
      </c>
      <c r="Z483" s="37">
        <f t="shared" si="204"/>
        <v>0</v>
      </c>
      <c r="AA483" s="37">
        <f t="shared" si="204"/>
        <v>0</v>
      </c>
      <c r="AB483" s="37">
        <f t="shared" si="204"/>
        <v>0</v>
      </c>
      <c r="AC483" s="37">
        <f t="shared" si="204"/>
        <v>0</v>
      </c>
      <c r="AD483" s="37">
        <f t="shared" si="204"/>
        <v>0</v>
      </c>
      <c r="AE483" s="37">
        <f t="shared" si="204"/>
        <v>0</v>
      </c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37">
        <f t="shared" ref="C486:AE486" si="205">+C130</f>
        <v>0</v>
      </c>
      <c r="D486" s="37">
        <f t="shared" si="205"/>
        <v>0</v>
      </c>
      <c r="E486" s="37">
        <f t="shared" si="205"/>
        <v>0</v>
      </c>
      <c r="F486" s="37">
        <f t="shared" si="205"/>
        <v>0</v>
      </c>
      <c r="G486" s="37">
        <f t="shared" si="205"/>
        <v>0</v>
      </c>
      <c r="H486" s="37">
        <f t="shared" si="205"/>
        <v>0</v>
      </c>
      <c r="I486" s="37">
        <f t="shared" si="205"/>
        <v>0</v>
      </c>
      <c r="J486" s="37">
        <f t="shared" si="205"/>
        <v>0</v>
      </c>
      <c r="K486" s="37">
        <f t="shared" si="205"/>
        <v>0</v>
      </c>
      <c r="L486" s="37">
        <f t="shared" si="205"/>
        <v>0</v>
      </c>
      <c r="M486" s="37">
        <f t="shared" si="205"/>
        <v>0</v>
      </c>
      <c r="N486" s="37">
        <f t="shared" si="205"/>
        <v>0</v>
      </c>
      <c r="O486" s="37">
        <f t="shared" si="205"/>
        <v>0</v>
      </c>
      <c r="P486" s="37">
        <f t="shared" si="205"/>
        <v>0</v>
      </c>
      <c r="Q486" s="37">
        <f t="shared" si="205"/>
        <v>0</v>
      </c>
      <c r="R486" s="37">
        <f t="shared" si="205"/>
        <v>0</v>
      </c>
      <c r="S486" s="37">
        <f t="shared" si="205"/>
        <v>0</v>
      </c>
      <c r="T486" s="37">
        <f t="shared" si="205"/>
        <v>0</v>
      </c>
      <c r="U486" s="37">
        <f t="shared" si="205"/>
        <v>0</v>
      </c>
      <c r="V486" s="37">
        <f t="shared" si="205"/>
        <v>0</v>
      </c>
      <c r="W486" s="37">
        <f t="shared" si="205"/>
        <v>0</v>
      </c>
      <c r="X486" s="37">
        <f t="shared" si="205"/>
        <v>0</v>
      </c>
      <c r="Y486" s="37">
        <f t="shared" si="205"/>
        <v>0</v>
      </c>
      <c r="Z486" s="37">
        <f t="shared" si="205"/>
        <v>0</v>
      </c>
      <c r="AA486" s="37">
        <f t="shared" si="205"/>
        <v>0</v>
      </c>
      <c r="AB486" s="37">
        <f t="shared" si="205"/>
        <v>0</v>
      </c>
      <c r="AC486" s="37">
        <f t="shared" si="205"/>
        <v>0</v>
      </c>
      <c r="AD486" s="37">
        <f t="shared" si="205"/>
        <v>0</v>
      </c>
      <c r="AE486" s="37">
        <f t="shared" si="205"/>
        <v>0</v>
      </c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206">+C140</f>
        <v>0</v>
      </c>
      <c r="D488" s="37">
        <f t="shared" si="206"/>
        <v>0</v>
      </c>
      <c r="E488" s="37">
        <f t="shared" si="206"/>
        <v>0</v>
      </c>
      <c r="F488" s="37">
        <f t="shared" si="206"/>
        <v>0</v>
      </c>
      <c r="G488" s="37">
        <f t="shared" si="206"/>
        <v>0</v>
      </c>
      <c r="H488" s="37">
        <f t="shared" si="206"/>
        <v>0</v>
      </c>
      <c r="I488" s="37">
        <f t="shared" si="206"/>
        <v>0</v>
      </c>
      <c r="J488" s="37">
        <f t="shared" si="206"/>
        <v>0</v>
      </c>
      <c r="K488" s="37">
        <f t="shared" si="206"/>
        <v>0</v>
      </c>
      <c r="L488" s="37">
        <f t="shared" si="206"/>
        <v>0</v>
      </c>
      <c r="M488" s="37">
        <f t="shared" si="206"/>
        <v>0</v>
      </c>
      <c r="N488" s="37">
        <f t="shared" si="206"/>
        <v>0</v>
      </c>
      <c r="O488" s="37">
        <f t="shared" si="206"/>
        <v>0</v>
      </c>
      <c r="P488" s="37">
        <f t="shared" si="206"/>
        <v>0</v>
      </c>
      <c r="Q488" s="37">
        <f t="shared" si="206"/>
        <v>0</v>
      </c>
      <c r="R488" s="37">
        <f t="shared" si="206"/>
        <v>0</v>
      </c>
      <c r="S488" s="37">
        <f t="shared" si="206"/>
        <v>0</v>
      </c>
      <c r="T488" s="37">
        <f t="shared" si="206"/>
        <v>0</v>
      </c>
      <c r="U488" s="37">
        <f t="shared" si="206"/>
        <v>0</v>
      </c>
      <c r="V488" s="37">
        <f t="shared" si="206"/>
        <v>0</v>
      </c>
      <c r="W488" s="37">
        <f t="shared" si="206"/>
        <v>0</v>
      </c>
      <c r="X488" s="37">
        <f t="shared" si="206"/>
        <v>0</v>
      </c>
      <c r="Y488" s="37">
        <f t="shared" si="206"/>
        <v>0</v>
      </c>
      <c r="Z488" s="37">
        <f t="shared" si="206"/>
        <v>0</v>
      </c>
      <c r="AA488" s="37">
        <f t="shared" si="206"/>
        <v>0</v>
      </c>
      <c r="AB488" s="37">
        <f t="shared" si="206"/>
        <v>0</v>
      </c>
      <c r="AC488" s="37">
        <f t="shared" si="206"/>
        <v>0</v>
      </c>
      <c r="AD488" s="37">
        <f t="shared" si="206"/>
        <v>0</v>
      </c>
      <c r="AE488" s="37">
        <f t="shared" si="206"/>
        <v>0</v>
      </c>
    </row>
    <row r="489" spans="1:31" x14ac:dyDescent="0.2">
      <c r="A489" s="9" t="s">
        <v>306</v>
      </c>
      <c r="B489" s="4" t="s">
        <v>307</v>
      </c>
      <c r="C489" s="21">
        <f t="shared" ref="C489:AE489" si="207">+C490+C491+C496</f>
        <v>0</v>
      </c>
      <c r="D489" s="21">
        <f t="shared" si="207"/>
        <v>0</v>
      </c>
      <c r="E489" s="21">
        <f t="shared" si="207"/>
        <v>0</v>
      </c>
      <c r="F489" s="21">
        <f t="shared" si="207"/>
        <v>0</v>
      </c>
      <c r="G489" s="21">
        <f t="shared" si="207"/>
        <v>0</v>
      </c>
      <c r="H489" s="21">
        <f t="shared" si="207"/>
        <v>0</v>
      </c>
      <c r="I489" s="21">
        <f t="shared" si="207"/>
        <v>0</v>
      </c>
      <c r="J489" s="21">
        <f t="shared" si="207"/>
        <v>0</v>
      </c>
      <c r="K489" s="21">
        <f t="shared" si="207"/>
        <v>0</v>
      </c>
      <c r="L489" s="21">
        <f t="shared" si="207"/>
        <v>0</v>
      </c>
      <c r="M489" s="21">
        <f t="shared" si="207"/>
        <v>0</v>
      </c>
      <c r="N489" s="21">
        <f t="shared" si="207"/>
        <v>0</v>
      </c>
      <c r="O489" s="21">
        <f t="shared" si="207"/>
        <v>0</v>
      </c>
      <c r="P489" s="21">
        <f t="shared" si="207"/>
        <v>0</v>
      </c>
      <c r="Q489" s="21">
        <f t="shared" si="207"/>
        <v>0</v>
      </c>
      <c r="R489" s="21">
        <f t="shared" si="207"/>
        <v>0</v>
      </c>
      <c r="S489" s="21">
        <f t="shared" si="207"/>
        <v>0</v>
      </c>
      <c r="T489" s="21">
        <f t="shared" si="207"/>
        <v>0</v>
      </c>
      <c r="U489" s="21">
        <f t="shared" si="207"/>
        <v>0</v>
      </c>
      <c r="V489" s="21">
        <f t="shared" si="207"/>
        <v>0</v>
      </c>
      <c r="W489" s="21">
        <f t="shared" si="207"/>
        <v>0</v>
      </c>
      <c r="X489" s="21">
        <f t="shared" si="207"/>
        <v>0</v>
      </c>
      <c r="Y489" s="21">
        <f t="shared" si="207"/>
        <v>0</v>
      </c>
      <c r="Z489" s="21">
        <f t="shared" si="207"/>
        <v>0</v>
      </c>
      <c r="AA489" s="21">
        <f t="shared" si="207"/>
        <v>0</v>
      </c>
      <c r="AB489" s="21">
        <f t="shared" si="207"/>
        <v>0</v>
      </c>
      <c r="AC489" s="21">
        <f t="shared" si="207"/>
        <v>0</v>
      </c>
      <c r="AD489" s="21">
        <f t="shared" si="207"/>
        <v>0</v>
      </c>
      <c r="AE489" s="21">
        <f t="shared" si="207"/>
        <v>0</v>
      </c>
    </row>
    <row r="490" spans="1:31" x14ac:dyDescent="0.2">
      <c r="A490" s="9" t="s">
        <v>308</v>
      </c>
      <c r="B490" s="4" t="s">
        <v>309</v>
      </c>
      <c r="C490" s="37">
        <f t="shared" ref="C490:AE491" si="208">+C142</f>
        <v>0</v>
      </c>
      <c r="D490" s="37">
        <f t="shared" si="208"/>
        <v>0</v>
      </c>
      <c r="E490" s="37">
        <f t="shared" si="208"/>
        <v>0</v>
      </c>
      <c r="F490" s="37">
        <f t="shared" si="208"/>
        <v>0</v>
      </c>
      <c r="G490" s="37">
        <f t="shared" si="208"/>
        <v>0</v>
      </c>
      <c r="H490" s="37">
        <f t="shared" si="208"/>
        <v>0</v>
      </c>
      <c r="I490" s="37">
        <f t="shared" si="208"/>
        <v>0</v>
      </c>
      <c r="J490" s="37">
        <f t="shared" si="208"/>
        <v>0</v>
      </c>
      <c r="K490" s="37">
        <f t="shared" si="208"/>
        <v>0</v>
      </c>
      <c r="L490" s="37">
        <f t="shared" si="208"/>
        <v>0</v>
      </c>
      <c r="M490" s="37">
        <f t="shared" si="208"/>
        <v>0</v>
      </c>
      <c r="N490" s="37">
        <f t="shared" si="208"/>
        <v>0</v>
      </c>
      <c r="O490" s="37">
        <f t="shared" si="208"/>
        <v>0</v>
      </c>
      <c r="P490" s="37">
        <f t="shared" si="208"/>
        <v>0</v>
      </c>
      <c r="Q490" s="37">
        <f t="shared" si="208"/>
        <v>0</v>
      </c>
      <c r="R490" s="37">
        <f t="shared" si="208"/>
        <v>0</v>
      </c>
      <c r="S490" s="37">
        <f t="shared" si="208"/>
        <v>0</v>
      </c>
      <c r="T490" s="37">
        <f t="shared" si="208"/>
        <v>0</v>
      </c>
      <c r="U490" s="37">
        <f t="shared" si="208"/>
        <v>0</v>
      </c>
      <c r="V490" s="37">
        <f t="shared" si="208"/>
        <v>0</v>
      </c>
      <c r="W490" s="37">
        <f t="shared" si="208"/>
        <v>0</v>
      </c>
      <c r="X490" s="37">
        <f t="shared" si="208"/>
        <v>0</v>
      </c>
      <c r="Y490" s="37">
        <f t="shared" si="208"/>
        <v>0</v>
      </c>
      <c r="Z490" s="37">
        <f t="shared" si="208"/>
        <v>0</v>
      </c>
      <c r="AA490" s="37">
        <f t="shared" si="208"/>
        <v>0</v>
      </c>
      <c r="AB490" s="37">
        <f t="shared" si="208"/>
        <v>0</v>
      </c>
      <c r="AC490" s="37">
        <f t="shared" si="208"/>
        <v>0</v>
      </c>
      <c r="AD490" s="37">
        <f t="shared" si="208"/>
        <v>0</v>
      </c>
      <c r="AE490" s="37">
        <f t="shared" si="208"/>
        <v>0</v>
      </c>
    </row>
    <row r="491" spans="1:31" x14ac:dyDescent="0.2">
      <c r="A491" s="9" t="s">
        <v>310</v>
      </c>
      <c r="B491" s="4" t="s">
        <v>311</v>
      </c>
      <c r="C491" s="37">
        <f t="shared" si="208"/>
        <v>0</v>
      </c>
      <c r="D491" s="37">
        <f t="shared" si="208"/>
        <v>0</v>
      </c>
      <c r="E491" s="37">
        <f t="shared" si="208"/>
        <v>0</v>
      </c>
      <c r="F491" s="37">
        <f t="shared" si="208"/>
        <v>0</v>
      </c>
      <c r="G491" s="37">
        <f t="shared" si="208"/>
        <v>0</v>
      </c>
      <c r="H491" s="37">
        <f t="shared" si="208"/>
        <v>0</v>
      </c>
      <c r="I491" s="37">
        <f t="shared" si="208"/>
        <v>0</v>
      </c>
      <c r="J491" s="37">
        <f t="shared" si="208"/>
        <v>0</v>
      </c>
      <c r="K491" s="37">
        <f t="shared" si="208"/>
        <v>0</v>
      </c>
      <c r="L491" s="37">
        <f t="shared" si="208"/>
        <v>0</v>
      </c>
      <c r="M491" s="37">
        <f t="shared" si="208"/>
        <v>0</v>
      </c>
      <c r="N491" s="37">
        <f t="shared" si="208"/>
        <v>0</v>
      </c>
      <c r="O491" s="37">
        <f t="shared" si="208"/>
        <v>0</v>
      </c>
      <c r="P491" s="37">
        <f t="shared" si="208"/>
        <v>0</v>
      </c>
      <c r="Q491" s="37">
        <f t="shared" si="208"/>
        <v>0</v>
      </c>
      <c r="R491" s="37">
        <f t="shared" si="208"/>
        <v>0</v>
      </c>
      <c r="S491" s="37">
        <f t="shared" si="208"/>
        <v>0</v>
      </c>
      <c r="T491" s="37">
        <f t="shared" si="208"/>
        <v>0</v>
      </c>
      <c r="U491" s="37">
        <f t="shared" si="208"/>
        <v>0</v>
      </c>
      <c r="V491" s="37">
        <f t="shared" si="208"/>
        <v>0</v>
      </c>
      <c r="W491" s="37">
        <f t="shared" si="208"/>
        <v>0</v>
      </c>
      <c r="X491" s="37">
        <f t="shared" si="208"/>
        <v>0</v>
      </c>
      <c r="Y491" s="37">
        <f t="shared" si="208"/>
        <v>0</v>
      </c>
      <c r="Z491" s="37">
        <f t="shared" si="208"/>
        <v>0</v>
      </c>
      <c r="AA491" s="37">
        <f t="shared" si="208"/>
        <v>0</v>
      </c>
      <c r="AB491" s="37">
        <f t="shared" si="208"/>
        <v>0</v>
      </c>
      <c r="AC491" s="37">
        <f t="shared" si="208"/>
        <v>0</v>
      </c>
      <c r="AD491" s="37">
        <f t="shared" si="208"/>
        <v>0</v>
      </c>
      <c r="AE491" s="37">
        <f t="shared" si="208"/>
        <v>0</v>
      </c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 t="shared" ref="C520:AE520" si="209">+C521+C522+C523</f>
        <v>0</v>
      </c>
      <c r="D520" s="21">
        <f t="shared" si="209"/>
        <v>0</v>
      </c>
      <c r="E520" s="21">
        <f t="shared" si="209"/>
        <v>0</v>
      </c>
      <c r="F520" s="21">
        <f t="shared" si="209"/>
        <v>0</v>
      </c>
      <c r="G520" s="21">
        <f t="shared" si="209"/>
        <v>0</v>
      </c>
      <c r="H520" s="21">
        <f t="shared" si="209"/>
        <v>0</v>
      </c>
      <c r="I520" s="21">
        <f t="shared" si="209"/>
        <v>0</v>
      </c>
      <c r="J520" s="21">
        <f t="shared" si="209"/>
        <v>0</v>
      </c>
      <c r="K520" s="21">
        <f t="shared" si="209"/>
        <v>0</v>
      </c>
      <c r="L520" s="21">
        <f t="shared" si="209"/>
        <v>0</v>
      </c>
      <c r="M520" s="21">
        <f t="shared" si="209"/>
        <v>0</v>
      </c>
      <c r="N520" s="21">
        <f t="shared" si="209"/>
        <v>0</v>
      </c>
      <c r="O520" s="21">
        <f t="shared" si="209"/>
        <v>0</v>
      </c>
      <c r="P520" s="21">
        <f t="shared" si="209"/>
        <v>0</v>
      </c>
      <c r="Q520" s="21">
        <f t="shared" si="209"/>
        <v>0</v>
      </c>
      <c r="R520" s="21">
        <f t="shared" si="209"/>
        <v>0</v>
      </c>
      <c r="S520" s="21">
        <f t="shared" si="209"/>
        <v>0</v>
      </c>
      <c r="T520" s="21">
        <f t="shared" si="209"/>
        <v>0</v>
      </c>
      <c r="U520" s="21">
        <f t="shared" si="209"/>
        <v>0</v>
      </c>
      <c r="V520" s="21">
        <f t="shared" si="209"/>
        <v>0</v>
      </c>
      <c r="W520" s="21">
        <f t="shared" si="209"/>
        <v>0</v>
      </c>
      <c r="X520" s="21">
        <f t="shared" si="209"/>
        <v>0</v>
      </c>
      <c r="Y520" s="21">
        <f t="shared" si="209"/>
        <v>0</v>
      </c>
      <c r="Z520" s="21">
        <f t="shared" si="209"/>
        <v>0</v>
      </c>
      <c r="AA520" s="21">
        <f t="shared" si="209"/>
        <v>0</v>
      </c>
      <c r="AB520" s="21">
        <f t="shared" si="209"/>
        <v>0</v>
      </c>
      <c r="AC520" s="21">
        <f t="shared" si="209"/>
        <v>0</v>
      </c>
      <c r="AD520" s="21">
        <f t="shared" si="209"/>
        <v>0</v>
      </c>
      <c r="AE520" s="21">
        <f t="shared" si="209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210">+C525+C530+C536+C541+C544+C545+C549+C552++C553+C554</f>
        <v>16.992612642878782</v>
      </c>
      <c r="D524" s="28">
        <f t="shared" si="210"/>
        <v>17.263822525286688</v>
      </c>
      <c r="E524" s="28">
        <f t="shared" si="210"/>
        <v>18.038056545415404</v>
      </c>
      <c r="F524" s="28">
        <f t="shared" si="210"/>
        <v>18.890268856682226</v>
      </c>
      <c r="G524" s="28">
        <f t="shared" si="210"/>
        <v>19.962967217782495</v>
      </c>
      <c r="H524" s="28">
        <f t="shared" si="210"/>
        <v>20.339845846798482</v>
      </c>
      <c r="I524" s="28">
        <f t="shared" si="210"/>
        <v>21.650649264476336</v>
      </c>
      <c r="J524" s="28">
        <f t="shared" si="210"/>
        <v>22.893878911526421</v>
      </c>
      <c r="K524" s="28">
        <f t="shared" si="210"/>
        <v>22.430603816620767</v>
      </c>
      <c r="L524" s="28">
        <f t="shared" si="210"/>
        <v>23.003546853913278</v>
      </c>
      <c r="M524" s="28">
        <f t="shared" si="210"/>
        <v>23.394935580322965</v>
      </c>
      <c r="N524" s="28">
        <f t="shared" si="210"/>
        <v>20.478502216974352</v>
      </c>
      <c r="O524" s="28">
        <f t="shared" si="210"/>
        <v>20.898662514660419</v>
      </c>
      <c r="P524" s="28">
        <f t="shared" si="210"/>
        <v>20.048990572399937</v>
      </c>
      <c r="Q524" s="28">
        <f t="shared" si="210"/>
        <v>21.887439269947894</v>
      </c>
      <c r="R524" s="28">
        <f t="shared" si="210"/>
        <v>22.808117562421163</v>
      </c>
      <c r="S524" s="28">
        <f t="shared" si="210"/>
        <v>24.135231096229045</v>
      </c>
      <c r="T524" s="28">
        <f t="shared" si="210"/>
        <v>25.0355764648533</v>
      </c>
      <c r="U524" s="28">
        <f t="shared" si="210"/>
        <v>24.423714570450031</v>
      </c>
      <c r="V524" s="28">
        <f t="shared" si="210"/>
        <v>23.718975667628794</v>
      </c>
      <c r="W524" s="28">
        <f t="shared" si="210"/>
        <v>23.652605622908897</v>
      </c>
      <c r="X524" s="28">
        <f t="shared" si="210"/>
        <v>23.878182500151794</v>
      </c>
      <c r="Y524" s="28">
        <f t="shared" si="210"/>
        <v>25.788562136324877</v>
      </c>
      <c r="Z524" s="28">
        <f t="shared" si="210"/>
        <v>23.950531966642465</v>
      </c>
      <c r="AA524" s="28">
        <f t="shared" si="210"/>
        <v>22.362500977456286</v>
      </c>
      <c r="AB524" s="28">
        <f t="shared" si="210"/>
        <v>22.723372437807591</v>
      </c>
      <c r="AC524" s="28">
        <f t="shared" si="210"/>
        <v>21.947830483322846</v>
      </c>
      <c r="AD524" s="28">
        <f t="shared" si="210"/>
        <v>20.811627942336791</v>
      </c>
      <c r="AE524" s="28">
        <f t="shared" si="210"/>
        <v>20.519938224516824</v>
      </c>
    </row>
    <row r="525" spans="1:31" x14ac:dyDescent="0.2">
      <c r="A525" s="9" t="s">
        <v>392</v>
      </c>
      <c r="B525" s="4" t="s">
        <v>393</v>
      </c>
      <c r="C525" s="21">
        <f t="shared" ref="C525:AE525" si="211">+C526+C527+C528+C529</f>
        <v>9.7041292098958536</v>
      </c>
      <c r="D525" s="21">
        <f t="shared" si="211"/>
        <v>9.8281358096141815</v>
      </c>
      <c r="E525" s="21">
        <f t="shared" si="211"/>
        <v>10.077111284978013</v>
      </c>
      <c r="F525" s="21">
        <f t="shared" si="211"/>
        <v>10.415916838519603</v>
      </c>
      <c r="G525" s="21">
        <f t="shared" si="211"/>
        <v>10.756050037028654</v>
      </c>
      <c r="H525" s="21">
        <f t="shared" si="211"/>
        <v>10.859684368583645</v>
      </c>
      <c r="I525" s="21">
        <f t="shared" si="211"/>
        <v>10.909999928128897</v>
      </c>
      <c r="J525" s="21">
        <f t="shared" si="211"/>
        <v>11.644656548697728</v>
      </c>
      <c r="K525" s="21">
        <f t="shared" si="211"/>
        <v>11.239666806324301</v>
      </c>
      <c r="L525" s="21">
        <f t="shared" si="211"/>
        <v>10.897407285294531</v>
      </c>
      <c r="M525" s="21">
        <f t="shared" si="211"/>
        <v>10.478549671261398</v>
      </c>
      <c r="N525" s="21">
        <f t="shared" si="211"/>
        <v>10.334526662067695</v>
      </c>
      <c r="O525" s="21">
        <f t="shared" si="211"/>
        <v>10.018381539900393</v>
      </c>
      <c r="P525" s="21">
        <f t="shared" si="211"/>
        <v>9.5662005478018237</v>
      </c>
      <c r="Q525" s="21">
        <f t="shared" si="211"/>
        <v>9.2347474159394753</v>
      </c>
      <c r="R525" s="21">
        <f t="shared" si="211"/>
        <v>8.9582488378604843</v>
      </c>
      <c r="S525" s="21">
        <f t="shared" si="211"/>
        <v>8.7333055883321347</v>
      </c>
      <c r="T525" s="21">
        <f t="shared" si="211"/>
        <v>8.387674033704748</v>
      </c>
      <c r="U525" s="21">
        <f t="shared" si="211"/>
        <v>8.1741069724115292</v>
      </c>
      <c r="V525" s="21">
        <f t="shared" si="211"/>
        <v>7.9378210164643157</v>
      </c>
      <c r="W525" s="21">
        <f t="shared" si="211"/>
        <v>7.7840731772103631</v>
      </c>
      <c r="X525" s="21">
        <f t="shared" si="211"/>
        <v>7.5158182754524967</v>
      </c>
      <c r="Y525" s="21">
        <f t="shared" si="211"/>
        <v>7.8136952865749976</v>
      </c>
      <c r="Z525" s="21">
        <f t="shared" si="211"/>
        <v>7.7327825260874388</v>
      </c>
      <c r="AA525" s="21">
        <f t="shared" si="211"/>
        <v>7.251980389491524</v>
      </c>
      <c r="AB525" s="21">
        <f t="shared" si="211"/>
        <v>6.9547009833799969</v>
      </c>
      <c r="AC525" s="21">
        <f t="shared" si="211"/>
        <v>6.3572278974277543</v>
      </c>
      <c r="AD525" s="21">
        <f t="shared" si="211"/>
        <v>5.7123548301409777</v>
      </c>
      <c r="AE525" s="21">
        <f t="shared" si="211"/>
        <v>5.1536174040045646</v>
      </c>
    </row>
    <row r="526" spans="1:31" x14ac:dyDescent="0.2">
      <c r="A526" s="9" t="s">
        <v>394</v>
      </c>
      <c r="B526" s="4" t="s">
        <v>395</v>
      </c>
      <c r="C526" s="35">
        <f t="shared" ref="C526:AE526" si="212">+C193</f>
        <v>7.2206464547466176</v>
      </c>
      <c r="D526" s="35">
        <f t="shared" si="212"/>
        <v>7.3549091090382221</v>
      </c>
      <c r="E526" s="35">
        <f t="shared" si="212"/>
        <v>7.6062138897250247</v>
      </c>
      <c r="F526" s="35">
        <f t="shared" si="212"/>
        <v>7.9028755919249649</v>
      </c>
      <c r="G526" s="35">
        <f t="shared" si="212"/>
        <v>8.1771792611730749</v>
      </c>
      <c r="H526" s="35">
        <f t="shared" si="212"/>
        <v>8.3128648821863305</v>
      </c>
      <c r="I526" s="35">
        <f t="shared" si="212"/>
        <v>8.4364049700061781</v>
      </c>
      <c r="J526" s="35">
        <f t="shared" si="212"/>
        <v>8.9350065486977286</v>
      </c>
      <c r="K526" s="35">
        <f t="shared" si="212"/>
        <v>8.5617703625550572</v>
      </c>
      <c r="L526" s="35">
        <f t="shared" si="212"/>
        <v>8.1737438824032616</v>
      </c>
      <c r="M526" s="35">
        <f t="shared" si="212"/>
        <v>7.7892464545988256</v>
      </c>
      <c r="N526" s="35">
        <f t="shared" si="212"/>
        <v>7.4312030439293499</v>
      </c>
      <c r="O526" s="35">
        <f t="shared" si="212"/>
        <v>7.0424067409415185</v>
      </c>
      <c r="P526" s="35">
        <f t="shared" si="212"/>
        <v>6.6511751439351627</v>
      </c>
      <c r="Q526" s="35">
        <f t="shared" si="212"/>
        <v>6.2740419127378448</v>
      </c>
      <c r="R526" s="35">
        <f t="shared" si="212"/>
        <v>5.8889688951020656</v>
      </c>
      <c r="S526" s="35">
        <f t="shared" si="212"/>
        <v>5.5048129214388046</v>
      </c>
      <c r="T526" s="35">
        <f t="shared" si="212"/>
        <v>5.1131095337047476</v>
      </c>
      <c r="U526" s="35">
        <f t="shared" si="212"/>
        <v>4.8924724723420505</v>
      </c>
      <c r="V526" s="35">
        <f t="shared" si="212"/>
        <v>4.6509535939341786</v>
      </c>
      <c r="W526" s="35">
        <f t="shared" si="212"/>
        <v>4.4370923735436989</v>
      </c>
      <c r="X526" s="35">
        <f t="shared" si="212"/>
        <v>4.2166083073049423</v>
      </c>
      <c r="Y526" s="35">
        <f t="shared" si="212"/>
        <v>4.4383436489381936</v>
      </c>
      <c r="Z526" s="35">
        <f t="shared" si="212"/>
        <v>4.6635055632302009</v>
      </c>
      <c r="AA526" s="35">
        <f t="shared" si="212"/>
        <v>4.2879482159149918</v>
      </c>
      <c r="AB526" s="35">
        <f t="shared" si="212"/>
        <v>3.9035193888153032</v>
      </c>
      <c r="AC526" s="35">
        <f t="shared" si="212"/>
        <v>3.3826603934431283</v>
      </c>
      <c r="AD526" s="35">
        <f t="shared" si="212"/>
        <v>2.8594986549346637</v>
      </c>
      <c r="AE526" s="35">
        <f t="shared" si="212"/>
        <v>2.3363369164261991</v>
      </c>
    </row>
    <row r="527" spans="1:31" x14ac:dyDescent="0.2">
      <c r="A527" s="9" t="s">
        <v>410</v>
      </c>
      <c r="B527" s="4" t="s">
        <v>411</v>
      </c>
      <c r="C527" s="35">
        <f t="shared" ref="C527:AE527" si="213">+C201</f>
        <v>1.1948437669032321</v>
      </c>
      <c r="D527" s="35">
        <f t="shared" si="213"/>
        <v>1.1668898388312603</v>
      </c>
      <c r="E527" s="35">
        <f t="shared" si="213"/>
        <v>1.1520069604596088</v>
      </c>
      <c r="F527" s="35">
        <f t="shared" si="213"/>
        <v>1.1570666413508408</v>
      </c>
      <c r="G527" s="35">
        <f t="shared" si="213"/>
        <v>1.1511391243913487</v>
      </c>
      <c r="H527" s="35">
        <f t="shared" si="213"/>
        <v>1.1240166962631846</v>
      </c>
      <c r="I527" s="35">
        <f t="shared" si="213"/>
        <v>0.95436258456164036</v>
      </c>
      <c r="J527" s="35">
        <f t="shared" si="213"/>
        <v>0.92344999999999999</v>
      </c>
      <c r="K527" s="35">
        <f t="shared" si="213"/>
        <v>0.91442899999999994</v>
      </c>
      <c r="L527" s="35">
        <f t="shared" si="213"/>
        <v>0.90540799999999988</v>
      </c>
      <c r="M527" s="35">
        <f t="shared" si="213"/>
        <v>0.89638699999999971</v>
      </c>
      <c r="N527" s="35">
        <f t="shared" si="213"/>
        <v>0.88736599999999988</v>
      </c>
      <c r="O527" s="35">
        <f t="shared" si="213"/>
        <v>0.87834499999999993</v>
      </c>
      <c r="P527" s="35">
        <f t="shared" si="213"/>
        <v>0.86932399999999999</v>
      </c>
      <c r="Q527" s="35">
        <f t="shared" si="213"/>
        <v>0.86030299999999982</v>
      </c>
      <c r="R527" s="35">
        <f t="shared" si="213"/>
        <v>0.85128199999999998</v>
      </c>
      <c r="S527" s="35">
        <f t="shared" si="213"/>
        <v>0.84226099999999993</v>
      </c>
      <c r="T527" s="35">
        <f t="shared" si="213"/>
        <v>0.83323999999999998</v>
      </c>
      <c r="U527" s="35">
        <f t="shared" si="213"/>
        <v>0.90127858190546029</v>
      </c>
      <c r="V527" s="35">
        <f t="shared" si="213"/>
        <v>0.96931716381092059</v>
      </c>
      <c r="W527" s="35">
        <f t="shared" si="213"/>
        <v>1.0373557457163811</v>
      </c>
      <c r="X527" s="35">
        <f t="shared" si="213"/>
        <v>0.97484932039913763</v>
      </c>
      <c r="Y527" s="35">
        <f t="shared" si="213"/>
        <v>0.91234289508189415</v>
      </c>
      <c r="Z527" s="35">
        <f t="shared" si="213"/>
        <v>0.84983646976465099</v>
      </c>
      <c r="AA527" s="35">
        <f t="shared" si="213"/>
        <v>0.88191834855657047</v>
      </c>
      <c r="AB527" s="35">
        <f t="shared" si="213"/>
        <v>0.91400022734848985</v>
      </c>
      <c r="AC527" s="35">
        <f t="shared" si="213"/>
        <v>0.88654661094072951</v>
      </c>
      <c r="AD527" s="35">
        <f t="shared" si="213"/>
        <v>0.85909299453296883</v>
      </c>
      <c r="AE527" s="35">
        <f t="shared" si="213"/>
        <v>0.83163937812520827</v>
      </c>
    </row>
    <row r="528" spans="1:31" x14ac:dyDescent="0.2">
      <c r="A528" s="9" t="s">
        <v>412</v>
      </c>
      <c r="B528" s="4" t="s">
        <v>413</v>
      </c>
      <c r="C528" s="35">
        <f t="shared" ref="C528:AE528" si="214">+C202</f>
        <v>0.39411557238985817</v>
      </c>
      <c r="D528" s="35">
        <f t="shared" si="214"/>
        <v>0.4298468774065316</v>
      </c>
      <c r="E528" s="35">
        <f t="shared" si="214"/>
        <v>0.46266992393627882</v>
      </c>
      <c r="F528" s="35">
        <f t="shared" si="214"/>
        <v>0.49808360057179357</v>
      </c>
      <c r="G528" s="35">
        <f t="shared" si="214"/>
        <v>0.54919628578965496</v>
      </c>
      <c r="H528" s="35">
        <f t="shared" si="214"/>
        <v>0.58323173766964709</v>
      </c>
      <c r="I528" s="35">
        <f t="shared" si="214"/>
        <v>0.65760844477197666</v>
      </c>
      <c r="J528" s="35">
        <f t="shared" si="214"/>
        <v>0.77964599999999995</v>
      </c>
      <c r="K528" s="35">
        <f t="shared" si="214"/>
        <v>0.79004084376924366</v>
      </c>
      <c r="L528" s="35">
        <f t="shared" si="214"/>
        <v>0.87795620289126886</v>
      </c>
      <c r="M528" s="35">
        <f t="shared" si="214"/>
        <v>0.88574441666257275</v>
      </c>
      <c r="N528" s="35">
        <f t="shared" si="214"/>
        <v>1.1419132181383456</v>
      </c>
      <c r="O528" s="35">
        <f t="shared" si="214"/>
        <v>1.2567127989588742</v>
      </c>
      <c r="P528" s="35">
        <f t="shared" si="214"/>
        <v>1.2379118038666619</v>
      </c>
      <c r="Q528" s="35">
        <f t="shared" si="214"/>
        <v>1.3257403032016297</v>
      </c>
      <c r="R528" s="35">
        <f t="shared" si="214"/>
        <v>1.4764631427584178</v>
      </c>
      <c r="S528" s="35">
        <f t="shared" si="214"/>
        <v>1.6778242668933299</v>
      </c>
      <c r="T528" s="35">
        <f t="shared" si="214"/>
        <v>1.7660445</v>
      </c>
      <c r="U528" s="35">
        <f t="shared" si="214"/>
        <v>1.715570960314265</v>
      </c>
      <c r="V528" s="35">
        <f t="shared" si="214"/>
        <v>1.6632603430197115</v>
      </c>
      <c r="W528" s="35">
        <f t="shared" si="214"/>
        <v>1.6658301844010261</v>
      </c>
      <c r="X528" s="35">
        <f t="shared" si="214"/>
        <v>1.724626166155546</v>
      </c>
      <c r="Y528" s="35">
        <f t="shared" si="214"/>
        <v>1.9073346529184256</v>
      </c>
      <c r="Z528" s="35">
        <f t="shared" si="214"/>
        <v>1.7078267954124899</v>
      </c>
      <c r="AA528" s="35">
        <f t="shared" si="214"/>
        <v>1.5838514341903247</v>
      </c>
      <c r="AB528" s="35">
        <f t="shared" si="214"/>
        <v>1.6522702832370253</v>
      </c>
      <c r="AC528" s="35">
        <f t="shared" si="214"/>
        <v>1.6403368215253578</v>
      </c>
      <c r="AD528" s="35">
        <f t="shared" si="214"/>
        <v>1.5833061216154438</v>
      </c>
      <c r="AE528" s="35">
        <f t="shared" si="214"/>
        <v>1.6124110628558954</v>
      </c>
    </row>
    <row r="529" spans="1:31" x14ac:dyDescent="0.2">
      <c r="A529" s="9" t="s">
        <v>420</v>
      </c>
      <c r="B529" s="4" t="s">
        <v>421</v>
      </c>
      <c r="C529" s="35">
        <f t="shared" ref="C529:AE529" si="215">+C206</f>
        <v>0.8945234158561447</v>
      </c>
      <c r="D529" s="35">
        <f t="shared" si="215"/>
        <v>0.87648998433816816</v>
      </c>
      <c r="E529" s="35">
        <f t="shared" si="215"/>
        <v>0.85622051085710038</v>
      </c>
      <c r="F529" s="35">
        <f t="shared" si="215"/>
        <v>0.85789100467200397</v>
      </c>
      <c r="G529" s="35">
        <f t="shared" si="215"/>
        <v>0.8785353656745738</v>
      </c>
      <c r="H529" s="35">
        <f t="shared" si="215"/>
        <v>0.83957105246448205</v>
      </c>
      <c r="I529" s="35">
        <f t="shared" si="215"/>
        <v>0.86162392878910143</v>
      </c>
      <c r="J529" s="35">
        <f t="shared" si="215"/>
        <v>1.0065539999999999</v>
      </c>
      <c r="K529" s="35">
        <f t="shared" si="215"/>
        <v>0.97342660000000003</v>
      </c>
      <c r="L529" s="35">
        <f t="shared" si="215"/>
        <v>0.94029920000000011</v>
      </c>
      <c r="M529" s="35">
        <f t="shared" si="215"/>
        <v>0.90717180000000008</v>
      </c>
      <c r="N529" s="35">
        <f t="shared" si="215"/>
        <v>0.87404439999999994</v>
      </c>
      <c r="O529" s="35">
        <f t="shared" si="215"/>
        <v>0.84091700000000003</v>
      </c>
      <c r="P529" s="35">
        <f t="shared" si="215"/>
        <v>0.80778960000000022</v>
      </c>
      <c r="Q529" s="35">
        <f t="shared" si="215"/>
        <v>0.77466220000000008</v>
      </c>
      <c r="R529" s="35">
        <f t="shared" si="215"/>
        <v>0.74153480000000005</v>
      </c>
      <c r="S529" s="35">
        <f t="shared" si="215"/>
        <v>0.70840740000000013</v>
      </c>
      <c r="T529" s="35">
        <f t="shared" si="215"/>
        <v>0.67527999999999988</v>
      </c>
      <c r="U529" s="35">
        <f t="shared" si="215"/>
        <v>0.66478495784975256</v>
      </c>
      <c r="V529" s="35">
        <f t="shared" si="215"/>
        <v>0.65428991569950501</v>
      </c>
      <c r="W529" s="35">
        <f t="shared" si="215"/>
        <v>0.64379487354925757</v>
      </c>
      <c r="X529" s="35">
        <f t="shared" si="215"/>
        <v>0.5997344815928709</v>
      </c>
      <c r="Y529" s="35">
        <f t="shared" si="215"/>
        <v>0.55567408963648424</v>
      </c>
      <c r="Z529" s="35">
        <f t="shared" si="215"/>
        <v>0.51161369768009746</v>
      </c>
      <c r="AA529" s="35">
        <f t="shared" si="215"/>
        <v>0.49826239082963791</v>
      </c>
      <c r="AB529" s="35">
        <f t="shared" si="215"/>
        <v>0.48491108397917837</v>
      </c>
      <c r="AC529" s="35">
        <f t="shared" si="215"/>
        <v>0.44768407151853951</v>
      </c>
      <c r="AD529" s="35">
        <f t="shared" si="215"/>
        <v>0.4104570590579007</v>
      </c>
      <c r="AE529" s="35">
        <f t="shared" si="215"/>
        <v>0.37323004659726194</v>
      </c>
    </row>
    <row r="530" spans="1:31" x14ac:dyDescent="0.2">
      <c r="A530" s="9" t="s">
        <v>439</v>
      </c>
      <c r="B530" s="4" t="s">
        <v>440</v>
      </c>
      <c r="C530" s="21">
        <f t="shared" ref="C530:AE530" si="216">+C531+C532+C533+C534+C535</f>
        <v>5.4826240693027994</v>
      </c>
      <c r="D530" s="21">
        <f t="shared" si="216"/>
        <v>5.927328081606305</v>
      </c>
      <c r="E530" s="21">
        <f t="shared" si="216"/>
        <v>6.3460705935864192</v>
      </c>
      <c r="F530" s="21">
        <f t="shared" si="216"/>
        <v>6.8044439437518234</v>
      </c>
      <c r="G530" s="21">
        <f t="shared" si="216"/>
        <v>7.4530688149085851</v>
      </c>
      <c r="H530" s="21">
        <f t="shared" si="216"/>
        <v>7.8790061017437871</v>
      </c>
      <c r="I530" s="21">
        <f t="shared" si="216"/>
        <v>8.7949181790000619</v>
      </c>
      <c r="J530" s="21">
        <f t="shared" si="216"/>
        <v>10.32863500553197</v>
      </c>
      <c r="K530" s="21">
        <f t="shared" si="216"/>
        <v>10.430773649831476</v>
      </c>
      <c r="L530" s="21">
        <f t="shared" si="216"/>
        <v>11.467899747833599</v>
      </c>
      <c r="M530" s="21">
        <f t="shared" si="216"/>
        <v>11.535696426994782</v>
      </c>
      <c r="N530" s="21">
        <f t="shared" si="216"/>
        <v>8.8387758347515728</v>
      </c>
      <c r="O530" s="21">
        <f t="shared" si="216"/>
        <v>9.621174252171631</v>
      </c>
      <c r="P530" s="21">
        <f t="shared" si="216"/>
        <v>9.4610823634063603</v>
      </c>
      <c r="Q530" s="21">
        <f t="shared" si="216"/>
        <v>11.702868099688075</v>
      </c>
      <c r="R530" s="21">
        <f t="shared" si="216"/>
        <v>13.199941405891918</v>
      </c>
      <c r="S530" s="21">
        <f t="shared" si="216"/>
        <v>14.668642968110918</v>
      </c>
      <c r="T530" s="21">
        <f t="shared" si="216"/>
        <v>16.248808003997663</v>
      </c>
      <c r="U530" s="21">
        <f t="shared" si="216"/>
        <v>15.852737549841894</v>
      </c>
      <c r="V530" s="21">
        <f t="shared" si="216"/>
        <v>15.433840818811539</v>
      </c>
      <c r="W530" s="21">
        <f t="shared" si="216"/>
        <v>15.508574870731424</v>
      </c>
      <c r="X530" s="21">
        <f t="shared" si="216"/>
        <v>16.038951121258396</v>
      </c>
      <c r="Y530" s="21">
        <f t="shared" si="216"/>
        <v>17.649252120430855</v>
      </c>
      <c r="Z530" s="21">
        <f t="shared" si="216"/>
        <v>15.914012708123456</v>
      </c>
      <c r="AA530" s="21">
        <f t="shared" si="216"/>
        <v>14.754634702228293</v>
      </c>
      <c r="AB530" s="21">
        <f t="shared" si="216"/>
        <v>15.384513212603892</v>
      </c>
      <c r="AC530" s="21">
        <f t="shared" si="216"/>
        <v>15.288886609916732</v>
      </c>
      <c r="AD530" s="21">
        <f t="shared" si="216"/>
        <v>14.790730061288139</v>
      </c>
      <c r="AE530" s="21">
        <f t="shared" si="216"/>
        <v>15.054780325536594</v>
      </c>
    </row>
    <row r="531" spans="1:31" x14ac:dyDescent="0.2">
      <c r="A531" s="9" t="s">
        <v>441</v>
      </c>
      <c r="B531" s="4" t="s">
        <v>395</v>
      </c>
      <c r="C531" s="35">
        <f t="shared" ref="C531:AE531" si="217">+C217</f>
        <v>0.49029915482866315</v>
      </c>
      <c r="D531" s="35">
        <f t="shared" si="217"/>
        <v>0.49861331133331438</v>
      </c>
      <c r="E531" s="35">
        <f t="shared" si="217"/>
        <v>0.51601335606664056</v>
      </c>
      <c r="F531" s="35">
        <f t="shared" si="217"/>
        <v>0.53905950813808279</v>
      </c>
      <c r="G531" s="35">
        <f t="shared" si="217"/>
        <v>0.56075248522998633</v>
      </c>
      <c r="H531" s="35">
        <f t="shared" si="217"/>
        <v>0.57272857420733669</v>
      </c>
      <c r="I531" s="35">
        <f t="shared" si="217"/>
        <v>0.58463067864099005</v>
      </c>
      <c r="J531" s="35">
        <f t="shared" si="217"/>
        <v>0.6215319210002811</v>
      </c>
      <c r="K531" s="35">
        <f t="shared" si="217"/>
        <v>0.5924898569776702</v>
      </c>
      <c r="L531" s="35">
        <f t="shared" si="217"/>
        <v>0.55921448978009836</v>
      </c>
      <c r="M531" s="35">
        <f t="shared" si="217"/>
        <v>0.52741179090861601</v>
      </c>
      <c r="N531" s="35">
        <f t="shared" si="217"/>
        <v>0.50419877674300795</v>
      </c>
      <c r="O531" s="35">
        <f t="shared" si="217"/>
        <v>0.47181579781695776</v>
      </c>
      <c r="P531" s="35">
        <f t="shared" si="217"/>
        <v>0.4390653586783968</v>
      </c>
      <c r="Q531" s="35">
        <f t="shared" si="217"/>
        <v>0.41107207230860687</v>
      </c>
      <c r="R531" s="35">
        <f t="shared" si="217"/>
        <v>0.38101012732077177</v>
      </c>
      <c r="S531" s="35">
        <f t="shared" si="217"/>
        <v>0.35162660633852527</v>
      </c>
      <c r="T531" s="35">
        <f t="shared" si="217"/>
        <v>0.32030961278891912</v>
      </c>
      <c r="U531" s="35">
        <f t="shared" si="217"/>
        <v>0.30790396402342635</v>
      </c>
      <c r="V531" s="35">
        <f t="shared" si="217"/>
        <v>0.28891511451486335</v>
      </c>
      <c r="W531" s="35">
        <f t="shared" si="217"/>
        <v>0.2783149089606527</v>
      </c>
      <c r="X531" s="35">
        <f t="shared" si="217"/>
        <v>0.26553327092373274</v>
      </c>
      <c r="Y531" s="35">
        <f t="shared" si="217"/>
        <v>0.27326657014722755</v>
      </c>
      <c r="Z531" s="35">
        <f t="shared" si="217"/>
        <v>0.28166062344713405</v>
      </c>
      <c r="AA531" s="35">
        <f t="shared" si="217"/>
        <v>0.26239649662230546</v>
      </c>
      <c r="AB531" s="35">
        <f t="shared" si="217"/>
        <v>0.24077303987136159</v>
      </c>
      <c r="AC531" s="35">
        <f t="shared" si="217"/>
        <v>0.20695155396412523</v>
      </c>
      <c r="AD531" s="35">
        <f t="shared" si="217"/>
        <v>0.17357831949275543</v>
      </c>
      <c r="AE531" s="35">
        <f t="shared" si="217"/>
        <v>0.14020508502138562</v>
      </c>
    </row>
    <row r="532" spans="1:31" x14ac:dyDescent="0.2">
      <c r="A532" s="9" t="s">
        <v>449</v>
      </c>
      <c r="B532" s="4" t="s">
        <v>411</v>
      </c>
      <c r="C532" s="35">
        <f t="shared" ref="C532:AE532" si="218">+C225</f>
        <v>3.5845313007096959E-2</v>
      </c>
      <c r="D532" s="35">
        <f t="shared" si="218"/>
        <v>3.5006695164937811E-2</v>
      </c>
      <c r="E532" s="35">
        <f t="shared" si="218"/>
        <v>3.4560208813788261E-2</v>
      </c>
      <c r="F532" s="35">
        <f t="shared" si="218"/>
        <v>3.4711999240525225E-2</v>
      </c>
      <c r="G532" s="35">
        <f t="shared" si="218"/>
        <v>3.4534173731740461E-2</v>
      </c>
      <c r="H532" s="35">
        <f t="shared" si="218"/>
        <v>3.3720500887895535E-2</v>
      </c>
      <c r="I532" s="35">
        <f t="shared" si="218"/>
        <v>2.863087753684921E-2</v>
      </c>
      <c r="J532" s="35">
        <f t="shared" si="218"/>
        <v>2.7703499999999999E-2</v>
      </c>
      <c r="K532" s="35">
        <f t="shared" si="218"/>
        <v>2.7432869999999998E-2</v>
      </c>
      <c r="L532" s="35">
        <f t="shared" si="218"/>
        <v>2.7162239999999994E-2</v>
      </c>
      <c r="M532" s="35">
        <f t="shared" si="218"/>
        <v>2.6891609999999993E-2</v>
      </c>
      <c r="N532" s="35">
        <f t="shared" si="218"/>
        <v>2.6620979999999995E-2</v>
      </c>
      <c r="O532" s="35">
        <f t="shared" si="218"/>
        <v>2.6350349999999998E-2</v>
      </c>
      <c r="P532" s="35">
        <f t="shared" si="218"/>
        <v>2.6079719999999997E-2</v>
      </c>
      <c r="Q532" s="35">
        <f t="shared" si="218"/>
        <v>2.5809089999999996E-2</v>
      </c>
      <c r="R532" s="35">
        <f t="shared" si="218"/>
        <v>2.5538459999999999E-2</v>
      </c>
      <c r="S532" s="35">
        <f t="shared" si="218"/>
        <v>2.5267830000000002E-2</v>
      </c>
      <c r="T532" s="35">
        <f t="shared" si="218"/>
        <v>2.4997200000000001E-2</v>
      </c>
      <c r="U532" s="35">
        <f t="shared" si="218"/>
        <v>2.7038357457163809E-2</v>
      </c>
      <c r="V532" s="35">
        <f t="shared" si="218"/>
        <v>2.9079514914327618E-2</v>
      </c>
      <c r="W532" s="35">
        <f t="shared" si="218"/>
        <v>3.112067237149143E-2</v>
      </c>
      <c r="X532" s="35">
        <f t="shared" si="218"/>
        <v>2.9245479611974129E-2</v>
      </c>
      <c r="Y532" s="35">
        <f t="shared" si="218"/>
        <v>2.7370286852456824E-2</v>
      </c>
      <c r="Z532" s="35">
        <f t="shared" si="218"/>
        <v>2.5495094092939527E-2</v>
      </c>
      <c r="AA532" s="35">
        <f t="shared" si="218"/>
        <v>2.6457550456697111E-2</v>
      </c>
      <c r="AB532" s="35">
        <f t="shared" si="218"/>
        <v>2.7420006820454694E-2</v>
      </c>
      <c r="AC532" s="35">
        <f t="shared" si="218"/>
        <v>2.659639832822188E-2</v>
      </c>
      <c r="AD532" s="35">
        <f t="shared" si="218"/>
        <v>2.5772789835989064E-2</v>
      </c>
      <c r="AE532" s="35">
        <f t="shared" si="218"/>
        <v>2.4949181343756247E-2</v>
      </c>
    </row>
    <row r="533" spans="1:31" x14ac:dyDescent="0.2">
      <c r="A533" s="9" t="s">
        <v>450</v>
      </c>
      <c r="B533" s="4" t="s">
        <v>413</v>
      </c>
      <c r="C533" s="35">
        <f t="shared" ref="C533:AE533" si="219">+C226</f>
        <v>4.7750137433001463</v>
      </c>
      <c r="D533" s="35">
        <f t="shared" si="219"/>
        <v>5.2079260270905747</v>
      </c>
      <c r="E533" s="35">
        <f t="shared" si="219"/>
        <v>5.6056025191056769</v>
      </c>
      <c r="F533" s="35">
        <f t="shared" si="219"/>
        <v>6.034666490391988</v>
      </c>
      <c r="G533" s="35">
        <f t="shared" si="219"/>
        <v>6.6539360434631751</v>
      </c>
      <c r="H533" s="35">
        <f t="shared" si="219"/>
        <v>7.0663017602017906</v>
      </c>
      <c r="I533" s="35">
        <f t="shared" si="219"/>
        <v>7.9674328584769931</v>
      </c>
      <c r="J533" s="35">
        <f t="shared" si="219"/>
        <v>9.4460118445316894</v>
      </c>
      <c r="K533" s="35">
        <f t="shared" si="219"/>
        <v>9.5719533838538062</v>
      </c>
      <c r="L533" s="35">
        <f t="shared" si="219"/>
        <v>10.637115680053499</v>
      </c>
      <c r="M533" s="35">
        <f t="shared" si="219"/>
        <v>10.731475889086166</v>
      </c>
      <c r="N533" s="35">
        <f t="shared" si="219"/>
        <v>8.0525291420085665</v>
      </c>
      <c r="O533" s="35">
        <f t="shared" si="219"/>
        <v>8.8620713693546733</v>
      </c>
      <c r="P533" s="35">
        <f t="shared" si="219"/>
        <v>8.7294907507279635</v>
      </c>
      <c r="Q533" s="35">
        <f t="shared" si="219"/>
        <v>10.994030604379468</v>
      </c>
      <c r="R533" s="35">
        <f t="shared" si="219"/>
        <v>12.515926686571145</v>
      </c>
      <c r="S533" s="35">
        <f t="shared" si="219"/>
        <v>14.008772600772394</v>
      </c>
      <c r="T533" s="35">
        <f t="shared" si="219"/>
        <v>15.615015461208744</v>
      </c>
      <c r="U533" s="35">
        <f t="shared" si="219"/>
        <v>15.168738426527746</v>
      </c>
      <c r="V533" s="35">
        <f t="shared" si="219"/>
        <v>14.706218315715233</v>
      </c>
      <c r="W533" s="35">
        <f t="shared" si="219"/>
        <v>14.728940343898605</v>
      </c>
      <c r="X533" s="35">
        <f t="shared" si="219"/>
        <v>15.24880276194853</v>
      </c>
      <c r="Y533" s="35">
        <f t="shared" si="219"/>
        <v>16.864274991383532</v>
      </c>
      <c r="Z533" s="35">
        <f t="shared" si="219"/>
        <v>15.10026605526226</v>
      </c>
      <c r="AA533" s="35">
        <f t="shared" si="219"/>
        <v>14.007854947661082</v>
      </c>
      <c r="AB533" s="35">
        <f t="shared" si="219"/>
        <v>14.616879686256784</v>
      </c>
      <c r="AC533" s="35">
        <f t="shared" si="219"/>
        <v>14.515198169792754</v>
      </c>
      <c r="AD533" s="35">
        <f t="shared" si="219"/>
        <v>14.010538455951425</v>
      </c>
      <c r="AE533" s="35">
        <f t="shared" si="219"/>
        <v>14.268085554987145</v>
      </c>
    </row>
    <row r="534" spans="1:31" x14ac:dyDescent="0.2">
      <c r="A534" s="9" t="s">
        <v>454</v>
      </c>
      <c r="B534" s="4" t="s">
        <v>421</v>
      </c>
      <c r="C534" s="35">
        <f t="shared" ref="C534:AE534" si="220">+C230</f>
        <v>0.18146585816689317</v>
      </c>
      <c r="D534" s="35">
        <f t="shared" si="220"/>
        <v>0.18578204801747755</v>
      </c>
      <c r="E534" s="35">
        <f t="shared" si="220"/>
        <v>0.18989450960031359</v>
      </c>
      <c r="F534" s="35">
        <f t="shared" si="220"/>
        <v>0.196005945981227</v>
      </c>
      <c r="G534" s="35">
        <f t="shared" si="220"/>
        <v>0.20384611248368337</v>
      </c>
      <c r="H534" s="35">
        <f t="shared" si="220"/>
        <v>0.2062552664467639</v>
      </c>
      <c r="I534" s="35">
        <f t="shared" si="220"/>
        <v>0.21422376434522922</v>
      </c>
      <c r="J534" s="35">
        <f t="shared" si="220"/>
        <v>0.23338773999999998</v>
      </c>
      <c r="K534" s="35">
        <f t="shared" si="220"/>
        <v>0.23889753899999999</v>
      </c>
      <c r="L534" s="35">
        <f t="shared" si="220"/>
        <v>0.244407338</v>
      </c>
      <c r="M534" s="35">
        <f t="shared" si="220"/>
        <v>0.24991713700000004</v>
      </c>
      <c r="N534" s="35">
        <f t="shared" si="220"/>
        <v>0.25542693600000005</v>
      </c>
      <c r="O534" s="35">
        <f t="shared" si="220"/>
        <v>0.26093673500000009</v>
      </c>
      <c r="P534" s="35">
        <f t="shared" si="220"/>
        <v>0.26644653400000001</v>
      </c>
      <c r="Q534" s="35">
        <f t="shared" si="220"/>
        <v>0.27195633300000005</v>
      </c>
      <c r="R534" s="35">
        <f t="shared" si="220"/>
        <v>0.27746613199999998</v>
      </c>
      <c r="S534" s="35">
        <f t="shared" si="220"/>
        <v>0.28297593100000001</v>
      </c>
      <c r="T534" s="35">
        <f t="shared" si="220"/>
        <v>0.28848573000000005</v>
      </c>
      <c r="U534" s="35">
        <f t="shared" si="220"/>
        <v>0.34905680183355819</v>
      </c>
      <c r="V534" s="35">
        <f t="shared" si="220"/>
        <v>0.4096278736671165</v>
      </c>
      <c r="W534" s="35">
        <f t="shared" si="220"/>
        <v>0.4701989455006747</v>
      </c>
      <c r="X534" s="35">
        <f t="shared" si="220"/>
        <v>0.49536960877415753</v>
      </c>
      <c r="Y534" s="35">
        <f t="shared" si="220"/>
        <v>0.48434027204764035</v>
      </c>
      <c r="Z534" s="35">
        <f t="shared" si="220"/>
        <v>0.5065909353211232</v>
      </c>
      <c r="AA534" s="35">
        <f t="shared" si="220"/>
        <v>0.45792570748820766</v>
      </c>
      <c r="AB534" s="35">
        <f t="shared" si="220"/>
        <v>0.49944047965529204</v>
      </c>
      <c r="AC534" s="35">
        <f t="shared" si="220"/>
        <v>0.54014048783163027</v>
      </c>
      <c r="AD534" s="35">
        <f t="shared" si="220"/>
        <v>0.58084049600796861</v>
      </c>
      <c r="AE534" s="35">
        <f t="shared" si="220"/>
        <v>0.62154050418430684</v>
      </c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221">+C537+C538+C539+C540</f>
        <v>1.1384749999999999</v>
      </c>
      <c r="D536" s="21">
        <f t="shared" si="221"/>
        <v>0.85033000000000003</v>
      </c>
      <c r="E536" s="21">
        <f t="shared" si="221"/>
        <v>0.97526000000000002</v>
      </c>
      <c r="F536" s="21">
        <f t="shared" si="221"/>
        <v>1.1022050000000001</v>
      </c>
      <c r="G536" s="21">
        <f t="shared" si="221"/>
        <v>1.1908650000000001</v>
      </c>
      <c r="H536" s="21">
        <f t="shared" si="221"/>
        <v>1.052233</v>
      </c>
      <c r="I536" s="21">
        <f t="shared" si="221"/>
        <v>1.4183585000000001</v>
      </c>
      <c r="J536" s="21">
        <f t="shared" si="221"/>
        <v>0.37932375000000002</v>
      </c>
      <c r="K536" s="21">
        <f t="shared" si="221"/>
        <v>0.21822449999999999</v>
      </c>
      <c r="L536" s="21">
        <f t="shared" si="221"/>
        <v>0.1783275</v>
      </c>
      <c r="M536" s="21">
        <f t="shared" si="221"/>
        <v>0.89586900000000003</v>
      </c>
      <c r="N536" s="21">
        <f t="shared" si="221"/>
        <v>0.82413499999999995</v>
      </c>
      <c r="O536" s="21">
        <f t="shared" si="221"/>
        <v>0.71935499999999997</v>
      </c>
      <c r="P536" s="21">
        <f t="shared" si="221"/>
        <v>0.469495</v>
      </c>
      <c r="Q536" s="21">
        <f t="shared" si="221"/>
        <v>0.42315000000000003</v>
      </c>
      <c r="R536" s="21">
        <f t="shared" si="221"/>
        <v>0.21157500000000001</v>
      </c>
      <c r="S536" s="21">
        <f t="shared" si="221"/>
        <v>0.33045999999999998</v>
      </c>
      <c r="T536" s="21">
        <f t="shared" si="221"/>
        <v>5.4908749999999999E-2</v>
      </c>
      <c r="U536" s="21">
        <f t="shared" si="221"/>
        <v>6.6494999999999999E-2</v>
      </c>
      <c r="V536" s="21">
        <f t="shared" si="221"/>
        <v>4.6546499999999998E-2</v>
      </c>
      <c r="W536" s="21">
        <f t="shared" si="221"/>
        <v>6.2867999999999993E-2</v>
      </c>
      <c r="X536" s="21">
        <f t="shared" si="221"/>
        <v>1.22915E-2</v>
      </c>
      <c r="Y536" s="21">
        <f t="shared" si="221"/>
        <v>2.5590499999999999E-2</v>
      </c>
      <c r="Z536" s="21">
        <f t="shared" si="221"/>
        <v>0</v>
      </c>
      <c r="AA536" s="21">
        <f t="shared" si="221"/>
        <v>0</v>
      </c>
      <c r="AB536" s="21">
        <f t="shared" si="221"/>
        <v>0</v>
      </c>
      <c r="AC536" s="21">
        <f t="shared" si="221"/>
        <v>0</v>
      </c>
      <c r="AD536" s="21">
        <f t="shared" si="221"/>
        <v>0</v>
      </c>
      <c r="AE536" s="21">
        <f t="shared" si="221"/>
        <v>0</v>
      </c>
    </row>
    <row r="537" spans="1:31" x14ac:dyDescent="0.2">
      <c r="A537" s="9" t="s">
        <v>479</v>
      </c>
      <c r="B537" s="4" t="s">
        <v>480</v>
      </c>
      <c r="C537" s="35">
        <f t="shared" ref="C537:AE537" si="222">+C253</f>
        <v>1.1384749999999999</v>
      </c>
      <c r="D537" s="35">
        <f t="shared" si="222"/>
        <v>0.85033000000000003</v>
      </c>
      <c r="E537" s="35">
        <f t="shared" si="222"/>
        <v>0.97526000000000002</v>
      </c>
      <c r="F537" s="35">
        <f t="shared" si="222"/>
        <v>1.1022050000000001</v>
      </c>
      <c r="G537" s="35">
        <f t="shared" si="222"/>
        <v>1.1908650000000001</v>
      </c>
      <c r="H537" s="35">
        <f t="shared" si="222"/>
        <v>1.052233</v>
      </c>
      <c r="I537" s="35">
        <f t="shared" si="222"/>
        <v>1.4183585000000001</v>
      </c>
      <c r="J537" s="35">
        <f t="shared" si="222"/>
        <v>0.37932375000000002</v>
      </c>
      <c r="K537" s="35">
        <f t="shared" si="222"/>
        <v>0.21822449999999999</v>
      </c>
      <c r="L537" s="35">
        <f t="shared" si="222"/>
        <v>0.1783275</v>
      </c>
      <c r="M537" s="35">
        <f t="shared" si="222"/>
        <v>0.89586900000000003</v>
      </c>
      <c r="N537" s="35">
        <f t="shared" si="222"/>
        <v>0.82413499999999995</v>
      </c>
      <c r="O537" s="35">
        <f t="shared" si="222"/>
        <v>0.71935499999999997</v>
      </c>
      <c r="P537" s="35">
        <f t="shared" si="222"/>
        <v>0.469495</v>
      </c>
      <c r="Q537" s="35">
        <f t="shared" si="222"/>
        <v>0.42315000000000003</v>
      </c>
      <c r="R537" s="35">
        <f t="shared" si="222"/>
        <v>0.21157500000000001</v>
      </c>
      <c r="S537" s="35">
        <f t="shared" si="222"/>
        <v>0.33045999999999998</v>
      </c>
      <c r="T537" s="35">
        <f t="shared" si="222"/>
        <v>5.4908749999999999E-2</v>
      </c>
      <c r="U537" s="35">
        <f t="shared" si="222"/>
        <v>6.6494999999999999E-2</v>
      </c>
      <c r="V537" s="35">
        <f t="shared" si="222"/>
        <v>4.6546499999999998E-2</v>
      </c>
      <c r="W537" s="35">
        <f t="shared" si="222"/>
        <v>6.2867999999999993E-2</v>
      </c>
      <c r="X537" s="35">
        <f t="shared" si="222"/>
        <v>1.22915E-2</v>
      </c>
      <c r="Y537" s="35">
        <f t="shared" si="222"/>
        <v>2.5590499999999999E-2</v>
      </c>
      <c r="Z537" s="35">
        <f t="shared" si="222"/>
        <v>0</v>
      </c>
      <c r="AA537" s="35">
        <f t="shared" si="222"/>
        <v>0</v>
      </c>
      <c r="AB537" s="35">
        <f t="shared" si="222"/>
        <v>0</v>
      </c>
      <c r="AC537" s="35">
        <f t="shared" si="222"/>
        <v>0</v>
      </c>
      <c r="AD537" s="35">
        <f t="shared" si="222"/>
        <v>0</v>
      </c>
      <c r="AE537" s="35">
        <f t="shared" si="222"/>
        <v>0</v>
      </c>
    </row>
    <row r="538" spans="1:31" x14ac:dyDescent="0.2">
      <c r="A538" s="9" t="s">
        <v>481</v>
      </c>
      <c r="B538" s="4" t="s">
        <v>482</v>
      </c>
      <c r="C538" s="35">
        <f t="shared" ref="C538:AE538" si="223">+C254</f>
        <v>0</v>
      </c>
      <c r="D538" s="35">
        <f t="shared" si="223"/>
        <v>0</v>
      </c>
      <c r="E538" s="35">
        <f t="shared" si="223"/>
        <v>0</v>
      </c>
      <c r="F538" s="35">
        <f t="shared" si="223"/>
        <v>0</v>
      </c>
      <c r="G538" s="35">
        <f t="shared" si="223"/>
        <v>0</v>
      </c>
      <c r="H538" s="35">
        <f t="shared" si="223"/>
        <v>0</v>
      </c>
      <c r="I538" s="35">
        <f t="shared" si="223"/>
        <v>0</v>
      </c>
      <c r="J538" s="35">
        <f t="shared" si="223"/>
        <v>0</v>
      </c>
      <c r="K538" s="35">
        <f t="shared" si="223"/>
        <v>0</v>
      </c>
      <c r="L538" s="35">
        <f t="shared" si="223"/>
        <v>0</v>
      </c>
      <c r="M538" s="35">
        <f t="shared" si="223"/>
        <v>0</v>
      </c>
      <c r="N538" s="35">
        <f t="shared" si="223"/>
        <v>0</v>
      </c>
      <c r="O538" s="35">
        <f t="shared" si="223"/>
        <v>0</v>
      </c>
      <c r="P538" s="35">
        <f t="shared" si="223"/>
        <v>0</v>
      </c>
      <c r="Q538" s="35">
        <f t="shared" si="223"/>
        <v>0</v>
      </c>
      <c r="R538" s="35">
        <f t="shared" si="223"/>
        <v>0</v>
      </c>
      <c r="S538" s="35">
        <f t="shared" si="223"/>
        <v>0</v>
      </c>
      <c r="T538" s="35">
        <f t="shared" si="223"/>
        <v>0</v>
      </c>
      <c r="U538" s="35">
        <f t="shared" si="223"/>
        <v>0</v>
      </c>
      <c r="V538" s="35">
        <f t="shared" si="223"/>
        <v>0</v>
      </c>
      <c r="W538" s="35">
        <f t="shared" si="223"/>
        <v>0</v>
      </c>
      <c r="X538" s="35">
        <f t="shared" si="223"/>
        <v>0</v>
      </c>
      <c r="Y538" s="35">
        <f t="shared" si="223"/>
        <v>0</v>
      </c>
      <c r="Z538" s="35">
        <f t="shared" si="223"/>
        <v>0</v>
      </c>
      <c r="AA538" s="35">
        <f t="shared" si="223"/>
        <v>0</v>
      </c>
      <c r="AB538" s="35">
        <f t="shared" si="223"/>
        <v>0</v>
      </c>
      <c r="AC538" s="35">
        <f t="shared" si="223"/>
        <v>0</v>
      </c>
      <c r="AD538" s="35">
        <f t="shared" si="223"/>
        <v>0</v>
      </c>
      <c r="AE538" s="35">
        <f t="shared" si="223"/>
        <v>0</v>
      </c>
    </row>
    <row r="539" spans="1:31" x14ac:dyDescent="0.2">
      <c r="A539" s="9" t="s">
        <v>483</v>
      </c>
      <c r="B539" s="4" t="s">
        <v>484</v>
      </c>
      <c r="C539" s="35">
        <f t="shared" ref="C539:AE539" si="224">+C255</f>
        <v>0</v>
      </c>
      <c r="D539" s="35">
        <f t="shared" si="224"/>
        <v>0</v>
      </c>
      <c r="E539" s="35">
        <f t="shared" si="224"/>
        <v>0</v>
      </c>
      <c r="F539" s="35">
        <f t="shared" si="224"/>
        <v>0</v>
      </c>
      <c r="G539" s="35">
        <f t="shared" si="224"/>
        <v>0</v>
      </c>
      <c r="H539" s="35">
        <f t="shared" si="224"/>
        <v>0</v>
      </c>
      <c r="I539" s="35">
        <f t="shared" si="224"/>
        <v>0</v>
      </c>
      <c r="J539" s="35">
        <f t="shared" si="224"/>
        <v>0</v>
      </c>
      <c r="K539" s="35">
        <f t="shared" si="224"/>
        <v>0</v>
      </c>
      <c r="L539" s="35">
        <f t="shared" si="224"/>
        <v>0</v>
      </c>
      <c r="M539" s="35">
        <f t="shared" si="224"/>
        <v>0</v>
      </c>
      <c r="N539" s="35">
        <f t="shared" si="224"/>
        <v>0</v>
      </c>
      <c r="O539" s="35">
        <f t="shared" si="224"/>
        <v>0</v>
      </c>
      <c r="P539" s="35">
        <f t="shared" si="224"/>
        <v>0</v>
      </c>
      <c r="Q539" s="35">
        <f t="shared" si="224"/>
        <v>0</v>
      </c>
      <c r="R539" s="35">
        <f t="shared" si="224"/>
        <v>0</v>
      </c>
      <c r="S539" s="35">
        <f t="shared" si="224"/>
        <v>0</v>
      </c>
      <c r="T539" s="35">
        <f t="shared" si="224"/>
        <v>0</v>
      </c>
      <c r="U539" s="35">
        <f t="shared" si="224"/>
        <v>0</v>
      </c>
      <c r="V539" s="35">
        <f t="shared" si="224"/>
        <v>0</v>
      </c>
      <c r="W539" s="35">
        <f t="shared" si="224"/>
        <v>0</v>
      </c>
      <c r="X539" s="35">
        <f t="shared" si="224"/>
        <v>0</v>
      </c>
      <c r="Y539" s="35">
        <f t="shared" si="224"/>
        <v>0</v>
      </c>
      <c r="Z539" s="35">
        <f t="shared" si="224"/>
        <v>0</v>
      </c>
      <c r="AA539" s="35">
        <f t="shared" si="224"/>
        <v>0</v>
      </c>
      <c r="AB539" s="35">
        <f t="shared" si="224"/>
        <v>0</v>
      </c>
      <c r="AC539" s="35">
        <f t="shared" si="224"/>
        <v>0</v>
      </c>
      <c r="AD539" s="35">
        <f t="shared" si="224"/>
        <v>0</v>
      </c>
      <c r="AE539" s="35">
        <f t="shared" si="224"/>
        <v>0</v>
      </c>
    </row>
    <row r="540" spans="1:31" x14ac:dyDescent="0.2">
      <c r="A540" s="9" t="s">
        <v>485</v>
      </c>
      <c r="B540" s="4" t="s">
        <v>184</v>
      </c>
      <c r="C540" s="35">
        <f t="shared" ref="C540:AE540" si="225">+C256</f>
        <v>0</v>
      </c>
      <c r="D540" s="35">
        <f t="shared" si="225"/>
        <v>0</v>
      </c>
      <c r="E540" s="35">
        <f t="shared" si="225"/>
        <v>0</v>
      </c>
      <c r="F540" s="35">
        <f t="shared" si="225"/>
        <v>0</v>
      </c>
      <c r="G540" s="35">
        <f t="shared" si="225"/>
        <v>0</v>
      </c>
      <c r="H540" s="35">
        <f t="shared" si="225"/>
        <v>0</v>
      </c>
      <c r="I540" s="35">
        <f t="shared" si="225"/>
        <v>0</v>
      </c>
      <c r="J540" s="35">
        <f t="shared" si="225"/>
        <v>0</v>
      </c>
      <c r="K540" s="35">
        <f t="shared" si="225"/>
        <v>0</v>
      </c>
      <c r="L540" s="35">
        <f t="shared" si="225"/>
        <v>0</v>
      </c>
      <c r="M540" s="35">
        <f t="shared" si="225"/>
        <v>0</v>
      </c>
      <c r="N540" s="35">
        <f t="shared" si="225"/>
        <v>0</v>
      </c>
      <c r="O540" s="35">
        <f t="shared" si="225"/>
        <v>0</v>
      </c>
      <c r="P540" s="35">
        <f t="shared" si="225"/>
        <v>0</v>
      </c>
      <c r="Q540" s="35">
        <f t="shared" si="225"/>
        <v>0</v>
      </c>
      <c r="R540" s="35">
        <f t="shared" si="225"/>
        <v>0</v>
      </c>
      <c r="S540" s="35">
        <f t="shared" si="225"/>
        <v>0</v>
      </c>
      <c r="T540" s="35">
        <f t="shared" si="225"/>
        <v>0</v>
      </c>
      <c r="U540" s="35">
        <f t="shared" si="225"/>
        <v>0</v>
      </c>
      <c r="V540" s="35">
        <f t="shared" si="225"/>
        <v>0</v>
      </c>
      <c r="W540" s="35">
        <f t="shared" si="225"/>
        <v>0</v>
      </c>
      <c r="X540" s="35">
        <f t="shared" si="225"/>
        <v>0</v>
      </c>
      <c r="Y540" s="35">
        <f t="shared" si="225"/>
        <v>0</v>
      </c>
      <c r="Z540" s="35">
        <f t="shared" si="225"/>
        <v>0</v>
      </c>
      <c r="AA540" s="35">
        <f t="shared" si="225"/>
        <v>0</v>
      </c>
      <c r="AB540" s="35">
        <f t="shared" si="225"/>
        <v>0</v>
      </c>
      <c r="AC540" s="35">
        <f t="shared" si="225"/>
        <v>0</v>
      </c>
      <c r="AD540" s="35">
        <f t="shared" si="225"/>
        <v>0</v>
      </c>
      <c r="AE540" s="35">
        <f t="shared" si="225"/>
        <v>0</v>
      </c>
    </row>
    <row r="541" spans="1:31" x14ac:dyDescent="0.2">
      <c r="A541" s="9" t="s">
        <v>486</v>
      </c>
      <c r="B541" s="4" t="s">
        <v>487</v>
      </c>
      <c r="C541" s="21">
        <f t="shared" ref="C541:AE541" si="226">+C542+C543</f>
        <v>0</v>
      </c>
      <c r="D541" s="21">
        <f t="shared" si="226"/>
        <v>0</v>
      </c>
      <c r="E541" s="21">
        <f t="shared" si="226"/>
        <v>0</v>
      </c>
      <c r="F541" s="21">
        <f t="shared" si="226"/>
        <v>0</v>
      </c>
      <c r="G541" s="21">
        <f t="shared" si="226"/>
        <v>0</v>
      </c>
      <c r="H541" s="21">
        <f t="shared" si="226"/>
        <v>0</v>
      </c>
      <c r="I541" s="21">
        <f t="shared" si="226"/>
        <v>0</v>
      </c>
      <c r="J541" s="21">
        <f t="shared" si="226"/>
        <v>0</v>
      </c>
      <c r="K541" s="21">
        <f t="shared" si="226"/>
        <v>0</v>
      </c>
      <c r="L541" s="21">
        <f t="shared" si="226"/>
        <v>0</v>
      </c>
      <c r="M541" s="21">
        <f t="shared" si="226"/>
        <v>0</v>
      </c>
      <c r="N541" s="21">
        <f t="shared" si="226"/>
        <v>0</v>
      </c>
      <c r="O541" s="21">
        <f t="shared" si="226"/>
        <v>0</v>
      </c>
      <c r="P541" s="21">
        <f t="shared" si="226"/>
        <v>0</v>
      </c>
      <c r="Q541" s="21">
        <f t="shared" si="226"/>
        <v>0</v>
      </c>
      <c r="R541" s="21">
        <f t="shared" si="226"/>
        <v>0</v>
      </c>
      <c r="S541" s="21">
        <f t="shared" si="226"/>
        <v>0</v>
      </c>
      <c r="T541" s="21">
        <f t="shared" si="226"/>
        <v>0</v>
      </c>
      <c r="U541" s="21">
        <f t="shared" si="226"/>
        <v>0</v>
      </c>
      <c r="V541" s="21">
        <f t="shared" si="226"/>
        <v>0</v>
      </c>
      <c r="W541" s="21">
        <f t="shared" si="226"/>
        <v>0</v>
      </c>
      <c r="X541" s="21">
        <f t="shared" si="226"/>
        <v>0</v>
      </c>
      <c r="Y541" s="21">
        <f t="shared" si="226"/>
        <v>0</v>
      </c>
      <c r="Z541" s="21">
        <f t="shared" si="226"/>
        <v>0</v>
      </c>
      <c r="AA541" s="21">
        <f t="shared" si="226"/>
        <v>0</v>
      </c>
      <c r="AB541" s="21">
        <f t="shared" si="226"/>
        <v>0</v>
      </c>
      <c r="AC541" s="21">
        <f t="shared" si="226"/>
        <v>0</v>
      </c>
      <c r="AD541" s="21">
        <f t="shared" si="226"/>
        <v>0</v>
      </c>
      <c r="AE541" s="21">
        <f t="shared" si="226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227">+C546+C547+C548</f>
        <v>0.66738436368012943</v>
      </c>
      <c r="D545" s="21">
        <f t="shared" si="227"/>
        <v>0.65802863406620127</v>
      </c>
      <c r="E545" s="21">
        <f t="shared" si="227"/>
        <v>0.63961466685097323</v>
      </c>
      <c r="F545" s="21">
        <f t="shared" si="227"/>
        <v>0.56770307441079759</v>
      </c>
      <c r="G545" s="21">
        <f t="shared" si="227"/>
        <v>0.56298336584525632</v>
      </c>
      <c r="H545" s="21">
        <f t="shared" si="227"/>
        <v>0.54892237647104847</v>
      </c>
      <c r="I545" s="21">
        <f t="shared" si="227"/>
        <v>0.52737265734737493</v>
      </c>
      <c r="J545" s="21">
        <f t="shared" si="227"/>
        <v>0.54126360729672451</v>
      </c>
      <c r="K545" s="21">
        <f t="shared" si="227"/>
        <v>0.54193886046498685</v>
      </c>
      <c r="L545" s="21">
        <f t="shared" si="227"/>
        <v>0.45991232078514876</v>
      </c>
      <c r="M545" s="21">
        <f t="shared" si="227"/>
        <v>0.48482048206678552</v>
      </c>
      <c r="N545" s="21">
        <f t="shared" si="227"/>
        <v>0.481064720155086</v>
      </c>
      <c r="O545" s="21">
        <f t="shared" si="227"/>
        <v>0.53975172258839688</v>
      </c>
      <c r="P545" s="21">
        <f t="shared" si="227"/>
        <v>0.55221266119175705</v>
      </c>
      <c r="Q545" s="21">
        <f t="shared" si="227"/>
        <v>0.52667375432034591</v>
      </c>
      <c r="R545" s="21">
        <f t="shared" si="227"/>
        <v>0.43835231866876267</v>
      </c>
      <c r="S545" s="21">
        <f t="shared" si="227"/>
        <v>0.40282253978599258</v>
      </c>
      <c r="T545" s="21">
        <f t="shared" si="227"/>
        <v>0.34418567715088966</v>
      </c>
      <c r="U545" s="21">
        <f t="shared" si="227"/>
        <v>0.33037504819660596</v>
      </c>
      <c r="V545" s="21">
        <f t="shared" si="227"/>
        <v>0.30076733235293501</v>
      </c>
      <c r="W545" s="21">
        <f t="shared" si="227"/>
        <v>0.29708957496710559</v>
      </c>
      <c r="X545" s="21">
        <f t="shared" si="227"/>
        <v>0.31112160344090201</v>
      </c>
      <c r="Y545" s="21">
        <f t="shared" si="227"/>
        <v>0.30002422931902306</v>
      </c>
      <c r="Z545" s="21">
        <f t="shared" si="227"/>
        <v>0.30373673243157095</v>
      </c>
      <c r="AA545" s="21">
        <f t="shared" si="227"/>
        <v>0.35588588573646934</v>
      </c>
      <c r="AB545" s="21">
        <f t="shared" si="227"/>
        <v>0.38415824182370018</v>
      </c>
      <c r="AC545" s="21">
        <f t="shared" si="227"/>
        <v>0.30171597597836253</v>
      </c>
      <c r="AD545" s="21">
        <f t="shared" si="227"/>
        <v>0.30854305090767198</v>
      </c>
      <c r="AE545" s="21">
        <f t="shared" si="227"/>
        <v>0.31154049497566638</v>
      </c>
    </row>
    <row r="546" spans="1:31" x14ac:dyDescent="0.2">
      <c r="A546" s="9" t="s">
        <v>534</v>
      </c>
      <c r="B546" s="4" t="s">
        <v>798</v>
      </c>
      <c r="C546" s="36">
        <f t="shared" ref="C546:AE548" si="228">+C288</f>
        <v>0.17793216243162926</v>
      </c>
      <c r="D546" s="36">
        <f t="shared" si="228"/>
        <v>0.17736863638880121</v>
      </c>
      <c r="E546" s="36">
        <f t="shared" si="228"/>
        <v>0.16840485011407316</v>
      </c>
      <c r="F546" s="36">
        <f t="shared" si="228"/>
        <v>0.10736055740004753</v>
      </c>
      <c r="G546" s="36">
        <f t="shared" si="228"/>
        <v>0.11494268604800638</v>
      </c>
      <c r="H546" s="36">
        <f t="shared" si="228"/>
        <v>0.11480921342504856</v>
      </c>
      <c r="I546" s="36">
        <f t="shared" si="228"/>
        <v>0.10894215778277495</v>
      </c>
      <c r="J546" s="36">
        <f t="shared" si="228"/>
        <v>0.12172619798367455</v>
      </c>
      <c r="K546" s="36">
        <f t="shared" si="228"/>
        <v>0.11818447821363698</v>
      </c>
      <c r="L546" s="36">
        <f t="shared" si="228"/>
        <v>4.5786037865648888E-2</v>
      </c>
      <c r="M546" s="36">
        <f t="shared" si="228"/>
        <v>6.7119346929285534E-2</v>
      </c>
      <c r="N546" s="36">
        <f t="shared" si="228"/>
        <v>8.0144630776011097E-2</v>
      </c>
      <c r="O546" s="36">
        <f t="shared" si="228"/>
        <v>0.15726070057552197</v>
      </c>
      <c r="P546" s="36">
        <f t="shared" si="228"/>
        <v>0.18949370094485712</v>
      </c>
      <c r="Q546" s="36">
        <f t="shared" si="228"/>
        <v>0.17952003361254601</v>
      </c>
      <c r="R546" s="36">
        <f t="shared" si="228"/>
        <v>0.10902250344076275</v>
      </c>
      <c r="S546" s="36">
        <f t="shared" si="228"/>
        <v>9.2148032926992765E-2</v>
      </c>
      <c r="T546" s="36">
        <f t="shared" si="228"/>
        <v>5.6556593586589772E-2</v>
      </c>
      <c r="U546" s="36">
        <f t="shared" si="228"/>
        <v>6.8198235583606159E-2</v>
      </c>
      <c r="V546" s="36">
        <f t="shared" si="228"/>
        <v>6.3536123520985047E-2</v>
      </c>
      <c r="W546" s="36">
        <f t="shared" si="228"/>
        <v>9.2470570619605633E-2</v>
      </c>
      <c r="X546" s="36">
        <f t="shared" si="228"/>
        <v>0.10393881706340199</v>
      </c>
      <c r="Y546" s="36">
        <f t="shared" si="228"/>
        <v>9.2154203261023054E-2</v>
      </c>
      <c r="Z546" s="36">
        <f t="shared" si="228"/>
        <v>9.4944500151570951E-2</v>
      </c>
      <c r="AA546" s="36">
        <f t="shared" si="228"/>
        <v>0.14312772813546926</v>
      </c>
      <c r="AB546" s="36">
        <f t="shared" si="228"/>
        <v>0.1728084035207002</v>
      </c>
      <c r="AC546" s="36">
        <f t="shared" si="228"/>
        <v>8.8578918278362478E-2</v>
      </c>
      <c r="AD546" s="36">
        <f t="shared" si="228"/>
        <v>9.4282960607671953E-2</v>
      </c>
      <c r="AE546" s="36">
        <f t="shared" si="228"/>
        <v>9.6157372075666339E-2</v>
      </c>
    </row>
    <row r="547" spans="1:31" x14ac:dyDescent="0.2">
      <c r="A547" s="9" t="s">
        <v>535</v>
      </c>
      <c r="B547" s="4" t="s">
        <v>799</v>
      </c>
      <c r="C547" s="36">
        <f t="shared" si="228"/>
        <v>0.4894522012485002</v>
      </c>
      <c r="D547" s="36">
        <f t="shared" si="228"/>
        <v>0.48065999767740009</v>
      </c>
      <c r="E547" s="36">
        <f t="shared" si="228"/>
        <v>0.4712098167369001</v>
      </c>
      <c r="F547" s="36">
        <f t="shared" si="228"/>
        <v>0.46034251701075002</v>
      </c>
      <c r="G547" s="36">
        <f t="shared" si="228"/>
        <v>0.44804067979724993</v>
      </c>
      <c r="H547" s="36">
        <f t="shared" si="228"/>
        <v>0.43411316304599989</v>
      </c>
      <c r="I547" s="36">
        <f t="shared" si="228"/>
        <v>0.41843049956459999</v>
      </c>
      <c r="J547" s="36">
        <f t="shared" si="228"/>
        <v>0.41953740931304995</v>
      </c>
      <c r="K547" s="36">
        <f t="shared" si="228"/>
        <v>0.42375438225134981</v>
      </c>
      <c r="L547" s="36">
        <f t="shared" si="228"/>
        <v>0.41412628291949988</v>
      </c>
      <c r="M547" s="36">
        <f t="shared" si="228"/>
        <v>0.41770113513749996</v>
      </c>
      <c r="N547" s="36">
        <f t="shared" si="228"/>
        <v>0.40092008937907492</v>
      </c>
      <c r="O547" s="36">
        <f t="shared" si="228"/>
        <v>0.38249102201287494</v>
      </c>
      <c r="P547" s="36">
        <f t="shared" si="228"/>
        <v>0.36271896024689987</v>
      </c>
      <c r="Q547" s="36">
        <f t="shared" si="228"/>
        <v>0.34715372070779987</v>
      </c>
      <c r="R547" s="36">
        <f t="shared" si="228"/>
        <v>0.32932981522799992</v>
      </c>
      <c r="S547" s="36">
        <f t="shared" si="228"/>
        <v>0.31067450685899983</v>
      </c>
      <c r="T547" s="36">
        <f t="shared" si="228"/>
        <v>0.28762908356429989</v>
      </c>
      <c r="U547" s="36">
        <f t="shared" si="228"/>
        <v>0.2621768126129998</v>
      </c>
      <c r="V547" s="36">
        <f t="shared" si="228"/>
        <v>0.23723120883194995</v>
      </c>
      <c r="W547" s="36">
        <f t="shared" si="228"/>
        <v>0.20461900434749997</v>
      </c>
      <c r="X547" s="36">
        <f t="shared" si="228"/>
        <v>0.20718278637750004</v>
      </c>
      <c r="Y547" s="36">
        <f t="shared" si="228"/>
        <v>0.20787002605800003</v>
      </c>
      <c r="Z547" s="36">
        <f t="shared" si="228"/>
        <v>0.20879223228000002</v>
      </c>
      <c r="AA547" s="36">
        <f t="shared" si="228"/>
        <v>0.21275815760100009</v>
      </c>
      <c r="AB547" s="36">
        <f t="shared" si="228"/>
        <v>0.21134983830299994</v>
      </c>
      <c r="AC547" s="36">
        <f t="shared" si="228"/>
        <v>0.21313705770000002</v>
      </c>
      <c r="AD547" s="36">
        <f t="shared" si="228"/>
        <v>0.21426009030000004</v>
      </c>
      <c r="AE547" s="36">
        <f t="shared" si="228"/>
        <v>0.21538312290000003</v>
      </c>
    </row>
    <row r="548" spans="1:31" x14ac:dyDescent="0.2">
      <c r="A548" s="9" t="s">
        <v>536</v>
      </c>
      <c r="B548" s="4" t="s">
        <v>184</v>
      </c>
      <c r="C548" s="36">
        <f t="shared" si="228"/>
        <v>0</v>
      </c>
      <c r="D548" s="36">
        <f t="shared" si="228"/>
        <v>0</v>
      </c>
      <c r="E548" s="36">
        <f t="shared" si="228"/>
        <v>0</v>
      </c>
      <c r="F548" s="36">
        <f t="shared" si="228"/>
        <v>0</v>
      </c>
      <c r="G548" s="36">
        <f t="shared" si="228"/>
        <v>0</v>
      </c>
      <c r="H548" s="36">
        <f t="shared" si="228"/>
        <v>0</v>
      </c>
      <c r="I548" s="36">
        <f t="shared" si="228"/>
        <v>0</v>
      </c>
      <c r="J548" s="36">
        <f t="shared" si="228"/>
        <v>0</v>
      </c>
      <c r="K548" s="36">
        <f t="shared" si="228"/>
        <v>0</v>
      </c>
      <c r="L548" s="36">
        <f t="shared" si="228"/>
        <v>0</v>
      </c>
      <c r="M548" s="36">
        <f t="shared" si="228"/>
        <v>0</v>
      </c>
      <c r="N548" s="36">
        <f t="shared" si="228"/>
        <v>0</v>
      </c>
      <c r="O548" s="36">
        <f t="shared" si="228"/>
        <v>0</v>
      </c>
      <c r="P548" s="36">
        <f t="shared" si="228"/>
        <v>0</v>
      </c>
      <c r="Q548" s="36">
        <f t="shared" si="228"/>
        <v>0</v>
      </c>
      <c r="R548" s="36">
        <f t="shared" si="228"/>
        <v>0</v>
      </c>
      <c r="S548" s="36">
        <f t="shared" si="228"/>
        <v>0</v>
      </c>
      <c r="T548" s="36">
        <f t="shared" si="228"/>
        <v>0</v>
      </c>
      <c r="U548" s="36">
        <f t="shared" si="228"/>
        <v>0</v>
      </c>
      <c r="V548" s="36">
        <f t="shared" si="228"/>
        <v>0</v>
      </c>
      <c r="W548" s="36">
        <f t="shared" si="228"/>
        <v>0</v>
      </c>
      <c r="X548" s="36">
        <f t="shared" si="228"/>
        <v>0</v>
      </c>
      <c r="Y548" s="36">
        <f t="shared" si="228"/>
        <v>0</v>
      </c>
      <c r="Z548" s="36">
        <f t="shared" si="228"/>
        <v>0</v>
      </c>
      <c r="AA548" s="36">
        <f t="shared" si="228"/>
        <v>0</v>
      </c>
      <c r="AB548" s="36">
        <f t="shared" si="228"/>
        <v>0</v>
      </c>
      <c r="AC548" s="36">
        <f t="shared" si="228"/>
        <v>0</v>
      </c>
      <c r="AD548" s="36">
        <f t="shared" si="228"/>
        <v>0</v>
      </c>
      <c r="AE548" s="36">
        <f t="shared" si="228"/>
        <v>0</v>
      </c>
    </row>
    <row r="549" spans="1:31" x14ac:dyDescent="0.2">
      <c r="A549" s="9" t="s">
        <v>537</v>
      </c>
      <c r="B549" s="4" t="s">
        <v>538</v>
      </c>
      <c r="C549" s="21">
        <f t="shared" ref="C549:AE549" si="229">+C550+C551</f>
        <v>0</v>
      </c>
      <c r="D549" s="21">
        <f t="shared" si="229"/>
        <v>0</v>
      </c>
      <c r="E549" s="21">
        <f t="shared" si="229"/>
        <v>0</v>
      </c>
      <c r="F549" s="21">
        <f t="shared" si="229"/>
        <v>0</v>
      </c>
      <c r="G549" s="21">
        <f t="shared" si="229"/>
        <v>0</v>
      </c>
      <c r="H549" s="21">
        <f t="shared" si="229"/>
        <v>0</v>
      </c>
      <c r="I549" s="21">
        <f t="shared" si="229"/>
        <v>0</v>
      </c>
      <c r="J549" s="21">
        <f t="shared" si="229"/>
        <v>0</v>
      </c>
      <c r="K549" s="21">
        <f t="shared" si="229"/>
        <v>0</v>
      </c>
      <c r="L549" s="21">
        <f t="shared" si="229"/>
        <v>0</v>
      </c>
      <c r="M549" s="21">
        <f t="shared" si="229"/>
        <v>0</v>
      </c>
      <c r="N549" s="21">
        <f t="shared" si="229"/>
        <v>0</v>
      </c>
      <c r="O549" s="21">
        <f t="shared" si="229"/>
        <v>0</v>
      </c>
      <c r="P549" s="21">
        <f t="shared" si="229"/>
        <v>0</v>
      </c>
      <c r="Q549" s="21">
        <f t="shared" si="229"/>
        <v>0</v>
      </c>
      <c r="R549" s="21">
        <f t="shared" si="229"/>
        <v>0</v>
      </c>
      <c r="S549" s="21">
        <f t="shared" si="229"/>
        <v>0</v>
      </c>
      <c r="T549" s="21">
        <f t="shared" si="229"/>
        <v>0</v>
      </c>
      <c r="U549" s="21">
        <f t="shared" si="229"/>
        <v>0</v>
      </c>
      <c r="V549" s="21">
        <f t="shared" si="229"/>
        <v>0</v>
      </c>
      <c r="W549" s="21">
        <f t="shared" si="229"/>
        <v>0</v>
      </c>
      <c r="X549" s="21">
        <f t="shared" si="229"/>
        <v>0</v>
      </c>
      <c r="Y549" s="21">
        <f t="shared" si="229"/>
        <v>0</v>
      </c>
      <c r="Z549" s="21">
        <f t="shared" si="229"/>
        <v>0</v>
      </c>
      <c r="AA549" s="21">
        <f t="shared" si="229"/>
        <v>0</v>
      </c>
      <c r="AB549" s="21">
        <f t="shared" si="229"/>
        <v>0</v>
      </c>
      <c r="AC549" s="21">
        <f t="shared" si="229"/>
        <v>0</v>
      </c>
      <c r="AD549" s="21">
        <f t="shared" si="229"/>
        <v>0</v>
      </c>
      <c r="AE549" s="21">
        <f t="shared" si="229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5">
        <f t="shared" ref="C554:AE554" si="230">+C296</f>
        <v>0</v>
      </c>
      <c r="D554" s="35">
        <f t="shared" si="230"/>
        <v>0</v>
      </c>
      <c r="E554" s="35">
        <f t="shared" si="230"/>
        <v>0</v>
      </c>
      <c r="F554" s="35">
        <f t="shared" si="230"/>
        <v>0</v>
      </c>
      <c r="G554" s="35">
        <f t="shared" si="230"/>
        <v>0</v>
      </c>
      <c r="H554" s="35">
        <f t="shared" si="230"/>
        <v>0</v>
      </c>
      <c r="I554" s="35">
        <f t="shared" si="230"/>
        <v>0</v>
      </c>
      <c r="J554" s="35">
        <f t="shared" si="230"/>
        <v>0</v>
      </c>
      <c r="K554" s="35">
        <f t="shared" si="230"/>
        <v>0</v>
      </c>
      <c r="L554" s="35">
        <f t="shared" si="230"/>
        <v>0</v>
      </c>
      <c r="M554" s="35">
        <f t="shared" si="230"/>
        <v>0</v>
      </c>
      <c r="N554" s="35">
        <f t="shared" si="230"/>
        <v>0</v>
      </c>
      <c r="O554" s="35">
        <f t="shared" si="230"/>
        <v>0</v>
      </c>
      <c r="P554" s="35">
        <f t="shared" si="230"/>
        <v>0</v>
      </c>
      <c r="Q554" s="35">
        <f t="shared" si="230"/>
        <v>0</v>
      </c>
      <c r="R554" s="35">
        <f t="shared" si="230"/>
        <v>0</v>
      </c>
      <c r="S554" s="35">
        <f t="shared" si="230"/>
        <v>0</v>
      </c>
      <c r="T554" s="35">
        <f t="shared" si="230"/>
        <v>0</v>
      </c>
      <c r="U554" s="35">
        <f t="shared" si="230"/>
        <v>0</v>
      </c>
      <c r="V554" s="35">
        <f t="shared" si="230"/>
        <v>0</v>
      </c>
      <c r="W554" s="35">
        <f t="shared" si="230"/>
        <v>0</v>
      </c>
      <c r="X554" s="35">
        <f t="shared" si="230"/>
        <v>0</v>
      </c>
      <c r="Y554" s="35">
        <f t="shared" si="230"/>
        <v>0</v>
      </c>
      <c r="Z554" s="35">
        <f t="shared" si="230"/>
        <v>0</v>
      </c>
      <c r="AA554" s="35">
        <f t="shared" si="230"/>
        <v>0</v>
      </c>
      <c r="AB554" s="35">
        <f t="shared" si="230"/>
        <v>0</v>
      </c>
      <c r="AC554" s="35">
        <f t="shared" si="230"/>
        <v>0</v>
      </c>
      <c r="AD554" s="35">
        <f t="shared" si="230"/>
        <v>0</v>
      </c>
      <c r="AE554" s="35">
        <f t="shared" si="230"/>
        <v>0</v>
      </c>
    </row>
    <row r="555" spans="1:31" x14ac:dyDescent="0.2">
      <c r="A555" s="12" t="s">
        <v>548</v>
      </c>
      <c r="B555" s="7" t="s">
        <v>804</v>
      </c>
      <c r="C555" s="28">
        <f t="shared" ref="C555:AE555" si="231">+C556+C559+C562+C565+C568++C571+C574+C575</f>
        <v>0.14427689649897005</v>
      </c>
      <c r="D555" s="28">
        <f t="shared" si="231"/>
        <v>0.18336803093241802</v>
      </c>
      <c r="E555" s="28">
        <f t="shared" si="231"/>
        <v>0.15265009399879415</v>
      </c>
      <c r="F555" s="28">
        <f t="shared" si="231"/>
        <v>0.21628866439128341</v>
      </c>
      <c r="G555" s="28">
        <f t="shared" si="231"/>
        <v>0.53213675517474668</v>
      </c>
      <c r="H555" s="28">
        <f t="shared" si="231"/>
        <v>0.16519082225529835</v>
      </c>
      <c r="I555" s="28">
        <f t="shared" si="231"/>
        <v>0.3277598267606181</v>
      </c>
      <c r="J555" s="28">
        <f t="shared" si="231"/>
        <v>0.16404329038511059</v>
      </c>
      <c r="K555" s="28">
        <f t="shared" si="231"/>
        <v>7.6206913589185687E-2</v>
      </c>
      <c r="L555" s="28">
        <f t="shared" si="231"/>
        <v>0.9942067089840152</v>
      </c>
      <c r="M555" s="28">
        <f t="shared" si="231"/>
        <v>0.2062192916807587</v>
      </c>
      <c r="N555" s="28">
        <f t="shared" si="231"/>
        <v>3.0960206231018153E-2</v>
      </c>
      <c r="O555" s="28">
        <f t="shared" si="231"/>
        <v>0.54384588639373854</v>
      </c>
      <c r="P555" s="28">
        <f t="shared" si="231"/>
        <v>0.15388934910242202</v>
      </c>
      <c r="Q555" s="28">
        <f t="shared" si="231"/>
        <v>0.25923414082057755</v>
      </c>
      <c r="R555" s="28">
        <f t="shared" si="231"/>
        <v>0.36211013051419239</v>
      </c>
      <c r="S555" s="28">
        <f t="shared" si="231"/>
        <v>0.18682070903963113</v>
      </c>
      <c r="T555" s="28">
        <f t="shared" si="231"/>
        <v>0.309722472440147</v>
      </c>
      <c r="U555" s="28">
        <f t="shared" si="231"/>
        <v>0.30675675551265646</v>
      </c>
      <c r="V555" s="28">
        <f t="shared" si="231"/>
        <v>0.35686927167934085</v>
      </c>
      <c r="W555" s="28">
        <f t="shared" si="231"/>
        <v>0.57584207895479245</v>
      </c>
      <c r="X555" s="28">
        <f t="shared" si="231"/>
        <v>0.58145880679374606</v>
      </c>
      <c r="Y555" s="28">
        <f t="shared" si="231"/>
        <v>0.54600385881563784</v>
      </c>
      <c r="Z555" s="28">
        <f t="shared" si="231"/>
        <v>7.8853132875353144E-2</v>
      </c>
      <c r="AA555" s="28">
        <f t="shared" si="231"/>
        <v>0.17247267470344682</v>
      </c>
      <c r="AB555" s="28">
        <f t="shared" si="231"/>
        <v>0.37019874341492981</v>
      </c>
      <c r="AC555" s="28">
        <f t="shared" si="231"/>
        <v>8.9937994273653038E-2</v>
      </c>
      <c r="AD555" s="28">
        <f t="shared" si="231"/>
        <v>9.5513355845143852</v>
      </c>
      <c r="AE555" s="28">
        <f t="shared" si="231"/>
        <v>0.1151221334186123</v>
      </c>
    </row>
    <row r="556" spans="1:31" x14ac:dyDescent="0.2">
      <c r="A556" s="9" t="s">
        <v>549</v>
      </c>
      <c r="B556" s="4" t="s">
        <v>550</v>
      </c>
      <c r="C556" s="21">
        <f t="shared" ref="C556:AE556" si="232">+C557+C558</f>
        <v>0.13674779024175593</v>
      </c>
      <c r="D556" s="21">
        <f t="shared" si="232"/>
        <v>0.16931970660905427</v>
      </c>
      <c r="E556" s="21">
        <f t="shared" si="232"/>
        <v>0.14225408056489569</v>
      </c>
      <c r="F556" s="21">
        <f t="shared" si="232"/>
        <v>0.20353766279465943</v>
      </c>
      <c r="G556" s="21">
        <f t="shared" si="232"/>
        <v>0.49684576195289099</v>
      </c>
      <c r="H556" s="21">
        <f t="shared" si="232"/>
        <v>0.14774205952659894</v>
      </c>
      <c r="I556" s="21">
        <f t="shared" si="232"/>
        <v>0.32236943784034999</v>
      </c>
      <c r="J556" s="21">
        <f t="shared" si="232"/>
        <v>0.15603869852271673</v>
      </c>
      <c r="K556" s="21">
        <f t="shared" si="232"/>
        <v>7.3418187047687197E-2</v>
      </c>
      <c r="L556" s="21">
        <f t="shared" si="232"/>
        <v>0.93340452236232196</v>
      </c>
      <c r="M556" s="21">
        <f t="shared" si="232"/>
        <v>0.19460906986017432</v>
      </c>
      <c r="N556" s="21">
        <f t="shared" si="232"/>
        <v>2.9253721220118545E-2</v>
      </c>
      <c r="O556" s="21">
        <f t="shared" si="232"/>
        <v>0.53484350105046652</v>
      </c>
      <c r="P556" s="21">
        <f t="shared" si="232"/>
        <v>0.12983083588642202</v>
      </c>
      <c r="Q556" s="21">
        <f t="shared" si="232"/>
        <v>0.24588745108857757</v>
      </c>
      <c r="R556" s="21">
        <f t="shared" si="232"/>
        <v>0.32171718001819238</v>
      </c>
      <c r="S556" s="21">
        <f t="shared" si="232"/>
        <v>0.17418057524763114</v>
      </c>
      <c r="T556" s="21">
        <f t="shared" si="232"/>
        <v>0.29913026963614697</v>
      </c>
      <c r="U556" s="21">
        <f t="shared" si="232"/>
        <v>0.29594592703265649</v>
      </c>
      <c r="V556" s="21">
        <f t="shared" si="232"/>
        <v>0.35219868898334084</v>
      </c>
      <c r="W556" s="21">
        <f t="shared" si="232"/>
        <v>0.54608587448679247</v>
      </c>
      <c r="X556" s="21">
        <f t="shared" si="232"/>
        <v>0.56838024613774607</v>
      </c>
      <c r="Y556" s="21">
        <f t="shared" si="232"/>
        <v>0.5289753560076379</v>
      </c>
      <c r="Z556" s="21">
        <f t="shared" si="232"/>
        <v>7.3203707212953148E-2</v>
      </c>
      <c r="AA556" s="21">
        <f t="shared" si="232"/>
        <v>0.16137598058344682</v>
      </c>
      <c r="AB556" s="21">
        <f t="shared" si="232"/>
        <v>0.34611412916292977</v>
      </c>
      <c r="AC556" s="21">
        <f t="shared" si="232"/>
        <v>8.037210897765304E-2</v>
      </c>
      <c r="AD556" s="21">
        <f t="shared" si="232"/>
        <v>9.2825236031167844</v>
      </c>
      <c r="AE556" s="21">
        <f t="shared" si="232"/>
        <v>0.10105327978021229</v>
      </c>
    </row>
    <row r="557" spans="1:31" x14ac:dyDescent="0.2">
      <c r="A557" s="9" t="s">
        <v>551</v>
      </c>
      <c r="B557" s="4" t="s">
        <v>552</v>
      </c>
      <c r="C557" s="35">
        <f t="shared" ref="C557:AE557" si="233">+C299</f>
        <v>0.13674779024175593</v>
      </c>
      <c r="D557" s="35">
        <f t="shared" si="233"/>
        <v>0.16931970660905427</v>
      </c>
      <c r="E557" s="35">
        <f t="shared" si="233"/>
        <v>0.14225408056489569</v>
      </c>
      <c r="F557" s="35">
        <f t="shared" si="233"/>
        <v>0.20353766279465943</v>
      </c>
      <c r="G557" s="35">
        <f t="shared" si="233"/>
        <v>0.49684576195289099</v>
      </c>
      <c r="H557" s="35">
        <f t="shared" si="233"/>
        <v>0.14774205952659894</v>
      </c>
      <c r="I557" s="35">
        <f t="shared" si="233"/>
        <v>0.32236943784034999</v>
      </c>
      <c r="J557" s="35">
        <f t="shared" si="233"/>
        <v>0.15603869852271673</v>
      </c>
      <c r="K557" s="35">
        <f t="shared" si="233"/>
        <v>7.3418187047687197E-2</v>
      </c>
      <c r="L557" s="35">
        <f t="shared" si="233"/>
        <v>0.93340452236232196</v>
      </c>
      <c r="M557" s="35">
        <f t="shared" si="233"/>
        <v>0.19460906986017432</v>
      </c>
      <c r="N557" s="35">
        <f t="shared" si="233"/>
        <v>2.9253721220118545E-2</v>
      </c>
      <c r="O557" s="35">
        <f t="shared" si="233"/>
        <v>0.53484350105046652</v>
      </c>
      <c r="P557" s="35">
        <f t="shared" si="233"/>
        <v>0.12983083588642202</v>
      </c>
      <c r="Q557" s="35">
        <f t="shared" si="233"/>
        <v>0.24588745108857757</v>
      </c>
      <c r="R557" s="35">
        <f t="shared" si="233"/>
        <v>0.32171718001819238</v>
      </c>
      <c r="S557" s="35">
        <f t="shared" si="233"/>
        <v>0.17418057524763114</v>
      </c>
      <c r="T557" s="35">
        <f t="shared" si="233"/>
        <v>0.29913026963614697</v>
      </c>
      <c r="U557" s="35">
        <f t="shared" si="233"/>
        <v>0.29594592703265649</v>
      </c>
      <c r="V557" s="35">
        <f t="shared" si="233"/>
        <v>0.35219868898334084</v>
      </c>
      <c r="W557" s="35">
        <f t="shared" si="233"/>
        <v>0.54608587448679247</v>
      </c>
      <c r="X557" s="35">
        <f t="shared" si="233"/>
        <v>0.56838024613774607</v>
      </c>
      <c r="Y557" s="35">
        <f t="shared" si="233"/>
        <v>0.5289753560076379</v>
      </c>
      <c r="Z557" s="35">
        <f t="shared" si="233"/>
        <v>7.3203707212953148E-2</v>
      </c>
      <c r="AA557" s="35">
        <f t="shared" si="233"/>
        <v>0.16137598058344682</v>
      </c>
      <c r="AB557" s="35">
        <f t="shared" si="233"/>
        <v>0.34611412916292977</v>
      </c>
      <c r="AC557" s="35">
        <f t="shared" si="233"/>
        <v>8.037210897765304E-2</v>
      </c>
      <c r="AD557" s="35">
        <f t="shared" si="233"/>
        <v>9.2825236031167844</v>
      </c>
      <c r="AE557" s="35">
        <f t="shared" si="233"/>
        <v>0.10105327978021229</v>
      </c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234">+C560+C561</f>
        <v>1.1948473772141132E-3</v>
      </c>
      <c r="D559" s="21">
        <f t="shared" si="234"/>
        <v>1.0515711713637696E-3</v>
      </c>
      <c r="E559" s="21">
        <f t="shared" si="234"/>
        <v>1.4011182338984527E-3</v>
      </c>
      <c r="F559" s="21">
        <f t="shared" si="234"/>
        <v>8.0597993262397812E-4</v>
      </c>
      <c r="G559" s="21">
        <f t="shared" si="234"/>
        <v>2.0513402298556766E-3</v>
      </c>
      <c r="H559" s="21">
        <f t="shared" si="234"/>
        <v>2.9687767446994308E-3</v>
      </c>
      <c r="I559" s="21">
        <f t="shared" si="234"/>
        <v>7.9666258426806618E-4</v>
      </c>
      <c r="J559" s="21">
        <f t="shared" si="234"/>
        <v>1.0380346463938596E-3</v>
      </c>
      <c r="K559" s="21">
        <f t="shared" si="234"/>
        <v>2.2560874949849612E-4</v>
      </c>
      <c r="L559" s="21">
        <f t="shared" si="234"/>
        <v>4.6516422169326288E-4</v>
      </c>
      <c r="M559" s="21">
        <f t="shared" si="234"/>
        <v>1.7585762525843816E-3</v>
      </c>
      <c r="N559" s="21">
        <f t="shared" si="234"/>
        <v>3.3143976289960882E-4</v>
      </c>
      <c r="O559" s="21">
        <f t="shared" si="234"/>
        <v>1.694585407272081E-3</v>
      </c>
      <c r="P559" s="21">
        <f t="shared" si="234"/>
        <v>1.3608000000000001E-4</v>
      </c>
      <c r="Q559" s="21">
        <f t="shared" si="234"/>
        <v>4.4311050000000009E-4</v>
      </c>
      <c r="R559" s="21">
        <f t="shared" si="234"/>
        <v>5.7085560000000009E-3</v>
      </c>
      <c r="S559" s="21">
        <f t="shared" si="234"/>
        <v>2.0684159999999996E-3</v>
      </c>
      <c r="T559" s="21">
        <f t="shared" si="234"/>
        <v>4.2610050000000001E-4</v>
      </c>
      <c r="U559" s="21">
        <f t="shared" si="234"/>
        <v>8.5050000000000002E-4</v>
      </c>
      <c r="V559" s="21">
        <f t="shared" si="234"/>
        <v>6.5488500000000002E-4</v>
      </c>
      <c r="W559" s="21">
        <f t="shared" si="234"/>
        <v>2.5897725000000003E-3</v>
      </c>
      <c r="X559" s="21">
        <f t="shared" si="234"/>
        <v>3.9123000000000001E-4</v>
      </c>
      <c r="Y559" s="21">
        <f t="shared" si="234"/>
        <v>2.9767500000000001E-4</v>
      </c>
      <c r="Z559" s="21">
        <f t="shared" si="234"/>
        <v>1.8881100000000005E-4</v>
      </c>
      <c r="AA559" s="21">
        <f t="shared" si="234"/>
        <v>5.6643299999999998E-4</v>
      </c>
      <c r="AB559" s="21">
        <f t="shared" si="234"/>
        <v>4.3067619000000008E-3</v>
      </c>
      <c r="AC559" s="21">
        <f t="shared" si="234"/>
        <v>1.5138900000000004E-3</v>
      </c>
      <c r="AD559" s="21">
        <f t="shared" si="234"/>
        <v>0.16103962350000001</v>
      </c>
      <c r="AE559" s="21">
        <f t="shared" si="234"/>
        <v>2.2113000000000002E-4</v>
      </c>
    </row>
    <row r="560" spans="1:31" x14ac:dyDescent="0.2">
      <c r="A560" s="9" t="s">
        <v>669</v>
      </c>
      <c r="B560" s="4" t="s">
        <v>670</v>
      </c>
      <c r="C560" s="35">
        <f t="shared" ref="C560:AE560" si="235">+C384</f>
        <v>1.1948473772141132E-3</v>
      </c>
      <c r="D560" s="35">
        <f t="shared" si="235"/>
        <v>1.0515711713637696E-3</v>
      </c>
      <c r="E560" s="35">
        <f t="shared" si="235"/>
        <v>1.4011182338984527E-3</v>
      </c>
      <c r="F560" s="35">
        <f t="shared" si="235"/>
        <v>8.0597993262397812E-4</v>
      </c>
      <c r="G560" s="35">
        <f t="shared" si="235"/>
        <v>2.0513402298556766E-3</v>
      </c>
      <c r="H560" s="35">
        <f t="shared" si="235"/>
        <v>2.9687767446994308E-3</v>
      </c>
      <c r="I560" s="35">
        <f t="shared" si="235"/>
        <v>7.9666258426806618E-4</v>
      </c>
      <c r="J560" s="35">
        <f t="shared" si="235"/>
        <v>1.0380346463938596E-3</v>
      </c>
      <c r="K560" s="35">
        <f t="shared" si="235"/>
        <v>2.2560874949849612E-4</v>
      </c>
      <c r="L560" s="35">
        <f t="shared" si="235"/>
        <v>4.6516422169326288E-4</v>
      </c>
      <c r="M560" s="35">
        <f t="shared" si="235"/>
        <v>1.7585762525843816E-3</v>
      </c>
      <c r="N560" s="35">
        <f t="shared" si="235"/>
        <v>3.3143976289960882E-4</v>
      </c>
      <c r="O560" s="35">
        <f t="shared" si="235"/>
        <v>1.694585407272081E-3</v>
      </c>
      <c r="P560" s="35">
        <f t="shared" si="235"/>
        <v>1.3608000000000001E-4</v>
      </c>
      <c r="Q560" s="35">
        <f t="shared" si="235"/>
        <v>4.4311050000000009E-4</v>
      </c>
      <c r="R560" s="35">
        <f t="shared" si="235"/>
        <v>5.7085560000000009E-3</v>
      </c>
      <c r="S560" s="35">
        <f t="shared" si="235"/>
        <v>2.0684159999999996E-3</v>
      </c>
      <c r="T560" s="35">
        <f t="shared" si="235"/>
        <v>4.2610050000000001E-4</v>
      </c>
      <c r="U560" s="35">
        <f t="shared" si="235"/>
        <v>8.5050000000000002E-4</v>
      </c>
      <c r="V560" s="35">
        <f t="shared" si="235"/>
        <v>6.5488500000000002E-4</v>
      </c>
      <c r="W560" s="35">
        <f t="shared" si="235"/>
        <v>2.5897725000000003E-3</v>
      </c>
      <c r="X560" s="35">
        <f t="shared" si="235"/>
        <v>3.9123000000000001E-4</v>
      </c>
      <c r="Y560" s="35">
        <f t="shared" si="235"/>
        <v>2.9767500000000001E-4</v>
      </c>
      <c r="Z560" s="35">
        <f t="shared" si="235"/>
        <v>1.8881100000000005E-4</v>
      </c>
      <c r="AA560" s="35">
        <f t="shared" si="235"/>
        <v>5.6643299999999998E-4</v>
      </c>
      <c r="AB560" s="35">
        <f t="shared" si="235"/>
        <v>4.3067619000000008E-3</v>
      </c>
      <c r="AC560" s="35">
        <f t="shared" si="235"/>
        <v>1.5138900000000004E-3</v>
      </c>
      <c r="AD560" s="35">
        <f t="shared" si="235"/>
        <v>0.16103962350000001</v>
      </c>
      <c r="AE560" s="35">
        <f t="shared" si="235"/>
        <v>2.2113000000000002E-4</v>
      </c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236">+C563+C564</f>
        <v>6.3342588800000005E-3</v>
      </c>
      <c r="D562" s="21">
        <f t="shared" si="236"/>
        <v>1.2996753152000001E-2</v>
      </c>
      <c r="E562" s="21">
        <f t="shared" si="236"/>
        <v>8.9948951999999985E-3</v>
      </c>
      <c r="F562" s="21">
        <f t="shared" si="236"/>
        <v>1.1945021663999999E-2</v>
      </c>
      <c r="G562" s="21">
        <f t="shared" si="236"/>
        <v>3.3239652992000004E-2</v>
      </c>
      <c r="H562" s="21">
        <f t="shared" si="236"/>
        <v>1.4479985984E-2</v>
      </c>
      <c r="I562" s="21">
        <f t="shared" si="236"/>
        <v>4.5937263359999998E-3</v>
      </c>
      <c r="J562" s="21">
        <f t="shared" si="236"/>
        <v>6.966557216E-3</v>
      </c>
      <c r="K562" s="21">
        <f t="shared" si="236"/>
        <v>2.5631177919999992E-3</v>
      </c>
      <c r="L562" s="21">
        <f t="shared" si="236"/>
        <v>6.0337022399999982E-2</v>
      </c>
      <c r="M562" s="21">
        <f t="shared" si="236"/>
        <v>9.8516455679999986E-3</v>
      </c>
      <c r="N562" s="21">
        <f t="shared" si="236"/>
        <v>1.3750452480000002E-3</v>
      </c>
      <c r="O562" s="21">
        <f t="shared" si="236"/>
        <v>7.3077999360000008E-3</v>
      </c>
      <c r="P562" s="21">
        <f t="shared" si="236"/>
        <v>2.3922433215999996E-2</v>
      </c>
      <c r="Q562" s="21">
        <f t="shared" si="236"/>
        <v>1.2903579231999999E-2</v>
      </c>
      <c r="R562" s="21">
        <f t="shared" si="236"/>
        <v>3.4684394496000005E-2</v>
      </c>
      <c r="S562" s="21">
        <f t="shared" si="236"/>
        <v>1.0571717791999998E-2</v>
      </c>
      <c r="T562" s="21">
        <f t="shared" si="236"/>
        <v>1.0166102303999999E-2</v>
      </c>
      <c r="U562" s="21">
        <f t="shared" si="236"/>
        <v>9.960328479999999E-3</v>
      </c>
      <c r="V562" s="21">
        <f t="shared" si="236"/>
        <v>4.0156976960000002E-3</v>
      </c>
      <c r="W562" s="21">
        <f t="shared" si="236"/>
        <v>2.7166431967999997E-2</v>
      </c>
      <c r="X562" s="21">
        <f t="shared" si="236"/>
        <v>1.2687330656000001E-2</v>
      </c>
      <c r="Y562" s="21">
        <f t="shared" si="236"/>
        <v>1.6730827808E-2</v>
      </c>
      <c r="Z562" s="21">
        <f t="shared" si="236"/>
        <v>5.4606146623999994E-3</v>
      </c>
      <c r="AA562" s="21">
        <f t="shared" si="236"/>
        <v>1.0530261119999999E-2</v>
      </c>
      <c r="AB562" s="21">
        <f t="shared" si="236"/>
        <v>1.9777852352000001E-2</v>
      </c>
      <c r="AC562" s="21">
        <f t="shared" si="236"/>
        <v>8.0519952959999998E-3</v>
      </c>
      <c r="AD562" s="21">
        <f t="shared" si="236"/>
        <v>0.10777235789759999</v>
      </c>
      <c r="AE562" s="21">
        <f t="shared" si="236"/>
        <v>1.3847723638400006E-2</v>
      </c>
    </row>
    <row r="563" spans="1:31" x14ac:dyDescent="0.2">
      <c r="A563" s="9" t="s">
        <v>679</v>
      </c>
      <c r="B563" s="4" t="s">
        <v>680</v>
      </c>
      <c r="C563" s="35">
        <f t="shared" ref="C563:AE563" si="237">+C392</f>
        <v>6.3342588800000005E-3</v>
      </c>
      <c r="D563" s="35">
        <f t="shared" si="237"/>
        <v>1.2996753152000001E-2</v>
      </c>
      <c r="E563" s="35">
        <f t="shared" si="237"/>
        <v>8.9948951999999985E-3</v>
      </c>
      <c r="F563" s="35">
        <f t="shared" si="237"/>
        <v>1.1945021663999999E-2</v>
      </c>
      <c r="G563" s="35">
        <f t="shared" si="237"/>
        <v>3.3239652992000004E-2</v>
      </c>
      <c r="H563" s="35">
        <f t="shared" si="237"/>
        <v>1.4479985984E-2</v>
      </c>
      <c r="I563" s="35">
        <f t="shared" si="237"/>
        <v>4.5937263359999998E-3</v>
      </c>
      <c r="J563" s="35">
        <f t="shared" si="237"/>
        <v>6.966557216E-3</v>
      </c>
      <c r="K563" s="35">
        <f t="shared" si="237"/>
        <v>2.5631177919999992E-3</v>
      </c>
      <c r="L563" s="35">
        <f t="shared" si="237"/>
        <v>6.0337022399999982E-2</v>
      </c>
      <c r="M563" s="35">
        <f t="shared" si="237"/>
        <v>9.8516455679999986E-3</v>
      </c>
      <c r="N563" s="35">
        <f t="shared" si="237"/>
        <v>1.3750452480000002E-3</v>
      </c>
      <c r="O563" s="35">
        <f t="shared" si="237"/>
        <v>7.3077999360000008E-3</v>
      </c>
      <c r="P563" s="35">
        <f t="shared" si="237"/>
        <v>2.3922433215999996E-2</v>
      </c>
      <c r="Q563" s="35">
        <f t="shared" si="237"/>
        <v>1.2903579231999999E-2</v>
      </c>
      <c r="R563" s="35">
        <f t="shared" si="237"/>
        <v>3.4684394496000005E-2</v>
      </c>
      <c r="S563" s="35">
        <f t="shared" si="237"/>
        <v>1.0571717791999998E-2</v>
      </c>
      <c r="T563" s="35">
        <f t="shared" si="237"/>
        <v>1.0166102303999999E-2</v>
      </c>
      <c r="U563" s="35">
        <f t="shared" si="237"/>
        <v>9.960328479999999E-3</v>
      </c>
      <c r="V563" s="35">
        <f t="shared" si="237"/>
        <v>4.0156976960000002E-3</v>
      </c>
      <c r="W563" s="35">
        <f t="shared" si="237"/>
        <v>2.7166431967999997E-2</v>
      </c>
      <c r="X563" s="35">
        <f t="shared" si="237"/>
        <v>1.2687330656000001E-2</v>
      </c>
      <c r="Y563" s="35">
        <f t="shared" si="237"/>
        <v>1.6730827808E-2</v>
      </c>
      <c r="Z563" s="35">
        <f t="shared" si="237"/>
        <v>5.4606146623999994E-3</v>
      </c>
      <c r="AA563" s="35">
        <f t="shared" si="237"/>
        <v>1.0530261119999999E-2</v>
      </c>
      <c r="AB563" s="35">
        <f t="shared" si="237"/>
        <v>1.9777852352000001E-2</v>
      </c>
      <c r="AC563" s="35">
        <f t="shared" si="237"/>
        <v>8.0519952959999998E-3</v>
      </c>
      <c r="AD563" s="35">
        <f t="shared" si="237"/>
        <v>0.10777235789759999</v>
      </c>
      <c r="AE563" s="35">
        <f t="shared" si="237"/>
        <v>1.3847723638400006E-2</v>
      </c>
    </row>
    <row r="564" spans="1:31" x14ac:dyDescent="0.2">
      <c r="A564" s="9" t="s">
        <v>681</v>
      </c>
      <c r="B564" s="4" t="s">
        <v>682</v>
      </c>
      <c r="C564" s="35">
        <f t="shared" ref="C564:AE564" si="238">+C393</f>
        <v>0</v>
      </c>
      <c r="D564" s="35">
        <f t="shared" si="238"/>
        <v>0</v>
      </c>
      <c r="E564" s="35">
        <f t="shared" si="238"/>
        <v>0</v>
      </c>
      <c r="F564" s="35">
        <f t="shared" si="238"/>
        <v>0</v>
      </c>
      <c r="G564" s="35">
        <f t="shared" si="238"/>
        <v>0</v>
      </c>
      <c r="H564" s="35">
        <f t="shared" si="238"/>
        <v>0</v>
      </c>
      <c r="I564" s="35">
        <f t="shared" si="238"/>
        <v>0</v>
      </c>
      <c r="J564" s="35">
        <f t="shared" si="238"/>
        <v>0</v>
      </c>
      <c r="K564" s="35">
        <f t="shared" si="238"/>
        <v>0</v>
      </c>
      <c r="L564" s="35">
        <f t="shared" si="238"/>
        <v>0</v>
      </c>
      <c r="M564" s="35">
        <f t="shared" si="238"/>
        <v>0</v>
      </c>
      <c r="N564" s="35">
        <f t="shared" si="238"/>
        <v>0</v>
      </c>
      <c r="O564" s="35">
        <f t="shared" si="238"/>
        <v>0</v>
      </c>
      <c r="P564" s="35">
        <f t="shared" si="238"/>
        <v>0</v>
      </c>
      <c r="Q564" s="35">
        <f t="shared" si="238"/>
        <v>0</v>
      </c>
      <c r="R564" s="35">
        <f t="shared" si="238"/>
        <v>0</v>
      </c>
      <c r="S564" s="35">
        <f t="shared" si="238"/>
        <v>0</v>
      </c>
      <c r="T564" s="35">
        <f t="shared" si="238"/>
        <v>0</v>
      </c>
      <c r="U564" s="35">
        <f t="shared" si="238"/>
        <v>0</v>
      </c>
      <c r="V564" s="35">
        <f t="shared" si="238"/>
        <v>0</v>
      </c>
      <c r="W564" s="35">
        <f t="shared" si="238"/>
        <v>0</v>
      </c>
      <c r="X564" s="35">
        <f t="shared" si="238"/>
        <v>0</v>
      </c>
      <c r="Y564" s="35">
        <f t="shared" si="238"/>
        <v>0</v>
      </c>
      <c r="Z564" s="35">
        <f t="shared" si="238"/>
        <v>0</v>
      </c>
      <c r="AA564" s="35">
        <f t="shared" si="238"/>
        <v>0</v>
      </c>
      <c r="AB564" s="35">
        <f t="shared" si="238"/>
        <v>0</v>
      </c>
      <c r="AC564" s="35">
        <f t="shared" si="238"/>
        <v>0</v>
      </c>
      <c r="AD564" s="35">
        <f t="shared" si="238"/>
        <v>0</v>
      </c>
      <c r="AE564" s="35">
        <f t="shared" si="238"/>
        <v>0</v>
      </c>
    </row>
    <row r="565" spans="1:31" x14ac:dyDescent="0.2">
      <c r="A565" s="9" t="s">
        <v>688</v>
      </c>
      <c r="B565" s="4" t="s">
        <v>651</v>
      </c>
      <c r="C565" s="21">
        <f t="shared" ref="C565:AE565" si="239">+C566+C567</f>
        <v>0</v>
      </c>
      <c r="D565" s="21">
        <f t="shared" si="239"/>
        <v>0</v>
      </c>
      <c r="E565" s="21">
        <f t="shared" si="239"/>
        <v>0</v>
      </c>
      <c r="F565" s="21">
        <f t="shared" si="239"/>
        <v>0</v>
      </c>
      <c r="G565" s="21">
        <f t="shared" si="239"/>
        <v>0</v>
      </c>
      <c r="H565" s="21">
        <f t="shared" si="239"/>
        <v>0</v>
      </c>
      <c r="I565" s="21">
        <f t="shared" si="239"/>
        <v>0</v>
      </c>
      <c r="J565" s="21">
        <f t="shared" si="239"/>
        <v>0</v>
      </c>
      <c r="K565" s="21">
        <f t="shared" si="239"/>
        <v>0</v>
      </c>
      <c r="L565" s="21">
        <f t="shared" si="239"/>
        <v>0</v>
      </c>
      <c r="M565" s="21">
        <f t="shared" si="239"/>
        <v>0</v>
      </c>
      <c r="N565" s="21">
        <f t="shared" si="239"/>
        <v>0</v>
      </c>
      <c r="O565" s="21">
        <f t="shared" si="239"/>
        <v>0</v>
      </c>
      <c r="P565" s="21">
        <f t="shared" si="239"/>
        <v>0</v>
      </c>
      <c r="Q565" s="21">
        <f t="shared" si="239"/>
        <v>0</v>
      </c>
      <c r="R565" s="21">
        <f t="shared" si="239"/>
        <v>0</v>
      </c>
      <c r="S565" s="21">
        <f t="shared" si="239"/>
        <v>0</v>
      </c>
      <c r="T565" s="21">
        <f t="shared" si="239"/>
        <v>0</v>
      </c>
      <c r="U565" s="21">
        <f t="shared" si="239"/>
        <v>0</v>
      </c>
      <c r="V565" s="21">
        <f t="shared" si="239"/>
        <v>0</v>
      </c>
      <c r="W565" s="21">
        <f t="shared" si="239"/>
        <v>0</v>
      </c>
      <c r="X565" s="21">
        <f t="shared" si="239"/>
        <v>0</v>
      </c>
      <c r="Y565" s="21">
        <f t="shared" si="239"/>
        <v>0</v>
      </c>
      <c r="Z565" s="21">
        <f t="shared" si="239"/>
        <v>0</v>
      </c>
      <c r="AA565" s="21">
        <f t="shared" si="239"/>
        <v>0</v>
      </c>
      <c r="AB565" s="21">
        <f t="shared" si="239"/>
        <v>0</v>
      </c>
      <c r="AC565" s="21">
        <f t="shared" si="239"/>
        <v>0</v>
      </c>
      <c r="AD565" s="21">
        <f t="shared" si="239"/>
        <v>0</v>
      </c>
      <c r="AE565" s="21">
        <f t="shared" si="239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240">+C569+C570</f>
        <v>0</v>
      </c>
      <c r="D568" s="21">
        <f t="shared" si="240"/>
        <v>0</v>
      </c>
      <c r="E568" s="21">
        <f t="shared" si="240"/>
        <v>0</v>
      </c>
      <c r="F568" s="21">
        <f t="shared" si="240"/>
        <v>0</v>
      </c>
      <c r="G568" s="21">
        <f t="shared" si="240"/>
        <v>0</v>
      </c>
      <c r="H568" s="21">
        <f t="shared" si="240"/>
        <v>0</v>
      </c>
      <c r="I568" s="21">
        <f t="shared" si="240"/>
        <v>0</v>
      </c>
      <c r="J568" s="21">
        <f t="shared" si="240"/>
        <v>0</v>
      </c>
      <c r="K568" s="21">
        <f t="shared" si="240"/>
        <v>0</v>
      </c>
      <c r="L568" s="21">
        <f t="shared" si="240"/>
        <v>0</v>
      </c>
      <c r="M568" s="21">
        <f t="shared" si="240"/>
        <v>0</v>
      </c>
      <c r="N568" s="21">
        <f t="shared" si="240"/>
        <v>0</v>
      </c>
      <c r="O568" s="21">
        <f t="shared" si="240"/>
        <v>0</v>
      </c>
      <c r="P568" s="21">
        <f t="shared" si="240"/>
        <v>0</v>
      </c>
      <c r="Q568" s="21">
        <f t="shared" si="240"/>
        <v>0</v>
      </c>
      <c r="R568" s="21">
        <f t="shared" si="240"/>
        <v>0</v>
      </c>
      <c r="S568" s="21">
        <f t="shared" si="240"/>
        <v>0</v>
      </c>
      <c r="T568" s="21">
        <f t="shared" si="240"/>
        <v>0</v>
      </c>
      <c r="U568" s="21">
        <f t="shared" si="240"/>
        <v>0</v>
      </c>
      <c r="V568" s="21">
        <f t="shared" si="240"/>
        <v>0</v>
      </c>
      <c r="W568" s="21">
        <f t="shared" si="240"/>
        <v>0</v>
      </c>
      <c r="X568" s="21">
        <f t="shared" si="240"/>
        <v>0</v>
      </c>
      <c r="Y568" s="21">
        <f t="shared" si="240"/>
        <v>0</v>
      </c>
      <c r="Z568" s="21">
        <f t="shared" si="240"/>
        <v>0</v>
      </c>
      <c r="AA568" s="21">
        <f t="shared" si="240"/>
        <v>0</v>
      </c>
      <c r="AB568" s="21">
        <f t="shared" si="240"/>
        <v>0</v>
      </c>
      <c r="AC568" s="21">
        <f t="shared" si="240"/>
        <v>0</v>
      </c>
      <c r="AD568" s="21">
        <f t="shared" si="240"/>
        <v>0</v>
      </c>
      <c r="AE568" s="21">
        <f t="shared" si="240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241">+C572+C573</f>
        <v>0</v>
      </c>
      <c r="D571" s="21">
        <f t="shared" si="241"/>
        <v>0</v>
      </c>
      <c r="E571" s="21">
        <f t="shared" si="241"/>
        <v>0</v>
      </c>
      <c r="F571" s="21">
        <f t="shared" si="241"/>
        <v>0</v>
      </c>
      <c r="G571" s="21">
        <f t="shared" si="241"/>
        <v>0</v>
      </c>
      <c r="H571" s="21">
        <f t="shared" si="241"/>
        <v>0</v>
      </c>
      <c r="I571" s="21">
        <f t="shared" si="241"/>
        <v>0</v>
      </c>
      <c r="J571" s="21">
        <f t="shared" si="241"/>
        <v>0</v>
      </c>
      <c r="K571" s="21">
        <f t="shared" si="241"/>
        <v>0</v>
      </c>
      <c r="L571" s="21">
        <f t="shared" si="241"/>
        <v>0</v>
      </c>
      <c r="M571" s="21">
        <f t="shared" si="241"/>
        <v>0</v>
      </c>
      <c r="N571" s="21">
        <f t="shared" si="241"/>
        <v>0</v>
      </c>
      <c r="O571" s="21">
        <f t="shared" si="241"/>
        <v>0</v>
      </c>
      <c r="P571" s="21">
        <f t="shared" si="241"/>
        <v>0</v>
      </c>
      <c r="Q571" s="21">
        <f t="shared" si="241"/>
        <v>0</v>
      </c>
      <c r="R571" s="21">
        <f t="shared" si="241"/>
        <v>0</v>
      </c>
      <c r="S571" s="21">
        <f t="shared" si="241"/>
        <v>0</v>
      </c>
      <c r="T571" s="21">
        <f t="shared" si="241"/>
        <v>0</v>
      </c>
      <c r="U571" s="21">
        <f t="shared" si="241"/>
        <v>0</v>
      </c>
      <c r="V571" s="21">
        <f t="shared" si="241"/>
        <v>0</v>
      </c>
      <c r="W571" s="21">
        <f t="shared" si="241"/>
        <v>0</v>
      </c>
      <c r="X571" s="21">
        <f t="shared" si="241"/>
        <v>0</v>
      </c>
      <c r="Y571" s="21">
        <f t="shared" si="241"/>
        <v>0</v>
      </c>
      <c r="Z571" s="21">
        <f t="shared" si="241"/>
        <v>0</v>
      </c>
      <c r="AA571" s="21">
        <f t="shared" si="241"/>
        <v>0</v>
      </c>
      <c r="AB571" s="21">
        <f t="shared" si="241"/>
        <v>0</v>
      </c>
      <c r="AC571" s="21">
        <f t="shared" si="241"/>
        <v>0</v>
      </c>
      <c r="AD571" s="21">
        <f t="shared" si="241"/>
        <v>0</v>
      </c>
      <c r="AE571" s="21">
        <f t="shared" si="241"/>
        <v>0</v>
      </c>
    </row>
    <row r="572" spans="1:31" x14ac:dyDescent="0.2">
      <c r="A572" s="9" t="s">
        <v>709</v>
      </c>
      <c r="B572" s="4" t="s">
        <v>710</v>
      </c>
      <c r="C572" s="35">
        <f t="shared" ref="C572:AE573" si="242">+C416</f>
        <v>0</v>
      </c>
      <c r="D572" s="35">
        <f t="shared" si="242"/>
        <v>0</v>
      </c>
      <c r="E572" s="35">
        <f t="shared" si="242"/>
        <v>0</v>
      </c>
      <c r="F572" s="35">
        <f t="shared" si="242"/>
        <v>0</v>
      </c>
      <c r="G572" s="35">
        <f t="shared" si="242"/>
        <v>0</v>
      </c>
      <c r="H572" s="35">
        <f t="shared" si="242"/>
        <v>0</v>
      </c>
      <c r="I572" s="35">
        <f t="shared" si="242"/>
        <v>0</v>
      </c>
      <c r="J572" s="35">
        <f t="shared" si="242"/>
        <v>0</v>
      </c>
      <c r="K572" s="35">
        <f t="shared" si="242"/>
        <v>0</v>
      </c>
      <c r="L572" s="35">
        <f t="shared" si="242"/>
        <v>0</v>
      </c>
      <c r="M572" s="35">
        <f t="shared" si="242"/>
        <v>0</v>
      </c>
      <c r="N572" s="35">
        <f t="shared" si="242"/>
        <v>0</v>
      </c>
      <c r="O572" s="35">
        <f t="shared" si="242"/>
        <v>0</v>
      </c>
      <c r="P572" s="35">
        <f t="shared" si="242"/>
        <v>0</v>
      </c>
      <c r="Q572" s="35">
        <f t="shared" si="242"/>
        <v>0</v>
      </c>
      <c r="R572" s="35">
        <f t="shared" si="242"/>
        <v>0</v>
      </c>
      <c r="S572" s="35">
        <f t="shared" si="242"/>
        <v>0</v>
      </c>
      <c r="T572" s="35">
        <f t="shared" si="242"/>
        <v>0</v>
      </c>
      <c r="U572" s="35">
        <f t="shared" si="242"/>
        <v>0</v>
      </c>
      <c r="V572" s="35">
        <f t="shared" si="242"/>
        <v>0</v>
      </c>
      <c r="W572" s="35">
        <f t="shared" si="242"/>
        <v>0</v>
      </c>
      <c r="X572" s="35">
        <f t="shared" si="242"/>
        <v>0</v>
      </c>
      <c r="Y572" s="35">
        <f t="shared" si="242"/>
        <v>0</v>
      </c>
      <c r="Z572" s="35">
        <f t="shared" si="242"/>
        <v>0</v>
      </c>
      <c r="AA572" s="35">
        <f t="shared" si="242"/>
        <v>0</v>
      </c>
      <c r="AB572" s="35">
        <f t="shared" si="242"/>
        <v>0</v>
      </c>
      <c r="AC572" s="35">
        <f t="shared" si="242"/>
        <v>0</v>
      </c>
      <c r="AD572" s="35">
        <f t="shared" si="242"/>
        <v>0</v>
      </c>
      <c r="AE572" s="35">
        <f t="shared" si="242"/>
        <v>0</v>
      </c>
    </row>
    <row r="573" spans="1:31" x14ac:dyDescent="0.2">
      <c r="A573" s="9" t="s">
        <v>711</v>
      </c>
      <c r="B573" s="4" t="s">
        <v>712</v>
      </c>
      <c r="C573" s="35">
        <f t="shared" si="242"/>
        <v>0</v>
      </c>
      <c r="D573" s="35">
        <f t="shared" si="242"/>
        <v>0</v>
      </c>
      <c r="E573" s="35">
        <f t="shared" si="242"/>
        <v>0</v>
      </c>
      <c r="F573" s="35">
        <f t="shared" si="242"/>
        <v>0</v>
      </c>
      <c r="G573" s="35">
        <f t="shared" si="242"/>
        <v>0</v>
      </c>
      <c r="H573" s="35">
        <f t="shared" si="242"/>
        <v>0</v>
      </c>
      <c r="I573" s="35">
        <f t="shared" si="242"/>
        <v>0</v>
      </c>
      <c r="J573" s="35">
        <f t="shared" si="242"/>
        <v>0</v>
      </c>
      <c r="K573" s="35">
        <f t="shared" si="242"/>
        <v>0</v>
      </c>
      <c r="L573" s="35">
        <f t="shared" si="242"/>
        <v>0</v>
      </c>
      <c r="M573" s="35">
        <f t="shared" si="242"/>
        <v>0</v>
      </c>
      <c r="N573" s="35">
        <f t="shared" si="242"/>
        <v>0</v>
      </c>
      <c r="O573" s="35">
        <f t="shared" si="242"/>
        <v>0</v>
      </c>
      <c r="P573" s="35">
        <f t="shared" si="242"/>
        <v>0</v>
      </c>
      <c r="Q573" s="35">
        <f t="shared" si="242"/>
        <v>0</v>
      </c>
      <c r="R573" s="35">
        <f t="shared" si="242"/>
        <v>0</v>
      </c>
      <c r="S573" s="35">
        <f t="shared" si="242"/>
        <v>0</v>
      </c>
      <c r="T573" s="35">
        <f t="shared" si="242"/>
        <v>0</v>
      </c>
      <c r="U573" s="35">
        <f t="shared" si="242"/>
        <v>0</v>
      </c>
      <c r="V573" s="35">
        <f t="shared" si="242"/>
        <v>0</v>
      </c>
      <c r="W573" s="35">
        <f t="shared" si="242"/>
        <v>0</v>
      </c>
      <c r="X573" s="35">
        <f t="shared" si="242"/>
        <v>0</v>
      </c>
      <c r="Y573" s="35">
        <f t="shared" si="242"/>
        <v>0</v>
      </c>
      <c r="Z573" s="35">
        <f t="shared" si="242"/>
        <v>0</v>
      </c>
      <c r="AA573" s="35">
        <f t="shared" si="242"/>
        <v>0</v>
      </c>
      <c r="AB573" s="35">
        <f t="shared" si="242"/>
        <v>0</v>
      </c>
      <c r="AC573" s="35">
        <f t="shared" si="242"/>
        <v>0</v>
      </c>
      <c r="AD573" s="35">
        <f t="shared" si="242"/>
        <v>0</v>
      </c>
      <c r="AE573" s="35">
        <f t="shared" si="242"/>
        <v>0</v>
      </c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 t="shared" ref="C576:AE576" si="243">+C577+C578+C579+C580+C581</f>
        <v>2.8914800340450393</v>
      </c>
      <c r="D576" s="28">
        <f t="shared" si="243"/>
        <v>2.9313585852680957</v>
      </c>
      <c r="E576" s="28">
        <f t="shared" si="243"/>
        <v>3.577522415790499</v>
      </c>
      <c r="F576" s="28">
        <f t="shared" si="243"/>
        <v>4.0826190480347115</v>
      </c>
      <c r="G576" s="28">
        <f t="shared" si="243"/>
        <v>4.6303790315986539</v>
      </c>
      <c r="H576" s="28">
        <f t="shared" si="243"/>
        <v>5.1773585316136437</v>
      </c>
      <c r="I576" s="28">
        <f t="shared" si="243"/>
        <v>5.2618453551284272</v>
      </c>
      <c r="J576" s="28">
        <f t="shared" si="243"/>
        <v>5.5317022028611031</v>
      </c>
      <c r="K576" s="28">
        <f t="shared" si="243"/>
        <v>5.7951006269348984</v>
      </c>
      <c r="L576" s="28">
        <f t="shared" si="243"/>
        <v>6.1310474323492841</v>
      </c>
      <c r="M576" s="28">
        <f t="shared" si="243"/>
        <v>6.6118551525782454</v>
      </c>
      <c r="N576" s="28">
        <f t="shared" si="243"/>
        <v>7.5636853338581842</v>
      </c>
      <c r="O576" s="28">
        <f t="shared" si="243"/>
        <v>7.0843089533225179</v>
      </c>
      <c r="P576" s="28">
        <f t="shared" si="243"/>
        <v>7.6481538124910742</v>
      </c>
      <c r="Q576" s="28">
        <f t="shared" si="243"/>
        <v>8.3833145545027161</v>
      </c>
      <c r="R576" s="28">
        <f t="shared" si="243"/>
        <v>8.6401447451923801</v>
      </c>
      <c r="S576" s="28">
        <f t="shared" si="243"/>
        <v>10.369813534484813</v>
      </c>
      <c r="T576" s="28">
        <f t="shared" si="243"/>
        <v>8.638451428226281</v>
      </c>
      <c r="U576" s="28">
        <f t="shared" si="243"/>
        <v>8.1761149079207733</v>
      </c>
      <c r="V576" s="28">
        <f t="shared" si="243"/>
        <v>6.786735416799619</v>
      </c>
      <c r="W576" s="28">
        <f t="shared" si="243"/>
        <v>8.0031306359653485</v>
      </c>
      <c r="X576" s="28">
        <f t="shared" si="243"/>
        <v>7.9581076389508478</v>
      </c>
      <c r="Y576" s="28">
        <f t="shared" si="243"/>
        <v>7.7528542588442129</v>
      </c>
      <c r="Z576" s="28">
        <f t="shared" si="243"/>
        <v>11.959804955395974</v>
      </c>
      <c r="AA576" s="28">
        <f t="shared" si="243"/>
        <v>13.496592286160661</v>
      </c>
      <c r="AB576" s="28">
        <f t="shared" si="243"/>
        <v>14.610040529070265</v>
      </c>
      <c r="AC576" s="28">
        <f t="shared" si="243"/>
        <v>14.543706920525384</v>
      </c>
      <c r="AD576" s="28">
        <f t="shared" si="243"/>
        <v>15.116047800312828</v>
      </c>
      <c r="AE576" s="28">
        <f t="shared" si="243"/>
        <v>15.965155132239737</v>
      </c>
    </row>
    <row r="577" spans="1:31" x14ac:dyDescent="0.2">
      <c r="A577" s="9" t="s">
        <v>723</v>
      </c>
      <c r="B577" s="4" t="s">
        <v>724</v>
      </c>
      <c r="C577" s="35">
        <f t="shared" ref="C577:AE577" si="244">+C426</f>
        <v>1.3487384752169751</v>
      </c>
      <c r="D577" s="35">
        <f t="shared" si="244"/>
        <v>1.3886814698744792</v>
      </c>
      <c r="E577" s="35">
        <f t="shared" si="244"/>
        <v>1.6406933177044687</v>
      </c>
      <c r="F577" s="35">
        <f t="shared" si="244"/>
        <v>1.9039239381368824</v>
      </c>
      <c r="G577" s="35">
        <f t="shared" si="244"/>
        <v>2.16191253229076</v>
      </c>
      <c r="H577" s="35">
        <f t="shared" si="244"/>
        <v>2.4185275539426678</v>
      </c>
      <c r="I577" s="35">
        <f t="shared" si="244"/>
        <v>2.6858191602499568</v>
      </c>
      <c r="J577" s="35">
        <f t="shared" si="244"/>
        <v>3.0556302283808425</v>
      </c>
      <c r="K577" s="35">
        <f t="shared" si="244"/>
        <v>3.4458150905245155</v>
      </c>
      <c r="L577" s="35">
        <f t="shared" si="244"/>
        <v>3.8306855495837659</v>
      </c>
      <c r="M577" s="35">
        <f t="shared" si="244"/>
        <v>4.1932558873591912</v>
      </c>
      <c r="N577" s="35">
        <f t="shared" si="244"/>
        <v>4.5512474282349729</v>
      </c>
      <c r="O577" s="35">
        <f t="shared" si="244"/>
        <v>4.8963693586363801</v>
      </c>
      <c r="P577" s="35">
        <f t="shared" si="244"/>
        <v>5.2955220904960125</v>
      </c>
      <c r="Q577" s="35">
        <f t="shared" si="244"/>
        <v>5.6979116725601768</v>
      </c>
      <c r="R577" s="35">
        <f t="shared" si="244"/>
        <v>6.1098172708945402</v>
      </c>
      <c r="S577" s="35">
        <f t="shared" si="244"/>
        <v>6.5348908328477187</v>
      </c>
      <c r="T577" s="35">
        <f t="shared" si="244"/>
        <v>4.5787770133222185</v>
      </c>
      <c r="U577" s="35">
        <f t="shared" si="244"/>
        <v>4.7144732757804375</v>
      </c>
      <c r="V577" s="35">
        <f t="shared" si="244"/>
        <v>4.8248607610586163</v>
      </c>
      <c r="W577" s="35">
        <f t="shared" si="244"/>
        <v>4.9425886741527174</v>
      </c>
      <c r="X577" s="35">
        <f t="shared" si="244"/>
        <v>5.1134448960885059</v>
      </c>
      <c r="Y577" s="35">
        <f t="shared" si="244"/>
        <v>5.3258293856909411</v>
      </c>
      <c r="Z577" s="35">
        <f t="shared" si="244"/>
        <v>9.5663248875912466</v>
      </c>
      <c r="AA577" s="35">
        <f t="shared" si="244"/>
        <v>10.111826834336647</v>
      </c>
      <c r="AB577" s="35">
        <f t="shared" si="244"/>
        <v>10.486785066786705</v>
      </c>
      <c r="AC577" s="35">
        <f t="shared" si="244"/>
        <v>10.927506369572329</v>
      </c>
      <c r="AD577" s="35">
        <f t="shared" si="244"/>
        <v>11.279915566924908</v>
      </c>
      <c r="AE577" s="35">
        <f t="shared" si="244"/>
        <v>11.73227799494426</v>
      </c>
    </row>
    <row r="578" spans="1:31" x14ac:dyDescent="0.2">
      <c r="A578" s="9" t="s">
        <v>728</v>
      </c>
      <c r="B578" s="4" t="s">
        <v>729</v>
      </c>
      <c r="C578" s="35">
        <f t="shared" ref="C578:AE579" si="245">+C430</f>
        <v>0</v>
      </c>
      <c r="D578" s="35">
        <f t="shared" si="245"/>
        <v>0</v>
      </c>
      <c r="E578" s="35">
        <f t="shared" si="245"/>
        <v>0</v>
      </c>
      <c r="F578" s="35">
        <f t="shared" si="245"/>
        <v>0</v>
      </c>
      <c r="G578" s="35">
        <f t="shared" si="245"/>
        <v>0</v>
      </c>
      <c r="H578" s="35">
        <f t="shared" si="245"/>
        <v>0</v>
      </c>
      <c r="I578" s="35">
        <f t="shared" si="245"/>
        <v>0</v>
      </c>
      <c r="J578" s="35">
        <f t="shared" si="245"/>
        <v>0</v>
      </c>
      <c r="K578" s="35">
        <f t="shared" si="245"/>
        <v>0</v>
      </c>
      <c r="L578" s="35">
        <f t="shared" si="245"/>
        <v>0</v>
      </c>
      <c r="M578" s="35">
        <f t="shared" si="245"/>
        <v>0</v>
      </c>
      <c r="N578" s="35">
        <f t="shared" si="245"/>
        <v>0</v>
      </c>
      <c r="O578" s="35">
        <f t="shared" si="245"/>
        <v>0.1825</v>
      </c>
      <c r="P578" s="35">
        <f t="shared" si="245"/>
        <v>0.1825</v>
      </c>
      <c r="Q578" s="35">
        <f t="shared" si="245"/>
        <v>0.18250000000000002</v>
      </c>
      <c r="R578" s="35">
        <f t="shared" si="245"/>
        <v>0.20649999999999996</v>
      </c>
      <c r="S578" s="35">
        <f t="shared" si="245"/>
        <v>0.38170000000000004</v>
      </c>
      <c r="T578" s="35">
        <f t="shared" si="245"/>
        <v>0.38170000000000004</v>
      </c>
      <c r="U578" s="35">
        <f t="shared" si="245"/>
        <v>0.35770000000000002</v>
      </c>
      <c r="V578" s="35">
        <f t="shared" si="245"/>
        <v>0.35769999999999996</v>
      </c>
      <c r="W578" s="35">
        <f t="shared" si="245"/>
        <v>0.35770000000000002</v>
      </c>
      <c r="X578" s="35">
        <f t="shared" si="245"/>
        <v>0.22852304000000004</v>
      </c>
      <c r="Y578" s="35">
        <f t="shared" si="245"/>
        <v>0.27454607999999997</v>
      </c>
      <c r="Z578" s="35">
        <f t="shared" si="245"/>
        <v>0.3205691200000001</v>
      </c>
      <c r="AA578" s="35">
        <f t="shared" si="245"/>
        <v>0.36659216000000011</v>
      </c>
      <c r="AB578" s="35">
        <f t="shared" si="245"/>
        <v>0.43343412000000009</v>
      </c>
      <c r="AC578" s="35">
        <f t="shared" si="245"/>
        <v>0.46291327999999993</v>
      </c>
      <c r="AD578" s="35">
        <f t="shared" si="245"/>
        <v>0.46478960000000002</v>
      </c>
      <c r="AE578" s="35">
        <f t="shared" si="245"/>
        <v>0.54850179999999993</v>
      </c>
    </row>
    <row r="579" spans="1:31" x14ac:dyDescent="0.2">
      <c r="A579" s="9" t="s">
        <v>730</v>
      </c>
      <c r="B579" s="4" t="s">
        <v>731</v>
      </c>
      <c r="C579" s="35">
        <f t="shared" si="245"/>
        <v>2.677133753844458E-2</v>
      </c>
      <c r="D579" s="35">
        <f t="shared" si="245"/>
        <v>2.7344243945850291E-2</v>
      </c>
      <c r="E579" s="35">
        <f t="shared" si="245"/>
        <v>2.8291745945626678E-2</v>
      </c>
      <c r="F579" s="35">
        <f t="shared" si="245"/>
        <v>2.8705184977535818E-2</v>
      </c>
      <c r="G579" s="35">
        <f t="shared" si="245"/>
        <v>2.8933936928371238E-2</v>
      </c>
      <c r="H579" s="35">
        <f t="shared" si="245"/>
        <v>2.9632732719484314E-2</v>
      </c>
      <c r="I579" s="35">
        <f t="shared" si="245"/>
        <v>3.0310714440559973E-2</v>
      </c>
      <c r="J579" s="35">
        <f t="shared" si="245"/>
        <v>3.1071626400529993E-2</v>
      </c>
      <c r="K579" s="35">
        <f t="shared" si="245"/>
        <v>3.1430595156484706E-2</v>
      </c>
      <c r="L579" s="35">
        <f t="shared" si="245"/>
        <v>3.113891376433231E-2</v>
      </c>
      <c r="M579" s="35">
        <f t="shared" si="245"/>
        <v>3.1609623508583706E-2</v>
      </c>
      <c r="N579" s="35">
        <f t="shared" si="245"/>
        <v>3.1808967128792394E-2</v>
      </c>
      <c r="O579" s="35">
        <f t="shared" si="245"/>
        <v>3.2678175714958853E-2</v>
      </c>
      <c r="P579" s="35">
        <f t="shared" si="245"/>
        <v>3.3426520856703598E-2</v>
      </c>
      <c r="Q579" s="35">
        <f t="shared" si="245"/>
        <v>3.4284275072335328E-2</v>
      </c>
      <c r="R579" s="35">
        <f t="shared" si="245"/>
        <v>3.5115451358484047E-2</v>
      </c>
      <c r="S579" s="35">
        <f t="shared" si="245"/>
        <v>3.5876240847361254E-2</v>
      </c>
      <c r="T579" s="35">
        <f t="shared" si="245"/>
        <v>3.6659284666718105E-2</v>
      </c>
      <c r="U579" s="35">
        <f t="shared" si="245"/>
        <v>3.4691867020029014E-2</v>
      </c>
      <c r="V579" s="35">
        <f t="shared" si="245"/>
        <v>3.5810612698996533E-2</v>
      </c>
      <c r="W579" s="35">
        <f t="shared" si="245"/>
        <v>3.7480494677555404E-2</v>
      </c>
      <c r="X579" s="35">
        <f t="shared" si="245"/>
        <v>4.0147227385401232E-2</v>
      </c>
      <c r="Y579" s="35">
        <f t="shared" si="245"/>
        <v>4.0624897935253611E-2</v>
      </c>
      <c r="Z579" s="35">
        <f t="shared" si="245"/>
        <v>4.1334460934773214E-2</v>
      </c>
      <c r="AA579" s="35">
        <f t="shared" si="245"/>
        <v>3.4986456531938777E-2</v>
      </c>
      <c r="AB579" s="35">
        <f t="shared" si="245"/>
        <v>3.7182258854682002E-2</v>
      </c>
      <c r="AC579" s="35">
        <f t="shared" si="245"/>
        <v>3.7920027197584749E-2</v>
      </c>
      <c r="AD579" s="35">
        <f t="shared" si="245"/>
        <v>4.2974385729005443E-2</v>
      </c>
      <c r="AE579" s="35">
        <f t="shared" si="245"/>
        <v>4.7826636908762751E-2</v>
      </c>
    </row>
    <row r="580" spans="1:31" x14ac:dyDescent="0.2">
      <c r="A580" s="9" t="s">
        <v>736</v>
      </c>
      <c r="B580" s="4" t="s">
        <v>737</v>
      </c>
      <c r="C580" s="35">
        <f t="shared" ref="C580:AE580" si="246">+C434</f>
        <v>1.5159702212896198</v>
      </c>
      <c r="D580" s="35">
        <f t="shared" si="246"/>
        <v>1.5153328714477661</v>
      </c>
      <c r="E580" s="35">
        <f t="shared" si="246"/>
        <v>1.9085373521404034</v>
      </c>
      <c r="F580" s="35">
        <f t="shared" si="246"/>
        <v>2.1499899249202934</v>
      </c>
      <c r="G580" s="35">
        <f t="shared" si="246"/>
        <v>2.4395325623795232</v>
      </c>
      <c r="H580" s="35">
        <f t="shared" si="246"/>
        <v>2.7291982449514909</v>
      </c>
      <c r="I580" s="35">
        <f t="shared" si="246"/>
        <v>2.5457154804379107</v>
      </c>
      <c r="J580" s="35">
        <f t="shared" si="246"/>
        <v>2.4450003480797307</v>
      </c>
      <c r="K580" s="35">
        <f t="shared" si="246"/>
        <v>2.3178549412538985</v>
      </c>
      <c r="L580" s="35">
        <f t="shared" si="246"/>
        <v>2.269222969001186</v>
      </c>
      <c r="M580" s="35">
        <f t="shared" si="246"/>
        <v>2.3869896417104703</v>
      </c>
      <c r="N580" s="35">
        <f t="shared" si="246"/>
        <v>2.9806289384944193</v>
      </c>
      <c r="O580" s="35">
        <f t="shared" si="246"/>
        <v>1.9727614189711793</v>
      </c>
      <c r="P580" s="35">
        <f t="shared" si="246"/>
        <v>2.1367052011383576</v>
      </c>
      <c r="Q580" s="35">
        <f t="shared" si="246"/>
        <v>2.4686186068702041</v>
      </c>
      <c r="R580" s="35">
        <f t="shared" si="246"/>
        <v>2.288712022939356</v>
      </c>
      <c r="S580" s="35">
        <f t="shared" si="246"/>
        <v>3.417346460789731</v>
      </c>
      <c r="T580" s="35">
        <f t="shared" si="246"/>
        <v>3.6413151302373441</v>
      </c>
      <c r="U580" s="35">
        <f t="shared" si="246"/>
        <v>3.0692497651203072</v>
      </c>
      <c r="V580" s="35">
        <f t="shared" si="246"/>
        <v>1.5683640430420061</v>
      </c>
      <c r="W580" s="35">
        <f t="shared" si="246"/>
        <v>2.6653614671350745</v>
      </c>
      <c r="X580" s="35">
        <f t="shared" si="246"/>
        <v>2.5759924754769408</v>
      </c>
      <c r="Y580" s="35">
        <f t="shared" si="246"/>
        <v>2.1118538952180175</v>
      </c>
      <c r="Z580" s="35">
        <f t="shared" si="246"/>
        <v>2.0315764868699526</v>
      </c>
      <c r="AA580" s="35">
        <f t="shared" si="246"/>
        <v>2.9831868352920758</v>
      </c>
      <c r="AB580" s="35">
        <f t="shared" si="246"/>
        <v>3.6526390834288796</v>
      </c>
      <c r="AC580" s="35">
        <f t="shared" si="246"/>
        <v>3.11536724375547</v>
      </c>
      <c r="AD580" s="35">
        <f t="shared" si="246"/>
        <v>3.328368247658914</v>
      </c>
      <c r="AE580" s="35">
        <f t="shared" si="246"/>
        <v>3.6365487003867134</v>
      </c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247">+C585+C586</f>
        <v>0</v>
      </c>
      <c r="D584" s="21">
        <f t="shared" si="247"/>
        <v>0</v>
      </c>
      <c r="E584" s="21">
        <f t="shared" si="247"/>
        <v>0</v>
      </c>
      <c r="F584" s="21">
        <f t="shared" si="247"/>
        <v>0</v>
      </c>
      <c r="G584" s="21">
        <f t="shared" si="247"/>
        <v>0</v>
      </c>
      <c r="H584" s="21">
        <f t="shared" si="247"/>
        <v>0</v>
      </c>
      <c r="I584" s="21">
        <f t="shared" si="247"/>
        <v>0</v>
      </c>
      <c r="J584" s="21">
        <f t="shared" si="247"/>
        <v>0</v>
      </c>
      <c r="K584" s="21">
        <f t="shared" si="247"/>
        <v>0</v>
      </c>
      <c r="L584" s="21">
        <f t="shared" si="247"/>
        <v>0</v>
      </c>
      <c r="M584" s="21">
        <f t="shared" si="247"/>
        <v>0</v>
      </c>
      <c r="N584" s="21">
        <f t="shared" si="247"/>
        <v>0</v>
      </c>
      <c r="O584" s="21">
        <f t="shared" si="247"/>
        <v>0</v>
      </c>
      <c r="P584" s="21">
        <f t="shared" si="247"/>
        <v>0</v>
      </c>
      <c r="Q584" s="21">
        <f t="shared" si="247"/>
        <v>0</v>
      </c>
      <c r="R584" s="21">
        <f t="shared" si="247"/>
        <v>0</v>
      </c>
      <c r="S584" s="21">
        <f t="shared" si="247"/>
        <v>0</v>
      </c>
      <c r="T584" s="21">
        <f t="shared" si="247"/>
        <v>0</v>
      </c>
      <c r="U584" s="21">
        <f t="shared" si="247"/>
        <v>0</v>
      </c>
      <c r="V584" s="21">
        <f t="shared" si="247"/>
        <v>0</v>
      </c>
      <c r="W584" s="21">
        <f t="shared" si="247"/>
        <v>0</v>
      </c>
      <c r="X584" s="21">
        <f t="shared" si="247"/>
        <v>0</v>
      </c>
      <c r="Y584" s="21">
        <f t="shared" si="247"/>
        <v>0</v>
      </c>
      <c r="Z584" s="21">
        <f t="shared" si="247"/>
        <v>0</v>
      </c>
      <c r="AA584" s="21">
        <f t="shared" si="247"/>
        <v>0</v>
      </c>
      <c r="AB584" s="21">
        <f t="shared" si="247"/>
        <v>0</v>
      </c>
      <c r="AC584" s="21">
        <f t="shared" si="247"/>
        <v>0</v>
      </c>
      <c r="AD584" s="21">
        <f t="shared" si="247"/>
        <v>0</v>
      </c>
      <c r="AE584" s="21">
        <f t="shared" si="247"/>
        <v>0</v>
      </c>
    </row>
    <row r="585" spans="1:31" x14ac:dyDescent="0.2">
      <c r="A585" s="9" t="s">
        <v>222</v>
      </c>
      <c r="B585" s="4" t="s">
        <v>223</v>
      </c>
      <c r="C585" s="35">
        <f t="shared" ref="C585:AE587" si="248">+C441</f>
        <v>0</v>
      </c>
      <c r="D585" s="35">
        <f t="shared" si="248"/>
        <v>0</v>
      </c>
      <c r="E585" s="35">
        <f t="shared" si="248"/>
        <v>0</v>
      </c>
      <c r="F585" s="35">
        <f t="shared" si="248"/>
        <v>0</v>
      </c>
      <c r="G585" s="35">
        <f t="shared" si="248"/>
        <v>0</v>
      </c>
      <c r="H585" s="35">
        <f t="shared" si="248"/>
        <v>0</v>
      </c>
      <c r="I585" s="35">
        <f t="shared" si="248"/>
        <v>0</v>
      </c>
      <c r="J585" s="35">
        <f t="shared" si="248"/>
        <v>0</v>
      </c>
      <c r="K585" s="35">
        <f t="shared" si="248"/>
        <v>0</v>
      </c>
      <c r="L585" s="35">
        <f t="shared" si="248"/>
        <v>0</v>
      </c>
      <c r="M585" s="35">
        <f t="shared" si="248"/>
        <v>0</v>
      </c>
      <c r="N585" s="35">
        <f t="shared" si="248"/>
        <v>0</v>
      </c>
      <c r="O585" s="35">
        <f t="shared" si="248"/>
        <v>0</v>
      </c>
      <c r="P585" s="35">
        <f t="shared" si="248"/>
        <v>0</v>
      </c>
      <c r="Q585" s="35">
        <f t="shared" si="248"/>
        <v>0</v>
      </c>
      <c r="R585" s="35">
        <f t="shared" si="248"/>
        <v>0</v>
      </c>
      <c r="S585" s="35">
        <f t="shared" si="248"/>
        <v>0</v>
      </c>
      <c r="T585" s="35">
        <f t="shared" si="248"/>
        <v>0</v>
      </c>
      <c r="U585" s="35">
        <f t="shared" si="248"/>
        <v>0</v>
      </c>
      <c r="V585" s="35">
        <f t="shared" si="248"/>
        <v>0</v>
      </c>
      <c r="W585" s="35">
        <f t="shared" si="248"/>
        <v>0</v>
      </c>
      <c r="X585" s="35">
        <f t="shared" si="248"/>
        <v>0</v>
      </c>
      <c r="Y585" s="35">
        <f t="shared" si="248"/>
        <v>0</v>
      </c>
      <c r="Z585" s="35">
        <f t="shared" si="248"/>
        <v>0</v>
      </c>
      <c r="AA585" s="35">
        <f t="shared" si="248"/>
        <v>0</v>
      </c>
      <c r="AB585" s="35">
        <f t="shared" si="248"/>
        <v>0</v>
      </c>
      <c r="AC585" s="35">
        <f t="shared" si="248"/>
        <v>0</v>
      </c>
      <c r="AD585" s="35">
        <f t="shared" si="248"/>
        <v>0</v>
      </c>
      <c r="AE585" s="35">
        <f t="shared" si="248"/>
        <v>0</v>
      </c>
    </row>
    <row r="586" spans="1:31" x14ac:dyDescent="0.2">
      <c r="A586" s="9" t="s">
        <v>224</v>
      </c>
      <c r="B586" s="4" t="s">
        <v>225</v>
      </c>
      <c r="C586" s="35">
        <f t="shared" si="248"/>
        <v>0</v>
      </c>
      <c r="D586" s="35">
        <f t="shared" si="248"/>
        <v>0</v>
      </c>
      <c r="E586" s="35">
        <f t="shared" si="248"/>
        <v>0</v>
      </c>
      <c r="F586" s="35">
        <f t="shared" si="248"/>
        <v>0</v>
      </c>
      <c r="G586" s="35">
        <f t="shared" si="248"/>
        <v>0</v>
      </c>
      <c r="H586" s="35">
        <f t="shared" si="248"/>
        <v>0</v>
      </c>
      <c r="I586" s="35">
        <f t="shared" si="248"/>
        <v>0</v>
      </c>
      <c r="J586" s="35">
        <f t="shared" si="248"/>
        <v>0</v>
      </c>
      <c r="K586" s="35">
        <f t="shared" si="248"/>
        <v>0</v>
      </c>
      <c r="L586" s="35">
        <f t="shared" si="248"/>
        <v>0</v>
      </c>
      <c r="M586" s="35">
        <f t="shared" si="248"/>
        <v>0</v>
      </c>
      <c r="N586" s="35">
        <f t="shared" si="248"/>
        <v>0</v>
      </c>
      <c r="O586" s="35">
        <f t="shared" si="248"/>
        <v>0</v>
      </c>
      <c r="P586" s="35">
        <f t="shared" si="248"/>
        <v>0</v>
      </c>
      <c r="Q586" s="35">
        <f t="shared" si="248"/>
        <v>0</v>
      </c>
      <c r="R586" s="35">
        <f t="shared" si="248"/>
        <v>0</v>
      </c>
      <c r="S586" s="35">
        <f t="shared" si="248"/>
        <v>0</v>
      </c>
      <c r="T586" s="35">
        <f t="shared" si="248"/>
        <v>0</v>
      </c>
      <c r="U586" s="35">
        <f t="shared" si="248"/>
        <v>0</v>
      </c>
      <c r="V586" s="35">
        <f t="shared" si="248"/>
        <v>0</v>
      </c>
      <c r="W586" s="35">
        <f t="shared" si="248"/>
        <v>0</v>
      </c>
      <c r="X586" s="35">
        <f t="shared" si="248"/>
        <v>0</v>
      </c>
      <c r="Y586" s="35">
        <f t="shared" si="248"/>
        <v>0</v>
      </c>
      <c r="Z586" s="35">
        <f t="shared" si="248"/>
        <v>0</v>
      </c>
      <c r="AA586" s="35">
        <f t="shared" si="248"/>
        <v>0</v>
      </c>
      <c r="AB586" s="35">
        <f t="shared" si="248"/>
        <v>0</v>
      </c>
      <c r="AC586" s="35">
        <f t="shared" si="248"/>
        <v>0</v>
      </c>
      <c r="AD586" s="35">
        <f t="shared" si="248"/>
        <v>0</v>
      </c>
      <c r="AE586" s="35">
        <f t="shared" si="248"/>
        <v>0</v>
      </c>
    </row>
    <row r="587" spans="1:31" x14ac:dyDescent="0.2">
      <c r="A587" s="9" t="s">
        <v>226</v>
      </c>
      <c r="B587" s="4" t="s">
        <v>141</v>
      </c>
      <c r="C587" s="37">
        <f t="shared" si="248"/>
        <v>0</v>
      </c>
      <c r="D587" s="37">
        <f t="shared" si="248"/>
        <v>0</v>
      </c>
      <c r="E587" s="37">
        <f t="shared" si="248"/>
        <v>0</v>
      </c>
      <c r="F587" s="37">
        <f t="shared" si="248"/>
        <v>0</v>
      </c>
      <c r="G587" s="37">
        <f t="shared" si="248"/>
        <v>0</v>
      </c>
      <c r="H587" s="37">
        <f t="shared" si="248"/>
        <v>0</v>
      </c>
      <c r="I587" s="37">
        <f t="shared" si="248"/>
        <v>0</v>
      </c>
      <c r="J587" s="37">
        <f t="shared" si="248"/>
        <v>0</v>
      </c>
      <c r="K587" s="37">
        <f t="shared" si="248"/>
        <v>0</v>
      </c>
      <c r="L587" s="37">
        <f t="shared" si="248"/>
        <v>0</v>
      </c>
      <c r="M587" s="37">
        <f t="shared" si="248"/>
        <v>0</v>
      </c>
      <c r="N587" s="37">
        <f t="shared" si="248"/>
        <v>0</v>
      </c>
      <c r="O587" s="37">
        <f t="shared" si="248"/>
        <v>0</v>
      </c>
      <c r="P587" s="37">
        <f t="shared" si="248"/>
        <v>0</v>
      </c>
      <c r="Q587" s="37">
        <f t="shared" si="248"/>
        <v>0</v>
      </c>
      <c r="R587" s="37">
        <f t="shared" si="248"/>
        <v>0</v>
      </c>
      <c r="S587" s="37">
        <f t="shared" si="248"/>
        <v>0</v>
      </c>
      <c r="T587" s="37">
        <f t="shared" si="248"/>
        <v>0</v>
      </c>
      <c r="U587" s="37">
        <f t="shared" si="248"/>
        <v>0</v>
      </c>
      <c r="V587" s="37">
        <f t="shared" si="248"/>
        <v>0</v>
      </c>
      <c r="W587" s="37">
        <f t="shared" si="248"/>
        <v>0</v>
      </c>
      <c r="X587" s="37">
        <f t="shared" si="248"/>
        <v>0</v>
      </c>
      <c r="Y587" s="37">
        <f t="shared" si="248"/>
        <v>0</v>
      </c>
      <c r="Z587" s="37">
        <f t="shared" si="248"/>
        <v>0</v>
      </c>
      <c r="AA587" s="37">
        <f t="shared" si="248"/>
        <v>0</v>
      </c>
      <c r="AB587" s="37">
        <f t="shared" si="248"/>
        <v>0</v>
      </c>
      <c r="AC587" s="37">
        <f t="shared" si="248"/>
        <v>0</v>
      </c>
      <c r="AD587" s="37">
        <f t="shared" si="248"/>
        <v>0</v>
      </c>
      <c r="AE587" s="37">
        <f t="shared" si="248"/>
        <v>0</v>
      </c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249">+C599-C4</f>
        <v>0</v>
      </c>
      <c r="D597" s="72">
        <f t="shared" si="249"/>
        <v>0</v>
      </c>
      <c r="E597" s="72">
        <f t="shared" si="249"/>
        <v>0</v>
      </c>
      <c r="F597" s="72">
        <f t="shared" si="249"/>
        <v>0</v>
      </c>
      <c r="G597" s="72">
        <f t="shared" si="249"/>
        <v>0</v>
      </c>
      <c r="H597" s="72">
        <f t="shared" si="249"/>
        <v>0</v>
      </c>
      <c r="I597" s="72">
        <f t="shared" si="249"/>
        <v>0</v>
      </c>
      <c r="J597" s="72">
        <f t="shared" si="249"/>
        <v>0</v>
      </c>
      <c r="K597" s="72">
        <f t="shared" si="249"/>
        <v>0</v>
      </c>
      <c r="L597" s="72">
        <f t="shared" si="249"/>
        <v>0</v>
      </c>
      <c r="M597" s="72">
        <f t="shared" si="249"/>
        <v>0</v>
      </c>
      <c r="N597" s="72">
        <f t="shared" si="249"/>
        <v>0</v>
      </c>
      <c r="O597" s="72">
        <f t="shared" si="249"/>
        <v>0</v>
      </c>
      <c r="P597" s="72">
        <f t="shared" si="249"/>
        <v>0</v>
      </c>
      <c r="Q597" s="72">
        <f t="shared" si="249"/>
        <v>0</v>
      </c>
      <c r="R597" s="72">
        <f t="shared" si="249"/>
        <v>0</v>
      </c>
      <c r="S597" s="72">
        <f t="shared" si="249"/>
        <v>0</v>
      </c>
      <c r="T597" s="72">
        <f t="shared" si="249"/>
        <v>0</v>
      </c>
      <c r="U597" s="72">
        <f t="shared" si="249"/>
        <v>0</v>
      </c>
      <c r="V597" s="72">
        <f t="shared" si="249"/>
        <v>0</v>
      </c>
      <c r="W597" s="72">
        <f t="shared" si="249"/>
        <v>0</v>
      </c>
      <c r="X597" s="72">
        <f t="shared" si="249"/>
        <v>0</v>
      </c>
      <c r="Y597" s="72">
        <f t="shared" si="249"/>
        <v>0</v>
      </c>
      <c r="Z597" s="72">
        <f t="shared" si="249"/>
        <v>0</v>
      </c>
      <c r="AA597" s="72">
        <f t="shared" si="249"/>
        <v>0</v>
      </c>
      <c r="AB597" s="72">
        <f t="shared" si="249"/>
        <v>0</v>
      </c>
      <c r="AC597" s="72">
        <f t="shared" si="249"/>
        <v>0</v>
      </c>
      <c r="AD597" s="72">
        <f t="shared" si="249"/>
        <v>0</v>
      </c>
      <c r="AE597" s="72">
        <f t="shared" si="249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250">+C600+C604+C613+C624+C633</f>
        <v>21.000212422275251</v>
      </c>
      <c r="D599" s="28">
        <f t="shared" si="250"/>
        <v>21.359951921980368</v>
      </c>
      <c r="E599" s="28">
        <f t="shared" si="250"/>
        <v>22.788805380578786</v>
      </c>
      <c r="F599" s="28">
        <f t="shared" si="250"/>
        <v>24.237548512394742</v>
      </c>
      <c r="G599" s="28">
        <f t="shared" si="250"/>
        <v>26.225473622438198</v>
      </c>
      <c r="H599" s="28">
        <f t="shared" si="250"/>
        <v>26.799678046890605</v>
      </c>
      <c r="I599" s="28">
        <f t="shared" si="250"/>
        <v>28.373274475397963</v>
      </c>
      <c r="J599" s="28">
        <f t="shared" si="250"/>
        <v>29.64317396907154</v>
      </c>
      <c r="K599" s="28">
        <f t="shared" si="250"/>
        <v>29.360218668602869</v>
      </c>
      <c r="L599" s="28">
        <f t="shared" si="250"/>
        <v>31.201986183964713</v>
      </c>
      <c r="M599" s="28">
        <f t="shared" si="250"/>
        <v>31.294638318189442</v>
      </c>
      <c r="N599" s="28">
        <f t="shared" si="250"/>
        <v>29.163755829610881</v>
      </c>
      <c r="O599" s="28">
        <f t="shared" si="250"/>
        <v>29.645451594742447</v>
      </c>
      <c r="P599" s="28">
        <f t="shared" si="250"/>
        <v>28.96362506079328</v>
      </c>
      <c r="Q599" s="28">
        <f t="shared" si="250"/>
        <v>31.643118351649726</v>
      </c>
      <c r="R599" s="28">
        <f t="shared" si="250"/>
        <v>32.925983124553753</v>
      </c>
      <c r="S599" s="28">
        <f t="shared" si="250"/>
        <v>35.79767300589468</v>
      </c>
      <c r="T599" s="28">
        <f t="shared" si="250"/>
        <v>35.146627982625056</v>
      </c>
      <c r="U599" s="28">
        <f t="shared" si="250"/>
        <v>34.058886552456769</v>
      </c>
      <c r="V599" s="28">
        <f t="shared" si="250"/>
        <v>32.042444038893244</v>
      </c>
      <c r="W599" s="28">
        <f t="shared" si="250"/>
        <v>33.496947386626886</v>
      </c>
      <c r="X599" s="28">
        <f t="shared" si="250"/>
        <v>33.698671556967817</v>
      </c>
      <c r="Y599" s="28">
        <f t="shared" si="250"/>
        <v>35.37058138049413</v>
      </c>
      <c r="Z599" s="28">
        <f t="shared" si="250"/>
        <v>37.310201705362552</v>
      </c>
      <c r="AA599" s="28">
        <f t="shared" si="250"/>
        <v>37.379140234273038</v>
      </c>
      <c r="AB599" s="28">
        <f t="shared" si="250"/>
        <v>39.061090933655727</v>
      </c>
      <c r="AC599" s="28">
        <f t="shared" si="250"/>
        <v>37.999604812495335</v>
      </c>
      <c r="AD599" s="28">
        <f t="shared" si="250"/>
        <v>46.977274287772204</v>
      </c>
      <c r="AE599" s="28">
        <f t="shared" si="250"/>
        <v>38.287175675288758</v>
      </c>
    </row>
    <row r="600" spans="1:31" x14ac:dyDescent="0.2">
      <c r="A600" s="6" t="s">
        <v>19</v>
      </c>
      <c r="B600" s="7" t="s">
        <v>20</v>
      </c>
      <c r="C600" s="28">
        <f t="shared" ref="C600:AE600" si="251">+C601+C602+C603</f>
        <v>0.97184284885245986</v>
      </c>
      <c r="D600" s="28">
        <f t="shared" si="251"/>
        <v>0.98140278049316498</v>
      </c>
      <c r="E600" s="28">
        <f t="shared" si="251"/>
        <v>1.0205763253740869</v>
      </c>
      <c r="F600" s="28">
        <f t="shared" si="251"/>
        <v>1.0483719432865211</v>
      </c>
      <c r="G600" s="28">
        <f t="shared" si="251"/>
        <v>1.0999906178823018</v>
      </c>
      <c r="H600" s="28">
        <f t="shared" si="251"/>
        <v>1.1172828462231847</v>
      </c>
      <c r="I600" s="28">
        <f t="shared" si="251"/>
        <v>1.1330200290325805</v>
      </c>
      <c r="J600" s="28">
        <f t="shared" si="251"/>
        <v>1.0535495642989088</v>
      </c>
      <c r="K600" s="28">
        <f t="shared" si="251"/>
        <v>1.0583073114580182</v>
      </c>
      <c r="L600" s="28">
        <f t="shared" si="251"/>
        <v>1.0731851887181354</v>
      </c>
      <c r="M600" s="28">
        <f t="shared" si="251"/>
        <v>1.0816282936074733</v>
      </c>
      <c r="N600" s="28">
        <f t="shared" si="251"/>
        <v>1.0906080725473259</v>
      </c>
      <c r="O600" s="28">
        <f t="shared" si="251"/>
        <v>1.118634240365767</v>
      </c>
      <c r="P600" s="28">
        <f t="shared" si="251"/>
        <v>1.1125913267998468</v>
      </c>
      <c r="Q600" s="28">
        <f t="shared" si="251"/>
        <v>1.1131303863785356</v>
      </c>
      <c r="R600" s="28">
        <f t="shared" si="251"/>
        <v>1.1156106864260131</v>
      </c>
      <c r="S600" s="28">
        <f t="shared" si="251"/>
        <v>1.105807666141192</v>
      </c>
      <c r="T600" s="28">
        <f t="shared" si="251"/>
        <v>1.1628776171053317</v>
      </c>
      <c r="U600" s="28">
        <f t="shared" si="251"/>
        <v>1.1523003185733125</v>
      </c>
      <c r="V600" s="28">
        <f t="shared" si="251"/>
        <v>1.1798636827854905</v>
      </c>
      <c r="W600" s="28">
        <f t="shared" si="251"/>
        <v>1.2653690487978506</v>
      </c>
      <c r="X600" s="28">
        <f t="shared" si="251"/>
        <v>1.2809226110714267</v>
      </c>
      <c r="Y600" s="28">
        <f t="shared" si="251"/>
        <v>1.2831611265093983</v>
      </c>
      <c r="Z600" s="28">
        <f t="shared" si="251"/>
        <v>1.3210116504487603</v>
      </c>
      <c r="AA600" s="28">
        <f t="shared" si="251"/>
        <v>1.347574295952642</v>
      </c>
      <c r="AB600" s="28">
        <f t="shared" si="251"/>
        <v>1.3574792233629438</v>
      </c>
      <c r="AC600" s="28">
        <f t="shared" si="251"/>
        <v>1.4181294143734486</v>
      </c>
      <c r="AD600" s="28">
        <f t="shared" si="251"/>
        <v>1.4982629606082025</v>
      </c>
      <c r="AE600" s="28">
        <f t="shared" si="251"/>
        <v>1.6869601851135834</v>
      </c>
    </row>
    <row r="601" spans="1:31" x14ac:dyDescent="0.2">
      <c r="A601" s="8" t="s">
        <v>23</v>
      </c>
      <c r="B601" s="4" t="s">
        <v>24</v>
      </c>
      <c r="C601" s="37">
        <f t="shared" ref="C601:AE601" si="252">+C457</f>
        <v>0.97184284885245986</v>
      </c>
      <c r="D601" s="37">
        <f t="shared" si="252"/>
        <v>0.98140278049316498</v>
      </c>
      <c r="E601" s="37">
        <f t="shared" si="252"/>
        <v>1.0205763253740869</v>
      </c>
      <c r="F601" s="37">
        <f t="shared" si="252"/>
        <v>1.0483719432865211</v>
      </c>
      <c r="G601" s="37">
        <f t="shared" si="252"/>
        <v>1.0999906178823018</v>
      </c>
      <c r="H601" s="37">
        <f t="shared" si="252"/>
        <v>1.1172828462231847</v>
      </c>
      <c r="I601" s="37">
        <f t="shared" si="252"/>
        <v>1.1330200290325805</v>
      </c>
      <c r="J601" s="37">
        <f t="shared" si="252"/>
        <v>1.0535495642989088</v>
      </c>
      <c r="K601" s="37">
        <f t="shared" si="252"/>
        <v>1.0583073114580182</v>
      </c>
      <c r="L601" s="37">
        <f t="shared" si="252"/>
        <v>1.0731851887181354</v>
      </c>
      <c r="M601" s="37">
        <f t="shared" si="252"/>
        <v>1.0816282936074733</v>
      </c>
      <c r="N601" s="37">
        <f t="shared" si="252"/>
        <v>1.0906080725473259</v>
      </c>
      <c r="O601" s="37">
        <f t="shared" si="252"/>
        <v>1.118634240365767</v>
      </c>
      <c r="P601" s="37">
        <f t="shared" si="252"/>
        <v>1.1125913267998468</v>
      </c>
      <c r="Q601" s="37">
        <f t="shared" si="252"/>
        <v>1.1131303863785356</v>
      </c>
      <c r="R601" s="37">
        <f t="shared" si="252"/>
        <v>1.1156106864260131</v>
      </c>
      <c r="S601" s="37">
        <f t="shared" si="252"/>
        <v>1.105807666141192</v>
      </c>
      <c r="T601" s="37">
        <f t="shared" si="252"/>
        <v>1.1352901470525609</v>
      </c>
      <c r="U601" s="37">
        <f t="shared" si="252"/>
        <v>1.1523003185733125</v>
      </c>
      <c r="V601" s="37">
        <f t="shared" si="252"/>
        <v>1.1701201022657273</v>
      </c>
      <c r="W601" s="37">
        <f t="shared" si="252"/>
        <v>1.1855229017605595</v>
      </c>
      <c r="X601" s="37">
        <f t="shared" si="252"/>
        <v>1.195421730923282</v>
      </c>
      <c r="Y601" s="37">
        <f t="shared" si="252"/>
        <v>1.2140811953992945</v>
      </c>
      <c r="Z601" s="37">
        <f t="shared" si="252"/>
        <v>1.2355989513773806</v>
      </c>
      <c r="AA601" s="37">
        <f t="shared" si="252"/>
        <v>1.2826978587845774</v>
      </c>
      <c r="AB601" s="37">
        <f t="shared" si="252"/>
        <v>1.2681120235623162</v>
      </c>
      <c r="AC601" s="37">
        <f t="shared" si="252"/>
        <v>1.2691363030756801</v>
      </c>
      <c r="AD601" s="37">
        <f t="shared" si="252"/>
        <v>1.2618580633943788</v>
      </c>
      <c r="AE601" s="37">
        <f t="shared" si="252"/>
        <v>1.296054822086437</v>
      </c>
    </row>
    <row r="602" spans="1:31" x14ac:dyDescent="0.2">
      <c r="A602" s="9" t="s">
        <v>142</v>
      </c>
      <c r="B602" s="4" t="s">
        <v>143</v>
      </c>
      <c r="C602" s="37">
        <f t="shared" ref="C602:AE602" si="253">+C463</f>
        <v>0</v>
      </c>
      <c r="D602" s="37">
        <f t="shared" si="253"/>
        <v>0</v>
      </c>
      <c r="E602" s="37">
        <f t="shared" si="253"/>
        <v>0</v>
      </c>
      <c r="F602" s="37">
        <f t="shared" si="253"/>
        <v>0</v>
      </c>
      <c r="G602" s="37">
        <f t="shared" si="253"/>
        <v>0</v>
      </c>
      <c r="H602" s="37">
        <f t="shared" si="253"/>
        <v>0</v>
      </c>
      <c r="I602" s="37">
        <f t="shared" si="253"/>
        <v>0</v>
      </c>
      <c r="J602" s="37">
        <f t="shared" si="253"/>
        <v>0</v>
      </c>
      <c r="K602" s="37">
        <f t="shared" si="253"/>
        <v>0</v>
      </c>
      <c r="L602" s="37">
        <f t="shared" si="253"/>
        <v>0</v>
      </c>
      <c r="M602" s="37">
        <f t="shared" si="253"/>
        <v>0</v>
      </c>
      <c r="N602" s="37">
        <f t="shared" si="253"/>
        <v>0</v>
      </c>
      <c r="O602" s="37">
        <f t="shared" si="253"/>
        <v>0</v>
      </c>
      <c r="P602" s="37">
        <f t="shared" si="253"/>
        <v>0</v>
      </c>
      <c r="Q602" s="37">
        <f t="shared" si="253"/>
        <v>0</v>
      </c>
      <c r="R602" s="37">
        <f t="shared" si="253"/>
        <v>0</v>
      </c>
      <c r="S602" s="37">
        <f t="shared" si="253"/>
        <v>0</v>
      </c>
      <c r="T602" s="37">
        <f t="shared" si="253"/>
        <v>2.7587470052770829E-2</v>
      </c>
      <c r="U602" s="37">
        <f t="shared" si="253"/>
        <v>0</v>
      </c>
      <c r="V602" s="37">
        <f t="shared" si="253"/>
        <v>9.743580519763104E-3</v>
      </c>
      <c r="W602" s="37">
        <f t="shared" si="253"/>
        <v>7.9846147037291149E-2</v>
      </c>
      <c r="X602" s="37">
        <f t="shared" si="253"/>
        <v>8.5500880148144678E-2</v>
      </c>
      <c r="Y602" s="37">
        <f t="shared" si="253"/>
        <v>6.9079931110103757E-2</v>
      </c>
      <c r="Z602" s="37">
        <f t="shared" si="253"/>
        <v>8.5412699071379786E-2</v>
      </c>
      <c r="AA602" s="37">
        <f t="shared" si="253"/>
        <v>6.4876437168064627E-2</v>
      </c>
      <c r="AB602" s="37">
        <f t="shared" si="253"/>
        <v>8.9367199800627628E-2</v>
      </c>
      <c r="AC602" s="37">
        <f t="shared" si="253"/>
        <v>0.14899311129776846</v>
      </c>
      <c r="AD602" s="37">
        <f t="shared" si="253"/>
        <v>0.23640489721382371</v>
      </c>
      <c r="AE602" s="37">
        <f t="shared" si="253"/>
        <v>0.3909053630271464</v>
      </c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 t="shared" ref="C604:AE604" si="254">+C605+C606+C607+C608+C609+C611+C612</f>
        <v>0</v>
      </c>
      <c r="D604" s="28">
        <f t="shared" si="254"/>
        <v>0</v>
      </c>
      <c r="E604" s="28">
        <f t="shared" si="254"/>
        <v>0</v>
      </c>
      <c r="F604" s="28">
        <f t="shared" si="254"/>
        <v>0</v>
      </c>
      <c r="G604" s="28">
        <f t="shared" si="254"/>
        <v>0</v>
      </c>
      <c r="H604" s="28">
        <f t="shared" si="254"/>
        <v>0</v>
      </c>
      <c r="I604" s="28">
        <f t="shared" si="254"/>
        <v>0</v>
      </c>
      <c r="J604" s="28">
        <f t="shared" si="254"/>
        <v>0</v>
      </c>
      <c r="K604" s="28">
        <f t="shared" si="254"/>
        <v>0</v>
      </c>
      <c r="L604" s="28">
        <f t="shared" si="254"/>
        <v>0</v>
      </c>
      <c r="M604" s="28">
        <f t="shared" si="254"/>
        <v>0</v>
      </c>
      <c r="N604" s="28">
        <f t="shared" si="254"/>
        <v>0</v>
      </c>
      <c r="O604" s="28">
        <f t="shared" si="254"/>
        <v>0</v>
      </c>
      <c r="P604" s="28">
        <f t="shared" si="254"/>
        <v>0</v>
      </c>
      <c r="Q604" s="28">
        <f t="shared" si="254"/>
        <v>0</v>
      </c>
      <c r="R604" s="28">
        <f t="shared" si="254"/>
        <v>0</v>
      </c>
      <c r="S604" s="28">
        <f t="shared" si="254"/>
        <v>0</v>
      </c>
      <c r="T604" s="28">
        <f t="shared" si="254"/>
        <v>0</v>
      </c>
      <c r="U604" s="28">
        <f t="shared" si="254"/>
        <v>0</v>
      </c>
      <c r="V604" s="28">
        <f t="shared" si="254"/>
        <v>0</v>
      </c>
      <c r="W604" s="28">
        <f t="shared" si="254"/>
        <v>0</v>
      </c>
      <c r="X604" s="28">
        <f t="shared" si="254"/>
        <v>0</v>
      </c>
      <c r="Y604" s="28">
        <f t="shared" si="254"/>
        <v>0</v>
      </c>
      <c r="Z604" s="28">
        <f t="shared" si="254"/>
        <v>0</v>
      </c>
      <c r="AA604" s="28">
        <f t="shared" si="254"/>
        <v>0</v>
      </c>
      <c r="AB604" s="28">
        <f t="shared" si="254"/>
        <v>0</v>
      </c>
      <c r="AC604" s="28">
        <f t="shared" si="254"/>
        <v>0</v>
      </c>
      <c r="AD604" s="28">
        <f t="shared" si="254"/>
        <v>0</v>
      </c>
      <c r="AE604" s="28">
        <f t="shared" si="254"/>
        <v>0</v>
      </c>
    </row>
    <row r="605" spans="1:31" x14ac:dyDescent="0.2">
      <c r="A605" s="9" t="s">
        <v>250</v>
      </c>
      <c r="B605" s="4" t="s">
        <v>251</v>
      </c>
      <c r="C605" s="37">
        <f t="shared" ref="C605:AE605" si="255">+C472</f>
        <v>0</v>
      </c>
      <c r="D605" s="37">
        <f t="shared" si="255"/>
        <v>0</v>
      </c>
      <c r="E605" s="37">
        <f t="shared" si="255"/>
        <v>0</v>
      </c>
      <c r="F605" s="37">
        <f t="shared" si="255"/>
        <v>0</v>
      </c>
      <c r="G605" s="37">
        <f t="shared" si="255"/>
        <v>0</v>
      </c>
      <c r="H605" s="37">
        <f t="shared" si="255"/>
        <v>0</v>
      </c>
      <c r="I605" s="37">
        <f t="shared" si="255"/>
        <v>0</v>
      </c>
      <c r="J605" s="37">
        <f t="shared" si="255"/>
        <v>0</v>
      </c>
      <c r="K605" s="37">
        <f t="shared" si="255"/>
        <v>0</v>
      </c>
      <c r="L605" s="37">
        <f t="shared" si="255"/>
        <v>0</v>
      </c>
      <c r="M605" s="37">
        <f t="shared" si="255"/>
        <v>0</v>
      </c>
      <c r="N605" s="37">
        <f t="shared" si="255"/>
        <v>0</v>
      </c>
      <c r="O605" s="37">
        <f t="shared" si="255"/>
        <v>0</v>
      </c>
      <c r="P605" s="37">
        <f t="shared" si="255"/>
        <v>0</v>
      </c>
      <c r="Q605" s="37">
        <f t="shared" si="255"/>
        <v>0</v>
      </c>
      <c r="R605" s="37">
        <f t="shared" si="255"/>
        <v>0</v>
      </c>
      <c r="S605" s="37">
        <f t="shared" si="255"/>
        <v>0</v>
      </c>
      <c r="T605" s="37">
        <f t="shared" si="255"/>
        <v>0</v>
      </c>
      <c r="U605" s="37">
        <f t="shared" si="255"/>
        <v>0</v>
      </c>
      <c r="V605" s="37">
        <f t="shared" si="255"/>
        <v>0</v>
      </c>
      <c r="W605" s="37">
        <f t="shared" si="255"/>
        <v>0</v>
      </c>
      <c r="X605" s="37">
        <f t="shared" si="255"/>
        <v>0</v>
      </c>
      <c r="Y605" s="37">
        <f t="shared" si="255"/>
        <v>0</v>
      </c>
      <c r="Z605" s="37">
        <f t="shared" si="255"/>
        <v>0</v>
      </c>
      <c r="AA605" s="37">
        <f t="shared" si="255"/>
        <v>0</v>
      </c>
      <c r="AB605" s="37">
        <f t="shared" si="255"/>
        <v>0</v>
      </c>
      <c r="AC605" s="37">
        <f t="shared" si="255"/>
        <v>0</v>
      </c>
      <c r="AD605" s="37">
        <f t="shared" si="255"/>
        <v>0</v>
      </c>
      <c r="AE605" s="37">
        <f t="shared" si="255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256">+C478</f>
        <v>0</v>
      </c>
      <c r="D606" s="37">
        <f t="shared" si="256"/>
        <v>0</v>
      </c>
      <c r="E606" s="37">
        <f t="shared" si="256"/>
        <v>0</v>
      </c>
      <c r="F606" s="37">
        <f t="shared" si="256"/>
        <v>0</v>
      </c>
      <c r="G606" s="37">
        <f t="shared" si="256"/>
        <v>0</v>
      </c>
      <c r="H606" s="37">
        <f t="shared" si="256"/>
        <v>0</v>
      </c>
      <c r="I606" s="37">
        <f t="shared" si="256"/>
        <v>0</v>
      </c>
      <c r="J606" s="37">
        <f t="shared" si="256"/>
        <v>0</v>
      </c>
      <c r="K606" s="37">
        <f t="shared" si="256"/>
        <v>0</v>
      </c>
      <c r="L606" s="37">
        <f t="shared" si="256"/>
        <v>0</v>
      </c>
      <c r="M606" s="37">
        <f t="shared" si="256"/>
        <v>0</v>
      </c>
      <c r="N606" s="37">
        <f t="shared" si="256"/>
        <v>0</v>
      </c>
      <c r="O606" s="37">
        <f t="shared" si="256"/>
        <v>0</v>
      </c>
      <c r="P606" s="37">
        <f t="shared" si="256"/>
        <v>0</v>
      </c>
      <c r="Q606" s="37">
        <f t="shared" si="256"/>
        <v>0</v>
      </c>
      <c r="R606" s="37">
        <f t="shared" si="256"/>
        <v>0</v>
      </c>
      <c r="S606" s="37">
        <f t="shared" si="256"/>
        <v>0</v>
      </c>
      <c r="T606" s="37">
        <f t="shared" si="256"/>
        <v>0</v>
      </c>
      <c r="U606" s="37">
        <f t="shared" si="256"/>
        <v>0</v>
      </c>
      <c r="V606" s="37">
        <f t="shared" si="256"/>
        <v>0</v>
      </c>
      <c r="W606" s="37">
        <f t="shared" si="256"/>
        <v>0</v>
      </c>
      <c r="X606" s="37">
        <f t="shared" si="256"/>
        <v>0</v>
      </c>
      <c r="Y606" s="37">
        <f t="shared" si="256"/>
        <v>0</v>
      </c>
      <c r="Z606" s="37">
        <f t="shared" si="256"/>
        <v>0</v>
      </c>
      <c r="AA606" s="37">
        <f t="shared" si="256"/>
        <v>0</v>
      </c>
      <c r="AB606" s="37">
        <f t="shared" si="256"/>
        <v>0</v>
      </c>
      <c r="AC606" s="37">
        <f t="shared" si="256"/>
        <v>0</v>
      </c>
      <c r="AD606" s="37">
        <f t="shared" si="256"/>
        <v>0</v>
      </c>
      <c r="AE606" s="37">
        <f t="shared" si="256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257">+C489</f>
        <v>0</v>
      </c>
      <c r="D607" s="37">
        <f t="shared" si="257"/>
        <v>0</v>
      </c>
      <c r="E607" s="37">
        <f t="shared" si="257"/>
        <v>0</v>
      </c>
      <c r="F607" s="37">
        <f t="shared" si="257"/>
        <v>0</v>
      </c>
      <c r="G607" s="37">
        <f t="shared" si="257"/>
        <v>0</v>
      </c>
      <c r="H607" s="37">
        <f t="shared" si="257"/>
        <v>0</v>
      </c>
      <c r="I607" s="37">
        <f t="shared" si="257"/>
        <v>0</v>
      </c>
      <c r="J607" s="37">
        <f t="shared" si="257"/>
        <v>0</v>
      </c>
      <c r="K607" s="37">
        <f t="shared" si="257"/>
        <v>0</v>
      </c>
      <c r="L607" s="37">
        <f t="shared" si="257"/>
        <v>0</v>
      </c>
      <c r="M607" s="37">
        <f t="shared" si="257"/>
        <v>0</v>
      </c>
      <c r="N607" s="37">
        <f t="shared" si="257"/>
        <v>0</v>
      </c>
      <c r="O607" s="37">
        <f t="shared" si="257"/>
        <v>0</v>
      </c>
      <c r="P607" s="37">
        <f t="shared" si="257"/>
        <v>0</v>
      </c>
      <c r="Q607" s="37">
        <f t="shared" si="257"/>
        <v>0</v>
      </c>
      <c r="R607" s="37">
        <f t="shared" si="257"/>
        <v>0</v>
      </c>
      <c r="S607" s="37">
        <f t="shared" si="257"/>
        <v>0</v>
      </c>
      <c r="T607" s="37">
        <f t="shared" si="257"/>
        <v>0</v>
      </c>
      <c r="U607" s="37">
        <f t="shared" si="257"/>
        <v>0</v>
      </c>
      <c r="V607" s="37">
        <f t="shared" si="257"/>
        <v>0</v>
      </c>
      <c r="W607" s="37">
        <f t="shared" si="257"/>
        <v>0</v>
      </c>
      <c r="X607" s="37">
        <f t="shared" si="257"/>
        <v>0</v>
      </c>
      <c r="Y607" s="37">
        <f t="shared" si="257"/>
        <v>0</v>
      </c>
      <c r="Z607" s="37">
        <f t="shared" si="257"/>
        <v>0</v>
      </c>
      <c r="AA607" s="37">
        <f t="shared" si="257"/>
        <v>0</v>
      </c>
      <c r="AB607" s="37">
        <f t="shared" si="257"/>
        <v>0</v>
      </c>
      <c r="AC607" s="37">
        <f t="shared" si="257"/>
        <v>0</v>
      </c>
      <c r="AD607" s="37">
        <f t="shared" si="257"/>
        <v>0</v>
      </c>
      <c r="AE607" s="37">
        <f t="shared" si="257"/>
        <v>0</v>
      </c>
    </row>
    <row r="608" spans="1:31" x14ac:dyDescent="0.2">
      <c r="A608" s="9" t="s">
        <v>321</v>
      </c>
      <c r="B608" s="4" t="s">
        <v>322</v>
      </c>
      <c r="C608" s="37">
        <f t="shared" ref="C608:AE608" si="258">+C497</f>
        <v>0</v>
      </c>
      <c r="D608" s="37">
        <f t="shared" si="258"/>
        <v>0</v>
      </c>
      <c r="E608" s="37">
        <f t="shared" si="258"/>
        <v>0</v>
      </c>
      <c r="F608" s="37">
        <f t="shared" si="258"/>
        <v>0</v>
      </c>
      <c r="G608" s="37">
        <f t="shared" si="258"/>
        <v>0</v>
      </c>
      <c r="H608" s="37">
        <f t="shared" si="258"/>
        <v>0</v>
      </c>
      <c r="I608" s="37">
        <f t="shared" si="258"/>
        <v>0</v>
      </c>
      <c r="J608" s="37">
        <f t="shared" si="258"/>
        <v>0</v>
      </c>
      <c r="K608" s="37">
        <f t="shared" si="258"/>
        <v>0</v>
      </c>
      <c r="L608" s="37">
        <f t="shared" si="258"/>
        <v>0</v>
      </c>
      <c r="M608" s="37">
        <f t="shared" si="258"/>
        <v>0</v>
      </c>
      <c r="N608" s="37">
        <f t="shared" si="258"/>
        <v>0</v>
      </c>
      <c r="O608" s="37">
        <f t="shared" si="258"/>
        <v>0</v>
      </c>
      <c r="P608" s="37">
        <f t="shared" si="258"/>
        <v>0</v>
      </c>
      <c r="Q608" s="37">
        <f t="shared" si="258"/>
        <v>0</v>
      </c>
      <c r="R608" s="37">
        <f t="shared" si="258"/>
        <v>0</v>
      </c>
      <c r="S608" s="37">
        <f t="shared" si="258"/>
        <v>0</v>
      </c>
      <c r="T608" s="37">
        <f t="shared" si="258"/>
        <v>0</v>
      </c>
      <c r="U608" s="37">
        <f t="shared" si="258"/>
        <v>0</v>
      </c>
      <c r="V608" s="37">
        <f t="shared" si="258"/>
        <v>0</v>
      </c>
      <c r="W608" s="37">
        <f t="shared" si="258"/>
        <v>0</v>
      </c>
      <c r="X608" s="37">
        <f t="shared" si="258"/>
        <v>0</v>
      </c>
      <c r="Y608" s="37">
        <f t="shared" si="258"/>
        <v>0</v>
      </c>
      <c r="Z608" s="37">
        <f t="shared" si="258"/>
        <v>0</v>
      </c>
      <c r="AA608" s="37">
        <f t="shared" si="258"/>
        <v>0</v>
      </c>
      <c r="AB608" s="37">
        <f t="shared" si="258"/>
        <v>0</v>
      </c>
      <c r="AC608" s="37">
        <f t="shared" si="258"/>
        <v>0</v>
      </c>
      <c r="AD608" s="37">
        <f t="shared" si="258"/>
        <v>0</v>
      </c>
      <c r="AE608" s="37">
        <f t="shared" si="258"/>
        <v>0</v>
      </c>
    </row>
    <row r="609" spans="1:31" x14ac:dyDescent="0.2">
      <c r="A609" s="9" t="s">
        <v>330</v>
      </c>
      <c r="B609" s="4" t="s">
        <v>331</v>
      </c>
      <c r="C609" s="37">
        <f t="shared" ref="C609:AE609" si="259">+C502</f>
        <v>0</v>
      </c>
      <c r="D609" s="37">
        <f t="shared" si="259"/>
        <v>0</v>
      </c>
      <c r="E609" s="37">
        <f t="shared" si="259"/>
        <v>0</v>
      </c>
      <c r="F609" s="37">
        <f t="shared" si="259"/>
        <v>0</v>
      </c>
      <c r="G609" s="37">
        <f t="shared" si="259"/>
        <v>0</v>
      </c>
      <c r="H609" s="37">
        <f t="shared" si="259"/>
        <v>0</v>
      </c>
      <c r="I609" s="37">
        <f t="shared" si="259"/>
        <v>0</v>
      </c>
      <c r="J609" s="37">
        <f t="shared" si="259"/>
        <v>0</v>
      </c>
      <c r="K609" s="37">
        <f t="shared" si="259"/>
        <v>0</v>
      </c>
      <c r="L609" s="37">
        <f t="shared" si="259"/>
        <v>0</v>
      </c>
      <c r="M609" s="37">
        <f t="shared" si="259"/>
        <v>0</v>
      </c>
      <c r="N609" s="37">
        <f t="shared" si="259"/>
        <v>0</v>
      </c>
      <c r="O609" s="37">
        <f t="shared" si="259"/>
        <v>0</v>
      </c>
      <c r="P609" s="37">
        <f t="shared" si="259"/>
        <v>0</v>
      </c>
      <c r="Q609" s="37">
        <f t="shared" si="259"/>
        <v>0</v>
      </c>
      <c r="R609" s="37">
        <f t="shared" si="259"/>
        <v>0</v>
      </c>
      <c r="S609" s="37">
        <f t="shared" si="259"/>
        <v>0</v>
      </c>
      <c r="T609" s="37">
        <f t="shared" si="259"/>
        <v>0</v>
      </c>
      <c r="U609" s="37">
        <f t="shared" si="259"/>
        <v>0</v>
      </c>
      <c r="V609" s="37">
        <f t="shared" si="259"/>
        <v>0</v>
      </c>
      <c r="W609" s="37">
        <f t="shared" si="259"/>
        <v>0</v>
      </c>
      <c r="X609" s="37">
        <f t="shared" si="259"/>
        <v>0</v>
      </c>
      <c r="Y609" s="37">
        <f t="shared" si="259"/>
        <v>0</v>
      </c>
      <c r="Z609" s="37">
        <f t="shared" si="259"/>
        <v>0</v>
      </c>
      <c r="AA609" s="37">
        <f t="shared" si="259"/>
        <v>0</v>
      </c>
      <c r="AB609" s="37">
        <f t="shared" si="259"/>
        <v>0</v>
      </c>
      <c r="AC609" s="37">
        <f t="shared" si="259"/>
        <v>0</v>
      </c>
      <c r="AD609" s="37">
        <f t="shared" si="259"/>
        <v>0</v>
      </c>
      <c r="AE609" s="37">
        <f t="shared" si="259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260">+C515</f>
        <v>0</v>
      </c>
      <c r="D611" s="37">
        <f t="shared" si="260"/>
        <v>0</v>
      </c>
      <c r="E611" s="37">
        <f t="shared" si="260"/>
        <v>0</v>
      </c>
      <c r="F611" s="37">
        <f t="shared" si="260"/>
        <v>0</v>
      </c>
      <c r="G611" s="37">
        <f t="shared" si="260"/>
        <v>0</v>
      </c>
      <c r="H611" s="37">
        <f t="shared" si="260"/>
        <v>0</v>
      </c>
      <c r="I611" s="37">
        <f t="shared" si="260"/>
        <v>0</v>
      </c>
      <c r="J611" s="37">
        <f t="shared" si="260"/>
        <v>0</v>
      </c>
      <c r="K611" s="37">
        <f t="shared" si="260"/>
        <v>0</v>
      </c>
      <c r="L611" s="37">
        <f t="shared" si="260"/>
        <v>0</v>
      </c>
      <c r="M611" s="37">
        <f t="shared" si="260"/>
        <v>0</v>
      </c>
      <c r="N611" s="37">
        <f t="shared" si="260"/>
        <v>0</v>
      </c>
      <c r="O611" s="37">
        <f t="shared" si="260"/>
        <v>0</v>
      </c>
      <c r="P611" s="37">
        <f t="shared" si="260"/>
        <v>0</v>
      </c>
      <c r="Q611" s="37">
        <f t="shared" si="260"/>
        <v>0</v>
      </c>
      <c r="R611" s="37">
        <f t="shared" si="260"/>
        <v>0</v>
      </c>
      <c r="S611" s="37">
        <f t="shared" si="260"/>
        <v>0</v>
      </c>
      <c r="T611" s="37">
        <f t="shared" si="260"/>
        <v>0</v>
      </c>
      <c r="U611" s="37">
        <f t="shared" si="260"/>
        <v>0</v>
      </c>
      <c r="V611" s="37">
        <f t="shared" si="260"/>
        <v>0</v>
      </c>
      <c r="W611" s="37">
        <f t="shared" si="260"/>
        <v>0</v>
      </c>
      <c r="X611" s="37">
        <f t="shared" si="260"/>
        <v>0</v>
      </c>
      <c r="Y611" s="37">
        <f t="shared" si="260"/>
        <v>0</v>
      </c>
      <c r="Z611" s="37">
        <f t="shared" si="260"/>
        <v>0</v>
      </c>
      <c r="AA611" s="37">
        <f t="shared" si="260"/>
        <v>0</v>
      </c>
      <c r="AB611" s="37">
        <f t="shared" si="260"/>
        <v>0</v>
      </c>
      <c r="AC611" s="37">
        <f t="shared" si="260"/>
        <v>0</v>
      </c>
      <c r="AD611" s="37">
        <f t="shared" si="260"/>
        <v>0</v>
      </c>
      <c r="AE611" s="37">
        <f t="shared" si="260"/>
        <v>0</v>
      </c>
    </row>
    <row r="612" spans="1:31" x14ac:dyDescent="0.2">
      <c r="A612" s="8" t="s">
        <v>383</v>
      </c>
      <c r="B612" s="4" t="s">
        <v>184</v>
      </c>
      <c r="C612" s="37">
        <f t="shared" ref="C612:AE612" si="261">+C520</f>
        <v>0</v>
      </c>
      <c r="D612" s="37">
        <f t="shared" si="261"/>
        <v>0</v>
      </c>
      <c r="E612" s="37">
        <f t="shared" si="261"/>
        <v>0</v>
      </c>
      <c r="F612" s="37">
        <f t="shared" si="261"/>
        <v>0</v>
      </c>
      <c r="G612" s="37">
        <f t="shared" si="261"/>
        <v>0</v>
      </c>
      <c r="H612" s="37">
        <f t="shared" si="261"/>
        <v>0</v>
      </c>
      <c r="I612" s="37">
        <f t="shared" si="261"/>
        <v>0</v>
      </c>
      <c r="J612" s="37">
        <f t="shared" si="261"/>
        <v>0</v>
      </c>
      <c r="K612" s="37">
        <f t="shared" si="261"/>
        <v>0</v>
      </c>
      <c r="L612" s="37">
        <f t="shared" si="261"/>
        <v>0</v>
      </c>
      <c r="M612" s="37">
        <f t="shared" si="261"/>
        <v>0</v>
      </c>
      <c r="N612" s="37">
        <f t="shared" si="261"/>
        <v>0</v>
      </c>
      <c r="O612" s="37">
        <f t="shared" si="261"/>
        <v>0</v>
      </c>
      <c r="P612" s="37">
        <f t="shared" si="261"/>
        <v>0</v>
      </c>
      <c r="Q612" s="37">
        <f t="shared" si="261"/>
        <v>0</v>
      </c>
      <c r="R612" s="37">
        <f t="shared" si="261"/>
        <v>0</v>
      </c>
      <c r="S612" s="37">
        <f t="shared" si="261"/>
        <v>0</v>
      </c>
      <c r="T612" s="37">
        <f t="shared" si="261"/>
        <v>0</v>
      </c>
      <c r="U612" s="37">
        <f t="shared" si="261"/>
        <v>0</v>
      </c>
      <c r="V612" s="37">
        <f t="shared" si="261"/>
        <v>0</v>
      </c>
      <c r="W612" s="37">
        <f t="shared" si="261"/>
        <v>0</v>
      </c>
      <c r="X612" s="37">
        <f t="shared" si="261"/>
        <v>0</v>
      </c>
      <c r="Y612" s="37">
        <f t="shared" si="261"/>
        <v>0</v>
      </c>
      <c r="Z612" s="37">
        <f t="shared" si="261"/>
        <v>0</v>
      </c>
      <c r="AA612" s="37">
        <f t="shared" si="261"/>
        <v>0</v>
      </c>
      <c r="AB612" s="37">
        <f t="shared" si="261"/>
        <v>0</v>
      </c>
      <c r="AC612" s="37">
        <f t="shared" si="261"/>
        <v>0</v>
      </c>
      <c r="AD612" s="37">
        <f t="shared" si="261"/>
        <v>0</v>
      </c>
      <c r="AE612" s="37">
        <f t="shared" si="261"/>
        <v>0</v>
      </c>
    </row>
    <row r="613" spans="1:31" x14ac:dyDescent="0.2">
      <c r="A613" s="12" t="s">
        <v>390</v>
      </c>
      <c r="B613" s="7" t="s">
        <v>391</v>
      </c>
      <c r="C613" s="28">
        <f t="shared" ref="C613:AE613" si="262">+C614+C615+C616+C617+C618+C619+C620+C621+C622+C623</f>
        <v>16.992612642878782</v>
      </c>
      <c r="D613" s="28">
        <f t="shared" si="262"/>
        <v>17.263822525286688</v>
      </c>
      <c r="E613" s="28">
        <f t="shared" si="262"/>
        <v>18.038056545415404</v>
      </c>
      <c r="F613" s="28">
        <f t="shared" si="262"/>
        <v>18.890268856682226</v>
      </c>
      <c r="G613" s="28">
        <f t="shared" si="262"/>
        <v>19.962967217782495</v>
      </c>
      <c r="H613" s="28">
        <f t="shared" si="262"/>
        <v>20.339845846798482</v>
      </c>
      <c r="I613" s="28">
        <f t="shared" si="262"/>
        <v>21.650649264476336</v>
      </c>
      <c r="J613" s="28">
        <f t="shared" si="262"/>
        <v>22.893878911526421</v>
      </c>
      <c r="K613" s="28">
        <f t="shared" si="262"/>
        <v>22.430603816620767</v>
      </c>
      <c r="L613" s="28">
        <f t="shared" si="262"/>
        <v>23.003546853913278</v>
      </c>
      <c r="M613" s="28">
        <f t="shared" si="262"/>
        <v>23.394935580322965</v>
      </c>
      <c r="N613" s="28">
        <f t="shared" si="262"/>
        <v>20.478502216974352</v>
      </c>
      <c r="O613" s="28">
        <f t="shared" si="262"/>
        <v>20.898662514660419</v>
      </c>
      <c r="P613" s="28">
        <f t="shared" si="262"/>
        <v>20.048990572399937</v>
      </c>
      <c r="Q613" s="28">
        <f t="shared" si="262"/>
        <v>21.887439269947894</v>
      </c>
      <c r="R613" s="28">
        <f t="shared" si="262"/>
        <v>22.808117562421163</v>
      </c>
      <c r="S613" s="28">
        <f t="shared" si="262"/>
        <v>24.135231096229045</v>
      </c>
      <c r="T613" s="28">
        <f t="shared" si="262"/>
        <v>25.0355764648533</v>
      </c>
      <c r="U613" s="28">
        <f t="shared" si="262"/>
        <v>24.423714570450031</v>
      </c>
      <c r="V613" s="28">
        <f t="shared" si="262"/>
        <v>23.718975667628794</v>
      </c>
      <c r="W613" s="28">
        <f t="shared" si="262"/>
        <v>23.652605622908897</v>
      </c>
      <c r="X613" s="28">
        <f t="shared" si="262"/>
        <v>23.878182500151794</v>
      </c>
      <c r="Y613" s="28">
        <f t="shared" si="262"/>
        <v>25.788562136324877</v>
      </c>
      <c r="Z613" s="28">
        <f t="shared" si="262"/>
        <v>23.950531966642465</v>
      </c>
      <c r="AA613" s="28">
        <f t="shared" si="262"/>
        <v>22.362500977456286</v>
      </c>
      <c r="AB613" s="28">
        <f t="shared" si="262"/>
        <v>22.723372437807591</v>
      </c>
      <c r="AC613" s="28">
        <f t="shared" si="262"/>
        <v>21.947830483322846</v>
      </c>
      <c r="AD613" s="28">
        <f t="shared" si="262"/>
        <v>20.811627942336791</v>
      </c>
      <c r="AE613" s="28">
        <f t="shared" si="262"/>
        <v>20.519938224516824</v>
      </c>
    </row>
    <row r="614" spans="1:31" x14ac:dyDescent="0.2">
      <c r="A614" s="9" t="s">
        <v>392</v>
      </c>
      <c r="B614" s="4" t="s">
        <v>393</v>
      </c>
      <c r="C614" s="37">
        <f t="shared" ref="C614:AE614" si="263">+C525</f>
        <v>9.7041292098958536</v>
      </c>
      <c r="D614" s="37">
        <f t="shared" si="263"/>
        <v>9.8281358096141815</v>
      </c>
      <c r="E614" s="37">
        <f t="shared" si="263"/>
        <v>10.077111284978013</v>
      </c>
      <c r="F614" s="37">
        <f t="shared" si="263"/>
        <v>10.415916838519603</v>
      </c>
      <c r="G614" s="37">
        <f t="shared" si="263"/>
        <v>10.756050037028654</v>
      </c>
      <c r="H614" s="37">
        <f t="shared" si="263"/>
        <v>10.859684368583645</v>
      </c>
      <c r="I614" s="37">
        <f t="shared" si="263"/>
        <v>10.909999928128897</v>
      </c>
      <c r="J614" s="37">
        <f t="shared" si="263"/>
        <v>11.644656548697728</v>
      </c>
      <c r="K614" s="37">
        <f t="shared" si="263"/>
        <v>11.239666806324301</v>
      </c>
      <c r="L614" s="37">
        <f t="shared" si="263"/>
        <v>10.897407285294531</v>
      </c>
      <c r="M614" s="37">
        <f t="shared" si="263"/>
        <v>10.478549671261398</v>
      </c>
      <c r="N614" s="37">
        <f t="shared" si="263"/>
        <v>10.334526662067695</v>
      </c>
      <c r="O614" s="37">
        <f t="shared" si="263"/>
        <v>10.018381539900393</v>
      </c>
      <c r="P614" s="37">
        <f t="shared" si="263"/>
        <v>9.5662005478018237</v>
      </c>
      <c r="Q614" s="37">
        <f t="shared" si="263"/>
        <v>9.2347474159394753</v>
      </c>
      <c r="R614" s="37">
        <f t="shared" si="263"/>
        <v>8.9582488378604843</v>
      </c>
      <c r="S614" s="37">
        <f t="shared" si="263"/>
        <v>8.7333055883321347</v>
      </c>
      <c r="T614" s="37">
        <f t="shared" si="263"/>
        <v>8.387674033704748</v>
      </c>
      <c r="U614" s="37">
        <f t="shared" si="263"/>
        <v>8.1741069724115292</v>
      </c>
      <c r="V614" s="37">
        <f t="shared" si="263"/>
        <v>7.9378210164643157</v>
      </c>
      <c r="W614" s="37">
        <f t="shared" si="263"/>
        <v>7.7840731772103631</v>
      </c>
      <c r="X614" s="37">
        <f t="shared" si="263"/>
        <v>7.5158182754524967</v>
      </c>
      <c r="Y614" s="37">
        <f t="shared" si="263"/>
        <v>7.8136952865749976</v>
      </c>
      <c r="Z614" s="37">
        <f t="shared" si="263"/>
        <v>7.7327825260874388</v>
      </c>
      <c r="AA614" s="37">
        <f t="shared" si="263"/>
        <v>7.251980389491524</v>
      </c>
      <c r="AB614" s="37">
        <f t="shared" si="263"/>
        <v>6.9547009833799969</v>
      </c>
      <c r="AC614" s="37">
        <f t="shared" si="263"/>
        <v>6.3572278974277543</v>
      </c>
      <c r="AD614" s="37">
        <f t="shared" si="263"/>
        <v>5.7123548301409777</v>
      </c>
      <c r="AE614" s="37">
        <f t="shared" si="263"/>
        <v>5.1536174040045646</v>
      </c>
    </row>
    <row r="615" spans="1:31" x14ac:dyDescent="0.2">
      <c r="A615" s="9" t="s">
        <v>439</v>
      </c>
      <c r="B615" s="4" t="s">
        <v>440</v>
      </c>
      <c r="C615" s="37">
        <f t="shared" ref="C615:AE615" si="264">+C530</f>
        <v>5.4826240693027994</v>
      </c>
      <c r="D615" s="37">
        <f t="shared" si="264"/>
        <v>5.927328081606305</v>
      </c>
      <c r="E615" s="37">
        <f t="shared" si="264"/>
        <v>6.3460705935864192</v>
      </c>
      <c r="F615" s="37">
        <f t="shared" si="264"/>
        <v>6.8044439437518234</v>
      </c>
      <c r="G615" s="37">
        <f t="shared" si="264"/>
        <v>7.4530688149085851</v>
      </c>
      <c r="H615" s="37">
        <f t="shared" si="264"/>
        <v>7.8790061017437871</v>
      </c>
      <c r="I615" s="37">
        <f t="shared" si="264"/>
        <v>8.7949181790000619</v>
      </c>
      <c r="J615" s="37">
        <f t="shared" si="264"/>
        <v>10.32863500553197</v>
      </c>
      <c r="K615" s="37">
        <f t="shared" si="264"/>
        <v>10.430773649831476</v>
      </c>
      <c r="L615" s="37">
        <f t="shared" si="264"/>
        <v>11.467899747833599</v>
      </c>
      <c r="M615" s="37">
        <f t="shared" si="264"/>
        <v>11.535696426994782</v>
      </c>
      <c r="N615" s="37">
        <f t="shared" si="264"/>
        <v>8.8387758347515728</v>
      </c>
      <c r="O615" s="37">
        <f t="shared" si="264"/>
        <v>9.621174252171631</v>
      </c>
      <c r="P615" s="37">
        <f t="shared" si="264"/>
        <v>9.4610823634063603</v>
      </c>
      <c r="Q615" s="37">
        <f t="shared" si="264"/>
        <v>11.702868099688075</v>
      </c>
      <c r="R615" s="37">
        <f t="shared" si="264"/>
        <v>13.199941405891918</v>
      </c>
      <c r="S615" s="37">
        <f t="shared" si="264"/>
        <v>14.668642968110918</v>
      </c>
      <c r="T615" s="37">
        <f t="shared" si="264"/>
        <v>16.248808003997663</v>
      </c>
      <c r="U615" s="37">
        <f t="shared" si="264"/>
        <v>15.852737549841894</v>
      </c>
      <c r="V615" s="37">
        <f t="shared" si="264"/>
        <v>15.433840818811539</v>
      </c>
      <c r="W615" s="37">
        <f t="shared" si="264"/>
        <v>15.508574870731424</v>
      </c>
      <c r="X615" s="37">
        <f t="shared" si="264"/>
        <v>16.038951121258396</v>
      </c>
      <c r="Y615" s="37">
        <f t="shared" si="264"/>
        <v>17.649252120430855</v>
      </c>
      <c r="Z615" s="37">
        <f t="shared" si="264"/>
        <v>15.914012708123456</v>
      </c>
      <c r="AA615" s="37">
        <f t="shared" si="264"/>
        <v>14.754634702228293</v>
      </c>
      <c r="AB615" s="37">
        <f t="shared" si="264"/>
        <v>15.384513212603892</v>
      </c>
      <c r="AC615" s="37">
        <f t="shared" si="264"/>
        <v>15.288886609916732</v>
      </c>
      <c r="AD615" s="37">
        <f t="shared" si="264"/>
        <v>14.790730061288139</v>
      </c>
      <c r="AE615" s="37">
        <f t="shared" si="264"/>
        <v>15.054780325536594</v>
      </c>
    </row>
    <row r="616" spans="1:31" x14ac:dyDescent="0.2">
      <c r="A616" s="9" t="s">
        <v>477</v>
      </c>
      <c r="B616" s="4" t="s">
        <v>478</v>
      </c>
      <c r="C616" s="37">
        <f t="shared" ref="C616:AE616" si="265">+C536</f>
        <v>1.1384749999999999</v>
      </c>
      <c r="D616" s="37">
        <f t="shared" si="265"/>
        <v>0.85033000000000003</v>
      </c>
      <c r="E616" s="37">
        <f t="shared" si="265"/>
        <v>0.97526000000000002</v>
      </c>
      <c r="F616" s="37">
        <f t="shared" si="265"/>
        <v>1.1022050000000001</v>
      </c>
      <c r="G616" s="37">
        <f t="shared" si="265"/>
        <v>1.1908650000000001</v>
      </c>
      <c r="H616" s="37">
        <f t="shared" si="265"/>
        <v>1.052233</v>
      </c>
      <c r="I616" s="37">
        <f t="shared" si="265"/>
        <v>1.4183585000000001</v>
      </c>
      <c r="J616" s="37">
        <f t="shared" si="265"/>
        <v>0.37932375000000002</v>
      </c>
      <c r="K616" s="37">
        <f t="shared" si="265"/>
        <v>0.21822449999999999</v>
      </c>
      <c r="L616" s="37">
        <f t="shared" si="265"/>
        <v>0.1783275</v>
      </c>
      <c r="M616" s="37">
        <f t="shared" si="265"/>
        <v>0.89586900000000003</v>
      </c>
      <c r="N616" s="37">
        <f t="shared" si="265"/>
        <v>0.82413499999999995</v>
      </c>
      <c r="O616" s="37">
        <f t="shared" si="265"/>
        <v>0.71935499999999997</v>
      </c>
      <c r="P616" s="37">
        <f t="shared" si="265"/>
        <v>0.469495</v>
      </c>
      <c r="Q616" s="37">
        <f t="shared" si="265"/>
        <v>0.42315000000000003</v>
      </c>
      <c r="R616" s="37">
        <f t="shared" si="265"/>
        <v>0.21157500000000001</v>
      </c>
      <c r="S616" s="37">
        <f t="shared" si="265"/>
        <v>0.33045999999999998</v>
      </c>
      <c r="T616" s="37">
        <f t="shared" si="265"/>
        <v>5.4908749999999999E-2</v>
      </c>
      <c r="U616" s="37">
        <f t="shared" si="265"/>
        <v>6.6494999999999999E-2</v>
      </c>
      <c r="V616" s="37">
        <f t="shared" si="265"/>
        <v>4.6546499999999998E-2</v>
      </c>
      <c r="W616" s="37">
        <f t="shared" si="265"/>
        <v>6.2867999999999993E-2</v>
      </c>
      <c r="X616" s="37">
        <f t="shared" si="265"/>
        <v>1.22915E-2</v>
      </c>
      <c r="Y616" s="37">
        <f t="shared" si="265"/>
        <v>2.5590499999999999E-2</v>
      </c>
      <c r="Z616" s="37">
        <f t="shared" si="265"/>
        <v>0</v>
      </c>
      <c r="AA616" s="37">
        <f t="shared" si="265"/>
        <v>0</v>
      </c>
      <c r="AB616" s="37">
        <f t="shared" si="265"/>
        <v>0</v>
      </c>
      <c r="AC616" s="37">
        <f t="shared" si="265"/>
        <v>0</v>
      </c>
      <c r="AD616" s="37">
        <f t="shared" si="265"/>
        <v>0</v>
      </c>
      <c r="AE616" s="37">
        <f t="shared" si="265"/>
        <v>0</v>
      </c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6">
        <f t="shared" ref="C619:AE619" si="266">+C545</f>
        <v>0.66738436368012943</v>
      </c>
      <c r="D619" s="36">
        <f t="shared" si="266"/>
        <v>0.65802863406620127</v>
      </c>
      <c r="E619" s="36">
        <f t="shared" si="266"/>
        <v>0.63961466685097323</v>
      </c>
      <c r="F619" s="36">
        <f t="shared" si="266"/>
        <v>0.56770307441079759</v>
      </c>
      <c r="G619" s="36">
        <f t="shared" si="266"/>
        <v>0.56298336584525632</v>
      </c>
      <c r="H619" s="36">
        <f t="shared" si="266"/>
        <v>0.54892237647104847</v>
      </c>
      <c r="I619" s="36">
        <f t="shared" si="266"/>
        <v>0.52737265734737493</v>
      </c>
      <c r="J619" s="36">
        <f t="shared" si="266"/>
        <v>0.54126360729672451</v>
      </c>
      <c r="K619" s="36">
        <f t="shared" si="266"/>
        <v>0.54193886046498685</v>
      </c>
      <c r="L619" s="36">
        <f t="shared" si="266"/>
        <v>0.45991232078514876</v>
      </c>
      <c r="M619" s="36">
        <f t="shared" si="266"/>
        <v>0.48482048206678552</v>
      </c>
      <c r="N619" s="36">
        <f t="shared" si="266"/>
        <v>0.481064720155086</v>
      </c>
      <c r="O619" s="36">
        <f t="shared" si="266"/>
        <v>0.53975172258839688</v>
      </c>
      <c r="P619" s="36">
        <f t="shared" si="266"/>
        <v>0.55221266119175705</v>
      </c>
      <c r="Q619" s="36">
        <f t="shared" si="266"/>
        <v>0.52667375432034591</v>
      </c>
      <c r="R619" s="36">
        <f t="shared" si="266"/>
        <v>0.43835231866876267</v>
      </c>
      <c r="S619" s="36">
        <f t="shared" si="266"/>
        <v>0.40282253978599258</v>
      </c>
      <c r="T619" s="36">
        <f t="shared" si="266"/>
        <v>0.34418567715088966</v>
      </c>
      <c r="U619" s="36">
        <f t="shared" si="266"/>
        <v>0.33037504819660596</v>
      </c>
      <c r="V619" s="36">
        <f t="shared" si="266"/>
        <v>0.30076733235293501</v>
      </c>
      <c r="W619" s="36">
        <f t="shared" si="266"/>
        <v>0.29708957496710559</v>
      </c>
      <c r="X619" s="36">
        <f t="shared" si="266"/>
        <v>0.31112160344090201</v>
      </c>
      <c r="Y619" s="36">
        <f t="shared" si="266"/>
        <v>0.30002422931902306</v>
      </c>
      <c r="Z619" s="36">
        <f t="shared" si="266"/>
        <v>0.30373673243157095</v>
      </c>
      <c r="AA619" s="36">
        <f t="shared" si="266"/>
        <v>0.35588588573646934</v>
      </c>
      <c r="AB619" s="36">
        <f t="shared" si="266"/>
        <v>0.38415824182370018</v>
      </c>
      <c r="AC619" s="36">
        <f t="shared" si="266"/>
        <v>0.30171597597836253</v>
      </c>
      <c r="AD619" s="36">
        <f t="shared" si="266"/>
        <v>0.30854305090767198</v>
      </c>
      <c r="AE619" s="36">
        <f t="shared" si="266"/>
        <v>0.31154049497566638</v>
      </c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7">
        <f t="shared" ref="C623:AE623" si="267">+C554</f>
        <v>0</v>
      </c>
      <c r="D623" s="37">
        <f t="shared" si="267"/>
        <v>0</v>
      </c>
      <c r="E623" s="37">
        <f t="shared" si="267"/>
        <v>0</v>
      </c>
      <c r="F623" s="37">
        <f t="shared" si="267"/>
        <v>0</v>
      </c>
      <c r="G623" s="37">
        <f t="shared" si="267"/>
        <v>0</v>
      </c>
      <c r="H623" s="37">
        <f t="shared" si="267"/>
        <v>0</v>
      </c>
      <c r="I623" s="37">
        <f t="shared" si="267"/>
        <v>0</v>
      </c>
      <c r="J623" s="37">
        <f t="shared" si="267"/>
        <v>0</v>
      </c>
      <c r="K623" s="37">
        <f t="shared" si="267"/>
        <v>0</v>
      </c>
      <c r="L623" s="37">
        <f t="shared" si="267"/>
        <v>0</v>
      </c>
      <c r="M623" s="37">
        <f t="shared" si="267"/>
        <v>0</v>
      </c>
      <c r="N623" s="37">
        <f t="shared" si="267"/>
        <v>0</v>
      </c>
      <c r="O623" s="37">
        <f t="shared" si="267"/>
        <v>0</v>
      </c>
      <c r="P623" s="37">
        <f t="shared" si="267"/>
        <v>0</v>
      </c>
      <c r="Q623" s="37">
        <f t="shared" si="267"/>
        <v>0</v>
      </c>
      <c r="R623" s="37">
        <f t="shared" si="267"/>
        <v>0</v>
      </c>
      <c r="S623" s="37">
        <f t="shared" si="267"/>
        <v>0</v>
      </c>
      <c r="T623" s="37">
        <f t="shared" si="267"/>
        <v>0</v>
      </c>
      <c r="U623" s="37">
        <f t="shared" si="267"/>
        <v>0</v>
      </c>
      <c r="V623" s="37">
        <f t="shared" si="267"/>
        <v>0</v>
      </c>
      <c r="W623" s="37">
        <f t="shared" si="267"/>
        <v>0</v>
      </c>
      <c r="X623" s="37">
        <f t="shared" si="267"/>
        <v>0</v>
      </c>
      <c r="Y623" s="37">
        <f t="shared" si="267"/>
        <v>0</v>
      </c>
      <c r="Z623" s="37">
        <f t="shared" si="267"/>
        <v>0</v>
      </c>
      <c r="AA623" s="37">
        <f t="shared" si="267"/>
        <v>0</v>
      </c>
      <c r="AB623" s="37">
        <f t="shared" si="267"/>
        <v>0</v>
      </c>
      <c r="AC623" s="37">
        <f t="shared" si="267"/>
        <v>0</v>
      </c>
      <c r="AD623" s="37">
        <f t="shared" si="267"/>
        <v>0</v>
      </c>
      <c r="AE623" s="37">
        <f t="shared" si="267"/>
        <v>0</v>
      </c>
    </row>
    <row r="624" spans="1:31" x14ac:dyDescent="0.2">
      <c r="A624" s="12" t="s">
        <v>548</v>
      </c>
      <c r="B624" s="7" t="s">
        <v>804</v>
      </c>
      <c r="C624" s="28">
        <f t="shared" ref="C624:AE624" si="268">+C625+C626+C627+C628+C629+C630+C631+C632</f>
        <v>0.14427689649897005</v>
      </c>
      <c r="D624" s="28">
        <f t="shared" si="268"/>
        <v>0.18336803093241802</v>
      </c>
      <c r="E624" s="28">
        <f t="shared" si="268"/>
        <v>0.15265009399879415</v>
      </c>
      <c r="F624" s="28">
        <f t="shared" si="268"/>
        <v>0.21628866439128341</v>
      </c>
      <c r="G624" s="28">
        <f t="shared" si="268"/>
        <v>0.53213675517474668</v>
      </c>
      <c r="H624" s="28">
        <f t="shared" si="268"/>
        <v>0.16519082225529835</v>
      </c>
      <c r="I624" s="28">
        <f t="shared" si="268"/>
        <v>0.3277598267606181</v>
      </c>
      <c r="J624" s="28">
        <f t="shared" si="268"/>
        <v>0.16404329038511059</v>
      </c>
      <c r="K624" s="28">
        <f t="shared" si="268"/>
        <v>7.6206913589185687E-2</v>
      </c>
      <c r="L624" s="28">
        <f t="shared" si="268"/>
        <v>0.9942067089840152</v>
      </c>
      <c r="M624" s="28">
        <f t="shared" si="268"/>
        <v>0.2062192916807587</v>
      </c>
      <c r="N624" s="28">
        <f t="shared" si="268"/>
        <v>3.0960206231018153E-2</v>
      </c>
      <c r="O624" s="28">
        <f t="shared" si="268"/>
        <v>0.54384588639373854</v>
      </c>
      <c r="P624" s="28">
        <f t="shared" si="268"/>
        <v>0.15388934910242202</v>
      </c>
      <c r="Q624" s="28">
        <f t="shared" si="268"/>
        <v>0.25923414082057755</v>
      </c>
      <c r="R624" s="28">
        <f t="shared" si="268"/>
        <v>0.36211013051419239</v>
      </c>
      <c r="S624" s="28">
        <f t="shared" si="268"/>
        <v>0.18682070903963113</v>
      </c>
      <c r="T624" s="28">
        <f t="shared" si="268"/>
        <v>0.309722472440147</v>
      </c>
      <c r="U624" s="28">
        <f t="shared" si="268"/>
        <v>0.30675675551265646</v>
      </c>
      <c r="V624" s="28">
        <f t="shared" si="268"/>
        <v>0.35686927167934085</v>
      </c>
      <c r="W624" s="28">
        <f t="shared" si="268"/>
        <v>0.57584207895479245</v>
      </c>
      <c r="X624" s="28">
        <f t="shared" si="268"/>
        <v>0.58145880679374606</v>
      </c>
      <c r="Y624" s="28">
        <f t="shared" si="268"/>
        <v>0.54600385881563784</v>
      </c>
      <c r="Z624" s="28">
        <f t="shared" si="268"/>
        <v>7.8853132875353144E-2</v>
      </c>
      <c r="AA624" s="28">
        <f t="shared" si="268"/>
        <v>0.17247267470344682</v>
      </c>
      <c r="AB624" s="28">
        <f t="shared" si="268"/>
        <v>0.37019874341492981</v>
      </c>
      <c r="AC624" s="28">
        <f t="shared" si="268"/>
        <v>8.9937994273653038E-2</v>
      </c>
      <c r="AD624" s="28">
        <f t="shared" si="268"/>
        <v>9.5513355845143852</v>
      </c>
      <c r="AE624" s="28">
        <f t="shared" si="268"/>
        <v>0.1151221334186123</v>
      </c>
    </row>
    <row r="625" spans="1:31" x14ac:dyDescent="0.2">
      <c r="A625" s="9" t="s">
        <v>549</v>
      </c>
      <c r="B625" s="4" t="s">
        <v>550</v>
      </c>
      <c r="C625" s="37">
        <f t="shared" ref="C625:AE625" si="269">+C556</f>
        <v>0.13674779024175593</v>
      </c>
      <c r="D625" s="37">
        <f t="shared" si="269"/>
        <v>0.16931970660905427</v>
      </c>
      <c r="E625" s="37">
        <f t="shared" si="269"/>
        <v>0.14225408056489569</v>
      </c>
      <c r="F625" s="37">
        <f t="shared" si="269"/>
        <v>0.20353766279465943</v>
      </c>
      <c r="G625" s="37">
        <f t="shared" si="269"/>
        <v>0.49684576195289099</v>
      </c>
      <c r="H625" s="37">
        <f t="shared" si="269"/>
        <v>0.14774205952659894</v>
      </c>
      <c r="I625" s="37">
        <f t="shared" si="269"/>
        <v>0.32236943784034999</v>
      </c>
      <c r="J625" s="37">
        <f t="shared" si="269"/>
        <v>0.15603869852271673</v>
      </c>
      <c r="K625" s="37">
        <f t="shared" si="269"/>
        <v>7.3418187047687197E-2</v>
      </c>
      <c r="L625" s="37">
        <f t="shared" si="269"/>
        <v>0.93340452236232196</v>
      </c>
      <c r="M625" s="37">
        <f t="shared" si="269"/>
        <v>0.19460906986017432</v>
      </c>
      <c r="N625" s="37">
        <f t="shared" si="269"/>
        <v>2.9253721220118545E-2</v>
      </c>
      <c r="O625" s="37">
        <f t="shared" si="269"/>
        <v>0.53484350105046652</v>
      </c>
      <c r="P625" s="37">
        <f t="shared" si="269"/>
        <v>0.12983083588642202</v>
      </c>
      <c r="Q625" s="37">
        <f t="shared" si="269"/>
        <v>0.24588745108857757</v>
      </c>
      <c r="R625" s="37">
        <f t="shared" si="269"/>
        <v>0.32171718001819238</v>
      </c>
      <c r="S625" s="37">
        <f t="shared" si="269"/>
        <v>0.17418057524763114</v>
      </c>
      <c r="T625" s="37">
        <f t="shared" si="269"/>
        <v>0.29913026963614697</v>
      </c>
      <c r="U625" s="37">
        <f t="shared" si="269"/>
        <v>0.29594592703265649</v>
      </c>
      <c r="V625" s="37">
        <f t="shared" si="269"/>
        <v>0.35219868898334084</v>
      </c>
      <c r="W625" s="37">
        <f t="shared" si="269"/>
        <v>0.54608587448679247</v>
      </c>
      <c r="X625" s="37">
        <f t="shared" si="269"/>
        <v>0.56838024613774607</v>
      </c>
      <c r="Y625" s="37">
        <f t="shared" si="269"/>
        <v>0.5289753560076379</v>
      </c>
      <c r="Z625" s="37">
        <f t="shared" si="269"/>
        <v>7.3203707212953148E-2</v>
      </c>
      <c r="AA625" s="37">
        <f t="shared" si="269"/>
        <v>0.16137598058344682</v>
      </c>
      <c r="AB625" s="37">
        <f t="shared" si="269"/>
        <v>0.34611412916292977</v>
      </c>
      <c r="AC625" s="37">
        <f t="shared" si="269"/>
        <v>8.037210897765304E-2</v>
      </c>
      <c r="AD625" s="37">
        <f t="shared" si="269"/>
        <v>9.2825236031167844</v>
      </c>
      <c r="AE625" s="37">
        <f t="shared" si="269"/>
        <v>0.10105327978021229</v>
      </c>
    </row>
    <row r="626" spans="1:31" x14ac:dyDescent="0.2">
      <c r="A626" s="9" t="s">
        <v>668</v>
      </c>
      <c r="B626" s="4" t="s">
        <v>639</v>
      </c>
      <c r="C626" s="37">
        <f t="shared" ref="C626:AE626" si="270">+C559</f>
        <v>1.1948473772141132E-3</v>
      </c>
      <c r="D626" s="37">
        <f t="shared" si="270"/>
        <v>1.0515711713637696E-3</v>
      </c>
      <c r="E626" s="37">
        <f t="shared" si="270"/>
        <v>1.4011182338984527E-3</v>
      </c>
      <c r="F626" s="37">
        <f t="shared" si="270"/>
        <v>8.0597993262397812E-4</v>
      </c>
      <c r="G626" s="37">
        <f t="shared" si="270"/>
        <v>2.0513402298556766E-3</v>
      </c>
      <c r="H626" s="37">
        <f t="shared" si="270"/>
        <v>2.9687767446994308E-3</v>
      </c>
      <c r="I626" s="37">
        <f t="shared" si="270"/>
        <v>7.9666258426806618E-4</v>
      </c>
      <c r="J626" s="37">
        <f t="shared" si="270"/>
        <v>1.0380346463938596E-3</v>
      </c>
      <c r="K626" s="37">
        <f t="shared" si="270"/>
        <v>2.2560874949849612E-4</v>
      </c>
      <c r="L626" s="37">
        <f t="shared" si="270"/>
        <v>4.6516422169326288E-4</v>
      </c>
      <c r="M626" s="37">
        <f t="shared" si="270"/>
        <v>1.7585762525843816E-3</v>
      </c>
      <c r="N626" s="37">
        <f t="shared" si="270"/>
        <v>3.3143976289960882E-4</v>
      </c>
      <c r="O626" s="37">
        <f t="shared" si="270"/>
        <v>1.694585407272081E-3</v>
      </c>
      <c r="P626" s="37">
        <f t="shared" si="270"/>
        <v>1.3608000000000001E-4</v>
      </c>
      <c r="Q626" s="37">
        <f t="shared" si="270"/>
        <v>4.4311050000000009E-4</v>
      </c>
      <c r="R626" s="37">
        <f t="shared" si="270"/>
        <v>5.7085560000000009E-3</v>
      </c>
      <c r="S626" s="37">
        <f t="shared" si="270"/>
        <v>2.0684159999999996E-3</v>
      </c>
      <c r="T626" s="37">
        <f t="shared" si="270"/>
        <v>4.2610050000000001E-4</v>
      </c>
      <c r="U626" s="37">
        <f t="shared" si="270"/>
        <v>8.5050000000000002E-4</v>
      </c>
      <c r="V626" s="37">
        <f t="shared" si="270"/>
        <v>6.5488500000000002E-4</v>
      </c>
      <c r="W626" s="37">
        <f t="shared" si="270"/>
        <v>2.5897725000000003E-3</v>
      </c>
      <c r="X626" s="37">
        <f t="shared" si="270"/>
        <v>3.9123000000000001E-4</v>
      </c>
      <c r="Y626" s="37">
        <f t="shared" si="270"/>
        <v>2.9767500000000001E-4</v>
      </c>
      <c r="Z626" s="37">
        <f t="shared" si="270"/>
        <v>1.8881100000000005E-4</v>
      </c>
      <c r="AA626" s="37">
        <f t="shared" si="270"/>
        <v>5.6643299999999998E-4</v>
      </c>
      <c r="AB626" s="37">
        <f t="shared" si="270"/>
        <v>4.3067619000000008E-3</v>
      </c>
      <c r="AC626" s="37">
        <f t="shared" si="270"/>
        <v>1.5138900000000004E-3</v>
      </c>
      <c r="AD626" s="37">
        <f t="shared" si="270"/>
        <v>0.16103962350000001</v>
      </c>
      <c r="AE626" s="37">
        <f t="shared" si="270"/>
        <v>2.2113000000000002E-4</v>
      </c>
    </row>
    <row r="627" spans="1:31" x14ac:dyDescent="0.2">
      <c r="A627" s="9" t="s">
        <v>678</v>
      </c>
      <c r="B627" s="4" t="s">
        <v>645</v>
      </c>
      <c r="C627" s="37">
        <f t="shared" ref="C627:AE627" si="271">+C562</f>
        <v>6.3342588800000005E-3</v>
      </c>
      <c r="D627" s="37">
        <f t="shared" si="271"/>
        <v>1.2996753152000001E-2</v>
      </c>
      <c r="E627" s="37">
        <f t="shared" si="271"/>
        <v>8.9948951999999985E-3</v>
      </c>
      <c r="F627" s="37">
        <f t="shared" si="271"/>
        <v>1.1945021663999999E-2</v>
      </c>
      <c r="G627" s="37">
        <f t="shared" si="271"/>
        <v>3.3239652992000004E-2</v>
      </c>
      <c r="H627" s="37">
        <f t="shared" si="271"/>
        <v>1.4479985984E-2</v>
      </c>
      <c r="I627" s="37">
        <f t="shared" si="271"/>
        <v>4.5937263359999998E-3</v>
      </c>
      <c r="J627" s="37">
        <f t="shared" si="271"/>
        <v>6.966557216E-3</v>
      </c>
      <c r="K627" s="37">
        <f t="shared" si="271"/>
        <v>2.5631177919999992E-3</v>
      </c>
      <c r="L627" s="37">
        <f t="shared" si="271"/>
        <v>6.0337022399999982E-2</v>
      </c>
      <c r="M627" s="37">
        <f t="shared" si="271"/>
        <v>9.8516455679999986E-3</v>
      </c>
      <c r="N627" s="37">
        <f t="shared" si="271"/>
        <v>1.3750452480000002E-3</v>
      </c>
      <c r="O627" s="37">
        <f t="shared" si="271"/>
        <v>7.3077999360000008E-3</v>
      </c>
      <c r="P627" s="37">
        <f t="shared" si="271"/>
        <v>2.3922433215999996E-2</v>
      </c>
      <c r="Q627" s="37">
        <f t="shared" si="271"/>
        <v>1.2903579231999999E-2</v>
      </c>
      <c r="R627" s="37">
        <f t="shared" si="271"/>
        <v>3.4684394496000005E-2</v>
      </c>
      <c r="S627" s="37">
        <f t="shared" si="271"/>
        <v>1.0571717791999998E-2</v>
      </c>
      <c r="T627" s="37">
        <f t="shared" si="271"/>
        <v>1.0166102303999999E-2</v>
      </c>
      <c r="U627" s="37">
        <f t="shared" si="271"/>
        <v>9.960328479999999E-3</v>
      </c>
      <c r="V627" s="37">
        <f t="shared" si="271"/>
        <v>4.0156976960000002E-3</v>
      </c>
      <c r="W627" s="37">
        <f t="shared" si="271"/>
        <v>2.7166431967999997E-2</v>
      </c>
      <c r="X627" s="37">
        <f t="shared" si="271"/>
        <v>1.2687330656000001E-2</v>
      </c>
      <c r="Y627" s="37">
        <f t="shared" si="271"/>
        <v>1.6730827808E-2</v>
      </c>
      <c r="Z627" s="37">
        <f t="shared" si="271"/>
        <v>5.4606146623999994E-3</v>
      </c>
      <c r="AA627" s="37">
        <f t="shared" si="271"/>
        <v>1.0530261119999999E-2</v>
      </c>
      <c r="AB627" s="37">
        <f t="shared" si="271"/>
        <v>1.9777852352000001E-2</v>
      </c>
      <c r="AC627" s="37">
        <f t="shared" si="271"/>
        <v>8.0519952959999998E-3</v>
      </c>
      <c r="AD627" s="37">
        <f t="shared" si="271"/>
        <v>0.10777235789759999</v>
      </c>
      <c r="AE627" s="37">
        <f t="shared" si="271"/>
        <v>1.3847723638400006E-2</v>
      </c>
    </row>
    <row r="628" spans="1:31" x14ac:dyDescent="0.2">
      <c r="A628" s="9" t="s">
        <v>688</v>
      </c>
      <c r="B628" s="4" t="s">
        <v>651</v>
      </c>
      <c r="C628" s="37">
        <f t="shared" ref="C628:AE628" si="272">+C565</f>
        <v>0</v>
      </c>
      <c r="D628" s="37">
        <f t="shared" si="272"/>
        <v>0</v>
      </c>
      <c r="E628" s="37">
        <f t="shared" si="272"/>
        <v>0</v>
      </c>
      <c r="F628" s="37">
        <f t="shared" si="272"/>
        <v>0</v>
      </c>
      <c r="G628" s="37">
        <f t="shared" si="272"/>
        <v>0</v>
      </c>
      <c r="H628" s="37">
        <f t="shared" si="272"/>
        <v>0</v>
      </c>
      <c r="I628" s="37">
        <f t="shared" si="272"/>
        <v>0</v>
      </c>
      <c r="J628" s="37">
        <f t="shared" si="272"/>
        <v>0</v>
      </c>
      <c r="K628" s="37">
        <f t="shared" si="272"/>
        <v>0</v>
      </c>
      <c r="L628" s="37">
        <f t="shared" si="272"/>
        <v>0</v>
      </c>
      <c r="M628" s="37">
        <f t="shared" si="272"/>
        <v>0</v>
      </c>
      <c r="N628" s="37">
        <f t="shared" si="272"/>
        <v>0</v>
      </c>
      <c r="O628" s="37">
        <f t="shared" si="272"/>
        <v>0</v>
      </c>
      <c r="P628" s="37">
        <f t="shared" si="272"/>
        <v>0</v>
      </c>
      <c r="Q628" s="37">
        <f t="shared" si="272"/>
        <v>0</v>
      </c>
      <c r="R628" s="37">
        <f t="shared" si="272"/>
        <v>0</v>
      </c>
      <c r="S628" s="37">
        <f t="shared" si="272"/>
        <v>0</v>
      </c>
      <c r="T628" s="37">
        <f t="shared" si="272"/>
        <v>0</v>
      </c>
      <c r="U628" s="37">
        <f t="shared" si="272"/>
        <v>0</v>
      </c>
      <c r="V628" s="37">
        <f t="shared" si="272"/>
        <v>0</v>
      </c>
      <c r="W628" s="37">
        <f t="shared" si="272"/>
        <v>0</v>
      </c>
      <c r="X628" s="37">
        <f t="shared" si="272"/>
        <v>0</v>
      </c>
      <c r="Y628" s="37">
        <f t="shared" si="272"/>
        <v>0</v>
      </c>
      <c r="Z628" s="37">
        <f t="shared" si="272"/>
        <v>0</v>
      </c>
      <c r="AA628" s="37">
        <f t="shared" si="272"/>
        <v>0</v>
      </c>
      <c r="AB628" s="37">
        <f t="shared" si="272"/>
        <v>0</v>
      </c>
      <c r="AC628" s="37">
        <f t="shared" si="272"/>
        <v>0</v>
      </c>
      <c r="AD628" s="37">
        <f t="shared" si="272"/>
        <v>0</v>
      </c>
      <c r="AE628" s="37">
        <f t="shared" si="272"/>
        <v>0</v>
      </c>
    </row>
    <row r="629" spans="1:31" x14ac:dyDescent="0.2">
      <c r="A629" s="9" t="s">
        <v>698</v>
      </c>
      <c r="B629" s="4" t="s">
        <v>657</v>
      </c>
      <c r="C629" s="37">
        <f t="shared" ref="C629:AE629" si="273">+C568</f>
        <v>0</v>
      </c>
      <c r="D629" s="37">
        <f t="shared" si="273"/>
        <v>0</v>
      </c>
      <c r="E629" s="37">
        <f t="shared" si="273"/>
        <v>0</v>
      </c>
      <c r="F629" s="37">
        <f t="shared" si="273"/>
        <v>0</v>
      </c>
      <c r="G629" s="37">
        <f t="shared" si="273"/>
        <v>0</v>
      </c>
      <c r="H629" s="37">
        <f t="shared" si="273"/>
        <v>0</v>
      </c>
      <c r="I629" s="37">
        <f t="shared" si="273"/>
        <v>0</v>
      </c>
      <c r="J629" s="37">
        <f t="shared" si="273"/>
        <v>0</v>
      </c>
      <c r="K629" s="37">
        <f t="shared" si="273"/>
        <v>0</v>
      </c>
      <c r="L629" s="37">
        <f t="shared" si="273"/>
        <v>0</v>
      </c>
      <c r="M629" s="37">
        <f t="shared" si="273"/>
        <v>0</v>
      </c>
      <c r="N629" s="37">
        <f t="shared" si="273"/>
        <v>0</v>
      </c>
      <c r="O629" s="37">
        <f t="shared" si="273"/>
        <v>0</v>
      </c>
      <c r="P629" s="37">
        <f t="shared" si="273"/>
        <v>0</v>
      </c>
      <c r="Q629" s="37">
        <f t="shared" si="273"/>
        <v>0</v>
      </c>
      <c r="R629" s="37">
        <f t="shared" si="273"/>
        <v>0</v>
      </c>
      <c r="S629" s="37">
        <f t="shared" si="273"/>
        <v>0</v>
      </c>
      <c r="T629" s="37">
        <f t="shared" si="273"/>
        <v>0</v>
      </c>
      <c r="U629" s="37">
        <f t="shared" si="273"/>
        <v>0</v>
      </c>
      <c r="V629" s="37">
        <f t="shared" si="273"/>
        <v>0</v>
      </c>
      <c r="W629" s="37">
        <f t="shared" si="273"/>
        <v>0</v>
      </c>
      <c r="X629" s="37">
        <f t="shared" si="273"/>
        <v>0</v>
      </c>
      <c r="Y629" s="37">
        <f t="shared" si="273"/>
        <v>0</v>
      </c>
      <c r="Z629" s="37">
        <f t="shared" si="273"/>
        <v>0</v>
      </c>
      <c r="AA629" s="37">
        <f t="shared" si="273"/>
        <v>0</v>
      </c>
      <c r="AB629" s="37">
        <f t="shared" si="273"/>
        <v>0</v>
      </c>
      <c r="AC629" s="37">
        <f t="shared" si="273"/>
        <v>0</v>
      </c>
      <c r="AD629" s="37">
        <f t="shared" si="273"/>
        <v>0</v>
      </c>
      <c r="AE629" s="37">
        <f t="shared" si="273"/>
        <v>0</v>
      </c>
    </row>
    <row r="630" spans="1:31" x14ac:dyDescent="0.2">
      <c r="A630" s="9" t="s">
        <v>708</v>
      </c>
      <c r="B630" s="4" t="s">
        <v>663</v>
      </c>
      <c r="C630" s="37">
        <f t="shared" ref="C630:AE630" si="274">+C571</f>
        <v>0</v>
      </c>
      <c r="D630" s="37">
        <f t="shared" si="274"/>
        <v>0</v>
      </c>
      <c r="E630" s="37">
        <f t="shared" si="274"/>
        <v>0</v>
      </c>
      <c r="F630" s="37">
        <f t="shared" si="274"/>
        <v>0</v>
      </c>
      <c r="G630" s="37">
        <f t="shared" si="274"/>
        <v>0</v>
      </c>
      <c r="H630" s="37">
        <f t="shared" si="274"/>
        <v>0</v>
      </c>
      <c r="I630" s="37">
        <f t="shared" si="274"/>
        <v>0</v>
      </c>
      <c r="J630" s="37">
        <f t="shared" si="274"/>
        <v>0</v>
      </c>
      <c r="K630" s="37">
        <f t="shared" si="274"/>
        <v>0</v>
      </c>
      <c r="L630" s="37">
        <f t="shared" si="274"/>
        <v>0</v>
      </c>
      <c r="M630" s="37">
        <f t="shared" si="274"/>
        <v>0</v>
      </c>
      <c r="N630" s="37">
        <f t="shared" si="274"/>
        <v>0</v>
      </c>
      <c r="O630" s="37">
        <f t="shared" si="274"/>
        <v>0</v>
      </c>
      <c r="P630" s="37">
        <f t="shared" si="274"/>
        <v>0</v>
      </c>
      <c r="Q630" s="37">
        <f t="shared" si="274"/>
        <v>0</v>
      </c>
      <c r="R630" s="37">
        <f t="shared" si="274"/>
        <v>0</v>
      </c>
      <c r="S630" s="37">
        <f t="shared" si="274"/>
        <v>0</v>
      </c>
      <c r="T630" s="37">
        <f t="shared" si="274"/>
        <v>0</v>
      </c>
      <c r="U630" s="37">
        <f t="shared" si="274"/>
        <v>0</v>
      </c>
      <c r="V630" s="37">
        <f t="shared" si="274"/>
        <v>0</v>
      </c>
      <c r="W630" s="37">
        <f t="shared" si="274"/>
        <v>0</v>
      </c>
      <c r="X630" s="37">
        <f t="shared" si="274"/>
        <v>0</v>
      </c>
      <c r="Y630" s="37">
        <f t="shared" si="274"/>
        <v>0</v>
      </c>
      <c r="Z630" s="37">
        <f t="shared" si="274"/>
        <v>0</v>
      </c>
      <c r="AA630" s="37">
        <f t="shared" si="274"/>
        <v>0</v>
      </c>
      <c r="AB630" s="37">
        <f t="shared" si="274"/>
        <v>0</v>
      </c>
      <c r="AC630" s="37">
        <f t="shared" si="274"/>
        <v>0</v>
      </c>
      <c r="AD630" s="37">
        <f t="shared" si="274"/>
        <v>0</v>
      </c>
      <c r="AE630" s="37">
        <f t="shared" si="274"/>
        <v>0</v>
      </c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 t="shared" ref="C633:AE633" si="275">+C634+C635+C636+C637+C638</f>
        <v>2.8914800340450393</v>
      </c>
      <c r="D633" s="28">
        <f t="shared" si="275"/>
        <v>2.9313585852680957</v>
      </c>
      <c r="E633" s="28">
        <f t="shared" si="275"/>
        <v>3.577522415790499</v>
      </c>
      <c r="F633" s="28">
        <f t="shared" si="275"/>
        <v>4.0826190480347115</v>
      </c>
      <c r="G633" s="28">
        <f t="shared" si="275"/>
        <v>4.6303790315986539</v>
      </c>
      <c r="H633" s="28">
        <f t="shared" si="275"/>
        <v>5.1773585316136437</v>
      </c>
      <c r="I633" s="28">
        <f t="shared" si="275"/>
        <v>5.2618453551284272</v>
      </c>
      <c r="J633" s="28">
        <f t="shared" si="275"/>
        <v>5.5317022028611031</v>
      </c>
      <c r="K633" s="28">
        <f t="shared" si="275"/>
        <v>5.7951006269348984</v>
      </c>
      <c r="L633" s="28">
        <f t="shared" si="275"/>
        <v>6.1310474323492841</v>
      </c>
      <c r="M633" s="28">
        <f t="shared" si="275"/>
        <v>6.6118551525782454</v>
      </c>
      <c r="N633" s="28">
        <f t="shared" si="275"/>
        <v>7.5636853338581842</v>
      </c>
      <c r="O633" s="28">
        <f t="shared" si="275"/>
        <v>7.0843089533225179</v>
      </c>
      <c r="P633" s="28">
        <f t="shared" si="275"/>
        <v>7.6481538124910742</v>
      </c>
      <c r="Q633" s="28">
        <f t="shared" si="275"/>
        <v>8.3833145545027161</v>
      </c>
      <c r="R633" s="28">
        <f t="shared" si="275"/>
        <v>8.6401447451923801</v>
      </c>
      <c r="S633" s="28">
        <f t="shared" si="275"/>
        <v>10.369813534484813</v>
      </c>
      <c r="T633" s="28">
        <f t="shared" si="275"/>
        <v>8.638451428226281</v>
      </c>
      <c r="U633" s="28">
        <f t="shared" si="275"/>
        <v>8.1761149079207733</v>
      </c>
      <c r="V633" s="28">
        <f t="shared" si="275"/>
        <v>6.786735416799619</v>
      </c>
      <c r="W633" s="28">
        <f t="shared" si="275"/>
        <v>8.0031306359653485</v>
      </c>
      <c r="X633" s="28">
        <f t="shared" si="275"/>
        <v>7.9581076389508478</v>
      </c>
      <c r="Y633" s="28">
        <f t="shared" si="275"/>
        <v>7.7528542588442129</v>
      </c>
      <c r="Z633" s="28">
        <f t="shared" si="275"/>
        <v>11.959804955395974</v>
      </c>
      <c r="AA633" s="28">
        <f t="shared" si="275"/>
        <v>13.496592286160661</v>
      </c>
      <c r="AB633" s="28">
        <f t="shared" si="275"/>
        <v>14.610040529070265</v>
      </c>
      <c r="AC633" s="28">
        <f t="shared" si="275"/>
        <v>14.543706920525384</v>
      </c>
      <c r="AD633" s="28">
        <f t="shared" si="275"/>
        <v>15.116047800312828</v>
      </c>
      <c r="AE633" s="28">
        <f t="shared" si="275"/>
        <v>15.965155132239737</v>
      </c>
    </row>
    <row r="634" spans="1:31" x14ac:dyDescent="0.2">
      <c r="A634" s="9" t="s">
        <v>723</v>
      </c>
      <c r="B634" s="4" t="s">
        <v>724</v>
      </c>
      <c r="C634" s="37">
        <f t="shared" ref="C634:AE634" si="276">+C577</f>
        <v>1.3487384752169751</v>
      </c>
      <c r="D634" s="37">
        <f t="shared" si="276"/>
        <v>1.3886814698744792</v>
      </c>
      <c r="E634" s="37">
        <f t="shared" si="276"/>
        <v>1.6406933177044687</v>
      </c>
      <c r="F634" s="37">
        <f t="shared" si="276"/>
        <v>1.9039239381368824</v>
      </c>
      <c r="G634" s="37">
        <f t="shared" si="276"/>
        <v>2.16191253229076</v>
      </c>
      <c r="H634" s="37">
        <f t="shared" si="276"/>
        <v>2.4185275539426678</v>
      </c>
      <c r="I634" s="37">
        <f t="shared" si="276"/>
        <v>2.6858191602499568</v>
      </c>
      <c r="J634" s="37">
        <f t="shared" si="276"/>
        <v>3.0556302283808425</v>
      </c>
      <c r="K634" s="37">
        <f t="shared" si="276"/>
        <v>3.4458150905245155</v>
      </c>
      <c r="L634" s="37">
        <f t="shared" si="276"/>
        <v>3.8306855495837659</v>
      </c>
      <c r="M634" s="37">
        <f t="shared" si="276"/>
        <v>4.1932558873591912</v>
      </c>
      <c r="N634" s="37">
        <f t="shared" si="276"/>
        <v>4.5512474282349729</v>
      </c>
      <c r="O634" s="37">
        <f t="shared" si="276"/>
        <v>4.8963693586363801</v>
      </c>
      <c r="P634" s="37">
        <f t="shared" si="276"/>
        <v>5.2955220904960125</v>
      </c>
      <c r="Q634" s="37">
        <f t="shared" si="276"/>
        <v>5.6979116725601768</v>
      </c>
      <c r="R634" s="37">
        <f t="shared" si="276"/>
        <v>6.1098172708945402</v>
      </c>
      <c r="S634" s="37">
        <f t="shared" si="276"/>
        <v>6.5348908328477187</v>
      </c>
      <c r="T634" s="37">
        <f t="shared" si="276"/>
        <v>4.5787770133222185</v>
      </c>
      <c r="U634" s="37">
        <f t="shared" si="276"/>
        <v>4.7144732757804375</v>
      </c>
      <c r="V634" s="37">
        <f t="shared" si="276"/>
        <v>4.8248607610586163</v>
      </c>
      <c r="W634" s="37">
        <f t="shared" si="276"/>
        <v>4.9425886741527174</v>
      </c>
      <c r="X634" s="37">
        <f t="shared" si="276"/>
        <v>5.1134448960885059</v>
      </c>
      <c r="Y634" s="37">
        <f t="shared" si="276"/>
        <v>5.3258293856909411</v>
      </c>
      <c r="Z634" s="37">
        <f t="shared" si="276"/>
        <v>9.5663248875912466</v>
      </c>
      <c r="AA634" s="37">
        <f t="shared" si="276"/>
        <v>10.111826834336647</v>
      </c>
      <c r="AB634" s="37">
        <f t="shared" si="276"/>
        <v>10.486785066786705</v>
      </c>
      <c r="AC634" s="37">
        <f t="shared" si="276"/>
        <v>10.927506369572329</v>
      </c>
      <c r="AD634" s="37">
        <f t="shared" si="276"/>
        <v>11.279915566924908</v>
      </c>
      <c r="AE634" s="37">
        <f t="shared" si="276"/>
        <v>11.73227799494426</v>
      </c>
    </row>
    <row r="635" spans="1:31" x14ac:dyDescent="0.2">
      <c r="A635" s="9" t="s">
        <v>728</v>
      </c>
      <c r="B635" s="4" t="s">
        <v>729</v>
      </c>
      <c r="C635" s="37">
        <f t="shared" ref="C635:AE636" si="277">+C578</f>
        <v>0</v>
      </c>
      <c r="D635" s="37">
        <f t="shared" si="277"/>
        <v>0</v>
      </c>
      <c r="E635" s="37">
        <f t="shared" si="277"/>
        <v>0</v>
      </c>
      <c r="F635" s="37">
        <f t="shared" si="277"/>
        <v>0</v>
      </c>
      <c r="G635" s="37">
        <f t="shared" si="277"/>
        <v>0</v>
      </c>
      <c r="H635" s="37">
        <f t="shared" si="277"/>
        <v>0</v>
      </c>
      <c r="I635" s="37">
        <f t="shared" si="277"/>
        <v>0</v>
      </c>
      <c r="J635" s="37">
        <f t="shared" si="277"/>
        <v>0</v>
      </c>
      <c r="K635" s="37">
        <f t="shared" si="277"/>
        <v>0</v>
      </c>
      <c r="L635" s="37">
        <f t="shared" si="277"/>
        <v>0</v>
      </c>
      <c r="M635" s="37">
        <f t="shared" si="277"/>
        <v>0</v>
      </c>
      <c r="N635" s="37">
        <f t="shared" si="277"/>
        <v>0</v>
      </c>
      <c r="O635" s="37">
        <f t="shared" si="277"/>
        <v>0.1825</v>
      </c>
      <c r="P635" s="37">
        <f t="shared" si="277"/>
        <v>0.1825</v>
      </c>
      <c r="Q635" s="37">
        <f t="shared" si="277"/>
        <v>0.18250000000000002</v>
      </c>
      <c r="R635" s="37">
        <f t="shared" si="277"/>
        <v>0.20649999999999996</v>
      </c>
      <c r="S635" s="37">
        <f t="shared" si="277"/>
        <v>0.38170000000000004</v>
      </c>
      <c r="T635" s="37">
        <f t="shared" si="277"/>
        <v>0.38170000000000004</v>
      </c>
      <c r="U635" s="37">
        <f t="shared" si="277"/>
        <v>0.35770000000000002</v>
      </c>
      <c r="V635" s="37">
        <f t="shared" si="277"/>
        <v>0.35769999999999996</v>
      </c>
      <c r="W635" s="37">
        <f t="shared" si="277"/>
        <v>0.35770000000000002</v>
      </c>
      <c r="X635" s="37">
        <f t="shared" si="277"/>
        <v>0.22852304000000004</v>
      </c>
      <c r="Y635" s="37">
        <f t="shared" si="277"/>
        <v>0.27454607999999997</v>
      </c>
      <c r="Z635" s="37">
        <f t="shared" si="277"/>
        <v>0.3205691200000001</v>
      </c>
      <c r="AA635" s="37">
        <f t="shared" si="277"/>
        <v>0.36659216000000011</v>
      </c>
      <c r="AB635" s="37">
        <f t="shared" si="277"/>
        <v>0.43343412000000009</v>
      </c>
      <c r="AC635" s="37">
        <f t="shared" si="277"/>
        <v>0.46291327999999993</v>
      </c>
      <c r="AD635" s="37">
        <f t="shared" si="277"/>
        <v>0.46478960000000002</v>
      </c>
      <c r="AE635" s="37">
        <f t="shared" si="277"/>
        <v>0.54850179999999993</v>
      </c>
    </row>
    <row r="636" spans="1:31" x14ac:dyDescent="0.2">
      <c r="A636" s="9" t="s">
        <v>730</v>
      </c>
      <c r="B636" s="4" t="s">
        <v>731</v>
      </c>
      <c r="C636" s="37">
        <f t="shared" si="277"/>
        <v>2.677133753844458E-2</v>
      </c>
      <c r="D636" s="37">
        <f t="shared" si="277"/>
        <v>2.7344243945850291E-2</v>
      </c>
      <c r="E636" s="37">
        <f t="shared" si="277"/>
        <v>2.8291745945626678E-2</v>
      </c>
      <c r="F636" s="37">
        <f t="shared" si="277"/>
        <v>2.8705184977535818E-2</v>
      </c>
      <c r="G636" s="37">
        <f t="shared" si="277"/>
        <v>2.8933936928371238E-2</v>
      </c>
      <c r="H636" s="37">
        <f t="shared" si="277"/>
        <v>2.9632732719484314E-2</v>
      </c>
      <c r="I636" s="37">
        <f t="shared" si="277"/>
        <v>3.0310714440559973E-2</v>
      </c>
      <c r="J636" s="37">
        <f t="shared" si="277"/>
        <v>3.1071626400529993E-2</v>
      </c>
      <c r="K636" s="37">
        <f t="shared" si="277"/>
        <v>3.1430595156484706E-2</v>
      </c>
      <c r="L636" s="37">
        <f t="shared" si="277"/>
        <v>3.113891376433231E-2</v>
      </c>
      <c r="M636" s="37">
        <f t="shared" si="277"/>
        <v>3.1609623508583706E-2</v>
      </c>
      <c r="N636" s="37">
        <f t="shared" si="277"/>
        <v>3.1808967128792394E-2</v>
      </c>
      <c r="O636" s="37">
        <f t="shared" si="277"/>
        <v>3.2678175714958853E-2</v>
      </c>
      <c r="P636" s="37">
        <f t="shared" si="277"/>
        <v>3.3426520856703598E-2</v>
      </c>
      <c r="Q636" s="37">
        <f t="shared" si="277"/>
        <v>3.4284275072335328E-2</v>
      </c>
      <c r="R636" s="37">
        <f t="shared" si="277"/>
        <v>3.5115451358484047E-2</v>
      </c>
      <c r="S636" s="37">
        <f t="shared" si="277"/>
        <v>3.5876240847361254E-2</v>
      </c>
      <c r="T636" s="37">
        <f t="shared" si="277"/>
        <v>3.6659284666718105E-2</v>
      </c>
      <c r="U636" s="37">
        <f t="shared" si="277"/>
        <v>3.4691867020029014E-2</v>
      </c>
      <c r="V636" s="37">
        <f t="shared" si="277"/>
        <v>3.5810612698996533E-2</v>
      </c>
      <c r="W636" s="37">
        <f t="shared" si="277"/>
        <v>3.7480494677555404E-2</v>
      </c>
      <c r="X636" s="37">
        <f t="shared" si="277"/>
        <v>4.0147227385401232E-2</v>
      </c>
      <c r="Y636" s="37">
        <f t="shared" si="277"/>
        <v>4.0624897935253611E-2</v>
      </c>
      <c r="Z636" s="37">
        <f t="shared" si="277"/>
        <v>4.1334460934773214E-2</v>
      </c>
      <c r="AA636" s="37">
        <f t="shared" si="277"/>
        <v>3.4986456531938777E-2</v>
      </c>
      <c r="AB636" s="37">
        <f t="shared" si="277"/>
        <v>3.7182258854682002E-2</v>
      </c>
      <c r="AC636" s="37">
        <f t="shared" si="277"/>
        <v>3.7920027197584749E-2</v>
      </c>
      <c r="AD636" s="37">
        <f t="shared" si="277"/>
        <v>4.2974385729005443E-2</v>
      </c>
      <c r="AE636" s="37">
        <f t="shared" si="277"/>
        <v>4.7826636908762751E-2</v>
      </c>
    </row>
    <row r="637" spans="1:31" x14ac:dyDescent="0.2">
      <c r="A637" s="9" t="s">
        <v>736</v>
      </c>
      <c r="B637" s="4" t="s">
        <v>737</v>
      </c>
      <c r="C637" s="37">
        <f t="shared" ref="C637:AE637" si="278">+C580</f>
        <v>1.5159702212896198</v>
      </c>
      <c r="D637" s="37">
        <f t="shared" si="278"/>
        <v>1.5153328714477661</v>
      </c>
      <c r="E637" s="37">
        <f t="shared" si="278"/>
        <v>1.9085373521404034</v>
      </c>
      <c r="F637" s="37">
        <f t="shared" si="278"/>
        <v>2.1499899249202934</v>
      </c>
      <c r="G637" s="37">
        <f t="shared" si="278"/>
        <v>2.4395325623795232</v>
      </c>
      <c r="H637" s="37">
        <f t="shared" si="278"/>
        <v>2.7291982449514909</v>
      </c>
      <c r="I637" s="37">
        <f t="shared" si="278"/>
        <v>2.5457154804379107</v>
      </c>
      <c r="J637" s="37">
        <f t="shared" si="278"/>
        <v>2.4450003480797307</v>
      </c>
      <c r="K637" s="37">
        <f t="shared" si="278"/>
        <v>2.3178549412538985</v>
      </c>
      <c r="L637" s="37">
        <f t="shared" si="278"/>
        <v>2.269222969001186</v>
      </c>
      <c r="M637" s="37">
        <f t="shared" si="278"/>
        <v>2.3869896417104703</v>
      </c>
      <c r="N637" s="37">
        <f t="shared" si="278"/>
        <v>2.9806289384944193</v>
      </c>
      <c r="O637" s="37">
        <f t="shared" si="278"/>
        <v>1.9727614189711793</v>
      </c>
      <c r="P637" s="37">
        <f t="shared" si="278"/>
        <v>2.1367052011383576</v>
      </c>
      <c r="Q637" s="37">
        <f t="shared" si="278"/>
        <v>2.4686186068702041</v>
      </c>
      <c r="R637" s="37">
        <f t="shared" si="278"/>
        <v>2.288712022939356</v>
      </c>
      <c r="S637" s="37">
        <f t="shared" si="278"/>
        <v>3.417346460789731</v>
      </c>
      <c r="T637" s="37">
        <f t="shared" si="278"/>
        <v>3.6413151302373441</v>
      </c>
      <c r="U637" s="37">
        <f t="shared" si="278"/>
        <v>3.0692497651203072</v>
      </c>
      <c r="V637" s="37">
        <f t="shared" si="278"/>
        <v>1.5683640430420061</v>
      </c>
      <c r="W637" s="37">
        <f t="shared" si="278"/>
        <v>2.6653614671350745</v>
      </c>
      <c r="X637" s="37">
        <f t="shared" si="278"/>
        <v>2.5759924754769408</v>
      </c>
      <c r="Y637" s="37">
        <f t="shared" si="278"/>
        <v>2.1118538952180175</v>
      </c>
      <c r="Z637" s="37">
        <f t="shared" si="278"/>
        <v>2.0315764868699526</v>
      </c>
      <c r="AA637" s="37">
        <f t="shared" si="278"/>
        <v>2.9831868352920758</v>
      </c>
      <c r="AB637" s="37">
        <f t="shared" si="278"/>
        <v>3.6526390834288796</v>
      </c>
      <c r="AC637" s="37">
        <f t="shared" si="278"/>
        <v>3.11536724375547</v>
      </c>
      <c r="AD637" s="37">
        <f t="shared" si="278"/>
        <v>3.328368247658914</v>
      </c>
      <c r="AE637" s="37">
        <f t="shared" si="278"/>
        <v>3.6365487003867134</v>
      </c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279">+C642+C643</f>
        <v>0</v>
      </c>
      <c r="D641" s="21">
        <f t="shared" si="279"/>
        <v>0</v>
      </c>
      <c r="E641" s="21">
        <f t="shared" si="279"/>
        <v>0</v>
      </c>
      <c r="F641" s="21">
        <f t="shared" si="279"/>
        <v>0</v>
      </c>
      <c r="G641" s="21">
        <f t="shared" si="279"/>
        <v>0</v>
      </c>
      <c r="H641" s="21">
        <f t="shared" si="279"/>
        <v>0</v>
      </c>
      <c r="I641" s="21">
        <f t="shared" si="279"/>
        <v>0</v>
      </c>
      <c r="J641" s="21">
        <f t="shared" si="279"/>
        <v>0</v>
      </c>
      <c r="K641" s="21">
        <f t="shared" si="279"/>
        <v>0</v>
      </c>
      <c r="L641" s="21">
        <f t="shared" si="279"/>
        <v>0</v>
      </c>
      <c r="M641" s="21">
        <f t="shared" si="279"/>
        <v>0</v>
      </c>
      <c r="N641" s="21">
        <f t="shared" si="279"/>
        <v>0</v>
      </c>
      <c r="O641" s="21">
        <f t="shared" si="279"/>
        <v>0</v>
      </c>
      <c r="P641" s="21">
        <f t="shared" si="279"/>
        <v>0</v>
      </c>
      <c r="Q641" s="21">
        <f t="shared" si="279"/>
        <v>0</v>
      </c>
      <c r="R641" s="21">
        <f t="shared" si="279"/>
        <v>0</v>
      </c>
      <c r="S641" s="21">
        <f t="shared" si="279"/>
        <v>0</v>
      </c>
      <c r="T641" s="21">
        <f t="shared" si="279"/>
        <v>0</v>
      </c>
      <c r="U641" s="21">
        <f t="shared" si="279"/>
        <v>0</v>
      </c>
      <c r="V641" s="21">
        <f t="shared" si="279"/>
        <v>0</v>
      </c>
      <c r="W641" s="21">
        <f t="shared" si="279"/>
        <v>0</v>
      </c>
      <c r="X641" s="21">
        <f t="shared" si="279"/>
        <v>0</v>
      </c>
      <c r="Y641" s="21">
        <f t="shared" si="279"/>
        <v>0</v>
      </c>
      <c r="Z641" s="21">
        <f t="shared" si="279"/>
        <v>0</v>
      </c>
      <c r="AA641" s="21">
        <f t="shared" si="279"/>
        <v>0</v>
      </c>
      <c r="AB641" s="21">
        <f t="shared" si="279"/>
        <v>0</v>
      </c>
      <c r="AC641" s="21">
        <f t="shared" si="279"/>
        <v>0</v>
      </c>
      <c r="AD641" s="21">
        <f t="shared" si="279"/>
        <v>0</v>
      </c>
      <c r="AE641" s="21">
        <f t="shared" si="279"/>
        <v>0</v>
      </c>
    </row>
    <row r="642" spans="1:31" x14ac:dyDescent="0.2">
      <c r="A642" s="9" t="s">
        <v>222</v>
      </c>
      <c r="B642" s="4" t="s">
        <v>223</v>
      </c>
      <c r="C642" s="37">
        <f t="shared" ref="C642:AE644" si="280">+C585</f>
        <v>0</v>
      </c>
      <c r="D642" s="37">
        <f t="shared" si="280"/>
        <v>0</v>
      </c>
      <c r="E642" s="37">
        <f t="shared" si="280"/>
        <v>0</v>
      </c>
      <c r="F642" s="37">
        <f t="shared" si="280"/>
        <v>0</v>
      </c>
      <c r="G642" s="37">
        <f t="shared" si="280"/>
        <v>0</v>
      </c>
      <c r="H642" s="37">
        <f t="shared" si="280"/>
        <v>0</v>
      </c>
      <c r="I642" s="37">
        <f t="shared" si="280"/>
        <v>0</v>
      </c>
      <c r="J642" s="37">
        <f t="shared" si="280"/>
        <v>0</v>
      </c>
      <c r="K642" s="37">
        <f t="shared" si="280"/>
        <v>0</v>
      </c>
      <c r="L642" s="37">
        <f t="shared" si="280"/>
        <v>0</v>
      </c>
      <c r="M642" s="37">
        <f t="shared" si="280"/>
        <v>0</v>
      </c>
      <c r="N642" s="37">
        <f t="shared" si="280"/>
        <v>0</v>
      </c>
      <c r="O642" s="37">
        <f t="shared" si="280"/>
        <v>0</v>
      </c>
      <c r="P642" s="37">
        <f t="shared" si="280"/>
        <v>0</v>
      </c>
      <c r="Q642" s="37">
        <f t="shared" si="280"/>
        <v>0</v>
      </c>
      <c r="R642" s="37">
        <f t="shared" si="280"/>
        <v>0</v>
      </c>
      <c r="S642" s="37">
        <f t="shared" si="280"/>
        <v>0</v>
      </c>
      <c r="T642" s="37">
        <f t="shared" si="280"/>
        <v>0</v>
      </c>
      <c r="U642" s="37">
        <f t="shared" si="280"/>
        <v>0</v>
      </c>
      <c r="V642" s="37">
        <f t="shared" si="280"/>
        <v>0</v>
      </c>
      <c r="W642" s="37">
        <f t="shared" si="280"/>
        <v>0</v>
      </c>
      <c r="X642" s="37">
        <f t="shared" si="280"/>
        <v>0</v>
      </c>
      <c r="Y642" s="37">
        <f t="shared" si="280"/>
        <v>0</v>
      </c>
      <c r="Z642" s="37">
        <f t="shared" si="280"/>
        <v>0</v>
      </c>
      <c r="AA642" s="37">
        <f t="shared" si="280"/>
        <v>0</v>
      </c>
      <c r="AB642" s="37">
        <f t="shared" si="280"/>
        <v>0</v>
      </c>
      <c r="AC642" s="37">
        <f t="shared" si="280"/>
        <v>0</v>
      </c>
      <c r="AD642" s="37">
        <f t="shared" si="280"/>
        <v>0</v>
      </c>
      <c r="AE642" s="37">
        <f t="shared" si="280"/>
        <v>0</v>
      </c>
    </row>
    <row r="643" spans="1:31" x14ac:dyDescent="0.2">
      <c r="A643" s="9" t="s">
        <v>224</v>
      </c>
      <c r="B643" s="4" t="s">
        <v>225</v>
      </c>
      <c r="C643" s="37">
        <f t="shared" si="280"/>
        <v>0</v>
      </c>
      <c r="D643" s="37">
        <f t="shared" si="280"/>
        <v>0</v>
      </c>
      <c r="E643" s="37">
        <f t="shared" si="280"/>
        <v>0</v>
      </c>
      <c r="F643" s="37">
        <f t="shared" si="280"/>
        <v>0</v>
      </c>
      <c r="G643" s="37">
        <f t="shared" si="280"/>
        <v>0</v>
      </c>
      <c r="H643" s="37">
        <f t="shared" si="280"/>
        <v>0</v>
      </c>
      <c r="I643" s="37">
        <f t="shared" si="280"/>
        <v>0</v>
      </c>
      <c r="J643" s="37">
        <f t="shared" si="280"/>
        <v>0</v>
      </c>
      <c r="K643" s="37">
        <f t="shared" si="280"/>
        <v>0</v>
      </c>
      <c r="L643" s="37">
        <f t="shared" si="280"/>
        <v>0</v>
      </c>
      <c r="M643" s="37">
        <f t="shared" si="280"/>
        <v>0</v>
      </c>
      <c r="N643" s="37">
        <f t="shared" si="280"/>
        <v>0</v>
      </c>
      <c r="O643" s="37">
        <f t="shared" si="280"/>
        <v>0</v>
      </c>
      <c r="P643" s="37">
        <f t="shared" si="280"/>
        <v>0</v>
      </c>
      <c r="Q643" s="37">
        <f t="shared" si="280"/>
        <v>0</v>
      </c>
      <c r="R643" s="37">
        <f t="shared" si="280"/>
        <v>0</v>
      </c>
      <c r="S643" s="37">
        <f t="shared" si="280"/>
        <v>0</v>
      </c>
      <c r="T643" s="37">
        <f t="shared" si="280"/>
        <v>0</v>
      </c>
      <c r="U643" s="37">
        <f t="shared" si="280"/>
        <v>0</v>
      </c>
      <c r="V643" s="37">
        <f t="shared" si="280"/>
        <v>0</v>
      </c>
      <c r="W643" s="37">
        <f t="shared" si="280"/>
        <v>0</v>
      </c>
      <c r="X643" s="37">
        <f t="shared" si="280"/>
        <v>0</v>
      </c>
      <c r="Y643" s="37">
        <f t="shared" si="280"/>
        <v>0</v>
      </c>
      <c r="Z643" s="37">
        <f t="shared" si="280"/>
        <v>0</v>
      </c>
      <c r="AA643" s="37">
        <f t="shared" si="280"/>
        <v>0</v>
      </c>
      <c r="AB643" s="37">
        <f t="shared" si="280"/>
        <v>0</v>
      </c>
      <c r="AC643" s="37">
        <f t="shared" si="280"/>
        <v>0</v>
      </c>
      <c r="AD643" s="37">
        <f t="shared" si="280"/>
        <v>0</v>
      </c>
      <c r="AE643" s="37">
        <f t="shared" si="280"/>
        <v>0</v>
      </c>
    </row>
    <row r="644" spans="1:31" x14ac:dyDescent="0.2">
      <c r="A644" s="9" t="s">
        <v>226</v>
      </c>
      <c r="B644" s="4" t="s">
        <v>141</v>
      </c>
      <c r="C644" s="37">
        <f t="shared" si="280"/>
        <v>0</v>
      </c>
      <c r="D644" s="37">
        <f t="shared" si="280"/>
        <v>0</v>
      </c>
      <c r="E644" s="37">
        <f t="shared" si="280"/>
        <v>0</v>
      </c>
      <c r="F644" s="37">
        <f t="shared" si="280"/>
        <v>0</v>
      </c>
      <c r="G644" s="37">
        <f t="shared" si="280"/>
        <v>0</v>
      </c>
      <c r="H644" s="37">
        <f t="shared" si="280"/>
        <v>0</v>
      </c>
      <c r="I644" s="37">
        <f t="shared" si="280"/>
        <v>0</v>
      </c>
      <c r="J644" s="37">
        <f t="shared" si="280"/>
        <v>0</v>
      </c>
      <c r="K644" s="37">
        <f t="shared" si="280"/>
        <v>0</v>
      </c>
      <c r="L644" s="37">
        <f t="shared" si="280"/>
        <v>0</v>
      </c>
      <c r="M644" s="37">
        <f t="shared" si="280"/>
        <v>0</v>
      </c>
      <c r="N644" s="37">
        <f t="shared" si="280"/>
        <v>0</v>
      </c>
      <c r="O644" s="37">
        <f t="shared" si="280"/>
        <v>0</v>
      </c>
      <c r="P644" s="37">
        <f t="shared" si="280"/>
        <v>0</v>
      </c>
      <c r="Q644" s="37">
        <f t="shared" si="280"/>
        <v>0</v>
      </c>
      <c r="R644" s="37">
        <f t="shared" si="280"/>
        <v>0</v>
      </c>
      <c r="S644" s="37">
        <f t="shared" si="280"/>
        <v>0</v>
      </c>
      <c r="T644" s="37">
        <f t="shared" si="280"/>
        <v>0</v>
      </c>
      <c r="U644" s="37">
        <f t="shared" si="280"/>
        <v>0</v>
      </c>
      <c r="V644" s="37">
        <f t="shared" si="280"/>
        <v>0</v>
      </c>
      <c r="W644" s="37">
        <f t="shared" si="280"/>
        <v>0</v>
      </c>
      <c r="X644" s="37">
        <f t="shared" si="280"/>
        <v>0</v>
      </c>
      <c r="Y644" s="37">
        <f t="shared" si="280"/>
        <v>0</v>
      </c>
      <c r="Z644" s="37">
        <f t="shared" si="280"/>
        <v>0</v>
      </c>
      <c r="AA644" s="37">
        <f t="shared" si="280"/>
        <v>0</v>
      </c>
      <c r="AB644" s="37">
        <f t="shared" si="280"/>
        <v>0</v>
      </c>
      <c r="AC644" s="37">
        <f t="shared" si="280"/>
        <v>0</v>
      </c>
      <c r="AD644" s="37">
        <f t="shared" si="280"/>
        <v>0</v>
      </c>
      <c r="AE644" s="37">
        <f t="shared" si="280"/>
        <v>0</v>
      </c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281">+C656-C4</f>
        <v>0</v>
      </c>
      <c r="D654" s="70">
        <f t="shared" si="281"/>
        <v>0</v>
      </c>
      <c r="E654" s="70">
        <f t="shared" si="281"/>
        <v>0</v>
      </c>
      <c r="F654" s="70">
        <f t="shared" si="281"/>
        <v>0</v>
      </c>
      <c r="G654" s="70">
        <f t="shared" si="281"/>
        <v>0</v>
      </c>
      <c r="H654" s="70">
        <f t="shared" si="281"/>
        <v>0</v>
      </c>
      <c r="I654" s="70">
        <f t="shared" si="281"/>
        <v>0</v>
      </c>
      <c r="J654" s="70">
        <f t="shared" si="281"/>
        <v>0</v>
      </c>
      <c r="K654" s="70">
        <f t="shared" si="281"/>
        <v>0</v>
      </c>
      <c r="L654" s="70">
        <f t="shared" si="281"/>
        <v>0</v>
      </c>
      <c r="M654" s="70">
        <f t="shared" si="281"/>
        <v>0</v>
      </c>
      <c r="N654" s="70">
        <f t="shared" si="281"/>
        <v>0</v>
      </c>
      <c r="O654" s="70">
        <f t="shared" si="281"/>
        <v>0</v>
      </c>
      <c r="P654" s="70">
        <f t="shared" si="281"/>
        <v>0</v>
      </c>
      <c r="Q654" s="70">
        <f t="shared" si="281"/>
        <v>0</v>
      </c>
      <c r="R654" s="70">
        <f t="shared" si="281"/>
        <v>0</v>
      </c>
      <c r="S654" s="70">
        <f t="shared" si="281"/>
        <v>0</v>
      </c>
      <c r="T654" s="70">
        <f t="shared" si="281"/>
        <v>0</v>
      </c>
      <c r="U654" s="70">
        <f t="shared" si="281"/>
        <v>0</v>
      </c>
      <c r="V654" s="70">
        <f t="shared" si="281"/>
        <v>0</v>
      </c>
      <c r="W654" s="70">
        <f t="shared" si="281"/>
        <v>0</v>
      </c>
      <c r="X654" s="70">
        <f t="shared" si="281"/>
        <v>0</v>
      </c>
      <c r="Y654" s="70">
        <f t="shared" si="281"/>
        <v>0</v>
      </c>
      <c r="Z654" s="70">
        <f t="shared" si="281"/>
        <v>0</v>
      </c>
      <c r="AA654" s="70">
        <f t="shared" si="281"/>
        <v>0</v>
      </c>
      <c r="AB654" s="70">
        <f t="shared" si="281"/>
        <v>0</v>
      </c>
      <c r="AC654" s="70">
        <f t="shared" si="281"/>
        <v>0</v>
      </c>
      <c r="AD654" s="70">
        <f t="shared" si="281"/>
        <v>0</v>
      </c>
      <c r="AE654" s="70">
        <f t="shared" si="281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282">+C657+C658+C659+C660+C661</f>
        <v>21.000212422275251</v>
      </c>
      <c r="D656" s="28">
        <f t="shared" si="282"/>
        <v>21.359951921980368</v>
      </c>
      <c r="E656" s="28">
        <f t="shared" si="282"/>
        <v>22.788805380578786</v>
      </c>
      <c r="F656" s="28">
        <f t="shared" si="282"/>
        <v>24.237548512394742</v>
      </c>
      <c r="G656" s="28">
        <f t="shared" si="282"/>
        <v>26.225473622438198</v>
      </c>
      <c r="H656" s="28">
        <f t="shared" si="282"/>
        <v>26.799678046890605</v>
      </c>
      <c r="I656" s="28">
        <f t="shared" si="282"/>
        <v>28.373274475397963</v>
      </c>
      <c r="J656" s="28">
        <f t="shared" si="282"/>
        <v>29.64317396907154</v>
      </c>
      <c r="K656" s="28">
        <f t="shared" si="282"/>
        <v>29.360218668602869</v>
      </c>
      <c r="L656" s="28">
        <f t="shared" si="282"/>
        <v>31.201986183964713</v>
      </c>
      <c r="M656" s="28">
        <f t="shared" si="282"/>
        <v>31.294638318189442</v>
      </c>
      <c r="N656" s="28">
        <f t="shared" si="282"/>
        <v>29.163755829610881</v>
      </c>
      <c r="O656" s="28">
        <f t="shared" si="282"/>
        <v>29.645451594742447</v>
      </c>
      <c r="P656" s="28">
        <f t="shared" si="282"/>
        <v>28.96362506079328</v>
      </c>
      <c r="Q656" s="28">
        <f t="shared" si="282"/>
        <v>31.643118351649726</v>
      </c>
      <c r="R656" s="28">
        <f t="shared" si="282"/>
        <v>32.925983124553753</v>
      </c>
      <c r="S656" s="28">
        <f t="shared" si="282"/>
        <v>35.79767300589468</v>
      </c>
      <c r="T656" s="28">
        <f t="shared" si="282"/>
        <v>35.146627982625056</v>
      </c>
      <c r="U656" s="28">
        <f t="shared" si="282"/>
        <v>34.058886552456769</v>
      </c>
      <c r="V656" s="28">
        <f t="shared" si="282"/>
        <v>32.042444038893244</v>
      </c>
      <c r="W656" s="28">
        <f t="shared" si="282"/>
        <v>33.496947386626886</v>
      </c>
      <c r="X656" s="28">
        <f t="shared" si="282"/>
        <v>33.698671556967817</v>
      </c>
      <c r="Y656" s="28">
        <f t="shared" si="282"/>
        <v>35.37058138049413</v>
      </c>
      <c r="Z656" s="28">
        <f t="shared" si="282"/>
        <v>37.310201705362552</v>
      </c>
      <c r="AA656" s="28">
        <f t="shared" si="282"/>
        <v>37.379140234273038</v>
      </c>
      <c r="AB656" s="28">
        <f t="shared" si="282"/>
        <v>39.061090933655727</v>
      </c>
      <c r="AC656" s="28">
        <f t="shared" si="282"/>
        <v>37.999604812495335</v>
      </c>
      <c r="AD656" s="28">
        <f t="shared" si="282"/>
        <v>46.977274287772204</v>
      </c>
      <c r="AE656" s="28">
        <f t="shared" si="282"/>
        <v>38.287175675288758</v>
      </c>
    </row>
    <row r="657" spans="1:31" x14ac:dyDescent="0.2">
      <c r="A657" s="6" t="s">
        <v>19</v>
      </c>
      <c r="B657" s="7" t="s">
        <v>20</v>
      </c>
      <c r="C657" s="28">
        <f t="shared" ref="C657:AE657" si="283">+C600</f>
        <v>0.97184284885245986</v>
      </c>
      <c r="D657" s="28">
        <f t="shared" si="283"/>
        <v>0.98140278049316498</v>
      </c>
      <c r="E657" s="28">
        <f t="shared" si="283"/>
        <v>1.0205763253740869</v>
      </c>
      <c r="F657" s="28">
        <f t="shared" si="283"/>
        <v>1.0483719432865211</v>
      </c>
      <c r="G657" s="28">
        <f t="shared" si="283"/>
        <v>1.0999906178823018</v>
      </c>
      <c r="H657" s="28">
        <f t="shared" si="283"/>
        <v>1.1172828462231847</v>
      </c>
      <c r="I657" s="28">
        <f t="shared" si="283"/>
        <v>1.1330200290325805</v>
      </c>
      <c r="J657" s="28">
        <f t="shared" si="283"/>
        <v>1.0535495642989088</v>
      </c>
      <c r="K657" s="28">
        <f t="shared" si="283"/>
        <v>1.0583073114580182</v>
      </c>
      <c r="L657" s="28">
        <f t="shared" si="283"/>
        <v>1.0731851887181354</v>
      </c>
      <c r="M657" s="28">
        <f t="shared" si="283"/>
        <v>1.0816282936074733</v>
      </c>
      <c r="N657" s="28">
        <f t="shared" si="283"/>
        <v>1.0906080725473259</v>
      </c>
      <c r="O657" s="28">
        <f t="shared" si="283"/>
        <v>1.118634240365767</v>
      </c>
      <c r="P657" s="28">
        <f t="shared" si="283"/>
        <v>1.1125913267998468</v>
      </c>
      <c r="Q657" s="28">
        <f t="shared" si="283"/>
        <v>1.1131303863785356</v>
      </c>
      <c r="R657" s="28">
        <f t="shared" si="283"/>
        <v>1.1156106864260131</v>
      </c>
      <c r="S657" s="28">
        <f t="shared" si="283"/>
        <v>1.105807666141192</v>
      </c>
      <c r="T657" s="28">
        <f t="shared" si="283"/>
        <v>1.1628776171053317</v>
      </c>
      <c r="U657" s="28">
        <f t="shared" si="283"/>
        <v>1.1523003185733125</v>
      </c>
      <c r="V657" s="28">
        <f t="shared" si="283"/>
        <v>1.1798636827854905</v>
      </c>
      <c r="W657" s="28">
        <f t="shared" si="283"/>
        <v>1.2653690487978506</v>
      </c>
      <c r="X657" s="28">
        <f t="shared" si="283"/>
        <v>1.2809226110714267</v>
      </c>
      <c r="Y657" s="28">
        <f t="shared" si="283"/>
        <v>1.2831611265093983</v>
      </c>
      <c r="Z657" s="28">
        <f t="shared" si="283"/>
        <v>1.3210116504487603</v>
      </c>
      <c r="AA657" s="28">
        <f t="shared" si="283"/>
        <v>1.347574295952642</v>
      </c>
      <c r="AB657" s="28">
        <f t="shared" si="283"/>
        <v>1.3574792233629438</v>
      </c>
      <c r="AC657" s="28">
        <f t="shared" si="283"/>
        <v>1.4181294143734486</v>
      </c>
      <c r="AD657" s="28">
        <f t="shared" si="283"/>
        <v>1.4982629606082025</v>
      </c>
      <c r="AE657" s="28">
        <f t="shared" si="283"/>
        <v>1.6869601851135834</v>
      </c>
    </row>
    <row r="658" spans="1:31" x14ac:dyDescent="0.2">
      <c r="A658" s="12" t="s">
        <v>248</v>
      </c>
      <c r="B658" s="7" t="s">
        <v>249</v>
      </c>
      <c r="C658" s="28">
        <f t="shared" ref="C658:AE658" si="284">+C604</f>
        <v>0</v>
      </c>
      <c r="D658" s="28">
        <f t="shared" si="284"/>
        <v>0</v>
      </c>
      <c r="E658" s="28">
        <f t="shared" si="284"/>
        <v>0</v>
      </c>
      <c r="F658" s="28">
        <f t="shared" si="284"/>
        <v>0</v>
      </c>
      <c r="G658" s="28">
        <f t="shared" si="284"/>
        <v>0</v>
      </c>
      <c r="H658" s="28">
        <f t="shared" si="284"/>
        <v>0</v>
      </c>
      <c r="I658" s="28">
        <f t="shared" si="284"/>
        <v>0</v>
      </c>
      <c r="J658" s="28">
        <f t="shared" si="284"/>
        <v>0</v>
      </c>
      <c r="K658" s="28">
        <f t="shared" si="284"/>
        <v>0</v>
      </c>
      <c r="L658" s="28">
        <f t="shared" si="284"/>
        <v>0</v>
      </c>
      <c r="M658" s="28">
        <f t="shared" si="284"/>
        <v>0</v>
      </c>
      <c r="N658" s="28">
        <f t="shared" si="284"/>
        <v>0</v>
      </c>
      <c r="O658" s="28">
        <f t="shared" si="284"/>
        <v>0</v>
      </c>
      <c r="P658" s="28">
        <f t="shared" si="284"/>
        <v>0</v>
      </c>
      <c r="Q658" s="28">
        <f t="shared" si="284"/>
        <v>0</v>
      </c>
      <c r="R658" s="28">
        <f t="shared" si="284"/>
        <v>0</v>
      </c>
      <c r="S658" s="28">
        <f t="shared" si="284"/>
        <v>0</v>
      </c>
      <c r="T658" s="28">
        <f t="shared" si="284"/>
        <v>0</v>
      </c>
      <c r="U658" s="28">
        <f t="shared" si="284"/>
        <v>0</v>
      </c>
      <c r="V658" s="28">
        <f t="shared" si="284"/>
        <v>0</v>
      </c>
      <c r="W658" s="28">
        <f t="shared" si="284"/>
        <v>0</v>
      </c>
      <c r="X658" s="28">
        <f t="shared" si="284"/>
        <v>0</v>
      </c>
      <c r="Y658" s="28">
        <f t="shared" si="284"/>
        <v>0</v>
      </c>
      <c r="Z658" s="28">
        <f t="shared" si="284"/>
        <v>0</v>
      </c>
      <c r="AA658" s="28">
        <f t="shared" si="284"/>
        <v>0</v>
      </c>
      <c r="AB658" s="28">
        <f t="shared" si="284"/>
        <v>0</v>
      </c>
      <c r="AC658" s="28">
        <f t="shared" si="284"/>
        <v>0</v>
      </c>
      <c r="AD658" s="28">
        <f t="shared" si="284"/>
        <v>0</v>
      </c>
      <c r="AE658" s="28">
        <f t="shared" si="284"/>
        <v>0</v>
      </c>
    </row>
    <row r="659" spans="1:31" x14ac:dyDescent="0.2">
      <c r="A659" s="12" t="s">
        <v>390</v>
      </c>
      <c r="B659" s="7" t="s">
        <v>391</v>
      </c>
      <c r="C659" s="28">
        <f t="shared" ref="C659:AE659" si="285">+C613</f>
        <v>16.992612642878782</v>
      </c>
      <c r="D659" s="28">
        <f t="shared" si="285"/>
        <v>17.263822525286688</v>
      </c>
      <c r="E659" s="28">
        <f t="shared" si="285"/>
        <v>18.038056545415404</v>
      </c>
      <c r="F659" s="28">
        <f t="shared" si="285"/>
        <v>18.890268856682226</v>
      </c>
      <c r="G659" s="28">
        <f t="shared" si="285"/>
        <v>19.962967217782495</v>
      </c>
      <c r="H659" s="28">
        <f t="shared" si="285"/>
        <v>20.339845846798482</v>
      </c>
      <c r="I659" s="28">
        <f t="shared" si="285"/>
        <v>21.650649264476336</v>
      </c>
      <c r="J659" s="28">
        <f t="shared" si="285"/>
        <v>22.893878911526421</v>
      </c>
      <c r="K659" s="28">
        <f t="shared" si="285"/>
        <v>22.430603816620767</v>
      </c>
      <c r="L659" s="28">
        <f t="shared" si="285"/>
        <v>23.003546853913278</v>
      </c>
      <c r="M659" s="28">
        <f t="shared" si="285"/>
        <v>23.394935580322965</v>
      </c>
      <c r="N659" s="28">
        <f t="shared" si="285"/>
        <v>20.478502216974352</v>
      </c>
      <c r="O659" s="28">
        <f t="shared" si="285"/>
        <v>20.898662514660419</v>
      </c>
      <c r="P659" s="28">
        <f t="shared" si="285"/>
        <v>20.048990572399937</v>
      </c>
      <c r="Q659" s="28">
        <f t="shared" si="285"/>
        <v>21.887439269947894</v>
      </c>
      <c r="R659" s="28">
        <f t="shared" si="285"/>
        <v>22.808117562421163</v>
      </c>
      <c r="S659" s="28">
        <f t="shared" si="285"/>
        <v>24.135231096229045</v>
      </c>
      <c r="T659" s="28">
        <f t="shared" si="285"/>
        <v>25.0355764648533</v>
      </c>
      <c r="U659" s="28">
        <f t="shared" si="285"/>
        <v>24.423714570450031</v>
      </c>
      <c r="V659" s="28">
        <f t="shared" si="285"/>
        <v>23.718975667628794</v>
      </c>
      <c r="W659" s="28">
        <f t="shared" si="285"/>
        <v>23.652605622908897</v>
      </c>
      <c r="X659" s="28">
        <f t="shared" si="285"/>
        <v>23.878182500151794</v>
      </c>
      <c r="Y659" s="28">
        <f t="shared" si="285"/>
        <v>25.788562136324877</v>
      </c>
      <c r="Z659" s="28">
        <f t="shared" si="285"/>
        <v>23.950531966642465</v>
      </c>
      <c r="AA659" s="28">
        <f t="shared" si="285"/>
        <v>22.362500977456286</v>
      </c>
      <c r="AB659" s="28">
        <f t="shared" si="285"/>
        <v>22.723372437807591</v>
      </c>
      <c r="AC659" s="28">
        <f t="shared" si="285"/>
        <v>21.947830483322846</v>
      </c>
      <c r="AD659" s="28">
        <f t="shared" si="285"/>
        <v>20.811627942336791</v>
      </c>
      <c r="AE659" s="28">
        <f t="shared" si="285"/>
        <v>20.519938224516824</v>
      </c>
    </row>
    <row r="660" spans="1:31" x14ac:dyDescent="0.2">
      <c r="A660" s="12" t="s">
        <v>548</v>
      </c>
      <c r="B660" s="7" t="s">
        <v>804</v>
      </c>
      <c r="C660" s="28">
        <f t="shared" ref="C660:AE660" si="286">+C624</f>
        <v>0.14427689649897005</v>
      </c>
      <c r="D660" s="28">
        <f t="shared" si="286"/>
        <v>0.18336803093241802</v>
      </c>
      <c r="E660" s="28">
        <f t="shared" si="286"/>
        <v>0.15265009399879415</v>
      </c>
      <c r="F660" s="28">
        <f t="shared" si="286"/>
        <v>0.21628866439128341</v>
      </c>
      <c r="G660" s="28">
        <f t="shared" si="286"/>
        <v>0.53213675517474668</v>
      </c>
      <c r="H660" s="28">
        <f t="shared" si="286"/>
        <v>0.16519082225529835</v>
      </c>
      <c r="I660" s="28">
        <f t="shared" si="286"/>
        <v>0.3277598267606181</v>
      </c>
      <c r="J660" s="28">
        <f t="shared" si="286"/>
        <v>0.16404329038511059</v>
      </c>
      <c r="K660" s="28">
        <f t="shared" si="286"/>
        <v>7.6206913589185687E-2</v>
      </c>
      <c r="L660" s="28">
        <f t="shared" si="286"/>
        <v>0.9942067089840152</v>
      </c>
      <c r="M660" s="28">
        <f t="shared" si="286"/>
        <v>0.2062192916807587</v>
      </c>
      <c r="N660" s="28">
        <f t="shared" si="286"/>
        <v>3.0960206231018153E-2</v>
      </c>
      <c r="O660" s="28">
        <f t="shared" si="286"/>
        <v>0.54384588639373854</v>
      </c>
      <c r="P660" s="28">
        <f t="shared" si="286"/>
        <v>0.15388934910242202</v>
      </c>
      <c r="Q660" s="28">
        <f t="shared" si="286"/>
        <v>0.25923414082057755</v>
      </c>
      <c r="R660" s="28">
        <f t="shared" si="286"/>
        <v>0.36211013051419239</v>
      </c>
      <c r="S660" s="28">
        <f t="shared" si="286"/>
        <v>0.18682070903963113</v>
      </c>
      <c r="T660" s="28">
        <f t="shared" si="286"/>
        <v>0.309722472440147</v>
      </c>
      <c r="U660" s="28">
        <f t="shared" si="286"/>
        <v>0.30675675551265646</v>
      </c>
      <c r="V660" s="28">
        <f t="shared" si="286"/>
        <v>0.35686927167934085</v>
      </c>
      <c r="W660" s="28">
        <f t="shared" si="286"/>
        <v>0.57584207895479245</v>
      </c>
      <c r="X660" s="28">
        <f t="shared" si="286"/>
        <v>0.58145880679374606</v>
      </c>
      <c r="Y660" s="28">
        <f t="shared" si="286"/>
        <v>0.54600385881563784</v>
      </c>
      <c r="Z660" s="28">
        <f t="shared" si="286"/>
        <v>7.8853132875353144E-2</v>
      </c>
      <c r="AA660" s="28">
        <f t="shared" si="286"/>
        <v>0.17247267470344682</v>
      </c>
      <c r="AB660" s="28">
        <f t="shared" si="286"/>
        <v>0.37019874341492981</v>
      </c>
      <c r="AC660" s="28">
        <f t="shared" si="286"/>
        <v>8.9937994273653038E-2</v>
      </c>
      <c r="AD660" s="28">
        <f t="shared" si="286"/>
        <v>9.5513355845143852</v>
      </c>
      <c r="AE660" s="28">
        <f t="shared" si="286"/>
        <v>0.1151221334186123</v>
      </c>
    </row>
    <row r="661" spans="1:31" x14ac:dyDescent="0.2">
      <c r="A661" s="12" t="s">
        <v>721</v>
      </c>
      <c r="B661" s="7" t="s">
        <v>722</v>
      </c>
      <c r="C661" s="28">
        <f t="shared" ref="C661:AE661" si="287">+C633</f>
        <v>2.8914800340450393</v>
      </c>
      <c r="D661" s="28">
        <f t="shared" si="287"/>
        <v>2.9313585852680957</v>
      </c>
      <c r="E661" s="28">
        <f t="shared" si="287"/>
        <v>3.577522415790499</v>
      </c>
      <c r="F661" s="28">
        <f t="shared" si="287"/>
        <v>4.0826190480347115</v>
      </c>
      <c r="G661" s="28">
        <f t="shared" si="287"/>
        <v>4.6303790315986539</v>
      </c>
      <c r="H661" s="28">
        <f t="shared" si="287"/>
        <v>5.1773585316136437</v>
      </c>
      <c r="I661" s="28">
        <f t="shared" si="287"/>
        <v>5.2618453551284272</v>
      </c>
      <c r="J661" s="28">
        <f t="shared" si="287"/>
        <v>5.5317022028611031</v>
      </c>
      <c r="K661" s="28">
        <f t="shared" si="287"/>
        <v>5.7951006269348984</v>
      </c>
      <c r="L661" s="28">
        <f t="shared" si="287"/>
        <v>6.1310474323492841</v>
      </c>
      <c r="M661" s="28">
        <f t="shared" si="287"/>
        <v>6.6118551525782454</v>
      </c>
      <c r="N661" s="28">
        <f t="shared" si="287"/>
        <v>7.5636853338581842</v>
      </c>
      <c r="O661" s="28">
        <f t="shared" si="287"/>
        <v>7.0843089533225179</v>
      </c>
      <c r="P661" s="28">
        <f t="shared" si="287"/>
        <v>7.6481538124910742</v>
      </c>
      <c r="Q661" s="28">
        <f t="shared" si="287"/>
        <v>8.3833145545027161</v>
      </c>
      <c r="R661" s="28">
        <f t="shared" si="287"/>
        <v>8.6401447451923801</v>
      </c>
      <c r="S661" s="28">
        <f t="shared" si="287"/>
        <v>10.369813534484813</v>
      </c>
      <c r="T661" s="28">
        <f t="shared" si="287"/>
        <v>8.638451428226281</v>
      </c>
      <c r="U661" s="28">
        <f t="shared" si="287"/>
        <v>8.1761149079207733</v>
      </c>
      <c r="V661" s="28">
        <f t="shared" si="287"/>
        <v>6.786735416799619</v>
      </c>
      <c r="W661" s="28">
        <f t="shared" si="287"/>
        <v>8.0031306359653485</v>
      </c>
      <c r="X661" s="28">
        <f t="shared" si="287"/>
        <v>7.9581076389508478</v>
      </c>
      <c r="Y661" s="28">
        <f t="shared" si="287"/>
        <v>7.7528542588442129</v>
      </c>
      <c r="Z661" s="28">
        <f t="shared" si="287"/>
        <v>11.959804955395974</v>
      </c>
      <c r="AA661" s="28">
        <f t="shared" si="287"/>
        <v>13.496592286160661</v>
      </c>
      <c r="AB661" s="28">
        <f t="shared" si="287"/>
        <v>14.610040529070265</v>
      </c>
      <c r="AC661" s="28">
        <f t="shared" si="287"/>
        <v>14.543706920525384</v>
      </c>
      <c r="AD661" s="28">
        <f t="shared" si="287"/>
        <v>15.116047800312828</v>
      </c>
      <c r="AE661" s="28">
        <f t="shared" si="287"/>
        <v>15.965155132239737</v>
      </c>
    </row>
  </sheetData>
  <conditionalFormatting sqref="C2:AC2">
    <cfRule type="cellIs" dxfId="587" priority="301" operator="equal">
      <formula>0</formula>
    </cfRule>
  </conditionalFormatting>
  <conditionalFormatting sqref="AD2:AE2">
    <cfRule type="cellIs" dxfId="586" priority="123" operator="equal">
      <formula>0</formula>
    </cfRule>
  </conditionalFormatting>
  <conditionalFormatting sqref="C434 C425:C426 C431 C437">
    <cfRule type="cellIs" dxfId="585" priority="77" operator="lessThan">
      <formula>0</formula>
    </cfRule>
  </conditionalFormatting>
  <conditionalFormatting sqref="C577:AE577 C580:AE580">
    <cfRule type="cellIs" dxfId="584" priority="66" operator="lessThan">
      <formula>0</formula>
    </cfRule>
  </conditionalFormatting>
  <conditionalFormatting sqref="C613:AE613">
    <cfRule type="cellIs" dxfId="583" priority="76" operator="lessThan">
      <formula>0</formula>
    </cfRule>
  </conditionalFormatting>
  <conditionalFormatting sqref="C555:AE556 C558:AE559 C561:AE562 C581:AE581 C574:AE576 C565:AE571">
    <cfRule type="cellIs" dxfId="582" priority="75" operator="lessThan">
      <formula>0</formula>
    </cfRule>
  </conditionalFormatting>
  <conditionalFormatting sqref="C631:AE633 C638:AE638 C624:AE624">
    <cfRule type="cellIs" dxfId="581" priority="74" operator="lessThan">
      <formula>0</formula>
    </cfRule>
  </conditionalFormatting>
  <conditionalFormatting sqref="C659:AE659">
    <cfRule type="cellIs" dxfId="580" priority="73" operator="lessThan">
      <formula>0</formula>
    </cfRule>
  </conditionalFormatting>
  <conditionalFormatting sqref="C660:AE660">
    <cfRule type="cellIs" dxfId="579" priority="72" operator="lessThan">
      <formula>0</formula>
    </cfRule>
  </conditionalFormatting>
  <conditionalFormatting sqref="C661:AE661">
    <cfRule type="cellIs" dxfId="578" priority="71" operator="lessThan">
      <formula>0</formula>
    </cfRule>
  </conditionalFormatting>
  <conditionalFormatting sqref="C557:AE557">
    <cfRule type="cellIs" dxfId="577" priority="70" operator="lessThan">
      <formula>0</formula>
    </cfRule>
  </conditionalFormatting>
  <conditionalFormatting sqref="C560:AE560">
    <cfRule type="cellIs" dxfId="576" priority="69" operator="lessThan">
      <formula>0</formula>
    </cfRule>
  </conditionalFormatting>
  <conditionalFormatting sqref="C563:AE564">
    <cfRule type="cellIs" dxfId="575" priority="68" operator="lessThan">
      <formula>0</formula>
    </cfRule>
  </conditionalFormatting>
  <conditionalFormatting sqref="C572:AE573">
    <cfRule type="cellIs" dxfId="574" priority="67" operator="lessThan">
      <formula>0</formula>
    </cfRule>
  </conditionalFormatting>
  <conditionalFormatting sqref="C578:AE579">
    <cfRule type="cellIs" dxfId="573" priority="65" operator="lessThan">
      <formula>0</formula>
    </cfRule>
  </conditionalFormatting>
  <conditionalFormatting sqref="C585:AE586">
    <cfRule type="cellIs" dxfId="572" priority="64" operator="lessThan">
      <formula>0</formula>
    </cfRule>
  </conditionalFormatting>
  <conditionalFormatting sqref="C601:AE602">
    <cfRule type="cellIs" dxfId="571" priority="63" operator="lessThan">
      <formula>0</formula>
    </cfRule>
  </conditionalFormatting>
  <conditionalFormatting sqref="C605:AE609">
    <cfRule type="cellIs" dxfId="570" priority="62" operator="lessThan">
      <formula>0</formula>
    </cfRule>
  </conditionalFormatting>
  <conditionalFormatting sqref="C611:AE612">
    <cfRule type="cellIs" dxfId="569" priority="61" operator="lessThan">
      <formula>0</formula>
    </cfRule>
  </conditionalFormatting>
  <conditionalFormatting sqref="C626:AE626">
    <cfRule type="cellIs" dxfId="568" priority="60" operator="lessThan">
      <formula>0</formula>
    </cfRule>
  </conditionalFormatting>
  <conditionalFormatting sqref="C634:AE634 C637:AE637">
    <cfRule type="cellIs" dxfId="567" priority="59" operator="lessThan">
      <formula>0</formula>
    </cfRule>
  </conditionalFormatting>
  <conditionalFormatting sqref="C635:AE636">
    <cfRule type="cellIs" dxfId="566" priority="58" operator="lessThan">
      <formula>0</formula>
    </cfRule>
  </conditionalFormatting>
  <conditionalFormatting sqref="C642:AE644">
    <cfRule type="cellIs" dxfId="565" priority="57" operator="lessThan">
      <formula>0</formula>
    </cfRule>
  </conditionalFormatting>
  <conditionalFormatting sqref="C625:AE625">
    <cfRule type="cellIs" dxfId="564" priority="56" operator="lessThan">
      <formula>0</formula>
    </cfRule>
  </conditionalFormatting>
  <conditionalFormatting sqref="C627:AE627">
    <cfRule type="cellIs" dxfId="563" priority="55" operator="lessThan">
      <formula>0</formula>
    </cfRule>
  </conditionalFormatting>
  <conditionalFormatting sqref="C630:AE630">
    <cfRule type="cellIs" dxfId="562" priority="54" operator="lessThan">
      <formula>0</formula>
    </cfRule>
  </conditionalFormatting>
  <conditionalFormatting sqref="C237 C213 C191:C193 C216:C217 C230 C240:C252 C273:C278 C280:C286 C292:C295 C195 C202 C206 C219 C257:C270">
    <cfRule type="cellIs" dxfId="561" priority="53" operator="lessThan">
      <formula>0</formula>
    </cfRule>
  </conditionalFormatting>
  <conditionalFormatting sqref="C271">
    <cfRule type="cellIs" dxfId="560" priority="52" operator="lessThan">
      <formula>0</formula>
    </cfRule>
  </conditionalFormatting>
  <conditionalFormatting sqref="C287">
    <cfRule type="cellIs" dxfId="559" priority="51" operator="lessThan">
      <formula>0</formula>
    </cfRule>
  </conditionalFormatting>
  <conditionalFormatting sqref="C291">
    <cfRule type="cellIs" dxfId="558" priority="50" operator="lessThan">
      <formula>0</formula>
    </cfRule>
  </conditionalFormatting>
  <conditionalFormatting sqref="C226">
    <cfRule type="cellIs" dxfId="557" priority="49" operator="lessThan">
      <formula>0</formula>
    </cfRule>
  </conditionalFormatting>
  <conditionalFormatting sqref="C272">
    <cfRule type="cellIs" dxfId="556" priority="48" operator="lessThan">
      <formula>0</formula>
    </cfRule>
  </conditionalFormatting>
  <conditionalFormatting sqref="C279">
    <cfRule type="cellIs" dxfId="555" priority="47" operator="lessThan">
      <formula>0</formula>
    </cfRule>
  </conditionalFormatting>
  <conditionalFormatting sqref="C297:C354 C356:C359 C364:C383 C385:C391 C393 C395:C417 C419:C424">
    <cfRule type="cellIs" dxfId="554" priority="46" operator="lessThan">
      <formula>0</formula>
    </cfRule>
  </conditionalFormatting>
  <conditionalFormatting sqref="C526:AE554">
    <cfRule type="cellIs" dxfId="553" priority="45" operator="lessThan">
      <formula>0</formula>
    </cfRule>
  </conditionalFormatting>
  <conditionalFormatting sqref="C524:AE525">
    <cfRule type="cellIs" dxfId="552" priority="44" operator="lessThan">
      <formula>0</formula>
    </cfRule>
  </conditionalFormatting>
  <conditionalFormatting sqref="C628:AE628">
    <cfRule type="cellIs" dxfId="551" priority="42" operator="lessThan">
      <formula>0</formula>
    </cfRule>
  </conditionalFormatting>
  <conditionalFormatting sqref="C614:AE623">
    <cfRule type="cellIs" dxfId="550" priority="43" operator="lessThan">
      <formula>0</formula>
    </cfRule>
  </conditionalFormatting>
  <conditionalFormatting sqref="C629:AE629">
    <cfRule type="cellIs" dxfId="549" priority="41" operator="lessThan">
      <formula>0</formula>
    </cfRule>
  </conditionalFormatting>
  <conditionalFormatting sqref="C355">
    <cfRule type="cellIs" dxfId="548" priority="40" operator="lessThan">
      <formula>0</formula>
    </cfRule>
  </conditionalFormatting>
  <conditionalFormatting sqref="C453:AE453">
    <cfRule type="cellIs" dxfId="547" priority="34" operator="lessThan">
      <formula>0</formula>
    </cfRule>
  </conditionalFormatting>
  <conditionalFormatting sqref="C453:AE453">
    <cfRule type="cellIs" dxfId="546" priority="32" operator="equal">
      <formula>0</formula>
    </cfRule>
    <cfRule type="cellIs" dxfId="545" priority="33" operator="equal">
      <formula>0</formula>
    </cfRule>
  </conditionalFormatting>
  <conditionalFormatting sqref="C597:AE597">
    <cfRule type="cellIs" dxfId="544" priority="31" operator="lessThan">
      <formula>0</formula>
    </cfRule>
  </conditionalFormatting>
  <conditionalFormatting sqref="C597:AE597">
    <cfRule type="cellIs" dxfId="543" priority="29" operator="equal">
      <formula>0</formula>
    </cfRule>
    <cfRule type="cellIs" dxfId="542" priority="30" operator="equal">
      <formula>0</formula>
    </cfRule>
  </conditionalFormatting>
  <conditionalFormatting sqref="C654:AE654">
    <cfRule type="cellIs" dxfId="541" priority="28" operator="lessThan">
      <formula>0</formula>
    </cfRule>
  </conditionalFormatting>
  <conditionalFormatting sqref="C654:AE654">
    <cfRule type="cellIs" dxfId="540" priority="26" operator="equal">
      <formula>0</formula>
    </cfRule>
    <cfRule type="cellIs" dxfId="539" priority="27" operator="equal">
      <formula>0</formula>
    </cfRule>
  </conditionalFormatting>
  <conditionalFormatting sqref="A425:B426 A430:B431 A434:B437 A427:A429">
    <cfRule type="cellIs" dxfId="538" priority="17" operator="lessThan">
      <formula>0</formula>
    </cfRule>
  </conditionalFormatting>
  <conditionalFormatting sqref="A432:B433">
    <cfRule type="cellIs" dxfId="537" priority="16" operator="lessThan">
      <formula>0</formula>
    </cfRule>
  </conditionalFormatting>
  <conditionalFormatting sqref="B555 A576:B581">
    <cfRule type="cellIs" dxfId="536" priority="15" operator="lessThan">
      <formula>0</formula>
    </cfRule>
  </conditionalFormatting>
  <conditionalFormatting sqref="A633:B638 B624">
    <cfRule type="cellIs" dxfId="535" priority="14" operator="lessThan">
      <formula>0</formula>
    </cfRule>
  </conditionalFormatting>
  <conditionalFormatting sqref="A661:B661">
    <cfRule type="cellIs" dxfId="534" priority="13" operator="lessThan">
      <formula>0</formula>
    </cfRule>
  </conditionalFormatting>
  <conditionalFormatting sqref="B659:B660">
    <cfRule type="cellIs" dxfId="533" priority="12" operator="lessThan">
      <formula>0</formula>
    </cfRule>
  </conditionalFormatting>
  <conditionalFormatting sqref="B613">
    <cfRule type="cellIs" dxfId="532" priority="11" operator="lessThan">
      <formula>0</formula>
    </cfRule>
  </conditionalFormatting>
  <conditionalFormatting sqref="D434:AE434 D425:AE426 D431:AE431 D437:AE437">
    <cfRule type="cellIs" dxfId="531" priority="10" operator="lessThan">
      <formula>0</formula>
    </cfRule>
  </conditionalFormatting>
  <conditionalFormatting sqref="D237:AE237 D213:AE213 D191:AE193 D216:AE217 D230:AE230 D240:AE252 D273:AE278 D280:AE286 D292:AE295 D195:AE195 D202:AE202 D206:AE206 D219:AE219 D257:AE270">
    <cfRule type="cellIs" dxfId="530" priority="9" operator="lessThan">
      <formula>0</formula>
    </cfRule>
  </conditionalFormatting>
  <conditionalFormatting sqref="D271:AE271">
    <cfRule type="cellIs" dxfId="529" priority="8" operator="lessThan">
      <formula>0</formula>
    </cfRule>
  </conditionalFormatting>
  <conditionalFormatting sqref="D287:AE287">
    <cfRule type="cellIs" dxfId="528" priority="7" operator="lessThan">
      <formula>0</formula>
    </cfRule>
  </conditionalFormatting>
  <conditionalFormatting sqref="D291:AE291">
    <cfRule type="cellIs" dxfId="527" priority="6" operator="lessThan">
      <formula>0</formula>
    </cfRule>
  </conditionalFormatting>
  <conditionalFormatting sqref="D226:AE226">
    <cfRule type="cellIs" dxfId="526" priority="5" operator="lessThan">
      <formula>0</formula>
    </cfRule>
  </conditionalFormatting>
  <conditionalFormatting sqref="D272:AE272">
    <cfRule type="cellIs" dxfId="525" priority="4" operator="lessThan">
      <formula>0</formula>
    </cfRule>
  </conditionalFormatting>
  <conditionalFormatting sqref="D279:AE279">
    <cfRule type="cellIs" dxfId="524" priority="3" operator="lessThan">
      <formula>0</formula>
    </cfRule>
  </conditionalFormatting>
  <conditionalFormatting sqref="D297:AE354 D356:AE359 D364:AE383 D385:AE391 D393:AE393 D395:AE417 D419:AE424">
    <cfRule type="cellIs" dxfId="523" priority="2" operator="lessThan">
      <formula>0</formula>
    </cfRule>
  </conditionalFormatting>
  <conditionalFormatting sqref="D355:AE355">
    <cfRule type="cellIs" dxfId="522" priority="1" operator="lessThan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00FF00"/>
  </sheetPr>
  <dimension ref="A1:AF661"/>
  <sheetViews>
    <sheetView showGridLines="0" zoomScale="85" zoomScaleNormal="85" workbookViewId="0">
      <selection activeCell="C435" sqref="C435:AE436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796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84" t="s">
        <v>17</v>
      </c>
      <c r="B3" s="84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1.2116496300472648</v>
      </c>
      <c r="D4" s="28">
        <f t="shared" si="0"/>
        <v>1.2237502526843467</v>
      </c>
      <c r="E4" s="28">
        <f t="shared" si="0"/>
        <v>1.2810628057064815</v>
      </c>
      <c r="F4" s="28">
        <f t="shared" si="0"/>
        <v>1.3667337189397171</v>
      </c>
      <c r="G4" s="28">
        <f t="shared" si="0"/>
        <v>1.4595005707090938</v>
      </c>
      <c r="H4" s="28">
        <f t="shared" si="0"/>
        <v>1.5085265834894994</v>
      </c>
      <c r="I4" s="28">
        <f t="shared" si="0"/>
        <v>1.5214760618950669</v>
      </c>
      <c r="J4" s="28">
        <f t="shared" si="0"/>
        <v>1.4969505890355019</v>
      </c>
      <c r="K4" s="28">
        <f t="shared" si="0"/>
        <v>1.4794871304248467</v>
      </c>
      <c r="L4" s="28">
        <f t="shared" si="0"/>
        <v>1.5630970252275465</v>
      </c>
      <c r="M4" s="28">
        <f t="shared" si="0"/>
        <v>1.4484221946360396</v>
      </c>
      <c r="N4" s="28">
        <f t="shared" si="0"/>
        <v>1.4955516584459516</v>
      </c>
      <c r="O4" s="28">
        <f t="shared" si="0"/>
        <v>1.5936509076193932</v>
      </c>
      <c r="P4" s="28">
        <f t="shared" si="0"/>
        <v>1.5085180306853867</v>
      </c>
      <c r="Q4" s="28">
        <f t="shared" si="0"/>
        <v>1.6531629201668536</v>
      </c>
      <c r="R4" s="28">
        <f t="shared" si="0"/>
        <v>1.6068371972282982</v>
      </c>
      <c r="S4" s="28">
        <f t="shared" si="0"/>
        <v>1.6720585421827572</v>
      </c>
      <c r="T4" s="28">
        <f t="shared" si="0"/>
        <v>1.7545052060108941</v>
      </c>
      <c r="U4" s="28">
        <f t="shared" si="0"/>
        <v>1.8688020970323131</v>
      </c>
      <c r="V4" s="28">
        <f t="shared" si="0"/>
        <v>1.9416043647844334</v>
      </c>
      <c r="W4" s="28">
        <f t="shared" si="0"/>
        <v>2.0261350653636523</v>
      </c>
      <c r="X4" s="28">
        <f t="shared" si="0"/>
        <v>1.923667173426874</v>
      </c>
      <c r="Y4" s="28">
        <f t="shared" si="0"/>
        <v>1.8328337055995996</v>
      </c>
      <c r="Z4" s="28">
        <f t="shared" si="0"/>
        <v>1.839813006025466</v>
      </c>
      <c r="AA4" s="28">
        <f t="shared" si="0"/>
        <v>1.8135874410854216</v>
      </c>
      <c r="AB4" s="28">
        <f t="shared" si="0"/>
        <v>1.9028545100162777</v>
      </c>
      <c r="AC4" s="28">
        <f t="shared" si="0"/>
        <v>1.9452178510599689</v>
      </c>
      <c r="AD4" s="28">
        <f t="shared" si="0"/>
        <v>2.5073524861397458</v>
      </c>
      <c r="AE4" s="28">
        <f t="shared" si="0"/>
        <v>2.0465743478096821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3.3583053178970479E-2</v>
      </c>
      <c r="D5" s="21">
        <f t="shared" si="1"/>
        <v>3.4208316596202729E-2</v>
      </c>
      <c r="E5" s="21">
        <f t="shared" si="1"/>
        <v>3.6693572626111066E-2</v>
      </c>
      <c r="F5" s="21">
        <f t="shared" si="1"/>
        <v>3.9337818635932949E-2</v>
      </c>
      <c r="G5" s="21">
        <f t="shared" si="1"/>
        <v>4.2911590462849453E-2</v>
      </c>
      <c r="H5" s="21">
        <f t="shared" si="1"/>
        <v>4.6746002191278911E-2</v>
      </c>
      <c r="I5" s="21">
        <f t="shared" si="1"/>
        <v>5.1170557161993986E-2</v>
      </c>
      <c r="J5" s="21">
        <f t="shared" si="1"/>
        <v>5.4432212340393325E-2</v>
      </c>
      <c r="K5" s="21">
        <f t="shared" si="1"/>
        <v>5.680616443806695E-2</v>
      </c>
      <c r="L5" s="21">
        <f t="shared" si="1"/>
        <v>6.043543954820902E-2</v>
      </c>
      <c r="M5" s="21">
        <f t="shared" si="1"/>
        <v>6.2816255095183626E-2</v>
      </c>
      <c r="N5" s="21">
        <f t="shared" si="1"/>
        <v>6.1918340304524942E-2</v>
      </c>
      <c r="O5" s="21">
        <f t="shared" si="1"/>
        <v>6.580283334691743E-2</v>
      </c>
      <c r="P5" s="21">
        <f t="shared" si="1"/>
        <v>6.2418092654234439E-2</v>
      </c>
      <c r="Q5" s="21">
        <f t="shared" si="1"/>
        <v>6.2357978325694126E-2</v>
      </c>
      <c r="R5" s="21">
        <f t="shared" si="1"/>
        <v>6.8418458549143524E-2</v>
      </c>
      <c r="S5" s="21">
        <f t="shared" si="1"/>
        <v>6.8502012682524274E-2</v>
      </c>
      <c r="T5" s="21">
        <f t="shared" si="1"/>
        <v>7.7086543541082853E-2</v>
      </c>
      <c r="U5" s="21">
        <f t="shared" si="1"/>
        <v>8.1104859153347586E-2</v>
      </c>
      <c r="V5" s="21">
        <f t="shared" si="1"/>
        <v>8.0116415356315071E-2</v>
      </c>
      <c r="W5" s="21">
        <f t="shared" si="1"/>
        <v>8.5934640157704648E-2</v>
      </c>
      <c r="X5" s="21">
        <f t="shared" si="1"/>
        <v>9.087396859982963E-2</v>
      </c>
      <c r="Y5" s="21">
        <f t="shared" si="1"/>
        <v>9.1429620155116714E-2</v>
      </c>
      <c r="Z5" s="21">
        <f t="shared" si="1"/>
        <v>9.5280251892488441E-2</v>
      </c>
      <c r="AA5" s="21">
        <f t="shared" si="1"/>
        <v>9.2680471381933777E-2</v>
      </c>
      <c r="AB5" s="21">
        <f t="shared" si="1"/>
        <v>9.7304346513612458E-2</v>
      </c>
      <c r="AC5" s="21">
        <f t="shared" si="1"/>
        <v>0.10554461731816363</v>
      </c>
      <c r="AD5" s="21">
        <f t="shared" si="1"/>
        <v>0.11261451386817663</v>
      </c>
      <c r="AE5" s="21">
        <f t="shared" si="1"/>
        <v>0.11210885281024209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3.3583053178970479E-2</v>
      </c>
      <c r="D7" s="21">
        <f t="shared" si="2"/>
        <v>3.4208316596202729E-2</v>
      </c>
      <c r="E7" s="21">
        <f t="shared" si="2"/>
        <v>3.6693572626111066E-2</v>
      </c>
      <c r="F7" s="21">
        <f t="shared" si="2"/>
        <v>3.9337818635932949E-2</v>
      </c>
      <c r="G7" s="21">
        <f t="shared" si="2"/>
        <v>4.2911590462849453E-2</v>
      </c>
      <c r="H7" s="21">
        <f t="shared" si="2"/>
        <v>4.6746002191278911E-2</v>
      </c>
      <c r="I7" s="21">
        <f t="shared" si="2"/>
        <v>5.1170557161993986E-2</v>
      </c>
      <c r="J7" s="21">
        <f t="shared" si="2"/>
        <v>5.4432212340393325E-2</v>
      </c>
      <c r="K7" s="21">
        <f t="shared" si="2"/>
        <v>5.680616443806695E-2</v>
      </c>
      <c r="L7" s="21">
        <f t="shared" si="2"/>
        <v>6.043543954820902E-2</v>
      </c>
      <c r="M7" s="21">
        <f t="shared" si="2"/>
        <v>6.2816255095183626E-2</v>
      </c>
      <c r="N7" s="21">
        <f t="shared" si="2"/>
        <v>6.1918340304524942E-2</v>
      </c>
      <c r="O7" s="21">
        <f t="shared" si="2"/>
        <v>6.580283334691743E-2</v>
      </c>
      <c r="P7" s="21">
        <f t="shared" si="2"/>
        <v>6.2418092654234439E-2</v>
      </c>
      <c r="Q7" s="21">
        <f t="shared" si="2"/>
        <v>6.2357978325694126E-2</v>
      </c>
      <c r="R7" s="21">
        <f t="shared" si="2"/>
        <v>6.8418458549143524E-2</v>
      </c>
      <c r="S7" s="21">
        <f t="shared" si="2"/>
        <v>6.8502012682524274E-2</v>
      </c>
      <c r="T7" s="21">
        <f t="shared" si="2"/>
        <v>7.7086543541082853E-2</v>
      </c>
      <c r="U7" s="21">
        <f t="shared" si="2"/>
        <v>8.1104859153347586E-2</v>
      </c>
      <c r="V7" s="21">
        <f t="shared" si="2"/>
        <v>8.0116415356315071E-2</v>
      </c>
      <c r="W7" s="21">
        <f t="shared" si="2"/>
        <v>8.5934640157704648E-2</v>
      </c>
      <c r="X7" s="21">
        <f t="shared" si="2"/>
        <v>9.087396859982963E-2</v>
      </c>
      <c r="Y7" s="21">
        <f t="shared" si="2"/>
        <v>9.1429620155116714E-2</v>
      </c>
      <c r="Z7" s="21">
        <f t="shared" si="2"/>
        <v>9.5280251892488441E-2</v>
      </c>
      <c r="AA7" s="21">
        <f t="shared" si="2"/>
        <v>9.2680471381933777E-2</v>
      </c>
      <c r="AB7" s="21">
        <f t="shared" si="2"/>
        <v>9.7304346513612458E-2</v>
      </c>
      <c r="AC7" s="21">
        <f t="shared" si="2"/>
        <v>0.10554461731816363</v>
      </c>
      <c r="AD7" s="21">
        <f t="shared" si="2"/>
        <v>0.11261451386817663</v>
      </c>
      <c r="AE7" s="21">
        <f t="shared" si="2"/>
        <v>0.11210885281024209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7.7415640097469093E-7</v>
      </c>
      <c r="P8" s="21">
        <f t="shared" si="3"/>
        <v>1.0812833611158858E-6</v>
      </c>
      <c r="Q8" s="21">
        <f t="shared" si="3"/>
        <v>6.0304318347017012E-5</v>
      </c>
      <c r="R8" s="21">
        <f t="shared" si="3"/>
        <v>2.3123823253852968E-4</v>
      </c>
      <c r="S8" s="21">
        <f t="shared" si="3"/>
        <v>5.627097841194316E-4</v>
      </c>
      <c r="T8" s="21">
        <f t="shared" si="3"/>
        <v>5.0269154910896887E-3</v>
      </c>
      <c r="U8" s="21">
        <f t="shared" si="3"/>
        <v>6.0697046301294516E-3</v>
      </c>
      <c r="V8" s="21">
        <f t="shared" si="3"/>
        <v>1.2013381468053842E-3</v>
      </c>
      <c r="W8" s="21">
        <f t="shared" si="3"/>
        <v>1.6146793834653521E-3</v>
      </c>
      <c r="X8" s="21">
        <f t="shared" si="3"/>
        <v>3.8392256435526061E-3</v>
      </c>
      <c r="Y8" s="21">
        <f t="shared" si="3"/>
        <v>2.0568978468198831E-3</v>
      </c>
      <c r="Z8" s="21">
        <f t="shared" si="3"/>
        <v>3.1997346343801201E-3</v>
      </c>
      <c r="AA8" s="21">
        <f t="shared" si="3"/>
        <v>5.3272562610538234E-4</v>
      </c>
      <c r="AB8" s="21">
        <f t="shared" si="3"/>
        <v>6.2285856602482595E-5</v>
      </c>
      <c r="AC8" s="21">
        <f t="shared" si="3"/>
        <v>1.9763065122735987E-3</v>
      </c>
      <c r="AD8" s="21">
        <f t="shared" si="3"/>
        <v>2.4103562478037187E-3</v>
      </c>
      <c r="AE8" s="21">
        <f t="shared" si="3"/>
        <v>1.6151696549472267E-4</v>
      </c>
    </row>
    <row r="9" spans="1:31" x14ac:dyDescent="0.2">
      <c r="A9" s="13" t="s">
        <v>27</v>
      </c>
      <c r="B9" s="4" t="s">
        <v>28</v>
      </c>
      <c r="C9" s="21">
        <f t="shared" ref="C9:AE9" si="4">+C10+C11+C12</f>
        <v>0</v>
      </c>
      <c r="D9" s="21">
        <f t="shared" si="4"/>
        <v>0</v>
      </c>
      <c r="E9" s="21">
        <f t="shared" si="4"/>
        <v>0</v>
      </c>
      <c r="F9" s="21">
        <f t="shared" si="4"/>
        <v>0</v>
      </c>
      <c r="G9" s="21">
        <f t="shared" si="4"/>
        <v>0</v>
      </c>
      <c r="H9" s="21">
        <f t="shared" si="4"/>
        <v>0</v>
      </c>
      <c r="I9" s="21">
        <f t="shared" si="4"/>
        <v>0</v>
      </c>
      <c r="J9" s="21">
        <f t="shared" si="4"/>
        <v>0</v>
      </c>
      <c r="K9" s="21">
        <f t="shared" si="4"/>
        <v>0</v>
      </c>
      <c r="L9" s="21">
        <f t="shared" si="4"/>
        <v>0</v>
      </c>
      <c r="M9" s="21">
        <f t="shared" si="4"/>
        <v>0</v>
      </c>
      <c r="N9" s="21">
        <f t="shared" si="4"/>
        <v>0</v>
      </c>
      <c r="O9" s="21">
        <f t="shared" si="4"/>
        <v>7.7415640097469093E-7</v>
      </c>
      <c r="P9" s="21">
        <f t="shared" si="4"/>
        <v>1.0812833611158858E-6</v>
      </c>
      <c r="Q9" s="21">
        <f t="shared" si="4"/>
        <v>6.0304318347017012E-5</v>
      </c>
      <c r="R9" s="21">
        <f t="shared" si="4"/>
        <v>2.3123823253852968E-4</v>
      </c>
      <c r="S9" s="21">
        <f t="shared" si="4"/>
        <v>5.627097841194316E-4</v>
      </c>
      <c r="T9" s="21">
        <f t="shared" si="4"/>
        <v>5.0269154910896887E-3</v>
      </c>
      <c r="U9" s="21">
        <f t="shared" si="4"/>
        <v>6.0697046301294516E-3</v>
      </c>
      <c r="V9" s="21">
        <f t="shared" si="4"/>
        <v>1.2013381468053842E-3</v>
      </c>
      <c r="W9" s="21">
        <f t="shared" si="4"/>
        <v>1.6146793834653521E-3</v>
      </c>
      <c r="X9" s="21">
        <f t="shared" si="4"/>
        <v>3.8392256435526061E-3</v>
      </c>
      <c r="Y9" s="21">
        <f t="shared" si="4"/>
        <v>2.0568978468198831E-3</v>
      </c>
      <c r="Z9" s="21">
        <f t="shared" si="4"/>
        <v>3.1997346343801201E-3</v>
      </c>
      <c r="AA9" s="21">
        <f t="shared" si="4"/>
        <v>5.3272562610538234E-4</v>
      </c>
      <c r="AB9" s="21">
        <f t="shared" si="4"/>
        <v>6.2285856602482595E-5</v>
      </c>
      <c r="AC9" s="21">
        <f t="shared" si="4"/>
        <v>1.9763065122735987E-3</v>
      </c>
      <c r="AD9" s="21">
        <f t="shared" si="4"/>
        <v>2.4103562478037187E-3</v>
      </c>
      <c r="AE9" s="21">
        <f t="shared" si="4"/>
        <v>1.6151696549472267E-4</v>
      </c>
    </row>
    <row r="10" spans="1:31" x14ac:dyDescent="0.2">
      <c r="A10" s="13" t="s">
        <v>29</v>
      </c>
      <c r="B10" s="4" t="s">
        <v>30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7.7415640097469093E-7</v>
      </c>
      <c r="P10" s="27">
        <v>1.0812833611158858E-6</v>
      </c>
      <c r="Q10" s="27">
        <v>6.0304318347017012E-5</v>
      </c>
      <c r="R10" s="27">
        <v>2.3123823253852968E-4</v>
      </c>
      <c r="S10" s="27">
        <v>5.627097841194316E-4</v>
      </c>
      <c r="T10" s="27">
        <v>5.0269154910896887E-3</v>
      </c>
      <c r="U10" s="27">
        <v>6.0697046301294516E-3</v>
      </c>
      <c r="V10" s="27">
        <v>1.2013381468053842E-3</v>
      </c>
      <c r="W10" s="27">
        <v>1.6146793834653521E-3</v>
      </c>
      <c r="X10" s="27">
        <v>3.8392256435526061E-3</v>
      </c>
      <c r="Y10" s="27">
        <v>2.0568978468198831E-3</v>
      </c>
      <c r="Z10" s="27">
        <v>3.1997346343801201E-3</v>
      </c>
      <c r="AA10" s="27">
        <v>5.3272562610538234E-4</v>
      </c>
      <c r="AB10" s="27">
        <v>6.2285856602482595E-5</v>
      </c>
      <c r="AC10" s="27">
        <v>1.9763065122735987E-3</v>
      </c>
      <c r="AD10" s="27">
        <v>2.4103562478037187E-3</v>
      </c>
      <c r="AE10" s="27">
        <v>1.6151696549472267E-4</v>
      </c>
    </row>
    <row r="11" spans="1:31" x14ac:dyDescent="0.2">
      <c r="A11" s="13" t="s">
        <v>31</v>
      </c>
      <c r="B11" s="4" t="s">
        <v>32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</row>
    <row r="12" spans="1:31" x14ac:dyDescent="0.2">
      <c r="A12" s="13" t="s">
        <v>33</v>
      </c>
      <c r="B12" s="4" t="s">
        <v>34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</row>
    <row r="13" spans="1:31" x14ac:dyDescent="0.2">
      <c r="A13" s="13" t="s">
        <v>35</v>
      </c>
      <c r="B13" s="4" t="s">
        <v>36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</row>
    <row r="14" spans="1:31" x14ac:dyDescent="0.2">
      <c r="A14" s="13" t="s">
        <v>37</v>
      </c>
      <c r="B14" s="4" t="s">
        <v>38</v>
      </c>
      <c r="C14" s="21">
        <f t="shared" ref="C14:AE14" si="5">+C15+C16</f>
        <v>0</v>
      </c>
      <c r="D14" s="21">
        <f t="shared" si="5"/>
        <v>0</v>
      </c>
      <c r="E14" s="21">
        <f t="shared" si="5"/>
        <v>0</v>
      </c>
      <c r="F14" s="21">
        <f t="shared" si="5"/>
        <v>0</v>
      </c>
      <c r="G14" s="21">
        <f t="shared" si="5"/>
        <v>0</v>
      </c>
      <c r="H14" s="21">
        <f t="shared" si="5"/>
        <v>0</v>
      </c>
      <c r="I14" s="21">
        <f t="shared" si="5"/>
        <v>0</v>
      </c>
      <c r="J14" s="21">
        <f t="shared" si="5"/>
        <v>0</v>
      </c>
      <c r="K14" s="21">
        <f t="shared" si="5"/>
        <v>0</v>
      </c>
      <c r="L14" s="21">
        <f t="shared" si="5"/>
        <v>0</v>
      </c>
      <c r="M14" s="21">
        <f t="shared" si="5"/>
        <v>0</v>
      </c>
      <c r="N14" s="21">
        <f t="shared" si="5"/>
        <v>0</v>
      </c>
      <c r="O14" s="21">
        <f t="shared" si="5"/>
        <v>0</v>
      </c>
      <c r="P14" s="21">
        <f t="shared" si="5"/>
        <v>0</v>
      </c>
      <c r="Q14" s="21">
        <f t="shared" si="5"/>
        <v>0</v>
      </c>
      <c r="R14" s="21">
        <f t="shared" si="5"/>
        <v>0</v>
      </c>
      <c r="S14" s="21">
        <f t="shared" si="5"/>
        <v>0</v>
      </c>
      <c r="T14" s="21">
        <f t="shared" si="5"/>
        <v>0</v>
      </c>
      <c r="U14" s="21">
        <f t="shared" si="5"/>
        <v>0</v>
      </c>
      <c r="V14" s="21">
        <f t="shared" si="5"/>
        <v>0</v>
      </c>
      <c r="W14" s="21">
        <f t="shared" si="5"/>
        <v>0</v>
      </c>
      <c r="X14" s="21">
        <f t="shared" si="5"/>
        <v>0</v>
      </c>
      <c r="Y14" s="21">
        <f t="shared" si="5"/>
        <v>0</v>
      </c>
      <c r="Z14" s="21">
        <f t="shared" si="5"/>
        <v>0</v>
      </c>
      <c r="AA14" s="21">
        <f t="shared" si="5"/>
        <v>0</v>
      </c>
      <c r="AB14" s="21">
        <f t="shared" si="5"/>
        <v>0</v>
      </c>
      <c r="AC14" s="21">
        <f t="shared" si="5"/>
        <v>0</v>
      </c>
      <c r="AD14" s="21">
        <f t="shared" si="5"/>
        <v>0</v>
      </c>
      <c r="AE14" s="21">
        <f t="shared" si="5"/>
        <v>0</v>
      </c>
    </row>
    <row r="15" spans="1:31" x14ac:dyDescent="0.2">
      <c r="A15" s="13" t="s">
        <v>39</v>
      </c>
      <c r="B15" s="4" t="s">
        <v>40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</row>
    <row r="16" spans="1:31" x14ac:dyDescent="0.2">
      <c r="A16" s="13" t="s">
        <v>41</v>
      </c>
      <c r="B16" s="4" t="s">
        <v>42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</row>
    <row r="17" spans="1:31" x14ac:dyDescent="0.2">
      <c r="A17" s="13" t="s">
        <v>43</v>
      </c>
      <c r="B17" s="4" t="s">
        <v>44</v>
      </c>
      <c r="C17" s="79">
        <f t="shared" ref="C17:AE17" si="6">+C18+C19+C20+C21+C22+C23+C24+C25+C26+C27+C28+C29+C30</f>
        <v>4.8487290550334738E-3</v>
      </c>
      <c r="D17" s="79">
        <f t="shared" si="6"/>
        <v>4.3930686022668006E-3</v>
      </c>
      <c r="E17" s="79">
        <f t="shared" si="6"/>
        <v>4.8404628543354863E-3</v>
      </c>
      <c r="F17" s="79">
        <f t="shared" si="6"/>
        <v>4.6974728367861936E-3</v>
      </c>
      <c r="G17" s="79">
        <f t="shared" si="6"/>
        <v>4.7274953663924753E-3</v>
      </c>
      <c r="H17" s="79">
        <f t="shared" si="6"/>
        <v>4.7260113497715386E-3</v>
      </c>
      <c r="I17" s="79">
        <f t="shared" si="6"/>
        <v>5.579599583833199E-3</v>
      </c>
      <c r="J17" s="79">
        <f t="shared" si="6"/>
        <v>7.161346296995422E-3</v>
      </c>
      <c r="K17" s="79">
        <f t="shared" si="6"/>
        <v>6.5400993839226547E-3</v>
      </c>
      <c r="L17" s="79">
        <f t="shared" si="6"/>
        <v>6.6509872967479965E-3</v>
      </c>
      <c r="M17" s="79">
        <f t="shared" si="6"/>
        <v>6.5357085382916234E-3</v>
      </c>
      <c r="N17" s="79">
        <f t="shared" si="6"/>
        <v>7.2828172877713367E-3</v>
      </c>
      <c r="O17" s="79">
        <f t="shared" si="6"/>
        <v>7.4080703365033453E-3</v>
      </c>
      <c r="P17" s="79">
        <f t="shared" si="6"/>
        <v>4.9235555759640755E-3</v>
      </c>
      <c r="Q17" s="79">
        <f t="shared" si="6"/>
        <v>4.9911692697303355E-3</v>
      </c>
      <c r="R17" s="79">
        <f t="shared" si="6"/>
        <v>5.1806889370452375E-3</v>
      </c>
      <c r="S17" s="79">
        <f t="shared" si="6"/>
        <v>5.1985194475334534E-3</v>
      </c>
      <c r="T17" s="79">
        <f t="shared" si="6"/>
        <v>5.2948128631451884E-3</v>
      </c>
      <c r="U17" s="79">
        <f t="shared" si="6"/>
        <v>6.1136714245117151E-3</v>
      </c>
      <c r="V17" s="79">
        <f t="shared" si="6"/>
        <v>6.2984309264945077E-3</v>
      </c>
      <c r="W17" s="79">
        <f t="shared" si="6"/>
        <v>6.1012468187033493E-3</v>
      </c>
      <c r="X17" s="79">
        <f t="shared" si="6"/>
        <v>7.1956780845296347E-3</v>
      </c>
      <c r="Y17" s="79">
        <f t="shared" si="6"/>
        <v>6.7338714362331041E-3</v>
      </c>
      <c r="Z17" s="79">
        <f t="shared" si="6"/>
        <v>7.3505531001423867E-3</v>
      </c>
      <c r="AA17" s="79">
        <f t="shared" si="6"/>
        <v>7.6454646574852757E-3</v>
      </c>
      <c r="AB17" s="79">
        <f t="shared" si="6"/>
        <v>6.5647638562774642E-3</v>
      </c>
      <c r="AC17" s="79">
        <f t="shared" si="6"/>
        <v>5.9458282987913261E-3</v>
      </c>
      <c r="AD17" s="79">
        <f t="shared" si="6"/>
        <v>7.1226180467859404E-3</v>
      </c>
      <c r="AE17" s="79">
        <f t="shared" si="6"/>
        <v>6.4326658284692383E-3</v>
      </c>
    </row>
    <row r="18" spans="1:31" x14ac:dyDescent="0.2">
      <c r="A18" s="13" t="s">
        <v>45</v>
      </c>
      <c r="B18" s="4" t="s">
        <v>46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</row>
    <row r="19" spans="1:31" x14ac:dyDescent="0.2">
      <c r="A19" s="13" t="s">
        <v>47</v>
      </c>
      <c r="B19" s="4" t="s">
        <v>48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</row>
    <row r="20" spans="1:31" x14ac:dyDescent="0.2">
      <c r="A20" s="13" t="s">
        <v>49</v>
      </c>
      <c r="B20" s="4" t="s">
        <v>50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</row>
    <row r="21" spans="1:31" x14ac:dyDescent="0.2">
      <c r="A21" s="13" t="s">
        <v>51</v>
      </c>
      <c r="B21" s="4" t="s">
        <v>52</v>
      </c>
      <c r="C21" s="27">
        <v>1.2207386222280966E-3</v>
      </c>
      <c r="D21" s="27">
        <v>1.3217527348762929E-3</v>
      </c>
      <c r="E21" s="27">
        <v>1.3656625433945239E-3</v>
      </c>
      <c r="F21" s="27">
        <v>8.6095523936526898E-4</v>
      </c>
      <c r="G21" s="27">
        <v>9.1329131937164707E-4</v>
      </c>
      <c r="H21" s="27">
        <v>9.9338043655928035E-4</v>
      </c>
      <c r="I21" s="27">
        <v>8.3501126248307486E-4</v>
      </c>
      <c r="J21" s="27">
        <v>6.7865791221598964E-4</v>
      </c>
      <c r="K21" s="27">
        <v>7.9808480208161511E-4</v>
      </c>
      <c r="L21" s="27">
        <v>9.4147667399567634E-4</v>
      </c>
      <c r="M21" s="27">
        <v>1.2308390153011103E-3</v>
      </c>
      <c r="N21" s="27">
        <v>1.0263738483170994E-3</v>
      </c>
      <c r="O21" s="27">
        <v>1.0817591375256968E-3</v>
      </c>
      <c r="P21" s="27">
        <v>8.1619633201372537E-4</v>
      </c>
      <c r="Q21" s="27">
        <v>9.7383829089052183E-4</v>
      </c>
      <c r="R21" s="27">
        <v>1.1006567216163712E-3</v>
      </c>
      <c r="S21" s="27">
        <v>9.2494102044587663E-4</v>
      </c>
      <c r="T21" s="27">
        <v>1.0700529759975559E-3</v>
      </c>
      <c r="U21" s="27">
        <v>1.1215407666173736E-3</v>
      </c>
      <c r="V21" s="27">
        <v>1.1255364845714924E-3</v>
      </c>
      <c r="W21" s="27">
        <v>9.8265433291679191E-4</v>
      </c>
      <c r="X21" s="27">
        <v>1.1543120864478779E-3</v>
      </c>
      <c r="Y21" s="27">
        <v>1.2040528002135742E-3</v>
      </c>
      <c r="Z21" s="27">
        <v>1.231160054406737E-3</v>
      </c>
      <c r="AA21" s="27">
        <v>1.349220148917495E-3</v>
      </c>
      <c r="AB21" s="27">
        <v>2.8282970261768746E-4</v>
      </c>
      <c r="AC21" s="27">
        <v>4.8823071708532068E-4</v>
      </c>
      <c r="AD21" s="27">
        <v>5.5480891811513682E-4</v>
      </c>
      <c r="AE21" s="27">
        <v>3.9804848004111517E-4</v>
      </c>
    </row>
    <row r="22" spans="1:31" x14ac:dyDescent="0.2">
      <c r="A22" s="13" t="s">
        <v>53</v>
      </c>
      <c r="B22" s="4" t="s">
        <v>54</v>
      </c>
      <c r="C22" s="27">
        <v>4.9396991433526009E-4</v>
      </c>
      <c r="D22" s="27">
        <v>4.8591536651687681E-4</v>
      </c>
      <c r="E22" s="27">
        <v>7.1686085829451591E-4</v>
      </c>
      <c r="F22" s="27">
        <v>5.3935042658141599E-4</v>
      </c>
      <c r="G22" s="27">
        <v>4.5895227258343325E-4</v>
      </c>
      <c r="H22" s="27">
        <v>2.9801880693068443E-4</v>
      </c>
      <c r="I22" s="27">
        <v>2.5523599813593749E-4</v>
      </c>
      <c r="J22" s="27">
        <v>3.6640744412355029E-4</v>
      </c>
      <c r="K22" s="27">
        <v>4.6582986422439334E-4</v>
      </c>
      <c r="L22" s="27">
        <v>5.543407089152832E-4</v>
      </c>
      <c r="M22" s="27">
        <v>4.8653954293389947E-4</v>
      </c>
      <c r="N22" s="27">
        <v>3.6400580327408352E-4</v>
      </c>
      <c r="O22" s="27">
        <v>1.7332433029209604E-4</v>
      </c>
      <c r="P22" s="27">
        <v>1.3719238305127444E-4</v>
      </c>
      <c r="Q22" s="27">
        <v>1.8792279864935781E-4</v>
      </c>
      <c r="R22" s="27">
        <v>4.9209674804794368E-5</v>
      </c>
      <c r="S22" s="27">
        <v>1.2594403029320201E-4</v>
      </c>
      <c r="T22" s="27">
        <v>0</v>
      </c>
      <c r="U22" s="27">
        <v>0</v>
      </c>
      <c r="V22" s="27">
        <v>1.3463170759847188E-5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5.7257258705103256E-5</v>
      </c>
      <c r="AD22" s="27">
        <v>0</v>
      </c>
      <c r="AE22" s="27">
        <v>6.9019160064046013E-5</v>
      </c>
    </row>
    <row r="23" spans="1:31" x14ac:dyDescent="0.2">
      <c r="A23" s="13" t="s">
        <v>55</v>
      </c>
      <c r="B23" s="4" t="s">
        <v>56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4.490288212601058E-6</v>
      </c>
      <c r="AB23" s="27">
        <v>1.1515495646927703E-5</v>
      </c>
      <c r="AC23" s="27">
        <v>3.626147836129148E-5</v>
      </c>
      <c r="AD23" s="27">
        <v>3.2704739284597967E-5</v>
      </c>
      <c r="AE23" s="27">
        <v>8.1117196283495098E-7</v>
      </c>
    </row>
    <row r="24" spans="1:31" x14ac:dyDescent="0.2">
      <c r="A24" s="13" t="s">
        <v>57</v>
      </c>
      <c r="B24" s="4" t="s">
        <v>58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</row>
    <row r="25" spans="1:31" x14ac:dyDescent="0.2">
      <c r="A25" s="13" t="s">
        <v>59</v>
      </c>
      <c r="B25" s="4" t="s">
        <v>60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</row>
    <row r="26" spans="1:31" x14ac:dyDescent="0.2">
      <c r="A26" s="13" t="s">
        <v>61</v>
      </c>
      <c r="B26" s="4" t="s">
        <v>62</v>
      </c>
      <c r="C26" s="27">
        <v>1.5147371996073913E-3</v>
      </c>
      <c r="D26" s="27">
        <v>9.888118776809683E-4</v>
      </c>
      <c r="E26" s="27">
        <v>6.7242611875770566E-4</v>
      </c>
      <c r="F26" s="27">
        <v>1.144185377657439E-3</v>
      </c>
      <c r="G26" s="27">
        <v>1.0949253294716662E-3</v>
      </c>
      <c r="H26" s="27">
        <v>9.2033303582793932E-4</v>
      </c>
      <c r="I26" s="27">
        <v>5.6759683171813823E-4</v>
      </c>
      <c r="J26" s="27">
        <v>1.0426921088727793E-3</v>
      </c>
      <c r="K26" s="27">
        <v>8.7702922249645473E-4</v>
      </c>
      <c r="L26" s="27">
        <v>6.3582354325481243E-4</v>
      </c>
      <c r="M26" s="27">
        <v>4.844257205847411E-4</v>
      </c>
      <c r="N26" s="27">
        <v>7.7452057984923894E-4</v>
      </c>
      <c r="O26" s="27">
        <v>7.7423422490079151E-4</v>
      </c>
      <c r="P26" s="27">
        <v>5.491357809894069E-4</v>
      </c>
      <c r="Q26" s="27">
        <v>4.2605468787550779E-4</v>
      </c>
      <c r="R26" s="27">
        <v>7.9481002212673931E-4</v>
      </c>
      <c r="S26" s="27">
        <v>8.9073553052315029E-4</v>
      </c>
      <c r="T26" s="27">
        <v>7.5705535881842112E-4</v>
      </c>
      <c r="U26" s="27">
        <v>5.1312645063495441E-4</v>
      </c>
      <c r="V26" s="27">
        <v>9.7878977861844867E-4</v>
      </c>
      <c r="W26" s="27">
        <v>1.1249398387525862E-3</v>
      </c>
      <c r="X26" s="27">
        <v>9.8212218914635373E-4</v>
      </c>
      <c r="Y26" s="27">
        <v>7.0252208582291986E-4</v>
      </c>
      <c r="Z26" s="27">
        <v>1.2022738653856408E-3</v>
      </c>
      <c r="AA26" s="27">
        <v>1.3107854777275171E-3</v>
      </c>
      <c r="AB26" s="27">
        <v>1.2095765541641542E-3</v>
      </c>
      <c r="AC26" s="27">
        <v>8.930262846303926E-4</v>
      </c>
      <c r="AD26" s="27">
        <v>1.4408200004695153E-3</v>
      </c>
      <c r="AE26" s="27">
        <v>1.4354471682908822E-3</v>
      </c>
    </row>
    <row r="27" spans="1:31" x14ac:dyDescent="0.2">
      <c r="A27" s="13" t="s">
        <v>63</v>
      </c>
      <c r="B27" s="4" t="s">
        <v>64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</row>
    <row r="28" spans="1:31" x14ac:dyDescent="0.2">
      <c r="A28" s="13" t="s">
        <v>65</v>
      </c>
      <c r="B28" s="4" t="s">
        <v>66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</row>
    <row r="29" spans="1:31" x14ac:dyDescent="0.2">
      <c r="A29" s="13" t="s">
        <v>67</v>
      </c>
      <c r="B29" s="4" t="s">
        <v>68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</row>
    <row r="30" spans="1:31" x14ac:dyDescent="0.2">
      <c r="A30" s="13" t="s">
        <v>69</v>
      </c>
      <c r="B30" s="4" t="s">
        <v>70</v>
      </c>
      <c r="C30" s="27">
        <v>1.6192833188627257E-3</v>
      </c>
      <c r="D30" s="27">
        <v>1.5965886231926625E-3</v>
      </c>
      <c r="E30" s="27">
        <v>2.0855133338887407E-3</v>
      </c>
      <c r="F30" s="27">
        <v>2.1529817931820699E-3</v>
      </c>
      <c r="G30" s="27">
        <v>2.2603264449657292E-3</v>
      </c>
      <c r="H30" s="27">
        <v>2.5142790704536342E-3</v>
      </c>
      <c r="I30" s="27">
        <v>3.9217554914960486E-3</v>
      </c>
      <c r="J30" s="27">
        <v>5.0735888317831029E-3</v>
      </c>
      <c r="K30" s="27">
        <v>4.3991554951201915E-3</v>
      </c>
      <c r="L30" s="27">
        <v>4.5193463705822251E-3</v>
      </c>
      <c r="M30" s="27">
        <v>4.3339042594718723E-3</v>
      </c>
      <c r="N30" s="27">
        <v>5.1179170563309152E-3</v>
      </c>
      <c r="O30" s="27">
        <v>5.3787526437847613E-3</v>
      </c>
      <c r="P30" s="27">
        <v>3.4210310799096689E-3</v>
      </c>
      <c r="Q30" s="27">
        <v>3.4033534923149484E-3</v>
      </c>
      <c r="R30" s="27">
        <v>3.2360125184973322E-3</v>
      </c>
      <c r="S30" s="27">
        <v>3.2568988662712243E-3</v>
      </c>
      <c r="T30" s="27">
        <v>3.4677045283292114E-3</v>
      </c>
      <c r="U30" s="27">
        <v>4.4790042072593867E-3</v>
      </c>
      <c r="V30" s="27">
        <v>4.1806414925447191E-3</v>
      </c>
      <c r="W30" s="27">
        <v>3.993652647033971E-3</v>
      </c>
      <c r="X30" s="27">
        <v>5.0592438089354028E-3</v>
      </c>
      <c r="Y30" s="27">
        <v>4.8272965501966105E-3</v>
      </c>
      <c r="Z30" s="27">
        <v>4.9171191803500094E-3</v>
      </c>
      <c r="AA30" s="27">
        <v>4.9809687426276622E-3</v>
      </c>
      <c r="AB30" s="27">
        <v>5.0608421038486947E-3</v>
      </c>
      <c r="AC30" s="27">
        <v>4.4710525600092184E-3</v>
      </c>
      <c r="AD30" s="27">
        <v>5.0942843889166898E-3</v>
      </c>
      <c r="AE30" s="27">
        <v>4.52933984811036E-3</v>
      </c>
    </row>
    <row r="31" spans="1:31" x14ac:dyDescent="0.2">
      <c r="A31" s="13" t="s">
        <v>71</v>
      </c>
      <c r="B31" s="4" t="s">
        <v>72</v>
      </c>
      <c r="C31" s="21">
        <f t="shared" ref="C31:AE31" si="7">+C32+C35+C46+C47+C50</f>
        <v>1.7563726291659167E-2</v>
      </c>
      <c r="D31" s="21">
        <f t="shared" si="7"/>
        <v>1.8497312686878334E-2</v>
      </c>
      <c r="E31" s="21">
        <f t="shared" si="7"/>
        <v>2.0187140425043874E-2</v>
      </c>
      <c r="F31" s="21">
        <f t="shared" si="7"/>
        <v>2.2641151276942918E-2</v>
      </c>
      <c r="G31" s="21">
        <f t="shared" si="7"/>
        <v>2.5721802270089928E-2</v>
      </c>
      <c r="H31" s="21">
        <f t="shared" si="7"/>
        <v>2.9513612588108574E-2</v>
      </c>
      <c r="I31" s="21">
        <f t="shared" si="7"/>
        <v>3.3252412747082523E-2</v>
      </c>
      <c r="J31" s="21">
        <f t="shared" si="7"/>
        <v>3.6105964013072499E-2</v>
      </c>
      <c r="K31" s="21">
        <f t="shared" si="7"/>
        <v>3.9217003937667957E-2</v>
      </c>
      <c r="L31" s="21">
        <f t="shared" si="7"/>
        <v>4.260737608914604E-2</v>
      </c>
      <c r="M31" s="21">
        <f t="shared" si="7"/>
        <v>4.5052217547599575E-2</v>
      </c>
      <c r="N31" s="21">
        <f t="shared" si="7"/>
        <v>4.3142293923918038E-2</v>
      </c>
      <c r="O31" s="21">
        <f t="shared" si="7"/>
        <v>4.6598311301436497E-2</v>
      </c>
      <c r="P31" s="21">
        <f t="shared" si="7"/>
        <v>4.5486057107220507E-2</v>
      </c>
      <c r="Q31" s="21">
        <f t="shared" si="7"/>
        <v>4.5132314672262634E-2</v>
      </c>
      <c r="R31" s="21">
        <f t="shared" si="7"/>
        <v>5.0967525612248592E-2</v>
      </c>
      <c r="S31" s="21">
        <f t="shared" si="7"/>
        <v>5.0711005520920852E-2</v>
      </c>
      <c r="T31" s="21">
        <f t="shared" si="7"/>
        <v>5.454849684099964E-2</v>
      </c>
      <c r="U31" s="21">
        <f t="shared" si="7"/>
        <v>5.6595674203125314E-2</v>
      </c>
      <c r="V31" s="21">
        <f t="shared" si="7"/>
        <v>6.0138191159751435E-2</v>
      </c>
      <c r="W31" s="21">
        <f t="shared" si="7"/>
        <v>6.5709621536629292E-2</v>
      </c>
      <c r="X31" s="21">
        <f t="shared" si="7"/>
        <v>6.7130467032953542E-2</v>
      </c>
      <c r="Y31" s="21">
        <f t="shared" si="7"/>
        <v>6.9780482773384694E-2</v>
      </c>
      <c r="Z31" s="21">
        <f t="shared" si="7"/>
        <v>7.1766692589018466E-2</v>
      </c>
      <c r="AA31" s="21">
        <f t="shared" si="7"/>
        <v>7.1076698518127299E-2</v>
      </c>
      <c r="AB31" s="21">
        <f t="shared" si="7"/>
        <v>7.7320465864009688E-2</v>
      </c>
      <c r="AC31" s="21">
        <f t="shared" si="7"/>
        <v>8.4496272047073925E-2</v>
      </c>
      <c r="AD31" s="21">
        <f t="shared" si="7"/>
        <v>9.0195612691839289E-2</v>
      </c>
      <c r="AE31" s="21">
        <f t="shared" si="7"/>
        <v>9.1981419184095609E-2</v>
      </c>
    </row>
    <row r="32" spans="1:31" x14ac:dyDescent="0.2">
      <c r="A32" s="13" t="s">
        <v>73</v>
      </c>
      <c r="B32" s="4" t="s">
        <v>74</v>
      </c>
      <c r="C32" s="21">
        <f t="shared" ref="C32:AE32" si="8">+C34</f>
        <v>0</v>
      </c>
      <c r="D32" s="21">
        <f t="shared" si="8"/>
        <v>0</v>
      </c>
      <c r="E32" s="21">
        <f t="shared" si="8"/>
        <v>0</v>
      </c>
      <c r="F32" s="21">
        <f t="shared" si="8"/>
        <v>0</v>
      </c>
      <c r="G32" s="21">
        <f t="shared" si="8"/>
        <v>0</v>
      </c>
      <c r="H32" s="21">
        <f t="shared" si="8"/>
        <v>0</v>
      </c>
      <c r="I32" s="21">
        <f t="shared" si="8"/>
        <v>0</v>
      </c>
      <c r="J32" s="21">
        <f t="shared" si="8"/>
        <v>0</v>
      </c>
      <c r="K32" s="21">
        <f t="shared" si="8"/>
        <v>0</v>
      </c>
      <c r="L32" s="21">
        <f t="shared" si="8"/>
        <v>0</v>
      </c>
      <c r="M32" s="21">
        <f t="shared" si="8"/>
        <v>0</v>
      </c>
      <c r="N32" s="21">
        <f t="shared" si="8"/>
        <v>0</v>
      </c>
      <c r="O32" s="21">
        <f t="shared" si="8"/>
        <v>0</v>
      </c>
      <c r="P32" s="21">
        <f t="shared" si="8"/>
        <v>0</v>
      </c>
      <c r="Q32" s="21">
        <f t="shared" si="8"/>
        <v>0</v>
      </c>
      <c r="R32" s="21">
        <f t="shared" si="8"/>
        <v>0</v>
      </c>
      <c r="S32" s="21">
        <f t="shared" si="8"/>
        <v>0</v>
      </c>
      <c r="T32" s="21">
        <f t="shared" si="8"/>
        <v>0</v>
      </c>
      <c r="U32" s="21">
        <f t="shared" si="8"/>
        <v>0</v>
      </c>
      <c r="V32" s="21">
        <f t="shared" si="8"/>
        <v>0</v>
      </c>
      <c r="W32" s="21">
        <f t="shared" si="8"/>
        <v>0</v>
      </c>
      <c r="X32" s="21">
        <f t="shared" si="8"/>
        <v>0</v>
      </c>
      <c r="Y32" s="21">
        <f t="shared" si="8"/>
        <v>0</v>
      </c>
      <c r="Z32" s="21">
        <f t="shared" si="8"/>
        <v>0</v>
      </c>
      <c r="AA32" s="21">
        <f t="shared" si="8"/>
        <v>0</v>
      </c>
      <c r="AB32" s="21">
        <f t="shared" si="8"/>
        <v>0</v>
      </c>
      <c r="AC32" s="21">
        <f t="shared" si="8"/>
        <v>0</v>
      </c>
      <c r="AD32" s="21">
        <f t="shared" si="8"/>
        <v>0</v>
      </c>
      <c r="AE32" s="21">
        <f t="shared" si="8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</row>
    <row r="35" spans="1:31" x14ac:dyDescent="0.2">
      <c r="A35" s="13" t="s">
        <v>79</v>
      </c>
      <c r="B35" s="4" t="s">
        <v>80</v>
      </c>
      <c r="C35" s="21">
        <f t="shared" ref="C35:AE35" si="9">+C36+C39+C42+C43+C44+C45</f>
        <v>1.5790077982295394E-2</v>
      </c>
      <c r="D35" s="21">
        <f t="shared" si="9"/>
        <v>1.6513238485722104E-2</v>
      </c>
      <c r="E35" s="21">
        <f t="shared" si="9"/>
        <v>1.7922226346391387E-2</v>
      </c>
      <c r="F35" s="21">
        <f t="shared" si="9"/>
        <v>1.989378627212058E-2</v>
      </c>
      <c r="G35" s="21">
        <f t="shared" si="9"/>
        <v>2.2438340301698882E-2</v>
      </c>
      <c r="H35" s="21">
        <f t="shared" si="9"/>
        <v>2.5876552345172457E-2</v>
      </c>
      <c r="I35" s="21">
        <f t="shared" si="9"/>
        <v>2.9284020881431113E-2</v>
      </c>
      <c r="J35" s="21">
        <f t="shared" si="9"/>
        <v>3.1926202215376891E-2</v>
      </c>
      <c r="K35" s="21">
        <f t="shared" si="9"/>
        <v>3.4793027002525845E-2</v>
      </c>
      <c r="L35" s="21">
        <f t="shared" si="9"/>
        <v>3.759390457538915E-2</v>
      </c>
      <c r="M35" s="21">
        <f t="shared" si="9"/>
        <v>3.9686428122221347E-2</v>
      </c>
      <c r="N35" s="21">
        <f t="shared" si="9"/>
        <v>3.7989885973806405E-2</v>
      </c>
      <c r="O35" s="21">
        <f t="shared" si="9"/>
        <v>4.1276081033186238E-2</v>
      </c>
      <c r="P35" s="21">
        <f t="shared" si="9"/>
        <v>4.0146526103248682E-2</v>
      </c>
      <c r="Q35" s="21">
        <f t="shared" si="9"/>
        <v>4.0296722307550582E-2</v>
      </c>
      <c r="R35" s="21">
        <f t="shared" si="9"/>
        <v>4.5950220086945333E-2</v>
      </c>
      <c r="S35" s="21">
        <f t="shared" si="9"/>
        <v>4.6240043531258941E-2</v>
      </c>
      <c r="T35" s="21">
        <f t="shared" si="9"/>
        <v>4.9981458535634495E-2</v>
      </c>
      <c r="U35" s="21">
        <f t="shared" si="9"/>
        <v>5.2319035569433903E-2</v>
      </c>
      <c r="V35" s="21">
        <f t="shared" si="9"/>
        <v>5.6228879137555282E-2</v>
      </c>
      <c r="W35" s="21">
        <f t="shared" si="9"/>
        <v>6.1278535173764748E-2</v>
      </c>
      <c r="X35" s="21">
        <f t="shared" si="9"/>
        <v>6.248229178032854E-2</v>
      </c>
      <c r="Y35" s="21">
        <f t="shared" si="9"/>
        <v>6.51924988110298E-2</v>
      </c>
      <c r="Z35" s="21">
        <f t="shared" si="9"/>
        <v>6.7157097574477104E-2</v>
      </c>
      <c r="AA35" s="21">
        <f t="shared" si="9"/>
        <v>6.6806238675747073E-2</v>
      </c>
      <c r="AB35" s="21">
        <f t="shared" si="9"/>
        <v>7.2383726923062636E-2</v>
      </c>
      <c r="AC35" s="21">
        <f t="shared" si="9"/>
        <v>7.9147280290334174E-2</v>
      </c>
      <c r="AD35" s="21">
        <f t="shared" si="9"/>
        <v>8.445408086840947E-2</v>
      </c>
      <c r="AE35" s="21">
        <f t="shared" si="9"/>
        <v>8.6059050822750185E-2</v>
      </c>
    </row>
    <row r="36" spans="1:31" x14ac:dyDescent="0.2">
      <c r="A36" s="13" t="s">
        <v>81</v>
      </c>
      <c r="B36" s="4" t="s">
        <v>82</v>
      </c>
      <c r="C36" s="21">
        <f t="shared" ref="C36:AE36" si="10">+C37+C38</f>
        <v>4.8832435556113293E-3</v>
      </c>
      <c r="D36" s="21">
        <f t="shared" si="10"/>
        <v>5.128347502054229E-3</v>
      </c>
      <c r="E36" s="21">
        <f t="shared" si="10"/>
        <v>5.6144285609188984E-3</v>
      </c>
      <c r="F36" s="21">
        <f t="shared" si="10"/>
        <v>6.1756139289713555E-3</v>
      </c>
      <c r="G36" s="21">
        <f t="shared" si="10"/>
        <v>6.9981845294070488E-3</v>
      </c>
      <c r="H36" s="21">
        <f t="shared" si="10"/>
        <v>8.457775041957263E-3</v>
      </c>
      <c r="I36" s="21">
        <f t="shared" si="10"/>
        <v>9.9180418037999804E-3</v>
      </c>
      <c r="J36" s="21">
        <f t="shared" si="10"/>
        <v>1.1116601051421517E-2</v>
      </c>
      <c r="K36" s="21">
        <f t="shared" si="10"/>
        <v>1.2356457036055955E-2</v>
      </c>
      <c r="L36" s="21">
        <f t="shared" si="10"/>
        <v>1.3697454584121103E-2</v>
      </c>
      <c r="M36" s="21">
        <f t="shared" si="10"/>
        <v>1.4505197946121781E-2</v>
      </c>
      <c r="N36" s="21">
        <f t="shared" si="10"/>
        <v>1.38507524492575E-2</v>
      </c>
      <c r="O36" s="21">
        <f t="shared" si="10"/>
        <v>1.4553725149199632E-2</v>
      </c>
      <c r="P36" s="21">
        <f t="shared" si="10"/>
        <v>1.4547072343644581E-2</v>
      </c>
      <c r="Q36" s="21">
        <f t="shared" si="10"/>
        <v>1.4601648027557585E-2</v>
      </c>
      <c r="R36" s="21">
        <f t="shared" si="10"/>
        <v>1.6040557854060149E-2</v>
      </c>
      <c r="S36" s="21">
        <f t="shared" si="10"/>
        <v>1.5849075272534457E-2</v>
      </c>
      <c r="T36" s="21">
        <f t="shared" si="10"/>
        <v>1.6962474112675922E-2</v>
      </c>
      <c r="U36" s="21">
        <f t="shared" si="10"/>
        <v>1.8412391920439364E-2</v>
      </c>
      <c r="V36" s="21">
        <f t="shared" si="10"/>
        <v>2.0771891700319532E-2</v>
      </c>
      <c r="W36" s="21">
        <f t="shared" si="10"/>
        <v>2.4538445767951295E-2</v>
      </c>
      <c r="X36" s="21">
        <f t="shared" si="10"/>
        <v>2.4332766163225782E-2</v>
      </c>
      <c r="Y36" s="21">
        <f t="shared" si="10"/>
        <v>2.6908038103765419E-2</v>
      </c>
      <c r="Z36" s="21">
        <f t="shared" si="10"/>
        <v>2.9753156635793383E-2</v>
      </c>
      <c r="AA36" s="21">
        <f t="shared" si="10"/>
        <v>3.2517328175280906E-2</v>
      </c>
      <c r="AB36" s="21">
        <f t="shared" si="10"/>
        <v>3.4389568091239858E-2</v>
      </c>
      <c r="AC36" s="21">
        <f t="shared" si="10"/>
        <v>3.8234779626400359E-2</v>
      </c>
      <c r="AD36" s="21">
        <f t="shared" si="10"/>
        <v>4.2135966645626549E-2</v>
      </c>
      <c r="AE36" s="21">
        <f t="shared" si="10"/>
        <v>4.235899767398206E-2</v>
      </c>
    </row>
    <row r="37" spans="1:31" x14ac:dyDescent="0.2">
      <c r="A37" s="13" t="s">
        <v>83</v>
      </c>
      <c r="B37" s="4" t="s">
        <v>84</v>
      </c>
      <c r="C37" s="27">
        <v>3.1123980628964065E-5</v>
      </c>
      <c r="D37" s="27">
        <v>3.8151976254859174E-5</v>
      </c>
      <c r="E37" s="27">
        <v>2.2589985940377145E-5</v>
      </c>
      <c r="F37" s="27">
        <v>2.9617981566272257E-5</v>
      </c>
      <c r="G37" s="27">
        <v>3.4637978441911619E-5</v>
      </c>
      <c r="H37" s="27">
        <v>1.4101799849100044E-3</v>
      </c>
      <c r="I37" s="27">
        <v>2.8868434288180549E-3</v>
      </c>
      <c r="J37" s="27">
        <v>4.3412132188739771E-3</v>
      </c>
      <c r="K37" s="27">
        <v>5.8322537092578989E-3</v>
      </c>
      <c r="L37" s="27">
        <v>7.3078894144304714E-3</v>
      </c>
      <c r="M37" s="27">
        <v>8.5354477863375869E-3</v>
      </c>
      <c r="N37" s="27">
        <v>8.8389292985765807E-3</v>
      </c>
      <c r="O37" s="27">
        <v>9.9246302139626326E-3</v>
      </c>
      <c r="P37" s="27">
        <v>1.0506284750963964E-2</v>
      </c>
      <c r="Q37" s="27">
        <v>1.1195140827508757E-2</v>
      </c>
      <c r="R37" s="27">
        <v>1.2824180505867354E-2</v>
      </c>
      <c r="S37" s="27">
        <v>1.3309344406422547E-2</v>
      </c>
      <c r="T37" s="27">
        <v>1.493515839912272E-2</v>
      </c>
      <c r="U37" s="27">
        <v>1.6975177983852258E-2</v>
      </c>
      <c r="V37" s="27">
        <v>1.9430381627406824E-2</v>
      </c>
      <c r="W37" s="27">
        <v>2.3220003874425545E-2</v>
      </c>
      <c r="X37" s="27">
        <v>2.324154029801671E-2</v>
      </c>
      <c r="Y37" s="27">
        <v>2.5917623066947799E-2</v>
      </c>
      <c r="Z37" s="27">
        <v>2.8848233389540491E-2</v>
      </c>
      <c r="AA37" s="27">
        <v>3.1710477481694491E-2</v>
      </c>
      <c r="AB37" s="27">
        <v>3.3681564081571365E-2</v>
      </c>
      <c r="AC37" s="27">
        <v>3.7582123603982755E-2</v>
      </c>
      <c r="AD37" s="27">
        <v>4.1549810144588001E-2</v>
      </c>
      <c r="AE37" s="27">
        <v>4.1883295614688849E-2</v>
      </c>
    </row>
    <row r="38" spans="1:31" x14ac:dyDescent="0.2">
      <c r="A38" s="13" t="s">
        <v>85</v>
      </c>
      <c r="B38" s="4" t="s">
        <v>86</v>
      </c>
      <c r="C38" s="27">
        <v>4.8521195749823649E-3</v>
      </c>
      <c r="D38" s="27">
        <v>5.0901955257993698E-3</v>
      </c>
      <c r="E38" s="27">
        <v>5.5918385749785214E-3</v>
      </c>
      <c r="F38" s="27">
        <v>6.1459959474050837E-3</v>
      </c>
      <c r="G38" s="27">
        <v>6.9635465509651374E-3</v>
      </c>
      <c r="H38" s="27">
        <v>7.0475950570472587E-3</v>
      </c>
      <c r="I38" s="27">
        <v>7.0311983749819255E-3</v>
      </c>
      <c r="J38" s="27">
        <v>6.7753878325475404E-3</v>
      </c>
      <c r="K38" s="27">
        <v>6.5242033267980566E-3</v>
      </c>
      <c r="L38" s="27">
        <v>6.3895651696906312E-3</v>
      </c>
      <c r="M38" s="27">
        <v>5.9697501597841939E-3</v>
      </c>
      <c r="N38" s="27">
        <v>5.0118231506809195E-3</v>
      </c>
      <c r="O38" s="27">
        <v>4.6290949352369992E-3</v>
      </c>
      <c r="P38" s="27">
        <v>4.0407875926806169E-3</v>
      </c>
      <c r="Q38" s="27">
        <v>3.4065072000488282E-3</v>
      </c>
      <c r="R38" s="27">
        <v>3.2163773481927961E-3</v>
      </c>
      <c r="S38" s="27">
        <v>2.5397308661119105E-3</v>
      </c>
      <c r="T38" s="27">
        <v>2.0273157135532031E-3</v>
      </c>
      <c r="U38" s="27">
        <v>1.437213936587107E-3</v>
      </c>
      <c r="V38" s="27">
        <v>1.3415100729127073E-3</v>
      </c>
      <c r="W38" s="27">
        <v>1.3184418935257495E-3</v>
      </c>
      <c r="X38" s="27">
        <v>1.0912258652090718E-3</v>
      </c>
      <c r="Y38" s="27">
        <v>9.9041503681761896E-4</v>
      </c>
      <c r="Z38" s="27">
        <v>9.0492324625289142E-4</v>
      </c>
      <c r="AA38" s="27">
        <v>8.068506935864151E-4</v>
      </c>
      <c r="AB38" s="27">
        <v>7.0800400966849184E-4</v>
      </c>
      <c r="AC38" s="27">
        <v>6.5265602241760569E-4</v>
      </c>
      <c r="AD38" s="27">
        <v>5.8615650103854714E-4</v>
      </c>
      <c r="AE38" s="27">
        <v>4.7570205929321069E-4</v>
      </c>
    </row>
    <row r="39" spans="1:31" x14ac:dyDescent="0.2">
      <c r="A39" s="13" t="s">
        <v>87</v>
      </c>
      <c r="B39" s="4" t="s">
        <v>88</v>
      </c>
      <c r="C39" s="21">
        <f t="shared" ref="C39:AE39" si="11">+C40+C41</f>
        <v>4.6897292946444166E-3</v>
      </c>
      <c r="D39" s="21">
        <f t="shared" si="11"/>
        <v>4.919218085766253E-3</v>
      </c>
      <c r="E39" s="21">
        <f t="shared" si="11"/>
        <v>5.4048504550458162E-3</v>
      </c>
      <c r="F39" s="21">
        <f t="shared" si="11"/>
        <v>5.9401623382971626E-3</v>
      </c>
      <c r="G39" s="21">
        <f t="shared" si="11"/>
        <v>6.7329688832516053E-3</v>
      </c>
      <c r="H39" s="21">
        <f t="shared" si="11"/>
        <v>7.8130520112451932E-3</v>
      </c>
      <c r="I39" s="21">
        <f t="shared" si="11"/>
        <v>8.8835705406198669E-3</v>
      </c>
      <c r="J39" s="21">
        <f t="shared" si="11"/>
        <v>9.7232071304680281E-3</v>
      </c>
      <c r="K39" s="21">
        <f t="shared" si="11"/>
        <v>1.0608065702826477E-2</v>
      </c>
      <c r="L39" s="21">
        <f t="shared" si="11"/>
        <v>1.1643990934758462E-2</v>
      </c>
      <c r="M39" s="21">
        <f t="shared" si="11"/>
        <v>1.2309313993888679E-2</v>
      </c>
      <c r="N39" s="21">
        <f t="shared" si="11"/>
        <v>1.1690370601110694E-2</v>
      </c>
      <c r="O39" s="21">
        <f t="shared" si="11"/>
        <v>1.2564650747608075E-2</v>
      </c>
      <c r="P39" s="21">
        <f t="shared" si="11"/>
        <v>1.2477419151794296E-2</v>
      </c>
      <c r="Q39" s="21">
        <f t="shared" si="11"/>
        <v>1.2139045856033419E-2</v>
      </c>
      <c r="R39" s="21">
        <f t="shared" si="11"/>
        <v>1.3254683374151007E-2</v>
      </c>
      <c r="S39" s="21">
        <f t="shared" si="11"/>
        <v>1.2973253012941367E-2</v>
      </c>
      <c r="T39" s="21">
        <f t="shared" si="11"/>
        <v>1.3770869274663099E-2</v>
      </c>
      <c r="U39" s="21">
        <f t="shared" si="11"/>
        <v>1.4974109633030546E-2</v>
      </c>
      <c r="V39" s="21">
        <f t="shared" si="11"/>
        <v>1.5831860065608327E-2</v>
      </c>
      <c r="W39" s="21">
        <f t="shared" si="11"/>
        <v>1.7418367401478237E-2</v>
      </c>
      <c r="X39" s="21">
        <f t="shared" si="11"/>
        <v>1.7074001662399918E-2</v>
      </c>
      <c r="Y39" s="21">
        <f t="shared" si="11"/>
        <v>1.7640197678251028E-2</v>
      </c>
      <c r="Z39" s="21">
        <f t="shared" si="11"/>
        <v>1.8422144357703438E-2</v>
      </c>
      <c r="AA39" s="21">
        <f t="shared" si="11"/>
        <v>1.8105089080565785E-2</v>
      </c>
      <c r="AB39" s="21">
        <f t="shared" si="11"/>
        <v>1.9445559062717603E-2</v>
      </c>
      <c r="AC39" s="21">
        <f t="shared" si="11"/>
        <v>2.167022770033681E-2</v>
      </c>
      <c r="AD39" s="21">
        <f t="shared" si="11"/>
        <v>2.2700487763934525E-2</v>
      </c>
      <c r="AE39" s="21">
        <f t="shared" si="11"/>
        <v>2.3274031782784164E-2</v>
      </c>
    </row>
    <row r="40" spans="1:31" x14ac:dyDescent="0.2">
      <c r="A40" s="13" t="s">
        <v>89</v>
      </c>
      <c r="B40" s="4" t="s">
        <v>90</v>
      </c>
      <c r="C40" s="27">
        <v>0</v>
      </c>
      <c r="D40" s="27">
        <v>0</v>
      </c>
      <c r="E40" s="27">
        <v>0</v>
      </c>
      <c r="F40" s="27">
        <v>0</v>
      </c>
      <c r="G40" s="27">
        <v>4.0757480003601703E-19</v>
      </c>
      <c r="H40" s="27">
        <v>9.8618162279783981E-4</v>
      </c>
      <c r="I40" s="27">
        <v>2.0585306810767868E-3</v>
      </c>
      <c r="J40" s="27">
        <v>3.1311209813191629E-3</v>
      </c>
      <c r="K40" s="27">
        <v>4.2441413727138397E-3</v>
      </c>
      <c r="L40" s="27">
        <v>5.406788739806362E-3</v>
      </c>
      <c r="M40" s="27">
        <v>6.4386589681317483E-3</v>
      </c>
      <c r="N40" s="27">
        <v>6.7509735682410345E-3</v>
      </c>
      <c r="O40" s="27">
        <v>7.8729121638582422E-3</v>
      </c>
      <c r="P40" s="27">
        <v>8.4097041035691676E-3</v>
      </c>
      <c r="Q40" s="27">
        <v>8.7761194482415955E-3</v>
      </c>
      <c r="R40" s="27">
        <v>1.0144151000321783E-2</v>
      </c>
      <c r="S40" s="27">
        <v>1.0526840942227859E-2</v>
      </c>
      <c r="T40" s="27">
        <v>1.1809289232388434E-2</v>
      </c>
      <c r="U40" s="27">
        <v>1.3539045469423014E-2</v>
      </c>
      <c r="V40" s="27">
        <v>1.4492789256223907E-2</v>
      </c>
      <c r="W40" s="27">
        <v>1.6100761298172284E-2</v>
      </c>
      <c r="X40" s="27">
        <v>1.5988271224835433E-2</v>
      </c>
      <c r="Y40" s="27">
        <v>1.6611077037753483E-2</v>
      </c>
      <c r="Z40" s="27">
        <v>1.7460456844137735E-2</v>
      </c>
      <c r="AA40" s="27">
        <v>1.7217671967757985E-2</v>
      </c>
      <c r="AB40" s="27">
        <v>1.862845862593385E-2</v>
      </c>
      <c r="AC40" s="27">
        <v>2.0863272250244282E-2</v>
      </c>
      <c r="AD40" s="27">
        <v>2.1927941680648468E-2</v>
      </c>
      <c r="AE40" s="27">
        <v>2.2620034270929439E-2</v>
      </c>
    </row>
    <row r="41" spans="1:31" x14ac:dyDescent="0.2">
      <c r="A41" s="13" t="s">
        <v>91</v>
      </c>
      <c r="B41" s="4" t="s">
        <v>92</v>
      </c>
      <c r="C41" s="27">
        <v>4.6897292946444166E-3</v>
      </c>
      <c r="D41" s="27">
        <v>4.919218085766253E-3</v>
      </c>
      <c r="E41" s="27">
        <v>5.4048504550458162E-3</v>
      </c>
      <c r="F41" s="27">
        <v>5.9401623382971626E-3</v>
      </c>
      <c r="G41" s="27">
        <v>6.7329688832516053E-3</v>
      </c>
      <c r="H41" s="27">
        <v>6.8268703884473538E-3</v>
      </c>
      <c r="I41" s="27">
        <v>6.8250398595430797E-3</v>
      </c>
      <c r="J41" s="27">
        <v>6.5920861491488647E-3</v>
      </c>
      <c r="K41" s="27">
        <v>6.3639243301126377E-3</v>
      </c>
      <c r="L41" s="27">
        <v>6.2372021949520986E-3</v>
      </c>
      <c r="M41" s="27">
        <v>5.8706550257569302E-3</v>
      </c>
      <c r="N41" s="27">
        <v>4.9393970328696609E-3</v>
      </c>
      <c r="O41" s="27">
        <v>4.6917385837498323E-3</v>
      </c>
      <c r="P41" s="27">
        <v>4.0677150482251283E-3</v>
      </c>
      <c r="Q41" s="27">
        <v>3.3629264077918229E-3</v>
      </c>
      <c r="R41" s="27">
        <v>3.1105323738292237E-3</v>
      </c>
      <c r="S41" s="27">
        <v>2.4464120707135073E-3</v>
      </c>
      <c r="T41" s="27">
        <v>1.9615800422746648E-3</v>
      </c>
      <c r="U41" s="27">
        <v>1.4350641636075325E-3</v>
      </c>
      <c r="V41" s="27">
        <v>1.339070809384421E-3</v>
      </c>
      <c r="W41" s="27">
        <v>1.3176061033059526E-3</v>
      </c>
      <c r="X41" s="27">
        <v>1.0857304375644849E-3</v>
      </c>
      <c r="Y41" s="27">
        <v>1.0291206404975457E-3</v>
      </c>
      <c r="Z41" s="27">
        <v>9.6168751356570268E-4</v>
      </c>
      <c r="AA41" s="27">
        <v>8.8741711280779993E-4</v>
      </c>
      <c r="AB41" s="27">
        <v>8.1710043678375095E-4</v>
      </c>
      <c r="AC41" s="27">
        <v>8.0695545009252796E-4</v>
      </c>
      <c r="AD41" s="27">
        <v>7.725460832860593E-4</v>
      </c>
      <c r="AE41" s="27">
        <v>6.5399751185472638E-4</v>
      </c>
    </row>
    <row r="42" spans="1:31" x14ac:dyDescent="0.2">
      <c r="A42" s="13" t="s">
        <v>93</v>
      </c>
      <c r="B42" s="4" t="s">
        <v>94</v>
      </c>
      <c r="C42" s="27">
        <v>6.0839454304213161E-3</v>
      </c>
      <c r="D42" s="27">
        <v>6.3318397819825756E-3</v>
      </c>
      <c r="E42" s="27">
        <v>6.7594042127670402E-3</v>
      </c>
      <c r="F42" s="27">
        <v>7.6304008833698658E-3</v>
      </c>
      <c r="G42" s="27">
        <v>8.5452851130353846E-3</v>
      </c>
      <c r="H42" s="27">
        <v>9.4477139804681302E-3</v>
      </c>
      <c r="I42" s="27">
        <v>1.0329623536552642E-2</v>
      </c>
      <c r="J42" s="27">
        <v>1.0942821300126608E-2</v>
      </c>
      <c r="K42" s="27">
        <v>1.1693428414996709E-2</v>
      </c>
      <c r="L42" s="27">
        <v>1.2123650906385825E-2</v>
      </c>
      <c r="M42" s="27">
        <v>1.2762822508669881E-2</v>
      </c>
      <c r="N42" s="27">
        <v>1.2357592311202335E-2</v>
      </c>
      <c r="O42" s="27">
        <v>1.4076934145554755E-2</v>
      </c>
      <c r="P42" s="27">
        <v>1.3051660099071568E-2</v>
      </c>
      <c r="Q42" s="27">
        <v>1.3502397326616313E-2</v>
      </c>
      <c r="R42" s="27">
        <v>1.6592825360789199E-2</v>
      </c>
      <c r="S42" s="27">
        <v>1.7354167344399221E-2</v>
      </c>
      <c r="T42" s="27">
        <v>1.9147747942540441E-2</v>
      </c>
      <c r="U42" s="27">
        <v>1.8783647805182067E-2</v>
      </c>
      <c r="V42" s="27">
        <v>1.9436359303702841E-2</v>
      </c>
      <c r="W42" s="27">
        <v>1.9091406873295465E-2</v>
      </c>
      <c r="X42" s="27">
        <v>2.0841493531079787E-2</v>
      </c>
      <c r="Y42" s="27">
        <v>2.0352144370095984E-2</v>
      </c>
      <c r="Z42" s="27">
        <v>1.8656811180551292E-2</v>
      </c>
      <c r="AA42" s="27">
        <v>1.579973062193403E-2</v>
      </c>
      <c r="AB42" s="27">
        <v>1.8147059549360321E-2</v>
      </c>
      <c r="AC42" s="27">
        <v>1.8826774430744136E-2</v>
      </c>
      <c r="AD42" s="27">
        <v>1.9195952707148183E-2</v>
      </c>
      <c r="AE42" s="27">
        <v>2.001667691382061E-2</v>
      </c>
    </row>
    <row r="43" spans="1:31" x14ac:dyDescent="0.2">
      <c r="A43" s="13" t="s">
        <v>95</v>
      </c>
      <c r="B43" s="4" t="s">
        <v>96</v>
      </c>
      <c r="C43" s="27">
        <v>1.3315970161833007E-4</v>
      </c>
      <c r="D43" s="27">
        <v>1.3383311591904867E-4</v>
      </c>
      <c r="E43" s="27">
        <v>1.435431176596313E-4</v>
      </c>
      <c r="F43" s="27">
        <v>1.4760912148219707E-4</v>
      </c>
      <c r="G43" s="27">
        <v>1.6190177600484206E-4</v>
      </c>
      <c r="H43" s="27">
        <v>1.580113115018702E-4</v>
      </c>
      <c r="I43" s="27">
        <v>1.5278500045862045E-4</v>
      </c>
      <c r="J43" s="27">
        <v>1.4357273336073183E-4</v>
      </c>
      <c r="K43" s="27">
        <v>1.3507584864670856E-4</v>
      </c>
      <c r="L43" s="27">
        <v>1.2880815012375875E-4</v>
      </c>
      <c r="M43" s="27">
        <v>1.0909367354101064E-4</v>
      </c>
      <c r="N43" s="27">
        <v>9.117061223587194E-5</v>
      </c>
      <c r="O43" s="27">
        <v>8.0770990823774794E-5</v>
      </c>
      <c r="P43" s="27">
        <v>7.0374508738238101E-5</v>
      </c>
      <c r="Q43" s="27">
        <v>5.3631097343265307E-5</v>
      </c>
      <c r="R43" s="27">
        <v>6.215349794497605E-5</v>
      </c>
      <c r="S43" s="27">
        <v>6.3547901383894073E-5</v>
      </c>
      <c r="T43" s="27">
        <v>1.0036720575503777E-4</v>
      </c>
      <c r="U43" s="27">
        <v>1.488862107819283E-4</v>
      </c>
      <c r="V43" s="27">
        <v>1.887680679245817E-4</v>
      </c>
      <c r="W43" s="27">
        <v>2.3031513103974018E-4</v>
      </c>
      <c r="X43" s="27">
        <v>2.3403042362305274E-4</v>
      </c>
      <c r="Y43" s="27">
        <v>2.9211865891737087E-4</v>
      </c>
      <c r="Z43" s="27">
        <v>3.2498540042899765E-4</v>
      </c>
      <c r="AA43" s="27">
        <v>3.840907979663472E-4</v>
      </c>
      <c r="AB43" s="27">
        <v>4.0154021974485538E-4</v>
      </c>
      <c r="AC43" s="27">
        <v>4.1549853285287937E-4</v>
      </c>
      <c r="AD43" s="27">
        <v>4.216737517002189E-4</v>
      </c>
      <c r="AE43" s="27">
        <v>4.0934445216335761E-4</v>
      </c>
    </row>
    <row r="44" spans="1:31" x14ac:dyDescent="0.2">
      <c r="A44" s="13" t="s">
        <v>97</v>
      </c>
      <c r="B44" s="4" t="s">
        <v>98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</row>
    <row r="45" spans="1:31" x14ac:dyDescent="0.2">
      <c r="A45" s="13" t="s">
        <v>99</v>
      </c>
      <c r="B45" s="4" t="s">
        <v>100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</row>
    <row r="46" spans="1:31" x14ac:dyDescent="0.2">
      <c r="A46" s="13" t="s">
        <v>101</v>
      </c>
      <c r="B46" s="4" t="s">
        <v>102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</row>
    <row r="47" spans="1:31" x14ac:dyDescent="0.2">
      <c r="A47" s="13" t="s">
        <v>103</v>
      </c>
      <c r="B47" s="4" t="s">
        <v>104</v>
      </c>
      <c r="C47" s="21">
        <f t="shared" ref="C47:AE47" si="12">+C49</f>
        <v>0</v>
      </c>
      <c r="D47" s="21">
        <f t="shared" si="12"/>
        <v>0</v>
      </c>
      <c r="E47" s="21">
        <f t="shared" si="12"/>
        <v>0</v>
      </c>
      <c r="F47" s="21">
        <f t="shared" si="12"/>
        <v>0</v>
      </c>
      <c r="G47" s="21">
        <f t="shared" si="12"/>
        <v>0</v>
      </c>
      <c r="H47" s="21">
        <f t="shared" si="12"/>
        <v>0</v>
      </c>
      <c r="I47" s="21">
        <f t="shared" si="12"/>
        <v>0</v>
      </c>
      <c r="J47" s="21">
        <f t="shared" si="12"/>
        <v>0</v>
      </c>
      <c r="K47" s="21">
        <f t="shared" si="12"/>
        <v>0</v>
      </c>
      <c r="L47" s="21">
        <f t="shared" si="12"/>
        <v>0</v>
      </c>
      <c r="M47" s="21">
        <f t="shared" si="12"/>
        <v>0</v>
      </c>
      <c r="N47" s="21">
        <f t="shared" si="12"/>
        <v>0</v>
      </c>
      <c r="O47" s="21">
        <f t="shared" si="12"/>
        <v>0</v>
      </c>
      <c r="P47" s="21">
        <f t="shared" si="12"/>
        <v>0</v>
      </c>
      <c r="Q47" s="21">
        <f t="shared" si="12"/>
        <v>0</v>
      </c>
      <c r="R47" s="21">
        <f t="shared" si="12"/>
        <v>0</v>
      </c>
      <c r="S47" s="21">
        <f t="shared" si="12"/>
        <v>0</v>
      </c>
      <c r="T47" s="21">
        <f t="shared" si="12"/>
        <v>0</v>
      </c>
      <c r="U47" s="21">
        <f t="shared" si="12"/>
        <v>0</v>
      </c>
      <c r="V47" s="21">
        <f t="shared" si="12"/>
        <v>0</v>
      </c>
      <c r="W47" s="21">
        <f t="shared" si="12"/>
        <v>0</v>
      </c>
      <c r="X47" s="21">
        <f t="shared" si="12"/>
        <v>0</v>
      </c>
      <c r="Y47" s="21">
        <f t="shared" si="12"/>
        <v>0</v>
      </c>
      <c r="Z47" s="21">
        <f t="shared" si="12"/>
        <v>0</v>
      </c>
      <c r="AA47" s="21">
        <f t="shared" si="12"/>
        <v>0</v>
      </c>
      <c r="AB47" s="21">
        <f t="shared" si="12"/>
        <v>1.625665816636043E-4</v>
      </c>
      <c r="AC47" s="21">
        <f t="shared" si="12"/>
        <v>0</v>
      </c>
      <c r="AD47" s="21">
        <f t="shared" si="12"/>
        <v>1.2972982242039551E-6</v>
      </c>
      <c r="AE47" s="21">
        <f t="shared" si="12"/>
        <v>1.0447333411842033E-10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1.625665816636043E-4</v>
      </c>
      <c r="AC49" s="27">
        <v>0</v>
      </c>
      <c r="AD49" s="27">
        <v>1.2972982242039551E-6</v>
      </c>
      <c r="AE49" s="27">
        <v>1.0447333411842033E-10</v>
      </c>
    </row>
    <row r="50" spans="1:31" x14ac:dyDescent="0.2">
      <c r="A50" s="13" t="s">
        <v>109</v>
      </c>
      <c r="B50" s="4" t="s">
        <v>110</v>
      </c>
      <c r="C50" s="21">
        <f t="shared" ref="C50:AE50" si="13">+C51+C52</f>
        <v>1.7736483093637749E-3</v>
      </c>
      <c r="D50" s="21">
        <f t="shared" si="13"/>
        <v>1.9840742011562299E-3</v>
      </c>
      <c r="E50" s="21">
        <f t="shared" si="13"/>
        <v>2.2649140786524876E-3</v>
      </c>
      <c r="F50" s="21">
        <f t="shared" si="13"/>
        <v>2.7473650048223369E-3</v>
      </c>
      <c r="G50" s="21">
        <f t="shared" si="13"/>
        <v>3.2834619683910458E-3</v>
      </c>
      <c r="H50" s="21">
        <f t="shared" si="13"/>
        <v>3.6370602429361175E-3</v>
      </c>
      <c r="I50" s="21">
        <f t="shared" si="13"/>
        <v>3.9683918656514107E-3</v>
      </c>
      <c r="J50" s="21">
        <f t="shared" si="13"/>
        <v>4.1797617976956081E-3</v>
      </c>
      <c r="K50" s="21">
        <f t="shared" si="13"/>
        <v>4.4239769351421144E-3</v>
      </c>
      <c r="L50" s="21">
        <f t="shared" si="13"/>
        <v>5.0134715137568932E-3</v>
      </c>
      <c r="M50" s="21">
        <f t="shared" si="13"/>
        <v>5.3657894253782302E-3</v>
      </c>
      <c r="N50" s="21">
        <f t="shared" si="13"/>
        <v>5.1524079501116295E-3</v>
      </c>
      <c r="O50" s="21">
        <f t="shared" si="13"/>
        <v>5.3222302682502604E-3</v>
      </c>
      <c r="P50" s="21">
        <f t="shared" si="13"/>
        <v>5.3395310039718244E-3</v>
      </c>
      <c r="Q50" s="21">
        <f t="shared" si="13"/>
        <v>4.8355923647120528E-3</v>
      </c>
      <c r="R50" s="21">
        <f t="shared" si="13"/>
        <v>5.0173055253032615E-3</v>
      </c>
      <c r="S50" s="21">
        <f t="shared" si="13"/>
        <v>4.470961989661913E-3</v>
      </c>
      <c r="T50" s="21">
        <f t="shared" si="13"/>
        <v>4.5670383053651436E-3</v>
      </c>
      <c r="U50" s="21">
        <f t="shared" si="13"/>
        <v>4.2766386336914094E-3</v>
      </c>
      <c r="V50" s="21">
        <f t="shared" si="13"/>
        <v>3.9093120221961528E-3</v>
      </c>
      <c r="W50" s="21">
        <f t="shared" si="13"/>
        <v>4.4310863628645491E-3</v>
      </c>
      <c r="X50" s="21">
        <f t="shared" si="13"/>
        <v>4.6481752526250034E-3</v>
      </c>
      <c r="Y50" s="21">
        <f t="shared" si="13"/>
        <v>4.5879839623548897E-3</v>
      </c>
      <c r="Z50" s="21">
        <f t="shared" si="13"/>
        <v>4.6095950145413622E-3</v>
      </c>
      <c r="AA50" s="21">
        <f t="shared" si="13"/>
        <v>4.2704598423802271E-3</v>
      </c>
      <c r="AB50" s="21">
        <f t="shared" si="13"/>
        <v>4.7741723592834434E-3</v>
      </c>
      <c r="AC50" s="21">
        <f t="shared" si="13"/>
        <v>5.3489917567397577E-3</v>
      </c>
      <c r="AD50" s="21">
        <f t="shared" si="13"/>
        <v>5.740234525205605E-3</v>
      </c>
      <c r="AE50" s="21">
        <f t="shared" si="13"/>
        <v>5.9223682568720929E-3</v>
      </c>
    </row>
    <row r="51" spans="1:31" x14ac:dyDescent="0.2">
      <c r="A51" s="13" t="s">
        <v>111</v>
      </c>
      <c r="B51" s="4" t="s">
        <v>112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</row>
    <row r="52" spans="1:31" x14ac:dyDescent="0.2">
      <c r="A52" s="13" t="s">
        <v>113</v>
      </c>
      <c r="B52" s="4" t="s">
        <v>114</v>
      </c>
      <c r="C52" s="27">
        <v>1.7736483093637749E-3</v>
      </c>
      <c r="D52" s="27">
        <v>1.9840742011562299E-3</v>
      </c>
      <c r="E52" s="27">
        <v>2.2649140786524876E-3</v>
      </c>
      <c r="F52" s="27">
        <v>2.7473650048223369E-3</v>
      </c>
      <c r="G52" s="27">
        <v>3.2834619683910458E-3</v>
      </c>
      <c r="H52" s="27">
        <v>3.6370602429361175E-3</v>
      </c>
      <c r="I52" s="27">
        <v>3.9683918656514107E-3</v>
      </c>
      <c r="J52" s="27">
        <v>4.1797617976956081E-3</v>
      </c>
      <c r="K52" s="27">
        <v>4.4239769351421144E-3</v>
      </c>
      <c r="L52" s="27">
        <v>5.0134715137568932E-3</v>
      </c>
      <c r="M52" s="27">
        <v>5.3657894253782302E-3</v>
      </c>
      <c r="N52" s="27">
        <v>5.1524079501116295E-3</v>
      </c>
      <c r="O52" s="27">
        <v>5.3222302682502604E-3</v>
      </c>
      <c r="P52" s="27">
        <v>5.3395310039718244E-3</v>
      </c>
      <c r="Q52" s="27">
        <v>4.8355923647120528E-3</v>
      </c>
      <c r="R52" s="27">
        <v>5.0173055253032615E-3</v>
      </c>
      <c r="S52" s="27">
        <v>4.470961989661913E-3</v>
      </c>
      <c r="T52" s="27">
        <v>4.5670383053651436E-3</v>
      </c>
      <c r="U52" s="27">
        <v>4.2766386336914094E-3</v>
      </c>
      <c r="V52" s="27">
        <v>3.9093120221961528E-3</v>
      </c>
      <c r="W52" s="27">
        <v>4.4310863628645491E-3</v>
      </c>
      <c r="X52" s="27">
        <v>4.6481752526250034E-3</v>
      </c>
      <c r="Y52" s="27">
        <v>4.5879839623548897E-3</v>
      </c>
      <c r="Z52" s="27">
        <v>4.6095950145413622E-3</v>
      </c>
      <c r="AA52" s="27">
        <v>4.2704598423802271E-3</v>
      </c>
      <c r="AB52" s="27">
        <v>4.7741723592834434E-3</v>
      </c>
      <c r="AC52" s="27">
        <v>5.3489917567397577E-3</v>
      </c>
      <c r="AD52" s="27">
        <v>5.740234525205605E-3</v>
      </c>
      <c r="AE52" s="27">
        <v>5.9223682568720929E-3</v>
      </c>
    </row>
    <row r="53" spans="1:31" x14ac:dyDescent="0.2">
      <c r="A53" s="13" t="s">
        <v>115</v>
      </c>
      <c r="B53" s="4" t="s">
        <v>116</v>
      </c>
      <c r="C53" s="21">
        <f t="shared" ref="C53:AE53" si="14">+C54+C55+C56</f>
        <v>1.1170597832277841E-2</v>
      </c>
      <c r="D53" s="21">
        <f t="shared" si="14"/>
        <v>1.1317935307057599E-2</v>
      </c>
      <c r="E53" s="21">
        <f t="shared" si="14"/>
        <v>1.1665969346731706E-2</v>
      </c>
      <c r="F53" s="21">
        <f t="shared" si="14"/>
        <v>1.1999194522203839E-2</v>
      </c>
      <c r="G53" s="21">
        <f t="shared" si="14"/>
        <v>1.2462292826367053E-2</v>
      </c>
      <c r="H53" s="21">
        <f t="shared" si="14"/>
        <v>1.2506378253398802E-2</v>
      </c>
      <c r="I53" s="21">
        <f t="shared" si="14"/>
        <v>1.233854483107826E-2</v>
      </c>
      <c r="J53" s="21">
        <f t="shared" si="14"/>
        <v>1.1164902030325406E-2</v>
      </c>
      <c r="K53" s="21">
        <f t="shared" si="14"/>
        <v>1.1049061116476341E-2</v>
      </c>
      <c r="L53" s="21">
        <f t="shared" si="14"/>
        <v>1.1177076162314982E-2</v>
      </c>
      <c r="M53" s="21">
        <f t="shared" si="14"/>
        <v>1.1228329009292427E-2</v>
      </c>
      <c r="N53" s="21">
        <f t="shared" si="14"/>
        <v>1.1493229092835566E-2</v>
      </c>
      <c r="O53" s="21">
        <f t="shared" si="14"/>
        <v>1.1795677552576609E-2</v>
      </c>
      <c r="P53" s="21">
        <f t="shared" si="14"/>
        <v>1.2007398687688745E-2</v>
      </c>
      <c r="Q53" s="21">
        <f t="shared" si="14"/>
        <v>1.2174190065354138E-2</v>
      </c>
      <c r="R53" s="21">
        <f t="shared" si="14"/>
        <v>1.2039005767311159E-2</v>
      </c>
      <c r="S53" s="21">
        <f t="shared" si="14"/>
        <v>1.2029777929950542E-2</v>
      </c>
      <c r="T53" s="21">
        <f t="shared" si="14"/>
        <v>1.2216318345848343E-2</v>
      </c>
      <c r="U53" s="21">
        <f t="shared" si="14"/>
        <v>1.2325808895581103E-2</v>
      </c>
      <c r="V53" s="21">
        <f t="shared" si="14"/>
        <v>1.2478455123263742E-2</v>
      </c>
      <c r="W53" s="21">
        <f t="shared" si="14"/>
        <v>1.2509092418906661E-2</v>
      </c>
      <c r="X53" s="21">
        <f t="shared" si="14"/>
        <v>1.2708597838793847E-2</v>
      </c>
      <c r="Y53" s="21">
        <f t="shared" si="14"/>
        <v>1.2858368098679037E-2</v>
      </c>
      <c r="Z53" s="21">
        <f t="shared" si="14"/>
        <v>1.2963271568947471E-2</v>
      </c>
      <c r="AA53" s="21">
        <f t="shared" si="14"/>
        <v>1.3425582580215829E-2</v>
      </c>
      <c r="AB53" s="21">
        <f t="shared" si="14"/>
        <v>1.3356830936722821E-2</v>
      </c>
      <c r="AC53" s="21">
        <f t="shared" si="14"/>
        <v>1.3126210460024787E-2</v>
      </c>
      <c r="AD53" s="21">
        <f t="shared" si="14"/>
        <v>1.2885926881747682E-2</v>
      </c>
      <c r="AE53" s="21">
        <f t="shared" si="14"/>
        <v>1.3533250832182524E-2</v>
      </c>
    </row>
    <row r="54" spans="1:31" x14ac:dyDescent="0.2">
      <c r="A54" s="13" t="s">
        <v>117</v>
      </c>
      <c r="B54" s="4" t="s">
        <v>118</v>
      </c>
      <c r="C54" s="27">
        <v>1.0809379306071381E-3</v>
      </c>
      <c r="D54" s="27">
        <v>1.0965211140103656E-3</v>
      </c>
      <c r="E54" s="27">
        <v>1.1964896795388438E-3</v>
      </c>
      <c r="F54" s="27">
        <v>1.2560415546585902E-3</v>
      </c>
      <c r="G54" s="27">
        <v>1.4674659412158828E-3</v>
      </c>
      <c r="H54" s="27">
        <v>1.4654074316749123E-3</v>
      </c>
      <c r="I54" s="27">
        <v>1.3250878228790537E-3</v>
      </c>
      <c r="J54" s="27">
        <v>1.131027099086224E-4</v>
      </c>
      <c r="K54" s="27">
        <v>4.4433413549415036E-5</v>
      </c>
      <c r="L54" s="27">
        <v>4.9872345125057486E-5</v>
      </c>
      <c r="M54" s="27">
        <v>5.771129728826113E-5</v>
      </c>
      <c r="N54" s="27">
        <v>4.4285761346178424E-5</v>
      </c>
      <c r="O54" s="27">
        <v>5.0109029675623013E-5</v>
      </c>
      <c r="P54" s="27">
        <v>8.5872404183854334E-5</v>
      </c>
      <c r="Q54" s="27">
        <v>2.6582846793857072E-4</v>
      </c>
      <c r="R54" s="27">
        <v>1.5714959524749887E-4</v>
      </c>
      <c r="S54" s="27">
        <v>1.6000233275588062E-4</v>
      </c>
      <c r="T54" s="27">
        <v>1.8692897450717051E-4</v>
      </c>
      <c r="U54" s="27">
        <v>1.9510924693025004E-4</v>
      </c>
      <c r="V54" s="27">
        <v>1.7419163543702331E-4</v>
      </c>
      <c r="W54" s="27">
        <v>2.6837393880737648E-4</v>
      </c>
      <c r="X54" s="27">
        <v>2.6457812694057037E-4</v>
      </c>
      <c r="Y54" s="27">
        <v>2.4695581904655588E-4</v>
      </c>
      <c r="Z54" s="27">
        <v>2.2522911427044914E-4</v>
      </c>
      <c r="AA54" s="27">
        <v>5.4441925834444976E-4</v>
      </c>
      <c r="AB54" s="27">
        <v>3.1351067200674081E-4</v>
      </c>
      <c r="AC54" s="27">
        <v>4.9439747527629547E-4</v>
      </c>
      <c r="AD54" s="27">
        <v>5.2190278262391422E-4</v>
      </c>
      <c r="AE54" s="27">
        <v>5.4809549001142701E-4</v>
      </c>
    </row>
    <row r="55" spans="1:31" x14ac:dyDescent="0.2">
      <c r="A55" s="13" t="s">
        <v>119</v>
      </c>
      <c r="B55" s="4" t="s">
        <v>120</v>
      </c>
      <c r="C55" s="27">
        <v>1.0043115295713303E-2</v>
      </c>
      <c r="D55" s="27">
        <v>1.0159269275812082E-2</v>
      </c>
      <c r="E55" s="27">
        <v>1.0395432567749592E-2</v>
      </c>
      <c r="F55" s="27">
        <v>1.0661264763245503E-2</v>
      </c>
      <c r="G55" s="27">
        <v>1.0914491926421598E-2</v>
      </c>
      <c r="H55" s="27">
        <v>1.0989526429820739E-2</v>
      </c>
      <c r="I55" s="27">
        <v>1.0960410523904384E-2</v>
      </c>
      <c r="J55" s="27">
        <v>1.1001089825270486E-2</v>
      </c>
      <c r="K55" s="27">
        <v>1.0952931125290222E-2</v>
      </c>
      <c r="L55" s="27">
        <v>1.1074636230219089E-2</v>
      </c>
      <c r="M55" s="27">
        <v>1.1122901185236581E-2</v>
      </c>
      <c r="N55" s="27">
        <v>1.1404575825923375E-2</v>
      </c>
      <c r="O55" s="27">
        <v>1.1701494202599938E-2</v>
      </c>
      <c r="P55" s="27">
        <v>1.188542968720026E-2</v>
      </c>
      <c r="Q55" s="27">
        <v>1.1875359380803306E-2</v>
      </c>
      <c r="R55" s="27">
        <v>1.1844016294401844E-2</v>
      </c>
      <c r="S55" s="27">
        <v>1.182936510168589E-2</v>
      </c>
      <c r="T55" s="27">
        <v>1.1991268009644996E-2</v>
      </c>
      <c r="U55" s="27">
        <v>1.2082390615870627E-2</v>
      </c>
      <c r="V55" s="27">
        <v>1.2246415011408225E-2</v>
      </c>
      <c r="W55" s="27">
        <v>1.2183884426035506E-2</v>
      </c>
      <c r="X55" s="27">
        <v>1.2378644857731455E-2</v>
      </c>
      <c r="Y55" s="27">
        <v>1.2543056548602364E-2</v>
      </c>
      <c r="Z55" s="27">
        <v>1.2666865401149646E-2</v>
      </c>
      <c r="AA55" s="27">
        <v>1.2818909654252069E-2</v>
      </c>
      <c r="AB55" s="27">
        <v>1.2983919434963987E-2</v>
      </c>
      <c r="AC55" s="27">
        <v>1.2572968520282855E-2</v>
      </c>
      <c r="AD55" s="27">
        <v>1.2302857238723163E-2</v>
      </c>
      <c r="AE55" s="27">
        <v>1.2927181993411306E-2</v>
      </c>
    </row>
    <row r="56" spans="1:31" x14ac:dyDescent="0.2">
      <c r="A56" s="13" t="s">
        <v>121</v>
      </c>
      <c r="B56" s="4" t="s">
        <v>122</v>
      </c>
      <c r="C56" s="21">
        <f t="shared" ref="C56:AE56" si="15">+C57+C58+C59</f>
        <v>4.6544605957399228E-5</v>
      </c>
      <c r="D56" s="21">
        <f t="shared" si="15"/>
        <v>6.2144917235151757E-5</v>
      </c>
      <c r="E56" s="21">
        <f t="shared" si="15"/>
        <v>7.4047099443271059E-5</v>
      </c>
      <c r="F56" s="21">
        <f t="shared" si="15"/>
        <v>8.1888204299744249E-5</v>
      </c>
      <c r="G56" s="21">
        <f t="shared" si="15"/>
        <v>8.0334958729573046E-5</v>
      </c>
      <c r="H56" s="21">
        <f t="shared" si="15"/>
        <v>5.1444391903149741E-5</v>
      </c>
      <c r="I56" s="21">
        <f t="shared" si="15"/>
        <v>5.3046484294821463E-5</v>
      </c>
      <c r="J56" s="21">
        <f t="shared" si="15"/>
        <v>5.0709495146298859E-5</v>
      </c>
      <c r="K56" s="21">
        <f t="shared" si="15"/>
        <v>5.1696577636704244E-5</v>
      </c>
      <c r="L56" s="21">
        <f t="shared" si="15"/>
        <v>5.2567586970833897E-5</v>
      </c>
      <c r="M56" s="21">
        <f t="shared" si="15"/>
        <v>4.7716526767584253E-5</v>
      </c>
      <c r="N56" s="21">
        <f t="shared" si="15"/>
        <v>4.4367505566013503E-5</v>
      </c>
      <c r="O56" s="21">
        <f t="shared" si="15"/>
        <v>4.4074320301047246E-5</v>
      </c>
      <c r="P56" s="21">
        <f t="shared" si="15"/>
        <v>3.6096596304631325E-5</v>
      </c>
      <c r="Q56" s="21">
        <f t="shared" si="15"/>
        <v>3.3002216612262063E-5</v>
      </c>
      <c r="R56" s="21">
        <f t="shared" si="15"/>
        <v>3.7839877661815851E-5</v>
      </c>
      <c r="S56" s="21">
        <f t="shared" si="15"/>
        <v>4.0410495508771155E-5</v>
      </c>
      <c r="T56" s="21">
        <f t="shared" si="15"/>
        <v>3.81213616961762E-5</v>
      </c>
      <c r="U56" s="21">
        <f t="shared" si="15"/>
        <v>4.8309032780226092E-5</v>
      </c>
      <c r="V56" s="21">
        <f t="shared" si="15"/>
        <v>5.7848476418493563E-5</v>
      </c>
      <c r="W56" s="21">
        <f t="shared" si="15"/>
        <v>5.6834054063778456E-5</v>
      </c>
      <c r="X56" s="21">
        <f t="shared" si="15"/>
        <v>6.5374854121822193E-5</v>
      </c>
      <c r="Y56" s="21">
        <f t="shared" si="15"/>
        <v>6.8355731030117495E-5</v>
      </c>
      <c r="Z56" s="21">
        <f t="shared" si="15"/>
        <v>7.1177053527375227E-5</v>
      </c>
      <c r="AA56" s="21">
        <f t="shared" si="15"/>
        <v>6.2253667619310897E-5</v>
      </c>
      <c r="AB56" s="21">
        <f t="shared" si="15"/>
        <v>5.9400829752093322E-5</v>
      </c>
      <c r="AC56" s="21">
        <f t="shared" si="15"/>
        <v>5.8844464465637413E-5</v>
      </c>
      <c r="AD56" s="21">
        <f t="shared" si="15"/>
        <v>6.1166860400604554E-5</v>
      </c>
      <c r="AE56" s="21">
        <f t="shared" si="15"/>
        <v>5.7973348759791949E-5</v>
      </c>
    </row>
    <row r="57" spans="1:31" x14ac:dyDescent="0.2">
      <c r="A57" s="13" t="s">
        <v>123</v>
      </c>
      <c r="B57" s="4" t="s">
        <v>124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</row>
    <row r="58" spans="1:31" x14ac:dyDescent="0.2">
      <c r="A58" s="13" t="s">
        <v>125</v>
      </c>
      <c r="B58" s="4" t="s">
        <v>126</v>
      </c>
      <c r="C58" s="27">
        <v>2.8615274936631383E-5</v>
      </c>
      <c r="D58" s="27">
        <v>3.5873367890901899E-5</v>
      </c>
      <c r="E58" s="27">
        <v>3.9114872922380977E-5</v>
      </c>
      <c r="F58" s="27">
        <v>4.4186950690466807E-5</v>
      </c>
      <c r="G58" s="27">
        <v>4.9744201296073814E-5</v>
      </c>
      <c r="H58" s="27">
        <v>4.5785077007047633E-5</v>
      </c>
      <c r="I58" s="27">
        <v>4.5778688059659359E-5</v>
      </c>
      <c r="J58" s="27">
        <v>4.289860065337475E-5</v>
      </c>
      <c r="K58" s="27">
        <v>4.5365795720094901E-5</v>
      </c>
      <c r="L58" s="27">
        <v>4.2122139520175843E-5</v>
      </c>
      <c r="M58" s="27">
        <v>4.1037306181743439E-5</v>
      </c>
      <c r="N58" s="27">
        <v>3.8037145845536035E-5</v>
      </c>
      <c r="O58" s="27">
        <v>3.7472700695267985E-5</v>
      </c>
      <c r="P58" s="27">
        <v>3.4730904534828923E-5</v>
      </c>
      <c r="Q58" s="27">
        <v>3.1077135416213752E-5</v>
      </c>
      <c r="R58" s="27">
        <v>3.6854649968794013E-5</v>
      </c>
      <c r="S58" s="27">
        <v>3.9462651725327455E-5</v>
      </c>
      <c r="T58" s="27">
        <v>3.7197952246971159E-5</v>
      </c>
      <c r="U58" s="27">
        <v>4.1890729498519731E-5</v>
      </c>
      <c r="V58" s="27">
        <v>4.9105876850473156E-5</v>
      </c>
      <c r="W58" s="27">
        <v>4.6874130222192173E-5</v>
      </c>
      <c r="X58" s="27">
        <v>5.1093794692850087E-5</v>
      </c>
      <c r="Y58" s="27">
        <v>5.5200806090244576E-5</v>
      </c>
      <c r="Z58" s="27">
        <v>5.1711233027774655E-5</v>
      </c>
      <c r="AA58" s="27">
        <v>4.6079075284749487E-5</v>
      </c>
      <c r="AB58" s="27">
        <v>4.8156779668570724E-5</v>
      </c>
      <c r="AC58" s="27">
        <v>4.8625707518398309E-5</v>
      </c>
      <c r="AD58" s="27">
        <v>4.8123487472673142E-5</v>
      </c>
      <c r="AE58" s="27">
        <v>5.0165382549257725E-5</v>
      </c>
    </row>
    <row r="59" spans="1:31" x14ac:dyDescent="0.2">
      <c r="A59" s="13" t="s">
        <v>127</v>
      </c>
      <c r="B59" s="4" t="s">
        <v>128</v>
      </c>
      <c r="C59" s="27">
        <v>1.7929331020767841E-5</v>
      </c>
      <c r="D59" s="27">
        <v>2.6271549344249855E-5</v>
      </c>
      <c r="E59" s="27">
        <v>3.4932226520890082E-5</v>
      </c>
      <c r="F59" s="27">
        <v>3.7701253609277442E-5</v>
      </c>
      <c r="G59" s="27">
        <v>3.0590757433499239E-5</v>
      </c>
      <c r="H59" s="27">
        <v>5.6593148961021056E-6</v>
      </c>
      <c r="I59" s="27">
        <v>7.2677962351621061E-6</v>
      </c>
      <c r="J59" s="27">
        <v>7.8108944929241053E-6</v>
      </c>
      <c r="K59" s="27">
        <v>6.3307819166093407E-6</v>
      </c>
      <c r="L59" s="27">
        <v>1.0445447450658052E-5</v>
      </c>
      <c r="M59" s="27">
        <v>6.6792205858408106E-6</v>
      </c>
      <c r="N59" s="27">
        <v>6.3303597204774665E-6</v>
      </c>
      <c r="O59" s="27">
        <v>6.6016196057792622E-6</v>
      </c>
      <c r="P59" s="27">
        <v>1.3656917698024049E-6</v>
      </c>
      <c r="Q59" s="27">
        <v>1.9250811960483122E-6</v>
      </c>
      <c r="R59" s="27">
        <v>9.8522769302184147E-7</v>
      </c>
      <c r="S59" s="27">
        <v>9.4784378344369762E-7</v>
      </c>
      <c r="T59" s="27">
        <v>9.2340944920504475E-7</v>
      </c>
      <c r="U59" s="27">
        <v>6.4183032817063589E-6</v>
      </c>
      <c r="V59" s="27">
        <v>8.7425995680204051E-6</v>
      </c>
      <c r="W59" s="27">
        <v>9.959923841586282E-6</v>
      </c>
      <c r="X59" s="27">
        <v>1.4281059428972114E-5</v>
      </c>
      <c r="Y59" s="27">
        <v>1.3154924939872914E-5</v>
      </c>
      <c r="Z59" s="27">
        <v>1.9465820499600565E-5</v>
      </c>
      <c r="AA59" s="27">
        <v>1.6174592334561416E-5</v>
      </c>
      <c r="AB59" s="27">
        <v>1.1244050083522601E-5</v>
      </c>
      <c r="AC59" s="27">
        <v>1.0218756947239107E-5</v>
      </c>
      <c r="AD59" s="27">
        <v>1.3043372927931409E-5</v>
      </c>
      <c r="AE59" s="27">
        <v>7.8079662105342242E-6</v>
      </c>
    </row>
    <row r="60" spans="1:31" x14ac:dyDescent="0.2">
      <c r="A60" s="13" t="s">
        <v>129</v>
      </c>
      <c r="B60" s="4" t="s">
        <v>130</v>
      </c>
      <c r="C60" s="21">
        <f t="shared" ref="C60:AE60" si="16">+C61+C62</f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0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21">
        <f t="shared" si="16"/>
        <v>0</v>
      </c>
      <c r="R60" s="21">
        <f t="shared" si="16"/>
        <v>0</v>
      </c>
      <c r="S60" s="21">
        <f t="shared" si="16"/>
        <v>0</v>
      </c>
      <c r="T60" s="21">
        <f t="shared" si="16"/>
        <v>0</v>
      </c>
      <c r="U60" s="21">
        <f t="shared" si="16"/>
        <v>0</v>
      </c>
      <c r="V60" s="21">
        <f t="shared" si="16"/>
        <v>0</v>
      </c>
      <c r="W60" s="21">
        <f t="shared" si="16"/>
        <v>0</v>
      </c>
      <c r="X60" s="21">
        <f t="shared" si="16"/>
        <v>0</v>
      </c>
      <c r="Y60" s="21">
        <f t="shared" si="16"/>
        <v>0</v>
      </c>
      <c r="Z60" s="21">
        <f t="shared" si="16"/>
        <v>0</v>
      </c>
      <c r="AA60" s="21">
        <f t="shared" si="16"/>
        <v>0</v>
      </c>
      <c r="AB60" s="21">
        <f t="shared" si="16"/>
        <v>0</v>
      </c>
      <c r="AC60" s="21">
        <f t="shared" si="16"/>
        <v>0</v>
      </c>
      <c r="AD60" s="21">
        <f t="shared" si="16"/>
        <v>0</v>
      </c>
      <c r="AE60" s="21">
        <f t="shared" si="16"/>
        <v>0</v>
      </c>
    </row>
    <row r="61" spans="1:31" x14ac:dyDescent="0.2">
      <c r="A61" s="13" t="s">
        <v>131</v>
      </c>
      <c r="B61" s="4" t="s">
        <v>124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</row>
    <row r="62" spans="1:31" x14ac:dyDescent="0.2">
      <c r="A62" s="13" t="s">
        <v>132</v>
      </c>
      <c r="B62" s="4" t="s">
        <v>133</v>
      </c>
      <c r="C62" s="21">
        <f t="shared" ref="C62:AE62" si="17">+C63+C64+C65</f>
        <v>0</v>
      </c>
      <c r="D62" s="21">
        <f t="shared" si="17"/>
        <v>0</v>
      </c>
      <c r="E62" s="21">
        <f t="shared" si="17"/>
        <v>0</v>
      </c>
      <c r="F62" s="21">
        <f t="shared" si="17"/>
        <v>0</v>
      </c>
      <c r="G62" s="21">
        <f t="shared" si="17"/>
        <v>0</v>
      </c>
      <c r="H62" s="21">
        <f t="shared" si="17"/>
        <v>0</v>
      </c>
      <c r="I62" s="21">
        <f t="shared" si="17"/>
        <v>0</v>
      </c>
      <c r="J62" s="21">
        <f t="shared" si="17"/>
        <v>0</v>
      </c>
      <c r="K62" s="21">
        <f t="shared" si="17"/>
        <v>0</v>
      </c>
      <c r="L62" s="21">
        <f t="shared" si="17"/>
        <v>0</v>
      </c>
      <c r="M62" s="21">
        <f t="shared" si="17"/>
        <v>0</v>
      </c>
      <c r="N62" s="21">
        <f t="shared" si="17"/>
        <v>0</v>
      </c>
      <c r="O62" s="21">
        <f t="shared" si="17"/>
        <v>0</v>
      </c>
      <c r="P62" s="21">
        <f t="shared" si="17"/>
        <v>0</v>
      </c>
      <c r="Q62" s="21">
        <f t="shared" si="17"/>
        <v>0</v>
      </c>
      <c r="R62" s="21">
        <f t="shared" si="17"/>
        <v>0</v>
      </c>
      <c r="S62" s="21">
        <f t="shared" si="17"/>
        <v>0</v>
      </c>
      <c r="T62" s="21">
        <f t="shared" si="17"/>
        <v>0</v>
      </c>
      <c r="U62" s="21">
        <f t="shared" si="17"/>
        <v>0</v>
      </c>
      <c r="V62" s="21">
        <f t="shared" si="17"/>
        <v>0</v>
      </c>
      <c r="W62" s="21">
        <f t="shared" si="17"/>
        <v>0</v>
      </c>
      <c r="X62" s="21">
        <f t="shared" si="17"/>
        <v>0</v>
      </c>
      <c r="Y62" s="21">
        <f t="shared" si="17"/>
        <v>0</v>
      </c>
      <c r="Z62" s="21">
        <f t="shared" si="17"/>
        <v>0</v>
      </c>
      <c r="AA62" s="21">
        <f t="shared" si="17"/>
        <v>0</v>
      </c>
      <c r="AB62" s="21">
        <f t="shared" si="17"/>
        <v>0</v>
      </c>
      <c r="AC62" s="21">
        <f t="shared" si="17"/>
        <v>0</v>
      </c>
      <c r="AD62" s="21">
        <f t="shared" si="17"/>
        <v>0</v>
      </c>
      <c r="AE62" s="21">
        <f t="shared" si="17"/>
        <v>0</v>
      </c>
    </row>
    <row r="63" spans="1:31" x14ac:dyDescent="0.2">
      <c r="A63" s="13" t="s">
        <v>134</v>
      </c>
      <c r="B63" s="4" t="s">
        <v>135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</row>
    <row r="64" spans="1:31" x14ac:dyDescent="0.2">
      <c r="A64" s="13" t="s">
        <v>136</v>
      </c>
      <c r="B64" s="4" t="s">
        <v>137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</row>
    <row r="65" spans="1:31" x14ac:dyDescent="0.2">
      <c r="A65" s="13" t="s">
        <v>138</v>
      </c>
      <c r="B65" s="4" t="s">
        <v>139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8">+C68+C80+C101</f>
        <v>0</v>
      </c>
      <c r="D67" s="21">
        <f t="shared" si="18"/>
        <v>0</v>
      </c>
      <c r="E67" s="21">
        <f t="shared" si="18"/>
        <v>0</v>
      </c>
      <c r="F67" s="21">
        <f t="shared" si="18"/>
        <v>0</v>
      </c>
      <c r="G67" s="21">
        <f t="shared" si="18"/>
        <v>0</v>
      </c>
      <c r="H67" s="21">
        <f t="shared" si="18"/>
        <v>0</v>
      </c>
      <c r="I67" s="21">
        <f t="shared" si="18"/>
        <v>0</v>
      </c>
      <c r="J67" s="21">
        <f t="shared" si="18"/>
        <v>0</v>
      </c>
      <c r="K67" s="21">
        <f t="shared" si="18"/>
        <v>0</v>
      </c>
      <c r="L67" s="21">
        <f t="shared" si="18"/>
        <v>0</v>
      </c>
      <c r="M67" s="21">
        <f t="shared" si="18"/>
        <v>0</v>
      </c>
      <c r="N67" s="21">
        <f t="shared" si="18"/>
        <v>0</v>
      </c>
      <c r="O67" s="21">
        <f t="shared" si="18"/>
        <v>0</v>
      </c>
      <c r="P67" s="21">
        <f t="shared" si="18"/>
        <v>0</v>
      </c>
      <c r="Q67" s="21">
        <f t="shared" si="18"/>
        <v>0</v>
      </c>
      <c r="R67" s="21">
        <f t="shared" si="18"/>
        <v>0</v>
      </c>
      <c r="S67" s="21">
        <f t="shared" si="18"/>
        <v>0</v>
      </c>
      <c r="T67" s="21">
        <f t="shared" si="18"/>
        <v>0</v>
      </c>
      <c r="U67" s="21">
        <f t="shared" si="18"/>
        <v>0</v>
      </c>
      <c r="V67" s="21">
        <f t="shared" si="18"/>
        <v>0</v>
      </c>
      <c r="W67" s="21">
        <f t="shared" si="18"/>
        <v>0</v>
      </c>
      <c r="X67" s="21">
        <f t="shared" si="18"/>
        <v>0</v>
      </c>
      <c r="Y67" s="21">
        <f t="shared" si="18"/>
        <v>0</v>
      </c>
      <c r="Z67" s="21">
        <f t="shared" si="18"/>
        <v>0</v>
      </c>
      <c r="AA67" s="21">
        <f t="shared" si="18"/>
        <v>0</v>
      </c>
      <c r="AB67" s="21">
        <f t="shared" si="18"/>
        <v>0</v>
      </c>
      <c r="AC67" s="21">
        <f t="shared" si="18"/>
        <v>0</v>
      </c>
      <c r="AD67" s="21">
        <f t="shared" si="18"/>
        <v>0</v>
      </c>
      <c r="AE67" s="21">
        <f t="shared" si="18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9">+C69+C78</f>
        <v>0</v>
      </c>
      <c r="D68" s="21">
        <f t="shared" si="19"/>
        <v>0</v>
      </c>
      <c r="E68" s="21">
        <f t="shared" si="19"/>
        <v>0</v>
      </c>
      <c r="F68" s="21">
        <f t="shared" si="19"/>
        <v>0</v>
      </c>
      <c r="G68" s="21">
        <f t="shared" si="19"/>
        <v>0</v>
      </c>
      <c r="H68" s="21">
        <f t="shared" si="19"/>
        <v>0</v>
      </c>
      <c r="I68" s="21">
        <f t="shared" si="19"/>
        <v>0</v>
      </c>
      <c r="J68" s="21">
        <f t="shared" si="19"/>
        <v>0</v>
      </c>
      <c r="K68" s="21">
        <f t="shared" si="19"/>
        <v>0</v>
      </c>
      <c r="L68" s="21">
        <f t="shared" si="19"/>
        <v>0</v>
      </c>
      <c r="M68" s="21">
        <f t="shared" si="19"/>
        <v>0</v>
      </c>
      <c r="N68" s="21">
        <f t="shared" si="19"/>
        <v>0</v>
      </c>
      <c r="O68" s="21">
        <f t="shared" si="19"/>
        <v>0</v>
      </c>
      <c r="P68" s="21">
        <f t="shared" si="19"/>
        <v>0</v>
      </c>
      <c r="Q68" s="21">
        <f t="shared" si="19"/>
        <v>0</v>
      </c>
      <c r="R68" s="21">
        <f t="shared" si="19"/>
        <v>0</v>
      </c>
      <c r="S68" s="21">
        <f t="shared" si="19"/>
        <v>0</v>
      </c>
      <c r="T68" s="21">
        <f t="shared" si="19"/>
        <v>0</v>
      </c>
      <c r="U68" s="21">
        <f t="shared" si="19"/>
        <v>0</v>
      </c>
      <c r="V68" s="21">
        <f t="shared" si="19"/>
        <v>0</v>
      </c>
      <c r="W68" s="21">
        <f t="shared" si="19"/>
        <v>0</v>
      </c>
      <c r="X68" s="21">
        <f t="shared" si="19"/>
        <v>0</v>
      </c>
      <c r="Y68" s="21">
        <f t="shared" si="19"/>
        <v>0</v>
      </c>
      <c r="Z68" s="21">
        <f t="shared" si="19"/>
        <v>0</v>
      </c>
      <c r="AA68" s="21">
        <f t="shared" si="19"/>
        <v>0</v>
      </c>
      <c r="AB68" s="21">
        <f t="shared" si="19"/>
        <v>0</v>
      </c>
      <c r="AC68" s="21">
        <f t="shared" si="19"/>
        <v>0</v>
      </c>
      <c r="AD68" s="21">
        <f t="shared" si="19"/>
        <v>0</v>
      </c>
      <c r="AE68" s="21">
        <f t="shared" si="19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20">+C70+C75</f>
        <v>0</v>
      </c>
      <c r="D69" s="21">
        <f t="shared" si="20"/>
        <v>0</v>
      </c>
      <c r="E69" s="21">
        <f t="shared" si="20"/>
        <v>0</v>
      </c>
      <c r="F69" s="21">
        <f t="shared" si="20"/>
        <v>0</v>
      </c>
      <c r="G69" s="21">
        <f t="shared" si="20"/>
        <v>0</v>
      </c>
      <c r="H69" s="21">
        <f t="shared" si="20"/>
        <v>0</v>
      </c>
      <c r="I69" s="21">
        <f t="shared" si="20"/>
        <v>0</v>
      </c>
      <c r="J69" s="21">
        <f t="shared" si="20"/>
        <v>0</v>
      </c>
      <c r="K69" s="21">
        <f t="shared" si="20"/>
        <v>0</v>
      </c>
      <c r="L69" s="21">
        <f t="shared" si="20"/>
        <v>0</v>
      </c>
      <c r="M69" s="21">
        <f t="shared" si="20"/>
        <v>0</v>
      </c>
      <c r="N69" s="21">
        <f t="shared" si="20"/>
        <v>0</v>
      </c>
      <c r="O69" s="21">
        <f t="shared" si="20"/>
        <v>0</v>
      </c>
      <c r="P69" s="21">
        <f t="shared" si="20"/>
        <v>0</v>
      </c>
      <c r="Q69" s="21">
        <f t="shared" si="20"/>
        <v>0</v>
      </c>
      <c r="R69" s="21">
        <f t="shared" si="20"/>
        <v>0</v>
      </c>
      <c r="S69" s="21">
        <f t="shared" si="20"/>
        <v>0</v>
      </c>
      <c r="T69" s="21">
        <f t="shared" si="20"/>
        <v>0</v>
      </c>
      <c r="U69" s="21">
        <f t="shared" si="20"/>
        <v>0</v>
      </c>
      <c r="V69" s="21">
        <f t="shared" si="20"/>
        <v>0</v>
      </c>
      <c r="W69" s="21">
        <f t="shared" si="20"/>
        <v>0</v>
      </c>
      <c r="X69" s="21">
        <f t="shared" si="20"/>
        <v>0</v>
      </c>
      <c r="Y69" s="21">
        <f t="shared" si="20"/>
        <v>0</v>
      </c>
      <c r="Z69" s="21">
        <f t="shared" si="20"/>
        <v>0</v>
      </c>
      <c r="AA69" s="21">
        <f t="shared" si="20"/>
        <v>0</v>
      </c>
      <c r="AB69" s="21">
        <f t="shared" si="20"/>
        <v>0</v>
      </c>
      <c r="AC69" s="21">
        <f t="shared" si="20"/>
        <v>0</v>
      </c>
      <c r="AD69" s="21">
        <f t="shared" si="20"/>
        <v>0</v>
      </c>
      <c r="AE69" s="21">
        <f t="shared" si="20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21">+C71+C72+C73+C74</f>
        <v>0</v>
      </c>
      <c r="D70" s="21">
        <f t="shared" si="21"/>
        <v>0</v>
      </c>
      <c r="E70" s="21">
        <f t="shared" si="21"/>
        <v>0</v>
      </c>
      <c r="F70" s="21">
        <f t="shared" si="21"/>
        <v>0</v>
      </c>
      <c r="G70" s="21">
        <f t="shared" si="21"/>
        <v>0</v>
      </c>
      <c r="H70" s="21">
        <f t="shared" si="21"/>
        <v>0</v>
      </c>
      <c r="I70" s="21">
        <f t="shared" si="21"/>
        <v>0</v>
      </c>
      <c r="J70" s="21">
        <f t="shared" si="21"/>
        <v>0</v>
      </c>
      <c r="K70" s="21">
        <f t="shared" si="21"/>
        <v>0</v>
      </c>
      <c r="L70" s="21">
        <f t="shared" si="21"/>
        <v>0</v>
      </c>
      <c r="M70" s="21">
        <f t="shared" si="21"/>
        <v>0</v>
      </c>
      <c r="N70" s="21">
        <f t="shared" si="21"/>
        <v>0</v>
      </c>
      <c r="O70" s="21">
        <f t="shared" si="21"/>
        <v>0</v>
      </c>
      <c r="P70" s="21">
        <f t="shared" si="21"/>
        <v>0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 t="shared" si="21"/>
        <v>0</v>
      </c>
      <c r="X70" s="21">
        <f t="shared" si="21"/>
        <v>0</v>
      </c>
      <c r="Y70" s="21">
        <f t="shared" si="21"/>
        <v>0</v>
      </c>
      <c r="Z70" s="21">
        <f t="shared" si="21"/>
        <v>0</v>
      </c>
      <c r="AA70" s="21">
        <f t="shared" si="21"/>
        <v>0</v>
      </c>
      <c r="AB70" s="21">
        <f t="shared" si="21"/>
        <v>0</v>
      </c>
      <c r="AC70" s="21">
        <f t="shared" si="21"/>
        <v>0</v>
      </c>
      <c r="AD70" s="21">
        <f t="shared" si="21"/>
        <v>0</v>
      </c>
      <c r="AE70" s="21">
        <f t="shared" si="21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22">+C76+C77</f>
        <v>0</v>
      </c>
      <c r="D75" s="21">
        <f t="shared" si="22"/>
        <v>0</v>
      </c>
      <c r="E75" s="21">
        <f t="shared" si="22"/>
        <v>0</v>
      </c>
      <c r="F75" s="21">
        <f t="shared" si="22"/>
        <v>0</v>
      </c>
      <c r="G75" s="21">
        <f t="shared" si="22"/>
        <v>0</v>
      </c>
      <c r="H75" s="21">
        <f t="shared" si="22"/>
        <v>0</v>
      </c>
      <c r="I75" s="21">
        <f t="shared" si="22"/>
        <v>0</v>
      </c>
      <c r="J75" s="21">
        <f t="shared" si="22"/>
        <v>0</v>
      </c>
      <c r="K75" s="21">
        <f t="shared" si="22"/>
        <v>0</v>
      </c>
      <c r="L75" s="21">
        <f t="shared" si="22"/>
        <v>0</v>
      </c>
      <c r="M75" s="21">
        <f t="shared" si="22"/>
        <v>0</v>
      </c>
      <c r="N75" s="21">
        <f t="shared" si="22"/>
        <v>0</v>
      </c>
      <c r="O75" s="21">
        <f t="shared" si="22"/>
        <v>0</v>
      </c>
      <c r="P75" s="21">
        <f t="shared" si="22"/>
        <v>0</v>
      </c>
      <c r="Q75" s="21">
        <f t="shared" si="22"/>
        <v>0</v>
      </c>
      <c r="R75" s="21">
        <f t="shared" si="22"/>
        <v>0</v>
      </c>
      <c r="S75" s="21">
        <f t="shared" si="22"/>
        <v>0</v>
      </c>
      <c r="T75" s="21">
        <f t="shared" si="22"/>
        <v>0</v>
      </c>
      <c r="U75" s="21">
        <f t="shared" si="22"/>
        <v>0</v>
      </c>
      <c r="V75" s="21">
        <f t="shared" si="22"/>
        <v>0</v>
      </c>
      <c r="W75" s="21">
        <f t="shared" si="22"/>
        <v>0</v>
      </c>
      <c r="X75" s="21">
        <f t="shared" si="22"/>
        <v>0</v>
      </c>
      <c r="Y75" s="21">
        <f t="shared" si="22"/>
        <v>0</v>
      </c>
      <c r="Z75" s="21">
        <f t="shared" si="22"/>
        <v>0</v>
      </c>
      <c r="AA75" s="21">
        <f t="shared" si="22"/>
        <v>0</v>
      </c>
      <c r="AB75" s="21">
        <f t="shared" si="22"/>
        <v>0</v>
      </c>
      <c r="AC75" s="21">
        <f t="shared" si="22"/>
        <v>0</v>
      </c>
      <c r="AD75" s="21">
        <f t="shared" si="22"/>
        <v>0</v>
      </c>
      <c r="AE75" s="21">
        <f t="shared" si="22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</row>
    <row r="79" spans="1:31" x14ac:dyDescent="0.2">
      <c r="A79" s="13" t="s">
        <v>242</v>
      </c>
      <c r="B79" s="4" t="s">
        <v>184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</row>
    <row r="80" spans="1:31" x14ac:dyDescent="0.2">
      <c r="A80" s="13" t="s">
        <v>164</v>
      </c>
      <c r="B80" s="4" t="s">
        <v>165</v>
      </c>
      <c r="C80" s="21">
        <f t="shared" ref="C80:AE80" si="23">+C81+C91</f>
        <v>0</v>
      </c>
      <c r="D80" s="21">
        <f t="shared" si="23"/>
        <v>0</v>
      </c>
      <c r="E80" s="21">
        <f t="shared" si="23"/>
        <v>0</v>
      </c>
      <c r="F80" s="21">
        <f t="shared" si="23"/>
        <v>0</v>
      </c>
      <c r="G80" s="21">
        <f t="shared" si="23"/>
        <v>0</v>
      </c>
      <c r="H80" s="21">
        <f t="shared" si="23"/>
        <v>0</v>
      </c>
      <c r="I80" s="21">
        <f t="shared" si="23"/>
        <v>0</v>
      </c>
      <c r="J80" s="21">
        <f t="shared" si="23"/>
        <v>0</v>
      </c>
      <c r="K80" s="21">
        <f t="shared" si="23"/>
        <v>0</v>
      </c>
      <c r="L80" s="21">
        <f t="shared" si="23"/>
        <v>0</v>
      </c>
      <c r="M80" s="21">
        <f t="shared" si="23"/>
        <v>0</v>
      </c>
      <c r="N80" s="21">
        <f t="shared" si="23"/>
        <v>0</v>
      </c>
      <c r="O80" s="21">
        <f t="shared" si="23"/>
        <v>0</v>
      </c>
      <c r="P80" s="21">
        <f t="shared" si="23"/>
        <v>0</v>
      </c>
      <c r="Q80" s="21">
        <f t="shared" si="23"/>
        <v>0</v>
      </c>
      <c r="R80" s="21">
        <f t="shared" si="23"/>
        <v>0</v>
      </c>
      <c r="S80" s="21">
        <f t="shared" si="23"/>
        <v>0</v>
      </c>
      <c r="T80" s="21">
        <f t="shared" si="23"/>
        <v>0</v>
      </c>
      <c r="U80" s="21">
        <f t="shared" si="23"/>
        <v>0</v>
      </c>
      <c r="V80" s="21">
        <f t="shared" si="23"/>
        <v>0</v>
      </c>
      <c r="W80" s="21">
        <f t="shared" si="23"/>
        <v>0</v>
      </c>
      <c r="X80" s="21">
        <f t="shared" si="23"/>
        <v>0</v>
      </c>
      <c r="Y80" s="21">
        <f t="shared" si="23"/>
        <v>0</v>
      </c>
      <c r="Z80" s="21">
        <f t="shared" si="23"/>
        <v>0</v>
      </c>
      <c r="AA80" s="21">
        <f t="shared" si="23"/>
        <v>0</v>
      </c>
      <c r="AB80" s="21">
        <f t="shared" si="23"/>
        <v>0</v>
      </c>
      <c r="AC80" s="21">
        <f t="shared" si="23"/>
        <v>0</v>
      </c>
      <c r="AD80" s="21">
        <f t="shared" si="23"/>
        <v>0</v>
      </c>
      <c r="AE80" s="21">
        <f t="shared" si="23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4">+C82+C83+C84</f>
        <v>0</v>
      </c>
      <c r="D81" s="21">
        <f t="shared" si="24"/>
        <v>0</v>
      </c>
      <c r="E81" s="21">
        <f t="shared" si="24"/>
        <v>0</v>
      </c>
      <c r="F81" s="21">
        <f t="shared" si="24"/>
        <v>0</v>
      </c>
      <c r="G81" s="21">
        <f t="shared" si="24"/>
        <v>0</v>
      </c>
      <c r="H81" s="21">
        <f t="shared" si="24"/>
        <v>0</v>
      </c>
      <c r="I81" s="21">
        <f t="shared" si="24"/>
        <v>0</v>
      </c>
      <c r="J81" s="21">
        <f t="shared" si="24"/>
        <v>0</v>
      </c>
      <c r="K81" s="21">
        <f t="shared" si="24"/>
        <v>0</v>
      </c>
      <c r="L81" s="21">
        <f t="shared" si="24"/>
        <v>0</v>
      </c>
      <c r="M81" s="21">
        <f t="shared" si="24"/>
        <v>0</v>
      </c>
      <c r="N81" s="21">
        <f t="shared" si="24"/>
        <v>0</v>
      </c>
      <c r="O81" s="21">
        <f t="shared" si="24"/>
        <v>0</v>
      </c>
      <c r="P81" s="21">
        <f t="shared" si="24"/>
        <v>0</v>
      </c>
      <c r="Q81" s="21">
        <f t="shared" si="24"/>
        <v>0</v>
      </c>
      <c r="R81" s="21">
        <f t="shared" si="24"/>
        <v>0</v>
      </c>
      <c r="S81" s="21">
        <f t="shared" si="24"/>
        <v>0</v>
      </c>
      <c r="T81" s="21">
        <f t="shared" si="24"/>
        <v>0</v>
      </c>
      <c r="U81" s="21">
        <f t="shared" si="24"/>
        <v>0</v>
      </c>
      <c r="V81" s="21">
        <f t="shared" si="24"/>
        <v>0</v>
      </c>
      <c r="W81" s="21">
        <f t="shared" si="24"/>
        <v>0</v>
      </c>
      <c r="X81" s="21">
        <f t="shared" si="24"/>
        <v>0</v>
      </c>
      <c r="Y81" s="21">
        <f t="shared" si="24"/>
        <v>0</v>
      </c>
      <c r="Z81" s="21">
        <f t="shared" si="24"/>
        <v>0</v>
      </c>
      <c r="AA81" s="21">
        <f t="shared" si="24"/>
        <v>0</v>
      </c>
      <c r="AB81" s="21">
        <f t="shared" si="24"/>
        <v>0</v>
      </c>
      <c r="AC81" s="21">
        <f t="shared" si="24"/>
        <v>0</v>
      </c>
      <c r="AD81" s="21">
        <f t="shared" si="24"/>
        <v>0</v>
      </c>
      <c r="AE81" s="21">
        <f t="shared" si="24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</row>
    <row r="84" spans="1:31" x14ac:dyDescent="0.2">
      <c r="A84" s="13" t="s">
        <v>172</v>
      </c>
      <c r="B84" s="4" t="s">
        <v>173</v>
      </c>
      <c r="C84" s="21">
        <f t="shared" ref="C84:AE84" si="25">+C85+C86+C87+C88+C89+C90</f>
        <v>0</v>
      </c>
      <c r="D84" s="21">
        <f t="shared" si="25"/>
        <v>0</v>
      </c>
      <c r="E84" s="21">
        <f t="shared" si="25"/>
        <v>0</v>
      </c>
      <c r="F84" s="21">
        <f t="shared" si="25"/>
        <v>0</v>
      </c>
      <c r="G84" s="21">
        <f t="shared" si="25"/>
        <v>0</v>
      </c>
      <c r="H84" s="21">
        <f t="shared" si="25"/>
        <v>0</v>
      </c>
      <c r="I84" s="21">
        <f t="shared" si="25"/>
        <v>0</v>
      </c>
      <c r="J84" s="21">
        <f t="shared" si="25"/>
        <v>0</v>
      </c>
      <c r="K84" s="21">
        <f t="shared" si="25"/>
        <v>0</v>
      </c>
      <c r="L84" s="21">
        <f t="shared" si="25"/>
        <v>0</v>
      </c>
      <c r="M84" s="21">
        <f t="shared" si="25"/>
        <v>0</v>
      </c>
      <c r="N84" s="21">
        <f t="shared" si="25"/>
        <v>0</v>
      </c>
      <c r="O84" s="21">
        <f t="shared" si="25"/>
        <v>0</v>
      </c>
      <c r="P84" s="21">
        <f t="shared" si="25"/>
        <v>0</v>
      </c>
      <c r="Q84" s="21">
        <f t="shared" si="25"/>
        <v>0</v>
      </c>
      <c r="R84" s="21">
        <f t="shared" si="25"/>
        <v>0</v>
      </c>
      <c r="S84" s="21">
        <f t="shared" si="25"/>
        <v>0</v>
      </c>
      <c r="T84" s="21">
        <f t="shared" si="25"/>
        <v>0</v>
      </c>
      <c r="U84" s="21">
        <f t="shared" si="25"/>
        <v>0</v>
      </c>
      <c r="V84" s="21">
        <f t="shared" si="25"/>
        <v>0</v>
      </c>
      <c r="W84" s="21">
        <f t="shared" si="25"/>
        <v>0</v>
      </c>
      <c r="X84" s="21">
        <f t="shared" si="25"/>
        <v>0</v>
      </c>
      <c r="Y84" s="21">
        <f t="shared" si="25"/>
        <v>0</v>
      </c>
      <c r="Z84" s="21">
        <f t="shared" si="25"/>
        <v>0</v>
      </c>
      <c r="AA84" s="21">
        <f t="shared" si="25"/>
        <v>0</v>
      </c>
      <c r="AB84" s="21">
        <f t="shared" si="25"/>
        <v>0</v>
      </c>
      <c r="AC84" s="21">
        <f t="shared" si="25"/>
        <v>0</v>
      </c>
      <c r="AD84" s="21">
        <f t="shared" si="25"/>
        <v>0</v>
      </c>
      <c r="AE84" s="21">
        <f t="shared" si="25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</row>
    <row r="87" spans="1:31" x14ac:dyDescent="0.2">
      <c r="A87" s="13" t="s">
        <v>178</v>
      </c>
      <c r="B87" s="4" t="s">
        <v>72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6">+C92+C93+C94</f>
        <v>0</v>
      </c>
      <c r="D91" s="21">
        <f t="shared" si="26"/>
        <v>0</v>
      </c>
      <c r="E91" s="21">
        <f t="shared" si="26"/>
        <v>0</v>
      </c>
      <c r="F91" s="21">
        <f t="shared" si="26"/>
        <v>0</v>
      </c>
      <c r="G91" s="21">
        <f t="shared" si="26"/>
        <v>0</v>
      </c>
      <c r="H91" s="21">
        <f t="shared" si="26"/>
        <v>0</v>
      </c>
      <c r="I91" s="21">
        <f t="shared" si="26"/>
        <v>0</v>
      </c>
      <c r="J91" s="21">
        <f t="shared" si="26"/>
        <v>0</v>
      </c>
      <c r="K91" s="21">
        <f t="shared" si="26"/>
        <v>0</v>
      </c>
      <c r="L91" s="21">
        <f t="shared" si="26"/>
        <v>0</v>
      </c>
      <c r="M91" s="21">
        <f t="shared" si="26"/>
        <v>0</v>
      </c>
      <c r="N91" s="21">
        <f t="shared" si="26"/>
        <v>0</v>
      </c>
      <c r="O91" s="21">
        <f t="shared" si="26"/>
        <v>0</v>
      </c>
      <c r="P91" s="21">
        <f t="shared" si="26"/>
        <v>0</v>
      </c>
      <c r="Q91" s="21">
        <f t="shared" si="26"/>
        <v>0</v>
      </c>
      <c r="R91" s="21">
        <f t="shared" si="26"/>
        <v>0</v>
      </c>
      <c r="S91" s="21">
        <f t="shared" si="26"/>
        <v>0</v>
      </c>
      <c r="T91" s="21">
        <f t="shared" si="26"/>
        <v>0</v>
      </c>
      <c r="U91" s="21">
        <f t="shared" si="26"/>
        <v>0</v>
      </c>
      <c r="V91" s="21">
        <f t="shared" si="26"/>
        <v>0</v>
      </c>
      <c r="W91" s="21">
        <f t="shared" si="26"/>
        <v>0</v>
      </c>
      <c r="X91" s="21">
        <f t="shared" si="26"/>
        <v>0</v>
      </c>
      <c r="Y91" s="21">
        <f t="shared" si="26"/>
        <v>0</v>
      </c>
      <c r="Z91" s="21">
        <f t="shared" si="26"/>
        <v>0</v>
      </c>
      <c r="AA91" s="21">
        <f t="shared" si="26"/>
        <v>0</v>
      </c>
      <c r="AB91" s="21">
        <f t="shared" si="26"/>
        <v>0</v>
      </c>
      <c r="AC91" s="21">
        <f t="shared" si="26"/>
        <v>0</v>
      </c>
      <c r="AD91" s="21">
        <f t="shared" si="26"/>
        <v>0</v>
      </c>
      <c r="AE91" s="21">
        <f t="shared" si="26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</row>
    <row r="94" spans="1:31" x14ac:dyDescent="0.2">
      <c r="A94" s="13" t="s">
        <v>189</v>
      </c>
      <c r="B94" s="4" t="s">
        <v>173</v>
      </c>
      <c r="C94" s="21">
        <f t="shared" ref="C94:AE94" si="27">+C95+C96+C97+C98+C99+C100</f>
        <v>0</v>
      </c>
      <c r="D94" s="21">
        <f t="shared" si="27"/>
        <v>0</v>
      </c>
      <c r="E94" s="21">
        <f t="shared" si="27"/>
        <v>0</v>
      </c>
      <c r="F94" s="21">
        <f t="shared" si="27"/>
        <v>0</v>
      </c>
      <c r="G94" s="21">
        <f t="shared" si="27"/>
        <v>0</v>
      </c>
      <c r="H94" s="21">
        <f t="shared" si="27"/>
        <v>0</v>
      </c>
      <c r="I94" s="21">
        <f t="shared" si="27"/>
        <v>0</v>
      </c>
      <c r="J94" s="21">
        <f t="shared" si="27"/>
        <v>0</v>
      </c>
      <c r="K94" s="21">
        <f t="shared" si="27"/>
        <v>0</v>
      </c>
      <c r="L94" s="21">
        <f t="shared" si="27"/>
        <v>0</v>
      </c>
      <c r="M94" s="21">
        <f t="shared" si="27"/>
        <v>0</v>
      </c>
      <c r="N94" s="21">
        <f t="shared" si="27"/>
        <v>0</v>
      </c>
      <c r="O94" s="21">
        <f t="shared" si="27"/>
        <v>0</v>
      </c>
      <c r="P94" s="21">
        <f t="shared" si="27"/>
        <v>0</v>
      </c>
      <c r="Q94" s="21">
        <f t="shared" si="27"/>
        <v>0</v>
      </c>
      <c r="R94" s="21">
        <f t="shared" si="27"/>
        <v>0</v>
      </c>
      <c r="S94" s="21">
        <f t="shared" si="27"/>
        <v>0</v>
      </c>
      <c r="T94" s="21">
        <f t="shared" si="27"/>
        <v>0</v>
      </c>
      <c r="U94" s="21">
        <f t="shared" si="27"/>
        <v>0</v>
      </c>
      <c r="V94" s="21">
        <f t="shared" si="27"/>
        <v>0</v>
      </c>
      <c r="W94" s="21">
        <f t="shared" si="27"/>
        <v>0</v>
      </c>
      <c r="X94" s="21">
        <f t="shared" si="27"/>
        <v>0</v>
      </c>
      <c r="Y94" s="21">
        <f t="shared" si="27"/>
        <v>0</v>
      </c>
      <c r="Z94" s="21">
        <f t="shared" si="27"/>
        <v>0</v>
      </c>
      <c r="AA94" s="21">
        <f t="shared" si="27"/>
        <v>0</v>
      </c>
      <c r="AB94" s="21">
        <f t="shared" si="27"/>
        <v>0</v>
      </c>
      <c r="AC94" s="21">
        <f t="shared" si="27"/>
        <v>0</v>
      </c>
      <c r="AD94" s="21">
        <f t="shared" si="27"/>
        <v>0</v>
      </c>
      <c r="AE94" s="21">
        <f t="shared" si="27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</row>
    <row r="102" spans="1:31" x14ac:dyDescent="0.2">
      <c r="A102" s="13" t="s">
        <v>201</v>
      </c>
      <c r="B102" s="4" t="s">
        <v>202</v>
      </c>
      <c r="C102" s="21">
        <f t="shared" ref="C102:AE102" si="28">+C103+C107+C110</f>
        <v>0</v>
      </c>
      <c r="D102" s="21">
        <f t="shared" si="28"/>
        <v>0</v>
      </c>
      <c r="E102" s="21">
        <f t="shared" si="28"/>
        <v>0</v>
      </c>
      <c r="F102" s="21">
        <f t="shared" si="28"/>
        <v>0</v>
      </c>
      <c r="G102" s="21">
        <f t="shared" si="28"/>
        <v>0</v>
      </c>
      <c r="H102" s="21">
        <f t="shared" si="28"/>
        <v>0</v>
      </c>
      <c r="I102" s="21">
        <f t="shared" si="28"/>
        <v>0</v>
      </c>
      <c r="J102" s="21">
        <f t="shared" si="28"/>
        <v>0</v>
      </c>
      <c r="K102" s="21">
        <f t="shared" si="28"/>
        <v>0</v>
      </c>
      <c r="L102" s="21">
        <f t="shared" si="28"/>
        <v>0</v>
      </c>
      <c r="M102" s="21">
        <f t="shared" si="28"/>
        <v>0</v>
      </c>
      <c r="N102" s="21">
        <f t="shared" si="28"/>
        <v>0</v>
      </c>
      <c r="O102" s="21">
        <f t="shared" si="28"/>
        <v>0</v>
      </c>
      <c r="P102" s="21">
        <f t="shared" si="28"/>
        <v>0</v>
      </c>
      <c r="Q102" s="21">
        <f t="shared" si="28"/>
        <v>0</v>
      </c>
      <c r="R102" s="21">
        <f t="shared" si="28"/>
        <v>0</v>
      </c>
      <c r="S102" s="21">
        <f t="shared" si="28"/>
        <v>0</v>
      </c>
      <c r="T102" s="21">
        <f t="shared" si="28"/>
        <v>0</v>
      </c>
      <c r="U102" s="21">
        <f t="shared" si="28"/>
        <v>0</v>
      </c>
      <c r="V102" s="21">
        <f t="shared" si="28"/>
        <v>0</v>
      </c>
      <c r="W102" s="21">
        <f t="shared" si="28"/>
        <v>0</v>
      </c>
      <c r="X102" s="21">
        <f t="shared" si="28"/>
        <v>0</v>
      </c>
      <c r="Y102" s="21">
        <f t="shared" si="28"/>
        <v>0</v>
      </c>
      <c r="Z102" s="21">
        <f t="shared" si="28"/>
        <v>0</v>
      </c>
      <c r="AA102" s="21">
        <f t="shared" si="28"/>
        <v>0</v>
      </c>
      <c r="AB102" s="21">
        <f t="shared" si="28"/>
        <v>0</v>
      </c>
      <c r="AC102" s="21">
        <f t="shared" si="28"/>
        <v>0</v>
      </c>
      <c r="AD102" s="21">
        <f t="shared" si="28"/>
        <v>0</v>
      </c>
      <c r="AE102" s="21">
        <f t="shared" si="28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9">+C104+C105+C106</f>
        <v>0</v>
      </c>
      <c r="D103" s="21">
        <f t="shared" si="29"/>
        <v>0</v>
      </c>
      <c r="E103" s="21">
        <f t="shared" si="29"/>
        <v>0</v>
      </c>
      <c r="F103" s="21">
        <f t="shared" si="29"/>
        <v>0</v>
      </c>
      <c r="G103" s="21">
        <f t="shared" si="29"/>
        <v>0</v>
      </c>
      <c r="H103" s="21">
        <f t="shared" si="29"/>
        <v>0</v>
      </c>
      <c r="I103" s="21">
        <f t="shared" si="29"/>
        <v>0</v>
      </c>
      <c r="J103" s="21">
        <f t="shared" si="29"/>
        <v>0</v>
      </c>
      <c r="K103" s="21">
        <f t="shared" si="29"/>
        <v>0</v>
      </c>
      <c r="L103" s="21">
        <f t="shared" si="29"/>
        <v>0</v>
      </c>
      <c r="M103" s="21">
        <f t="shared" si="29"/>
        <v>0</v>
      </c>
      <c r="N103" s="21">
        <f t="shared" si="29"/>
        <v>0</v>
      </c>
      <c r="O103" s="21">
        <f t="shared" si="29"/>
        <v>0</v>
      </c>
      <c r="P103" s="21">
        <f t="shared" si="29"/>
        <v>0</v>
      </c>
      <c r="Q103" s="21">
        <f t="shared" si="29"/>
        <v>0</v>
      </c>
      <c r="R103" s="21">
        <f t="shared" si="29"/>
        <v>0</v>
      </c>
      <c r="S103" s="21">
        <f t="shared" si="29"/>
        <v>0</v>
      </c>
      <c r="T103" s="21">
        <f t="shared" si="29"/>
        <v>0</v>
      </c>
      <c r="U103" s="21">
        <f t="shared" si="29"/>
        <v>0</v>
      </c>
      <c r="V103" s="21">
        <f t="shared" si="29"/>
        <v>0</v>
      </c>
      <c r="W103" s="21">
        <f t="shared" si="29"/>
        <v>0</v>
      </c>
      <c r="X103" s="21">
        <f t="shared" si="29"/>
        <v>0</v>
      </c>
      <c r="Y103" s="21">
        <f t="shared" si="29"/>
        <v>0</v>
      </c>
      <c r="Z103" s="21">
        <f t="shared" si="29"/>
        <v>0</v>
      </c>
      <c r="AA103" s="21">
        <f t="shared" si="29"/>
        <v>0</v>
      </c>
      <c r="AB103" s="21">
        <f t="shared" si="29"/>
        <v>0</v>
      </c>
      <c r="AC103" s="21">
        <f t="shared" si="29"/>
        <v>0</v>
      </c>
      <c r="AD103" s="21">
        <f t="shared" si="29"/>
        <v>0</v>
      </c>
      <c r="AE103" s="21">
        <f t="shared" si="29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30">+C108+C109</f>
        <v>0</v>
      </c>
      <c r="D107" s="21">
        <f t="shared" si="30"/>
        <v>0</v>
      </c>
      <c r="E107" s="21">
        <f t="shared" si="30"/>
        <v>0</v>
      </c>
      <c r="F107" s="21">
        <f t="shared" si="30"/>
        <v>0</v>
      </c>
      <c r="G107" s="21">
        <f t="shared" si="30"/>
        <v>0</v>
      </c>
      <c r="H107" s="21">
        <f t="shared" si="30"/>
        <v>0</v>
      </c>
      <c r="I107" s="21">
        <f t="shared" si="30"/>
        <v>0</v>
      </c>
      <c r="J107" s="21">
        <f t="shared" si="30"/>
        <v>0</v>
      </c>
      <c r="K107" s="21">
        <f t="shared" si="30"/>
        <v>0</v>
      </c>
      <c r="L107" s="21">
        <f t="shared" si="30"/>
        <v>0</v>
      </c>
      <c r="M107" s="21">
        <f t="shared" si="30"/>
        <v>0</v>
      </c>
      <c r="N107" s="21">
        <f t="shared" si="30"/>
        <v>0</v>
      </c>
      <c r="O107" s="21">
        <f t="shared" si="30"/>
        <v>0</v>
      </c>
      <c r="P107" s="21">
        <f t="shared" si="30"/>
        <v>0</v>
      </c>
      <c r="Q107" s="21">
        <f t="shared" si="30"/>
        <v>0</v>
      </c>
      <c r="R107" s="21">
        <f t="shared" si="30"/>
        <v>0</v>
      </c>
      <c r="S107" s="21">
        <f t="shared" si="30"/>
        <v>0</v>
      </c>
      <c r="T107" s="21">
        <f t="shared" si="30"/>
        <v>0</v>
      </c>
      <c r="U107" s="21">
        <f t="shared" si="30"/>
        <v>0</v>
      </c>
      <c r="V107" s="21">
        <f t="shared" si="30"/>
        <v>0</v>
      </c>
      <c r="W107" s="21">
        <f t="shared" si="30"/>
        <v>0</v>
      </c>
      <c r="X107" s="21">
        <f t="shared" si="30"/>
        <v>0</v>
      </c>
      <c r="Y107" s="21">
        <f t="shared" si="30"/>
        <v>0</v>
      </c>
      <c r="Z107" s="21">
        <f t="shared" si="30"/>
        <v>0</v>
      </c>
      <c r="AA107" s="21">
        <f t="shared" si="30"/>
        <v>0</v>
      </c>
      <c r="AB107" s="21">
        <f t="shared" si="30"/>
        <v>0</v>
      </c>
      <c r="AC107" s="21">
        <f t="shared" si="30"/>
        <v>0</v>
      </c>
      <c r="AD107" s="21">
        <f t="shared" si="30"/>
        <v>0</v>
      </c>
      <c r="AE107" s="21">
        <f t="shared" si="30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31">+C112+C122+C141+C149+C154+C160+C173+C187</f>
        <v>1.1046721252294339E-4</v>
      </c>
      <c r="D111" s="21">
        <f t="shared" si="31"/>
        <v>1.1046721252294341E-4</v>
      </c>
      <c r="E111" s="21">
        <f t="shared" si="31"/>
        <v>1.1046721252294341E-4</v>
      </c>
      <c r="F111" s="21">
        <f t="shared" si="31"/>
        <v>1.1046721252294336E-4</v>
      </c>
      <c r="G111" s="21">
        <f t="shared" si="31"/>
        <v>1.1046721252294339E-4</v>
      </c>
      <c r="H111" s="21">
        <f t="shared" si="31"/>
        <v>1.1046721252294336E-4</v>
      </c>
      <c r="I111" s="21">
        <f t="shared" si="31"/>
        <v>1.1046721252294337E-4</v>
      </c>
      <c r="J111" s="21">
        <f t="shared" si="31"/>
        <v>1.1046721252294336E-4</v>
      </c>
      <c r="K111" s="21">
        <f t="shared" si="31"/>
        <v>1.1046721252294337E-4</v>
      </c>
      <c r="L111" s="21">
        <f t="shared" si="31"/>
        <v>1.1046721252294339E-4</v>
      </c>
      <c r="M111" s="21">
        <f t="shared" si="31"/>
        <v>1.1046721252294337E-4</v>
      </c>
      <c r="N111" s="21">
        <f t="shared" si="31"/>
        <v>1.1046721252294339E-4</v>
      </c>
      <c r="O111" s="21">
        <f t="shared" si="31"/>
        <v>1.1046721252294339E-4</v>
      </c>
      <c r="P111" s="21">
        <f t="shared" si="31"/>
        <v>1.1050977096812678E-4</v>
      </c>
      <c r="Q111" s="21">
        <f t="shared" si="31"/>
        <v>1.1054933431947482E-4</v>
      </c>
      <c r="R111" s="21">
        <f t="shared" si="31"/>
        <v>1.105970931306815E-4</v>
      </c>
      <c r="S111" s="21">
        <f t="shared" si="31"/>
        <v>1.1061818340285279E-4</v>
      </c>
      <c r="T111" s="21">
        <f t="shared" si="31"/>
        <v>1.1064599064013395E-4</v>
      </c>
      <c r="U111" s="21">
        <f t="shared" si="31"/>
        <v>1.1070219102050184E-4</v>
      </c>
      <c r="V111" s="21">
        <f t="shared" si="31"/>
        <v>1.1077283538968199E-4</v>
      </c>
      <c r="W111" s="21">
        <f t="shared" si="31"/>
        <v>1.1086025629822241E-4</v>
      </c>
      <c r="X111" s="21">
        <f t="shared" si="31"/>
        <v>1.1090332250400381E-4</v>
      </c>
      <c r="Y111" s="21">
        <f t="shared" si="31"/>
        <v>9.2556752254684582E-5</v>
      </c>
      <c r="Z111" s="21">
        <f t="shared" si="31"/>
        <v>7.4259264679921082E-5</v>
      </c>
      <c r="AA111" s="21">
        <f t="shared" si="31"/>
        <v>7.9033878380206041E-5</v>
      </c>
      <c r="AB111" s="21">
        <f t="shared" si="31"/>
        <v>8.3801990814446879E-5</v>
      </c>
      <c r="AC111" s="21">
        <f t="shared" si="31"/>
        <v>6.7835162850881262E-5</v>
      </c>
      <c r="AD111" s="21">
        <f t="shared" si="31"/>
        <v>5.5272582202986127E-5</v>
      </c>
      <c r="AE111" s="21">
        <f t="shared" si="31"/>
        <v>4.2583005715685556E-5</v>
      </c>
    </row>
    <row r="112" spans="1:31" x14ac:dyDescent="0.2">
      <c r="A112" s="13" t="s">
        <v>250</v>
      </c>
      <c r="B112" s="4" t="s">
        <v>251</v>
      </c>
      <c r="C112" s="21">
        <f t="shared" ref="C112:AE112" si="32">+C113+C114+C115+C116+C121</f>
        <v>0</v>
      </c>
      <c r="D112" s="21">
        <f t="shared" si="32"/>
        <v>0</v>
      </c>
      <c r="E112" s="21">
        <f t="shared" si="32"/>
        <v>0</v>
      </c>
      <c r="F112" s="21">
        <f t="shared" si="32"/>
        <v>0</v>
      </c>
      <c r="G112" s="21">
        <f t="shared" si="32"/>
        <v>0</v>
      </c>
      <c r="H112" s="21">
        <f t="shared" si="32"/>
        <v>0</v>
      </c>
      <c r="I112" s="21">
        <f t="shared" si="32"/>
        <v>0</v>
      </c>
      <c r="J112" s="21">
        <f t="shared" si="32"/>
        <v>0</v>
      </c>
      <c r="K112" s="21">
        <f t="shared" si="32"/>
        <v>0</v>
      </c>
      <c r="L112" s="21">
        <f t="shared" si="32"/>
        <v>0</v>
      </c>
      <c r="M112" s="21">
        <f t="shared" si="32"/>
        <v>0</v>
      </c>
      <c r="N112" s="21">
        <f t="shared" si="32"/>
        <v>0</v>
      </c>
      <c r="O112" s="21">
        <f t="shared" si="32"/>
        <v>0</v>
      </c>
      <c r="P112" s="21">
        <f t="shared" si="32"/>
        <v>0</v>
      </c>
      <c r="Q112" s="21">
        <f t="shared" si="32"/>
        <v>0</v>
      </c>
      <c r="R112" s="21">
        <f t="shared" si="32"/>
        <v>0</v>
      </c>
      <c r="S112" s="21">
        <f t="shared" si="32"/>
        <v>0</v>
      </c>
      <c r="T112" s="21">
        <f t="shared" si="32"/>
        <v>0</v>
      </c>
      <c r="U112" s="21">
        <f t="shared" si="32"/>
        <v>0</v>
      </c>
      <c r="V112" s="21">
        <f t="shared" si="32"/>
        <v>0</v>
      </c>
      <c r="W112" s="21">
        <f t="shared" si="32"/>
        <v>0</v>
      </c>
      <c r="X112" s="21">
        <f t="shared" si="32"/>
        <v>0</v>
      </c>
      <c r="Y112" s="21">
        <f t="shared" si="32"/>
        <v>0</v>
      </c>
      <c r="Z112" s="21">
        <f t="shared" si="32"/>
        <v>0</v>
      </c>
      <c r="AA112" s="21">
        <f t="shared" si="32"/>
        <v>0</v>
      </c>
      <c r="AB112" s="21">
        <f t="shared" si="32"/>
        <v>0</v>
      </c>
      <c r="AC112" s="21">
        <f t="shared" si="32"/>
        <v>0</v>
      </c>
      <c r="AD112" s="21">
        <f t="shared" si="32"/>
        <v>0</v>
      </c>
      <c r="AE112" s="21">
        <f t="shared" si="32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>+C124+C125+C126+C137</f>
        <v>0</v>
      </c>
      <c r="D122" s="21">
        <f t="shared" ref="D122:AE122" si="33">+D124+D125+D126+D137</f>
        <v>0</v>
      </c>
      <c r="E122" s="21">
        <f t="shared" si="33"/>
        <v>0</v>
      </c>
      <c r="F122" s="21">
        <f t="shared" si="33"/>
        <v>0</v>
      </c>
      <c r="G122" s="21">
        <f t="shared" si="33"/>
        <v>0</v>
      </c>
      <c r="H122" s="21">
        <f t="shared" si="33"/>
        <v>0</v>
      </c>
      <c r="I122" s="21">
        <f t="shared" si="33"/>
        <v>0</v>
      </c>
      <c r="J122" s="21">
        <f t="shared" si="33"/>
        <v>0</v>
      </c>
      <c r="K122" s="21">
        <f t="shared" si="33"/>
        <v>0</v>
      </c>
      <c r="L122" s="21">
        <f t="shared" si="33"/>
        <v>0</v>
      </c>
      <c r="M122" s="21">
        <f t="shared" si="33"/>
        <v>0</v>
      </c>
      <c r="N122" s="21">
        <f t="shared" si="33"/>
        <v>0</v>
      </c>
      <c r="O122" s="21">
        <f t="shared" si="33"/>
        <v>0</v>
      </c>
      <c r="P122" s="21">
        <f t="shared" si="33"/>
        <v>0</v>
      </c>
      <c r="Q122" s="21">
        <f t="shared" si="33"/>
        <v>0</v>
      </c>
      <c r="R122" s="21">
        <f t="shared" si="33"/>
        <v>0</v>
      </c>
      <c r="S122" s="21">
        <f t="shared" si="33"/>
        <v>0</v>
      </c>
      <c r="T122" s="21">
        <f t="shared" si="33"/>
        <v>0</v>
      </c>
      <c r="U122" s="21">
        <f t="shared" si="33"/>
        <v>0</v>
      </c>
      <c r="V122" s="21">
        <f t="shared" si="33"/>
        <v>0</v>
      </c>
      <c r="W122" s="21">
        <f t="shared" si="33"/>
        <v>0</v>
      </c>
      <c r="X122" s="21">
        <f t="shared" si="33"/>
        <v>0</v>
      </c>
      <c r="Y122" s="21">
        <f t="shared" si="33"/>
        <v>0</v>
      </c>
      <c r="Z122" s="21">
        <f t="shared" si="33"/>
        <v>0</v>
      </c>
      <c r="AA122" s="21">
        <f t="shared" si="33"/>
        <v>0</v>
      </c>
      <c r="AB122" s="21">
        <f t="shared" si="33"/>
        <v>0</v>
      </c>
      <c r="AC122" s="21">
        <f t="shared" si="33"/>
        <v>0</v>
      </c>
      <c r="AD122" s="21">
        <f t="shared" si="33"/>
        <v>0</v>
      </c>
      <c r="AE122" s="21">
        <f t="shared" si="33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0</v>
      </c>
    </row>
    <row r="125" spans="1:31" x14ac:dyDescent="0.2">
      <c r="A125" s="13" t="s">
        <v>275</v>
      </c>
      <c r="B125" s="4" t="s">
        <v>276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</row>
    <row r="126" spans="1:31" x14ac:dyDescent="0.2">
      <c r="A126" s="13" t="s">
        <v>277</v>
      </c>
      <c r="B126" s="4" t="s">
        <v>278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>
        <f>+C138+C139</f>
        <v>0</v>
      </c>
      <c r="D137" s="21">
        <f t="shared" ref="D137:AE137" si="34">+D138+D139</f>
        <v>0</v>
      </c>
      <c r="E137" s="21">
        <f t="shared" si="34"/>
        <v>0</v>
      </c>
      <c r="F137" s="21">
        <f t="shared" si="34"/>
        <v>0</v>
      </c>
      <c r="G137" s="21">
        <f t="shared" si="34"/>
        <v>0</v>
      </c>
      <c r="H137" s="21">
        <f t="shared" si="34"/>
        <v>0</v>
      </c>
      <c r="I137" s="21">
        <f t="shared" si="34"/>
        <v>0</v>
      </c>
      <c r="J137" s="21">
        <f t="shared" si="34"/>
        <v>0</v>
      </c>
      <c r="K137" s="21">
        <f t="shared" si="34"/>
        <v>0</v>
      </c>
      <c r="L137" s="21">
        <f t="shared" si="34"/>
        <v>0</v>
      </c>
      <c r="M137" s="21">
        <f t="shared" si="34"/>
        <v>0</v>
      </c>
      <c r="N137" s="21">
        <f t="shared" si="34"/>
        <v>0</v>
      </c>
      <c r="O137" s="21">
        <f t="shared" si="34"/>
        <v>0</v>
      </c>
      <c r="P137" s="21">
        <f t="shared" si="34"/>
        <v>0</v>
      </c>
      <c r="Q137" s="21">
        <f t="shared" si="34"/>
        <v>0</v>
      </c>
      <c r="R137" s="21">
        <f t="shared" si="34"/>
        <v>0</v>
      </c>
      <c r="S137" s="21">
        <f t="shared" si="34"/>
        <v>0</v>
      </c>
      <c r="T137" s="21">
        <f t="shared" si="34"/>
        <v>0</v>
      </c>
      <c r="U137" s="21">
        <f t="shared" si="34"/>
        <v>0</v>
      </c>
      <c r="V137" s="21">
        <f t="shared" si="34"/>
        <v>0</v>
      </c>
      <c r="W137" s="21">
        <f t="shared" si="34"/>
        <v>0</v>
      </c>
      <c r="X137" s="21">
        <f t="shared" si="34"/>
        <v>0</v>
      </c>
      <c r="Y137" s="21">
        <f t="shared" si="34"/>
        <v>0</v>
      </c>
      <c r="Z137" s="21">
        <f t="shared" si="34"/>
        <v>0</v>
      </c>
      <c r="AA137" s="21">
        <f t="shared" si="34"/>
        <v>0</v>
      </c>
      <c r="AB137" s="21">
        <f t="shared" si="34"/>
        <v>0</v>
      </c>
      <c r="AC137" s="21">
        <f t="shared" si="34"/>
        <v>0</v>
      </c>
      <c r="AD137" s="21">
        <f t="shared" si="34"/>
        <v>0</v>
      </c>
      <c r="AE137" s="21">
        <f t="shared" si="34"/>
        <v>0</v>
      </c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x14ac:dyDescent="0.2">
      <c r="A141" s="13" t="s">
        <v>306</v>
      </c>
      <c r="B141" s="4" t="s">
        <v>307</v>
      </c>
      <c r="C141" s="21">
        <f t="shared" ref="C141:AE141" si="35">+C142+C143+C144+C145+C146+C147</f>
        <v>0</v>
      </c>
      <c r="D141" s="21">
        <f t="shared" si="35"/>
        <v>0</v>
      </c>
      <c r="E141" s="21">
        <f t="shared" si="35"/>
        <v>0</v>
      </c>
      <c r="F141" s="21">
        <f t="shared" si="35"/>
        <v>0</v>
      </c>
      <c r="G141" s="21">
        <f t="shared" si="35"/>
        <v>0</v>
      </c>
      <c r="H141" s="21">
        <f t="shared" si="35"/>
        <v>0</v>
      </c>
      <c r="I141" s="21">
        <f t="shared" si="35"/>
        <v>0</v>
      </c>
      <c r="J141" s="21">
        <f t="shared" si="35"/>
        <v>0</v>
      </c>
      <c r="K141" s="21">
        <f t="shared" si="35"/>
        <v>0</v>
      </c>
      <c r="L141" s="21">
        <f t="shared" si="35"/>
        <v>0</v>
      </c>
      <c r="M141" s="21">
        <f t="shared" si="35"/>
        <v>0</v>
      </c>
      <c r="N141" s="21">
        <f t="shared" si="35"/>
        <v>0</v>
      </c>
      <c r="O141" s="21">
        <f t="shared" si="35"/>
        <v>0</v>
      </c>
      <c r="P141" s="21">
        <f t="shared" si="35"/>
        <v>0</v>
      </c>
      <c r="Q141" s="21">
        <f t="shared" si="35"/>
        <v>0</v>
      </c>
      <c r="R141" s="21">
        <f t="shared" si="35"/>
        <v>0</v>
      </c>
      <c r="S141" s="21">
        <f t="shared" si="35"/>
        <v>0</v>
      </c>
      <c r="T141" s="21">
        <f t="shared" si="35"/>
        <v>0</v>
      </c>
      <c r="U141" s="21">
        <f t="shared" si="35"/>
        <v>0</v>
      </c>
      <c r="V141" s="21">
        <f t="shared" si="35"/>
        <v>0</v>
      </c>
      <c r="W141" s="21">
        <f t="shared" si="35"/>
        <v>0</v>
      </c>
      <c r="X141" s="21">
        <f t="shared" si="35"/>
        <v>0</v>
      </c>
      <c r="Y141" s="21">
        <f t="shared" si="35"/>
        <v>0</v>
      </c>
      <c r="Z141" s="21">
        <f t="shared" si="35"/>
        <v>0</v>
      </c>
      <c r="AA141" s="21">
        <f t="shared" si="35"/>
        <v>0</v>
      </c>
      <c r="AB141" s="21">
        <f t="shared" si="35"/>
        <v>0</v>
      </c>
      <c r="AC141" s="21">
        <f t="shared" si="35"/>
        <v>0</v>
      </c>
      <c r="AD141" s="21">
        <f t="shared" si="35"/>
        <v>0</v>
      </c>
      <c r="AE141" s="21">
        <f t="shared" si="35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6">+C150+C151</f>
        <v>0</v>
      </c>
      <c r="D149" s="21">
        <f t="shared" si="36"/>
        <v>0</v>
      </c>
      <c r="E149" s="21">
        <f t="shared" si="36"/>
        <v>0</v>
      </c>
      <c r="F149" s="21">
        <f t="shared" si="36"/>
        <v>0</v>
      </c>
      <c r="G149" s="21">
        <f t="shared" si="36"/>
        <v>0</v>
      </c>
      <c r="H149" s="21">
        <f t="shared" si="36"/>
        <v>0</v>
      </c>
      <c r="I149" s="21">
        <f t="shared" si="36"/>
        <v>0</v>
      </c>
      <c r="J149" s="21">
        <f t="shared" si="36"/>
        <v>0</v>
      </c>
      <c r="K149" s="21">
        <f t="shared" si="36"/>
        <v>0</v>
      </c>
      <c r="L149" s="21">
        <f t="shared" si="36"/>
        <v>0</v>
      </c>
      <c r="M149" s="21">
        <f t="shared" si="36"/>
        <v>0</v>
      </c>
      <c r="N149" s="21">
        <f t="shared" si="36"/>
        <v>0</v>
      </c>
      <c r="O149" s="21">
        <f t="shared" si="36"/>
        <v>0</v>
      </c>
      <c r="P149" s="21">
        <f t="shared" si="36"/>
        <v>0</v>
      </c>
      <c r="Q149" s="21">
        <f t="shared" si="36"/>
        <v>0</v>
      </c>
      <c r="R149" s="21">
        <f t="shared" si="36"/>
        <v>0</v>
      </c>
      <c r="S149" s="21">
        <f t="shared" si="36"/>
        <v>0</v>
      </c>
      <c r="T149" s="21">
        <f t="shared" si="36"/>
        <v>0</v>
      </c>
      <c r="U149" s="21">
        <f t="shared" si="36"/>
        <v>0</v>
      </c>
      <c r="V149" s="21">
        <f t="shared" si="36"/>
        <v>0</v>
      </c>
      <c r="W149" s="21">
        <f t="shared" si="36"/>
        <v>0</v>
      </c>
      <c r="X149" s="21">
        <f t="shared" si="36"/>
        <v>0</v>
      </c>
      <c r="Y149" s="21">
        <f t="shared" si="36"/>
        <v>0</v>
      </c>
      <c r="Z149" s="21">
        <f t="shared" si="36"/>
        <v>0</v>
      </c>
      <c r="AA149" s="21">
        <f t="shared" si="36"/>
        <v>0</v>
      </c>
      <c r="AB149" s="21">
        <f t="shared" si="36"/>
        <v>0</v>
      </c>
      <c r="AC149" s="21">
        <f t="shared" si="36"/>
        <v>0</v>
      </c>
      <c r="AD149" s="21">
        <f t="shared" si="36"/>
        <v>0</v>
      </c>
      <c r="AE149" s="21">
        <f t="shared" si="36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x14ac:dyDescent="0.2">
      <c r="A161" s="13" t="s">
        <v>343</v>
      </c>
      <c r="B161" s="4" t="s">
        <v>344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>+C182</f>
        <v>1.1046721252294339E-4</v>
      </c>
      <c r="D173" s="21">
        <f t="shared" ref="D173:AE173" si="37">+D182</f>
        <v>1.1046721252294341E-4</v>
      </c>
      <c r="E173" s="21">
        <f t="shared" si="37"/>
        <v>1.1046721252294341E-4</v>
      </c>
      <c r="F173" s="21">
        <f t="shared" si="37"/>
        <v>1.1046721252294336E-4</v>
      </c>
      <c r="G173" s="21">
        <f t="shared" si="37"/>
        <v>1.1046721252294339E-4</v>
      </c>
      <c r="H173" s="21">
        <f t="shared" si="37"/>
        <v>1.1046721252294336E-4</v>
      </c>
      <c r="I173" s="21">
        <f t="shared" si="37"/>
        <v>1.1046721252294337E-4</v>
      </c>
      <c r="J173" s="21">
        <f t="shared" si="37"/>
        <v>1.1046721252294336E-4</v>
      </c>
      <c r="K173" s="21">
        <f t="shared" si="37"/>
        <v>1.1046721252294337E-4</v>
      </c>
      <c r="L173" s="21">
        <f t="shared" si="37"/>
        <v>1.1046721252294339E-4</v>
      </c>
      <c r="M173" s="21">
        <f t="shared" si="37"/>
        <v>1.1046721252294337E-4</v>
      </c>
      <c r="N173" s="21">
        <f t="shared" si="37"/>
        <v>1.1046721252294339E-4</v>
      </c>
      <c r="O173" s="21">
        <f t="shared" si="37"/>
        <v>1.1046721252294339E-4</v>
      </c>
      <c r="P173" s="21">
        <f t="shared" si="37"/>
        <v>1.1050977096812678E-4</v>
      </c>
      <c r="Q173" s="21">
        <f t="shared" si="37"/>
        <v>1.1054933431947482E-4</v>
      </c>
      <c r="R173" s="21">
        <f t="shared" si="37"/>
        <v>1.105970931306815E-4</v>
      </c>
      <c r="S173" s="21">
        <f t="shared" si="37"/>
        <v>1.1061818340285279E-4</v>
      </c>
      <c r="T173" s="21">
        <f t="shared" si="37"/>
        <v>1.1064599064013395E-4</v>
      </c>
      <c r="U173" s="21">
        <f t="shared" si="37"/>
        <v>1.1070219102050184E-4</v>
      </c>
      <c r="V173" s="21">
        <f t="shared" si="37"/>
        <v>1.1077283538968199E-4</v>
      </c>
      <c r="W173" s="21">
        <f t="shared" si="37"/>
        <v>1.1086025629822241E-4</v>
      </c>
      <c r="X173" s="21">
        <f t="shared" si="37"/>
        <v>1.1090332250400381E-4</v>
      </c>
      <c r="Y173" s="21">
        <f t="shared" si="37"/>
        <v>9.2556752254684582E-5</v>
      </c>
      <c r="Z173" s="21">
        <f t="shared" si="37"/>
        <v>7.4259264679921082E-5</v>
      </c>
      <c r="AA173" s="21">
        <f t="shared" si="37"/>
        <v>7.9033878380206041E-5</v>
      </c>
      <c r="AB173" s="21">
        <f t="shared" si="37"/>
        <v>8.3801990814446879E-5</v>
      </c>
      <c r="AC173" s="21">
        <f t="shared" si="37"/>
        <v>6.7835162850881262E-5</v>
      </c>
      <c r="AD173" s="21">
        <f t="shared" si="37"/>
        <v>5.5272582202986127E-5</v>
      </c>
      <c r="AE173" s="21">
        <f t="shared" si="37"/>
        <v>4.2583005715685556E-5</v>
      </c>
    </row>
    <row r="174" spans="1:31" x14ac:dyDescent="0.2">
      <c r="A174" s="13" t="s">
        <v>360</v>
      </c>
      <c r="B174" s="4" t="s">
        <v>361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>
        <f>+C183+C184+C185</f>
        <v>1.1046721252294339E-4</v>
      </c>
      <c r="D182" s="21">
        <f t="shared" ref="D182:AE182" si="38">+D183+D184+D185</f>
        <v>1.1046721252294341E-4</v>
      </c>
      <c r="E182" s="21">
        <f t="shared" si="38"/>
        <v>1.1046721252294341E-4</v>
      </c>
      <c r="F182" s="21">
        <f t="shared" si="38"/>
        <v>1.1046721252294336E-4</v>
      </c>
      <c r="G182" s="21">
        <f t="shared" si="38"/>
        <v>1.1046721252294339E-4</v>
      </c>
      <c r="H182" s="21">
        <f t="shared" si="38"/>
        <v>1.1046721252294336E-4</v>
      </c>
      <c r="I182" s="21">
        <f t="shared" si="38"/>
        <v>1.1046721252294337E-4</v>
      </c>
      <c r="J182" s="21">
        <f t="shared" si="38"/>
        <v>1.1046721252294336E-4</v>
      </c>
      <c r="K182" s="21">
        <f t="shared" si="38"/>
        <v>1.1046721252294337E-4</v>
      </c>
      <c r="L182" s="21">
        <f t="shared" si="38"/>
        <v>1.1046721252294339E-4</v>
      </c>
      <c r="M182" s="21">
        <f t="shared" si="38"/>
        <v>1.1046721252294337E-4</v>
      </c>
      <c r="N182" s="21">
        <f t="shared" si="38"/>
        <v>1.1046721252294339E-4</v>
      </c>
      <c r="O182" s="21">
        <f t="shared" si="38"/>
        <v>1.1046721252294339E-4</v>
      </c>
      <c r="P182" s="21">
        <f t="shared" si="38"/>
        <v>1.1050977096812678E-4</v>
      </c>
      <c r="Q182" s="21">
        <f t="shared" si="38"/>
        <v>1.1054933431947482E-4</v>
      </c>
      <c r="R182" s="21">
        <f t="shared" si="38"/>
        <v>1.105970931306815E-4</v>
      </c>
      <c r="S182" s="21">
        <f t="shared" si="38"/>
        <v>1.1061818340285279E-4</v>
      </c>
      <c r="T182" s="21">
        <f t="shared" si="38"/>
        <v>1.1064599064013395E-4</v>
      </c>
      <c r="U182" s="21">
        <f t="shared" si="38"/>
        <v>1.1070219102050184E-4</v>
      </c>
      <c r="V182" s="21">
        <f t="shared" si="38"/>
        <v>1.1077283538968199E-4</v>
      </c>
      <c r="W182" s="21">
        <f t="shared" si="38"/>
        <v>1.1086025629822241E-4</v>
      </c>
      <c r="X182" s="21">
        <f t="shared" si="38"/>
        <v>1.1090332250400381E-4</v>
      </c>
      <c r="Y182" s="21">
        <f t="shared" si="38"/>
        <v>9.2556752254684582E-5</v>
      </c>
      <c r="Z182" s="21">
        <f t="shared" si="38"/>
        <v>7.4259264679921082E-5</v>
      </c>
      <c r="AA182" s="21">
        <f t="shared" si="38"/>
        <v>7.9033878380206041E-5</v>
      </c>
      <c r="AB182" s="21">
        <f t="shared" si="38"/>
        <v>8.3801990814446879E-5</v>
      </c>
      <c r="AC182" s="21">
        <f t="shared" si="38"/>
        <v>6.7835162850881262E-5</v>
      </c>
      <c r="AD182" s="21">
        <f t="shared" si="38"/>
        <v>5.5272582202986127E-5</v>
      </c>
      <c r="AE182" s="21">
        <f t="shared" si="38"/>
        <v>4.2583005715685556E-5</v>
      </c>
    </row>
    <row r="183" spans="1:31" x14ac:dyDescent="0.2">
      <c r="A183" s="13" t="s">
        <v>377</v>
      </c>
      <c r="B183" s="4" t="s">
        <v>378</v>
      </c>
      <c r="C183" s="27">
        <v>1.1046721252294339E-4</v>
      </c>
      <c r="D183" s="27">
        <v>1.1046721252294341E-4</v>
      </c>
      <c r="E183" s="27">
        <v>1.1046721252294341E-4</v>
      </c>
      <c r="F183" s="27">
        <v>1.1046721252294336E-4</v>
      </c>
      <c r="G183" s="27">
        <v>1.1046721252294339E-4</v>
      </c>
      <c r="H183" s="27">
        <v>1.1046721252294336E-4</v>
      </c>
      <c r="I183" s="27">
        <v>1.1046721252294337E-4</v>
      </c>
      <c r="J183" s="27">
        <v>1.1046721252294336E-4</v>
      </c>
      <c r="K183" s="27">
        <v>1.1046721252294337E-4</v>
      </c>
      <c r="L183" s="27">
        <v>1.1046721252294339E-4</v>
      </c>
      <c r="M183" s="27">
        <v>1.1046721252294337E-4</v>
      </c>
      <c r="N183" s="27">
        <v>1.1046721252294339E-4</v>
      </c>
      <c r="O183" s="27">
        <v>1.1046721252294339E-4</v>
      </c>
      <c r="P183" s="27">
        <v>1.1050977096812678E-4</v>
      </c>
      <c r="Q183" s="27">
        <v>1.1054933431947482E-4</v>
      </c>
      <c r="R183" s="27">
        <v>1.105970931306815E-4</v>
      </c>
      <c r="S183" s="27">
        <v>1.1061818340285279E-4</v>
      </c>
      <c r="T183" s="27">
        <v>1.1064599064013395E-4</v>
      </c>
      <c r="U183" s="27">
        <v>1.1070219102050184E-4</v>
      </c>
      <c r="V183" s="27">
        <v>1.1077283538968199E-4</v>
      </c>
      <c r="W183" s="27">
        <v>1.1086025629822241E-4</v>
      </c>
      <c r="X183" s="27">
        <v>1.1090332250400381E-4</v>
      </c>
      <c r="Y183" s="27">
        <v>9.2556752254684582E-5</v>
      </c>
      <c r="Z183" s="27">
        <v>7.4259264679921082E-5</v>
      </c>
      <c r="AA183" s="27">
        <v>7.9033878380206041E-5</v>
      </c>
      <c r="AB183" s="27">
        <v>8.3801990814446879E-5</v>
      </c>
      <c r="AC183" s="27">
        <v>6.7835162850881262E-5</v>
      </c>
      <c r="AD183" s="27">
        <v>5.5272582202986127E-5</v>
      </c>
      <c r="AE183" s="27">
        <v>4.2583005715685556E-5</v>
      </c>
    </row>
    <row r="184" spans="1:31" x14ac:dyDescent="0.2">
      <c r="A184" s="13" t="s">
        <v>379</v>
      </c>
      <c r="B184" s="4" t="s">
        <v>380</v>
      </c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</row>
    <row r="185" spans="1:31" x14ac:dyDescent="0.2">
      <c r="A185" s="13" t="s">
        <v>381</v>
      </c>
      <c r="B185" s="4" t="s">
        <v>267</v>
      </c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9">+C192+C216+C252+C257+C286+C287+C291+C294+C295+C296</f>
        <v>1.1322577971594625</v>
      </c>
      <c r="D191" s="28">
        <f t="shared" si="39"/>
        <v>1.1424772372520882</v>
      </c>
      <c r="E191" s="28">
        <f t="shared" si="39"/>
        <v>1.1883018271013968</v>
      </c>
      <c r="F191" s="28">
        <f t="shared" si="39"/>
        <v>1.258625078236876</v>
      </c>
      <c r="G191" s="28">
        <f t="shared" si="39"/>
        <v>1.3210074572216972</v>
      </c>
      <c r="H191" s="28">
        <f t="shared" si="39"/>
        <v>1.3822548719277798</v>
      </c>
      <c r="I191" s="28">
        <f t="shared" si="39"/>
        <v>1.3870922769216478</v>
      </c>
      <c r="J191" s="28">
        <f t="shared" si="39"/>
        <v>1.3717494613080301</v>
      </c>
      <c r="K191" s="28">
        <f t="shared" si="39"/>
        <v>1.3604827199037164</v>
      </c>
      <c r="L191" s="28">
        <f t="shared" si="39"/>
        <v>1.3845219674793807</v>
      </c>
      <c r="M191" s="28">
        <f t="shared" si="39"/>
        <v>1.3094488273149696</v>
      </c>
      <c r="N191" s="28">
        <f t="shared" si="39"/>
        <v>1.373053809677572</v>
      </c>
      <c r="O191" s="28">
        <f t="shared" si="39"/>
        <v>1.4481069230681007</v>
      </c>
      <c r="P191" s="28">
        <f t="shared" si="39"/>
        <v>1.3868761254399233</v>
      </c>
      <c r="Q191" s="28">
        <f t="shared" si="39"/>
        <v>1.5253947018746508</v>
      </c>
      <c r="R191" s="28">
        <f t="shared" si="39"/>
        <v>1.4720615609972989</v>
      </c>
      <c r="S191" s="28">
        <f t="shared" si="39"/>
        <v>1.5352790309546795</v>
      </c>
      <c r="T191" s="28">
        <f t="shared" si="39"/>
        <v>1.6046487126882234</v>
      </c>
      <c r="U191" s="28">
        <f t="shared" si="39"/>
        <v>1.7184871459527133</v>
      </c>
      <c r="V191" s="28">
        <f t="shared" si="39"/>
        <v>1.7912968403500424</v>
      </c>
      <c r="W191" s="28">
        <f t="shared" si="39"/>
        <v>1.859658117707123</v>
      </c>
      <c r="X191" s="28">
        <f t="shared" si="39"/>
        <v>1.763678790382694</v>
      </c>
      <c r="Y191" s="28">
        <f t="shared" si="39"/>
        <v>1.6695982063408605</v>
      </c>
      <c r="Z191" s="28">
        <f t="shared" si="39"/>
        <v>1.6934935984351267</v>
      </c>
      <c r="AA191" s="28">
        <f t="shared" si="39"/>
        <v>1.6625093609652084</v>
      </c>
      <c r="AB191" s="28">
        <f t="shared" si="39"/>
        <v>1.7322196747658363</v>
      </c>
      <c r="AC191" s="28">
        <f t="shared" si="39"/>
        <v>1.7805060178148198</v>
      </c>
      <c r="AD191" s="28">
        <f t="shared" si="39"/>
        <v>1.812386650074358</v>
      </c>
      <c r="AE191" s="28">
        <f t="shared" si="39"/>
        <v>1.8657224918496282</v>
      </c>
    </row>
    <row r="192" spans="1:31" x14ac:dyDescent="0.2">
      <c r="A192" s="80" t="s">
        <v>392</v>
      </c>
      <c r="B192" s="4" t="s">
        <v>393</v>
      </c>
      <c r="C192" s="21">
        <f t="shared" ref="C192:AE192" si="40">+C193++C201+C202+C206</f>
        <v>0</v>
      </c>
      <c r="D192" s="21">
        <f t="shared" si="40"/>
        <v>0</v>
      </c>
      <c r="E192" s="21">
        <f t="shared" si="40"/>
        <v>0</v>
      </c>
      <c r="F192" s="21">
        <f t="shared" si="40"/>
        <v>0</v>
      </c>
      <c r="G192" s="21">
        <f t="shared" si="40"/>
        <v>0</v>
      </c>
      <c r="H192" s="21">
        <f t="shared" si="40"/>
        <v>0</v>
      </c>
      <c r="I192" s="21">
        <f t="shared" si="40"/>
        <v>0</v>
      </c>
      <c r="J192" s="21">
        <f t="shared" si="40"/>
        <v>0</v>
      </c>
      <c r="K192" s="21">
        <f t="shared" si="40"/>
        <v>0</v>
      </c>
      <c r="L192" s="21">
        <f t="shared" si="40"/>
        <v>0</v>
      </c>
      <c r="M192" s="21">
        <f t="shared" si="40"/>
        <v>0</v>
      </c>
      <c r="N192" s="21">
        <f t="shared" si="40"/>
        <v>0</v>
      </c>
      <c r="O192" s="21">
        <f t="shared" si="40"/>
        <v>0</v>
      </c>
      <c r="P192" s="21">
        <f t="shared" si="40"/>
        <v>0</v>
      </c>
      <c r="Q192" s="21">
        <f t="shared" si="40"/>
        <v>0</v>
      </c>
      <c r="R192" s="21">
        <f t="shared" si="40"/>
        <v>0</v>
      </c>
      <c r="S192" s="21">
        <f t="shared" si="40"/>
        <v>0</v>
      </c>
      <c r="T192" s="21">
        <f t="shared" si="40"/>
        <v>0</v>
      </c>
      <c r="U192" s="21">
        <f t="shared" si="40"/>
        <v>0</v>
      </c>
      <c r="V192" s="21">
        <f t="shared" si="40"/>
        <v>0</v>
      </c>
      <c r="W192" s="21">
        <f t="shared" si="40"/>
        <v>0</v>
      </c>
      <c r="X192" s="21">
        <f t="shared" si="40"/>
        <v>0</v>
      </c>
      <c r="Y192" s="21">
        <f t="shared" si="40"/>
        <v>0</v>
      </c>
      <c r="Z192" s="21">
        <f t="shared" si="40"/>
        <v>0</v>
      </c>
      <c r="AA192" s="21">
        <f t="shared" si="40"/>
        <v>0</v>
      </c>
      <c r="AB192" s="21">
        <f t="shared" si="40"/>
        <v>0</v>
      </c>
      <c r="AC192" s="21">
        <f t="shared" si="40"/>
        <v>0</v>
      </c>
      <c r="AD192" s="21">
        <f t="shared" si="40"/>
        <v>0</v>
      </c>
      <c r="AE192" s="21">
        <f t="shared" si="40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41">+C194+C195</f>
        <v>0</v>
      </c>
      <c r="D193" s="21">
        <f t="shared" si="41"/>
        <v>0</v>
      </c>
      <c r="E193" s="21">
        <f t="shared" si="41"/>
        <v>0</v>
      </c>
      <c r="F193" s="21">
        <f t="shared" si="41"/>
        <v>0</v>
      </c>
      <c r="G193" s="21">
        <f t="shared" si="41"/>
        <v>0</v>
      </c>
      <c r="H193" s="21">
        <f t="shared" si="41"/>
        <v>0</v>
      </c>
      <c r="I193" s="21">
        <f t="shared" si="41"/>
        <v>0</v>
      </c>
      <c r="J193" s="21">
        <f t="shared" si="41"/>
        <v>0</v>
      </c>
      <c r="K193" s="21">
        <f t="shared" si="41"/>
        <v>0</v>
      </c>
      <c r="L193" s="21">
        <f t="shared" si="41"/>
        <v>0</v>
      </c>
      <c r="M193" s="21">
        <f t="shared" si="41"/>
        <v>0</v>
      </c>
      <c r="N193" s="21">
        <f t="shared" si="41"/>
        <v>0</v>
      </c>
      <c r="O193" s="21">
        <f t="shared" si="41"/>
        <v>0</v>
      </c>
      <c r="P193" s="21">
        <f t="shared" si="41"/>
        <v>0</v>
      </c>
      <c r="Q193" s="21">
        <f t="shared" si="41"/>
        <v>0</v>
      </c>
      <c r="R193" s="21">
        <f t="shared" si="41"/>
        <v>0</v>
      </c>
      <c r="S193" s="21">
        <f t="shared" si="41"/>
        <v>0</v>
      </c>
      <c r="T193" s="21">
        <f t="shared" si="41"/>
        <v>0</v>
      </c>
      <c r="U193" s="21">
        <f t="shared" si="41"/>
        <v>0</v>
      </c>
      <c r="V193" s="21">
        <f t="shared" si="41"/>
        <v>0</v>
      </c>
      <c r="W193" s="21">
        <f t="shared" si="41"/>
        <v>0</v>
      </c>
      <c r="X193" s="21">
        <f t="shared" si="41"/>
        <v>0</v>
      </c>
      <c r="Y193" s="21">
        <f t="shared" si="41"/>
        <v>0</v>
      </c>
      <c r="Z193" s="21">
        <f t="shared" si="41"/>
        <v>0</v>
      </c>
      <c r="AA193" s="21">
        <f t="shared" si="41"/>
        <v>0</v>
      </c>
      <c r="AB193" s="21">
        <f t="shared" si="41"/>
        <v>0</v>
      </c>
      <c r="AC193" s="21">
        <f t="shared" si="41"/>
        <v>0</v>
      </c>
      <c r="AD193" s="21">
        <f t="shared" si="41"/>
        <v>0</v>
      </c>
      <c r="AE193" s="21">
        <f t="shared" si="41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42">+C196+C197+C198+C199+C200</f>
        <v>0</v>
      </c>
      <c r="D195" s="21">
        <f t="shared" si="42"/>
        <v>0</v>
      </c>
      <c r="E195" s="21">
        <f t="shared" si="42"/>
        <v>0</v>
      </c>
      <c r="F195" s="21">
        <f t="shared" si="42"/>
        <v>0</v>
      </c>
      <c r="G195" s="21">
        <f t="shared" si="42"/>
        <v>0</v>
      </c>
      <c r="H195" s="21">
        <f t="shared" si="42"/>
        <v>0</v>
      </c>
      <c r="I195" s="21">
        <f t="shared" si="42"/>
        <v>0</v>
      </c>
      <c r="J195" s="21">
        <f t="shared" si="42"/>
        <v>0</v>
      </c>
      <c r="K195" s="21">
        <f t="shared" si="42"/>
        <v>0</v>
      </c>
      <c r="L195" s="21">
        <f t="shared" si="42"/>
        <v>0</v>
      </c>
      <c r="M195" s="21">
        <f t="shared" si="42"/>
        <v>0</v>
      </c>
      <c r="N195" s="21">
        <f t="shared" si="42"/>
        <v>0</v>
      </c>
      <c r="O195" s="21">
        <f t="shared" si="42"/>
        <v>0</v>
      </c>
      <c r="P195" s="21">
        <f t="shared" si="42"/>
        <v>0</v>
      </c>
      <c r="Q195" s="21">
        <f t="shared" si="42"/>
        <v>0</v>
      </c>
      <c r="R195" s="21">
        <f t="shared" si="42"/>
        <v>0</v>
      </c>
      <c r="S195" s="21">
        <f t="shared" si="42"/>
        <v>0</v>
      </c>
      <c r="T195" s="21">
        <f t="shared" si="42"/>
        <v>0</v>
      </c>
      <c r="U195" s="21">
        <f t="shared" si="42"/>
        <v>0</v>
      </c>
      <c r="V195" s="21">
        <f t="shared" si="42"/>
        <v>0</v>
      </c>
      <c r="W195" s="21">
        <f t="shared" si="42"/>
        <v>0</v>
      </c>
      <c r="X195" s="21">
        <f t="shared" si="42"/>
        <v>0</v>
      </c>
      <c r="Y195" s="21">
        <f t="shared" si="42"/>
        <v>0</v>
      </c>
      <c r="Z195" s="21">
        <f t="shared" si="42"/>
        <v>0</v>
      </c>
      <c r="AA195" s="21">
        <f t="shared" si="42"/>
        <v>0</v>
      </c>
      <c r="AB195" s="21">
        <f t="shared" si="42"/>
        <v>0</v>
      </c>
      <c r="AC195" s="21">
        <f t="shared" si="42"/>
        <v>0</v>
      </c>
      <c r="AD195" s="21">
        <f t="shared" si="42"/>
        <v>0</v>
      </c>
      <c r="AE195" s="21">
        <f t="shared" si="42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3">+C203+C204+C205</f>
        <v>0</v>
      </c>
      <c r="D202" s="21">
        <f t="shared" si="43"/>
        <v>0</v>
      </c>
      <c r="E202" s="21">
        <f t="shared" si="43"/>
        <v>0</v>
      </c>
      <c r="F202" s="21">
        <f t="shared" si="43"/>
        <v>0</v>
      </c>
      <c r="G202" s="21">
        <f t="shared" si="43"/>
        <v>0</v>
      </c>
      <c r="H202" s="21">
        <f t="shared" si="43"/>
        <v>0</v>
      </c>
      <c r="I202" s="21">
        <f t="shared" si="43"/>
        <v>0</v>
      </c>
      <c r="J202" s="21">
        <f t="shared" si="43"/>
        <v>0</v>
      </c>
      <c r="K202" s="21">
        <f t="shared" si="43"/>
        <v>0</v>
      </c>
      <c r="L202" s="21">
        <f t="shared" si="43"/>
        <v>0</v>
      </c>
      <c r="M202" s="21">
        <f t="shared" si="43"/>
        <v>0</v>
      </c>
      <c r="N202" s="21">
        <f t="shared" si="43"/>
        <v>0</v>
      </c>
      <c r="O202" s="21">
        <f t="shared" si="43"/>
        <v>0</v>
      </c>
      <c r="P202" s="21">
        <f t="shared" si="43"/>
        <v>0</v>
      </c>
      <c r="Q202" s="21">
        <f t="shared" si="43"/>
        <v>0</v>
      </c>
      <c r="R202" s="21">
        <f t="shared" si="43"/>
        <v>0</v>
      </c>
      <c r="S202" s="21">
        <f t="shared" si="43"/>
        <v>0</v>
      </c>
      <c r="T202" s="21">
        <f t="shared" si="43"/>
        <v>0</v>
      </c>
      <c r="U202" s="21">
        <f t="shared" si="43"/>
        <v>0</v>
      </c>
      <c r="V202" s="21">
        <f t="shared" si="43"/>
        <v>0</v>
      </c>
      <c r="W202" s="21">
        <f t="shared" si="43"/>
        <v>0</v>
      </c>
      <c r="X202" s="21">
        <f t="shared" si="43"/>
        <v>0</v>
      </c>
      <c r="Y202" s="21">
        <f t="shared" si="43"/>
        <v>0</v>
      </c>
      <c r="Z202" s="21">
        <f t="shared" si="43"/>
        <v>0</v>
      </c>
      <c r="AA202" s="21">
        <f t="shared" si="43"/>
        <v>0</v>
      </c>
      <c r="AB202" s="21">
        <f t="shared" si="43"/>
        <v>0</v>
      </c>
      <c r="AC202" s="21">
        <f t="shared" si="43"/>
        <v>0</v>
      </c>
      <c r="AD202" s="21">
        <f t="shared" si="43"/>
        <v>0</v>
      </c>
      <c r="AE202" s="21">
        <f t="shared" si="43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4">+C207+C208+C209+C210+C211+C212+C213</f>
        <v>0</v>
      </c>
      <c r="D206" s="21">
        <f t="shared" si="44"/>
        <v>0</v>
      </c>
      <c r="E206" s="21">
        <f t="shared" si="44"/>
        <v>0</v>
      </c>
      <c r="F206" s="21">
        <f t="shared" si="44"/>
        <v>0</v>
      </c>
      <c r="G206" s="21">
        <f t="shared" si="44"/>
        <v>0</v>
      </c>
      <c r="H206" s="21">
        <f t="shared" si="44"/>
        <v>0</v>
      </c>
      <c r="I206" s="21">
        <f t="shared" si="44"/>
        <v>0</v>
      </c>
      <c r="J206" s="21">
        <f t="shared" si="44"/>
        <v>0</v>
      </c>
      <c r="K206" s="21">
        <f t="shared" si="44"/>
        <v>0</v>
      </c>
      <c r="L206" s="21">
        <f t="shared" si="44"/>
        <v>0</v>
      </c>
      <c r="M206" s="21">
        <f t="shared" si="44"/>
        <v>0</v>
      </c>
      <c r="N206" s="21">
        <f t="shared" si="44"/>
        <v>0</v>
      </c>
      <c r="O206" s="21">
        <f t="shared" si="44"/>
        <v>0</v>
      </c>
      <c r="P206" s="21">
        <f t="shared" si="44"/>
        <v>0</v>
      </c>
      <c r="Q206" s="21">
        <f t="shared" si="44"/>
        <v>0</v>
      </c>
      <c r="R206" s="21">
        <f t="shared" si="44"/>
        <v>0</v>
      </c>
      <c r="S206" s="21">
        <f t="shared" si="44"/>
        <v>0</v>
      </c>
      <c r="T206" s="21">
        <f t="shared" si="44"/>
        <v>0</v>
      </c>
      <c r="U206" s="21">
        <f t="shared" si="44"/>
        <v>0</v>
      </c>
      <c r="V206" s="21">
        <f t="shared" si="44"/>
        <v>0</v>
      </c>
      <c r="W206" s="21">
        <f t="shared" si="44"/>
        <v>0</v>
      </c>
      <c r="X206" s="21">
        <f t="shared" si="44"/>
        <v>0</v>
      </c>
      <c r="Y206" s="21">
        <f t="shared" si="44"/>
        <v>0</v>
      </c>
      <c r="Z206" s="21">
        <f t="shared" si="44"/>
        <v>0</v>
      </c>
      <c r="AA206" s="21">
        <f t="shared" si="44"/>
        <v>0</v>
      </c>
      <c r="AB206" s="21">
        <f t="shared" si="44"/>
        <v>0</v>
      </c>
      <c r="AC206" s="21">
        <f t="shared" si="44"/>
        <v>0</v>
      </c>
      <c r="AD206" s="21">
        <f t="shared" si="44"/>
        <v>0</v>
      </c>
      <c r="AE206" s="21">
        <f t="shared" si="44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5">+C214+C215</f>
        <v>0</v>
      </c>
      <c r="D213" s="21">
        <f t="shared" si="45"/>
        <v>0</v>
      </c>
      <c r="E213" s="21">
        <f t="shared" si="45"/>
        <v>0</v>
      </c>
      <c r="F213" s="21">
        <f t="shared" si="45"/>
        <v>0</v>
      </c>
      <c r="G213" s="21">
        <f t="shared" si="45"/>
        <v>0</v>
      </c>
      <c r="H213" s="21">
        <f t="shared" si="45"/>
        <v>0</v>
      </c>
      <c r="I213" s="21">
        <f t="shared" si="45"/>
        <v>0</v>
      </c>
      <c r="J213" s="21">
        <f t="shared" si="45"/>
        <v>0</v>
      </c>
      <c r="K213" s="21">
        <f t="shared" si="45"/>
        <v>0</v>
      </c>
      <c r="L213" s="21">
        <f t="shared" si="45"/>
        <v>0</v>
      </c>
      <c r="M213" s="21">
        <f t="shared" si="45"/>
        <v>0</v>
      </c>
      <c r="N213" s="21">
        <f t="shared" si="45"/>
        <v>0</v>
      </c>
      <c r="O213" s="21">
        <f t="shared" si="45"/>
        <v>0</v>
      </c>
      <c r="P213" s="21">
        <f t="shared" si="45"/>
        <v>0</v>
      </c>
      <c r="Q213" s="21">
        <f t="shared" si="45"/>
        <v>0</v>
      </c>
      <c r="R213" s="21">
        <f t="shared" si="45"/>
        <v>0</v>
      </c>
      <c r="S213" s="21">
        <f t="shared" si="45"/>
        <v>0</v>
      </c>
      <c r="T213" s="21">
        <f t="shared" si="45"/>
        <v>0</v>
      </c>
      <c r="U213" s="21">
        <f t="shared" si="45"/>
        <v>0</v>
      </c>
      <c r="V213" s="21">
        <f t="shared" si="45"/>
        <v>0</v>
      </c>
      <c r="W213" s="21">
        <f t="shared" si="45"/>
        <v>0</v>
      </c>
      <c r="X213" s="21">
        <f t="shared" si="45"/>
        <v>0</v>
      </c>
      <c r="Y213" s="21">
        <f t="shared" si="45"/>
        <v>0</v>
      </c>
      <c r="Z213" s="21">
        <f t="shared" si="45"/>
        <v>0</v>
      </c>
      <c r="AA213" s="21">
        <f t="shared" si="45"/>
        <v>0</v>
      </c>
      <c r="AB213" s="21">
        <f t="shared" si="45"/>
        <v>0</v>
      </c>
      <c r="AC213" s="21">
        <f t="shared" si="45"/>
        <v>0</v>
      </c>
      <c r="AD213" s="21">
        <f t="shared" si="45"/>
        <v>0</v>
      </c>
      <c r="AE213" s="21">
        <f t="shared" si="45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6">+C217+C225+C226+C230+C240</f>
        <v>4.9247413255905079E-2</v>
      </c>
      <c r="D216" s="21">
        <f t="shared" si="46"/>
        <v>5.1895847166870214E-2</v>
      </c>
      <c r="E216" s="21">
        <f t="shared" si="46"/>
        <v>5.3834209119875673E-2</v>
      </c>
      <c r="F216" s="21">
        <f t="shared" si="46"/>
        <v>5.5786824162853278E-2</v>
      </c>
      <c r="G216" s="21">
        <f t="shared" si="46"/>
        <v>5.8697558260510985E-2</v>
      </c>
      <c r="H216" s="21">
        <f t="shared" si="46"/>
        <v>6.28531995715714E-2</v>
      </c>
      <c r="I216" s="21">
        <f t="shared" si="46"/>
        <v>6.681909918584486E-2</v>
      </c>
      <c r="J216" s="21">
        <f t="shared" si="46"/>
        <v>7.3027658672752349E-2</v>
      </c>
      <c r="K216" s="21">
        <f t="shared" si="46"/>
        <v>7.5953834030649842E-2</v>
      </c>
      <c r="L216" s="21">
        <f t="shared" si="46"/>
        <v>8.1395551861527832E-2</v>
      </c>
      <c r="M216" s="21">
        <f t="shared" si="46"/>
        <v>8.3493354132604655E-2</v>
      </c>
      <c r="N216" s="21">
        <f t="shared" si="46"/>
        <v>0.12568509097639069</v>
      </c>
      <c r="O216" s="21">
        <f t="shared" si="46"/>
        <v>0.13410168670573719</v>
      </c>
      <c r="P216" s="21">
        <f t="shared" si="46"/>
        <v>0.13490253353840975</v>
      </c>
      <c r="Q216" s="21">
        <f t="shared" si="46"/>
        <v>0.14725342659233961</v>
      </c>
      <c r="R216" s="21">
        <f t="shared" si="46"/>
        <v>0.16701964268301164</v>
      </c>
      <c r="S216" s="21">
        <f t="shared" si="46"/>
        <v>0.19138779572968978</v>
      </c>
      <c r="T216" s="21">
        <f t="shared" si="46"/>
        <v>0.20563327730920872</v>
      </c>
      <c r="U216" s="21">
        <f t="shared" si="46"/>
        <v>0.2199147433367778</v>
      </c>
      <c r="V216" s="21">
        <f t="shared" si="46"/>
        <v>0.23405606426620951</v>
      </c>
      <c r="W216" s="21">
        <f t="shared" si="46"/>
        <v>0.25529764089514217</v>
      </c>
      <c r="X216" s="21">
        <f t="shared" si="46"/>
        <v>0.26788858061258169</v>
      </c>
      <c r="Y216" s="21">
        <f t="shared" si="46"/>
        <v>0.27972198301382745</v>
      </c>
      <c r="Z216" s="21">
        <f t="shared" si="46"/>
        <v>0.27170368039807247</v>
      </c>
      <c r="AA216" s="21">
        <f t="shared" si="46"/>
        <v>0.24938706961675861</v>
      </c>
      <c r="AB216" s="21">
        <f t="shared" si="46"/>
        <v>0.26861456955689844</v>
      </c>
      <c r="AC216" s="21">
        <f t="shared" si="46"/>
        <v>0.28144079383711518</v>
      </c>
      <c r="AD216" s="21">
        <f t="shared" si="46"/>
        <v>0.28920236398724397</v>
      </c>
      <c r="AE216" s="21">
        <f t="shared" si="46"/>
        <v>0.30386809404637782</v>
      </c>
    </row>
    <row r="217" spans="1:31" x14ac:dyDescent="0.2">
      <c r="A217" s="80" t="s">
        <v>441</v>
      </c>
      <c r="B217" s="4" t="s">
        <v>395</v>
      </c>
      <c r="C217" s="21">
        <f t="shared" ref="C217:AE217" si="47">+C218+C219</f>
        <v>3.8141206952575471E-3</v>
      </c>
      <c r="D217" s="21">
        <f t="shared" si="47"/>
        <v>3.8491458752075349E-3</v>
      </c>
      <c r="E217" s="21">
        <f t="shared" si="47"/>
        <v>4.0362943014331121E-3</v>
      </c>
      <c r="F217" s="21">
        <f t="shared" si="47"/>
        <v>4.2120671056219234E-3</v>
      </c>
      <c r="G217" s="21">
        <f t="shared" si="47"/>
        <v>4.3807553218232218E-3</v>
      </c>
      <c r="H217" s="21">
        <f t="shared" si="47"/>
        <v>4.4841406082208731E-3</v>
      </c>
      <c r="I217" s="21">
        <f t="shared" si="47"/>
        <v>4.6136848249913676E-3</v>
      </c>
      <c r="J217" s="21">
        <f t="shared" si="47"/>
        <v>5.0500869514615411E-3</v>
      </c>
      <c r="K217" s="21">
        <f t="shared" si="47"/>
        <v>4.7749991572800018E-3</v>
      </c>
      <c r="L217" s="21">
        <f t="shared" si="47"/>
        <v>4.4983592131608817E-3</v>
      </c>
      <c r="M217" s="21">
        <f t="shared" si="47"/>
        <v>4.2201671191041791E-3</v>
      </c>
      <c r="N217" s="21">
        <f t="shared" si="47"/>
        <v>3.9404228751098933E-3</v>
      </c>
      <c r="O217" s="21">
        <f t="shared" si="47"/>
        <v>3.6591264811780253E-3</v>
      </c>
      <c r="P217" s="21">
        <f t="shared" si="47"/>
        <v>3.376277937308575E-3</v>
      </c>
      <c r="Q217" s="21">
        <f t="shared" si="47"/>
        <v>3.0918772435015417E-3</v>
      </c>
      <c r="R217" s="21">
        <f t="shared" si="47"/>
        <v>2.8059243997569264E-3</v>
      </c>
      <c r="S217" s="21">
        <f t="shared" si="47"/>
        <v>2.5184194060747286E-3</v>
      </c>
      <c r="T217" s="21">
        <f t="shared" si="47"/>
        <v>2.2293622624549479E-3</v>
      </c>
      <c r="U217" s="21">
        <f t="shared" si="47"/>
        <v>2.1280910394587491E-3</v>
      </c>
      <c r="V217" s="21">
        <f t="shared" si="47"/>
        <v>2.0262589653237181E-3</v>
      </c>
      <c r="W217" s="21">
        <f t="shared" si="47"/>
        <v>1.9238660400498545E-3</v>
      </c>
      <c r="X217" s="21">
        <f t="shared" si="47"/>
        <v>1.8209122636371569E-3</v>
      </c>
      <c r="Y217" s="21">
        <f t="shared" si="47"/>
        <v>1.8803880901258566E-3</v>
      </c>
      <c r="Z217" s="21">
        <f t="shared" si="47"/>
        <v>1.9401475756002859E-3</v>
      </c>
      <c r="AA217" s="21">
        <f t="shared" si="47"/>
        <v>1.773549201202396E-3</v>
      </c>
      <c r="AB217" s="21">
        <f t="shared" si="47"/>
        <v>1.6060662305383891E-3</v>
      </c>
      <c r="AC217" s="21">
        <f t="shared" si="47"/>
        <v>1.3914227517416763E-3</v>
      </c>
      <c r="AD217" s="21">
        <f t="shared" si="47"/>
        <v>1.1726505679821428E-3</v>
      </c>
      <c r="AE217" s="21">
        <f t="shared" si="47"/>
        <v>9.5387838422260937E-4</v>
      </c>
    </row>
    <row r="218" spans="1:31" x14ac:dyDescent="0.2">
      <c r="A218" s="80" t="s">
        <v>442</v>
      </c>
      <c r="B218" s="4" t="s">
        <v>397</v>
      </c>
      <c r="C218" s="27">
        <v>3.8141206952575471E-3</v>
      </c>
      <c r="D218" s="27">
        <v>3.8491458752075349E-3</v>
      </c>
      <c r="E218" s="27">
        <v>4.0362943014331121E-3</v>
      </c>
      <c r="F218" s="27">
        <v>4.2120671056219234E-3</v>
      </c>
      <c r="G218" s="27">
        <v>4.3807553218232218E-3</v>
      </c>
      <c r="H218" s="27">
        <v>4.4841406082208731E-3</v>
      </c>
      <c r="I218" s="27">
        <v>4.6136848249913676E-3</v>
      </c>
      <c r="J218" s="27">
        <v>5.0500869514615411E-3</v>
      </c>
      <c r="K218" s="27">
        <v>4.7749991572800018E-3</v>
      </c>
      <c r="L218" s="27">
        <v>4.4983592131608817E-3</v>
      </c>
      <c r="M218" s="27">
        <v>4.2201671191041791E-3</v>
      </c>
      <c r="N218" s="27">
        <v>3.9404228751098933E-3</v>
      </c>
      <c r="O218" s="27">
        <v>3.6591264811780253E-3</v>
      </c>
      <c r="P218" s="27">
        <v>3.376277937308575E-3</v>
      </c>
      <c r="Q218" s="27">
        <v>3.0918772435015417E-3</v>
      </c>
      <c r="R218" s="27">
        <v>2.8059243997569264E-3</v>
      </c>
      <c r="S218" s="27">
        <v>2.5184194060747286E-3</v>
      </c>
      <c r="T218" s="27">
        <v>2.2293622624549479E-3</v>
      </c>
      <c r="U218" s="27">
        <v>2.1280910394587491E-3</v>
      </c>
      <c r="V218" s="27">
        <v>2.0262589653237181E-3</v>
      </c>
      <c r="W218" s="27">
        <v>1.9238660400498545E-3</v>
      </c>
      <c r="X218" s="27">
        <v>1.8209122636371569E-3</v>
      </c>
      <c r="Y218" s="27">
        <v>1.8803880901258566E-3</v>
      </c>
      <c r="Z218" s="27">
        <v>1.9401475756002859E-3</v>
      </c>
      <c r="AA218" s="27">
        <v>1.773549201202396E-3</v>
      </c>
      <c r="AB218" s="27">
        <v>1.6060662305383891E-3</v>
      </c>
      <c r="AC218" s="27">
        <v>1.3914227517416763E-3</v>
      </c>
      <c r="AD218" s="27">
        <v>1.1726505679821428E-3</v>
      </c>
      <c r="AE218" s="27">
        <v>9.5387838422260937E-4</v>
      </c>
    </row>
    <row r="219" spans="1:31" x14ac:dyDescent="0.2">
      <c r="A219" s="80" t="s">
        <v>443</v>
      </c>
      <c r="B219" s="4" t="s">
        <v>399</v>
      </c>
      <c r="C219" s="21">
        <f>+C220+C221+C222+C223+C224</f>
        <v>0</v>
      </c>
      <c r="D219" s="21">
        <f t="shared" ref="D219:AE219" si="48">+D220+D221+D222+D223+D224</f>
        <v>0</v>
      </c>
      <c r="E219" s="21">
        <f t="shared" si="48"/>
        <v>0</v>
      </c>
      <c r="F219" s="21">
        <f t="shared" si="48"/>
        <v>0</v>
      </c>
      <c r="G219" s="21">
        <f t="shared" si="48"/>
        <v>0</v>
      </c>
      <c r="H219" s="21">
        <f t="shared" si="48"/>
        <v>0</v>
      </c>
      <c r="I219" s="21">
        <f t="shared" si="48"/>
        <v>0</v>
      </c>
      <c r="J219" s="21">
        <f t="shared" si="48"/>
        <v>0</v>
      </c>
      <c r="K219" s="21">
        <f t="shared" si="48"/>
        <v>0</v>
      </c>
      <c r="L219" s="21">
        <f t="shared" si="48"/>
        <v>0</v>
      </c>
      <c r="M219" s="21">
        <f t="shared" si="48"/>
        <v>0</v>
      </c>
      <c r="N219" s="21">
        <f t="shared" si="48"/>
        <v>0</v>
      </c>
      <c r="O219" s="21">
        <f t="shared" si="48"/>
        <v>0</v>
      </c>
      <c r="P219" s="21">
        <f t="shared" si="48"/>
        <v>0</v>
      </c>
      <c r="Q219" s="21">
        <f t="shared" si="48"/>
        <v>0</v>
      </c>
      <c r="R219" s="21">
        <f t="shared" si="48"/>
        <v>0</v>
      </c>
      <c r="S219" s="21">
        <f t="shared" si="48"/>
        <v>0</v>
      </c>
      <c r="T219" s="21">
        <f t="shared" si="48"/>
        <v>0</v>
      </c>
      <c r="U219" s="21">
        <f t="shared" si="48"/>
        <v>0</v>
      </c>
      <c r="V219" s="21">
        <f t="shared" si="48"/>
        <v>0</v>
      </c>
      <c r="W219" s="21">
        <f t="shared" si="48"/>
        <v>0</v>
      </c>
      <c r="X219" s="21">
        <f t="shared" si="48"/>
        <v>0</v>
      </c>
      <c r="Y219" s="21">
        <f t="shared" si="48"/>
        <v>0</v>
      </c>
      <c r="Z219" s="21">
        <f t="shared" si="48"/>
        <v>0</v>
      </c>
      <c r="AA219" s="21">
        <f t="shared" si="48"/>
        <v>0</v>
      </c>
      <c r="AB219" s="21">
        <f t="shared" si="48"/>
        <v>0</v>
      </c>
      <c r="AC219" s="21">
        <f t="shared" si="48"/>
        <v>0</v>
      </c>
      <c r="AD219" s="21">
        <f t="shared" si="48"/>
        <v>0</v>
      </c>
      <c r="AE219" s="21">
        <f t="shared" si="48"/>
        <v>0</v>
      </c>
    </row>
    <row r="220" spans="1:31" x14ac:dyDescent="0.2">
      <c r="A220" s="80" t="s">
        <v>444</v>
      </c>
      <c r="B220" s="4" t="s">
        <v>401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0</v>
      </c>
    </row>
    <row r="221" spans="1:31" x14ac:dyDescent="0.2">
      <c r="A221" s="80" t="s">
        <v>445</v>
      </c>
      <c r="B221" s="4" t="s">
        <v>403</v>
      </c>
      <c r="C221" s="27">
        <v>0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</row>
    <row r="222" spans="1:31" x14ac:dyDescent="0.2">
      <c r="A222" s="80" t="s">
        <v>446</v>
      </c>
      <c r="B222" s="4" t="s">
        <v>405</v>
      </c>
      <c r="C222" s="27">
        <v>0</v>
      </c>
      <c r="D222" s="27">
        <v>0</v>
      </c>
      <c r="E222" s="27">
        <v>0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0</v>
      </c>
      <c r="AE222" s="27">
        <v>0</v>
      </c>
    </row>
    <row r="223" spans="1:31" x14ac:dyDescent="0.2">
      <c r="A223" s="80" t="s">
        <v>447</v>
      </c>
      <c r="B223" s="4" t="s">
        <v>407</v>
      </c>
      <c r="C223" s="27">
        <v>0</v>
      </c>
      <c r="D223" s="27">
        <v>0</v>
      </c>
      <c r="E223" s="27">
        <v>0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0</v>
      </c>
      <c r="U223" s="27">
        <v>0</v>
      </c>
      <c r="V223" s="27">
        <v>0</v>
      </c>
      <c r="W223" s="27">
        <v>0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</row>
    <row r="224" spans="1:31" x14ac:dyDescent="0.2">
      <c r="A224" s="80" t="s">
        <v>448</v>
      </c>
      <c r="B224" s="4" t="s">
        <v>409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</row>
    <row r="225" spans="1:31" x14ac:dyDescent="0.2">
      <c r="A225" s="80" t="s">
        <v>449</v>
      </c>
      <c r="B225" s="4" t="s">
        <v>411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</row>
    <row r="226" spans="1:31" x14ac:dyDescent="0.2">
      <c r="A226" s="80" t="s">
        <v>450</v>
      </c>
      <c r="B226" s="4" t="s">
        <v>413</v>
      </c>
      <c r="C226" s="21">
        <f t="shared" ref="C226:AE226" si="49">+C227+C228+C229</f>
        <v>6.9439830897783513E-3</v>
      </c>
      <c r="D226" s="21">
        <f t="shared" si="49"/>
        <v>7.4171741667480714E-3</v>
      </c>
      <c r="E226" s="21">
        <f t="shared" si="49"/>
        <v>6.7544020726620574E-3</v>
      </c>
      <c r="F226" s="21">
        <f t="shared" si="49"/>
        <v>6.7508546364108352E-3</v>
      </c>
      <c r="G226" s="21">
        <f t="shared" si="49"/>
        <v>7.2970833676380799E-3</v>
      </c>
      <c r="H226" s="21">
        <f t="shared" si="49"/>
        <v>6.0198255512708522E-3</v>
      </c>
      <c r="I226" s="21">
        <f t="shared" si="49"/>
        <v>6.2984771239265498E-3</v>
      </c>
      <c r="J226" s="21">
        <f t="shared" si="49"/>
        <v>6.961747163826474E-3</v>
      </c>
      <c r="K226" s="21">
        <f t="shared" si="49"/>
        <v>6.6280392628779534E-3</v>
      </c>
      <c r="L226" s="21">
        <f t="shared" si="49"/>
        <v>6.6917351275674651E-3</v>
      </c>
      <c r="M226" s="21">
        <f t="shared" si="49"/>
        <v>6.7510964755513525E-3</v>
      </c>
      <c r="N226" s="21">
        <f t="shared" si="49"/>
        <v>1.7107135959798223E-2</v>
      </c>
      <c r="O226" s="21">
        <f t="shared" si="49"/>
        <v>1.8826961955355354E-2</v>
      </c>
      <c r="P226" s="21">
        <f t="shared" si="49"/>
        <v>1.8545302041000106E-2</v>
      </c>
      <c r="Q226" s="21">
        <f t="shared" si="49"/>
        <v>2.6955717436686233E-2</v>
      </c>
      <c r="R226" s="21">
        <f t="shared" si="49"/>
        <v>3.8965606750180161E-2</v>
      </c>
      <c r="S226" s="21">
        <f t="shared" si="49"/>
        <v>5.2513825731411647E-2</v>
      </c>
      <c r="T226" s="21">
        <f t="shared" si="49"/>
        <v>6.0608073232074483E-2</v>
      </c>
      <c r="U226" s="21">
        <f t="shared" si="49"/>
        <v>5.8875894915188909E-2</v>
      </c>
      <c r="V226" s="21">
        <f t="shared" si="49"/>
        <v>5.7080670772307274E-2</v>
      </c>
      <c r="W226" s="21">
        <f t="shared" si="49"/>
        <v>6.0111891882677751E-2</v>
      </c>
      <c r="X226" s="21">
        <f t="shared" si="49"/>
        <v>6.2233559344018897E-2</v>
      </c>
      <c r="Y226" s="21">
        <f t="shared" si="49"/>
        <v>6.8826640022459695E-2</v>
      </c>
      <c r="Z226" s="21">
        <f t="shared" si="49"/>
        <v>6.1627349919276903E-2</v>
      </c>
      <c r="AA226" s="21">
        <f t="shared" si="49"/>
        <v>5.8292058617886382E-2</v>
      </c>
      <c r="AB226" s="21">
        <f t="shared" si="49"/>
        <v>6.1997711535557318E-2</v>
      </c>
      <c r="AC226" s="21">
        <f t="shared" si="49"/>
        <v>6.2728924189199287E-2</v>
      </c>
      <c r="AD226" s="21">
        <f t="shared" si="49"/>
        <v>6.0547985247781599E-2</v>
      </c>
      <c r="AE226" s="21">
        <f t="shared" si="49"/>
        <v>6.1661001567750354E-2</v>
      </c>
    </row>
    <row r="227" spans="1:31" x14ac:dyDescent="0.2">
      <c r="A227" s="80" t="s">
        <v>451</v>
      </c>
      <c r="B227" s="4" t="s">
        <v>415</v>
      </c>
      <c r="C227" s="27">
        <v>9.2618085829569133E-4</v>
      </c>
      <c r="D227" s="27">
        <v>9.8929456582340738E-4</v>
      </c>
      <c r="E227" s="27">
        <v>9.0089474989375621E-4</v>
      </c>
      <c r="F227" s="27">
        <v>9.0042159673231741E-4</v>
      </c>
      <c r="G227" s="27">
        <v>9.7327698658177116E-4</v>
      </c>
      <c r="H227" s="27">
        <v>8.0291773810243204E-4</v>
      </c>
      <c r="I227" s="27">
        <v>8.4008397963714976E-4</v>
      </c>
      <c r="J227" s="27">
        <v>9.2855021103402629E-4</v>
      </c>
      <c r="K227" s="27">
        <v>8.8404061673856842E-4</v>
      </c>
      <c r="L227" s="27">
        <v>8.9253630140042456E-4</v>
      </c>
      <c r="M227" s="27">
        <v>9.0045385297197675E-4</v>
      </c>
      <c r="N227" s="27">
        <v>2.28173105570347E-3</v>
      </c>
      <c r="O227" s="27">
        <v>2.5111195631480048E-3</v>
      </c>
      <c r="P227" s="27">
        <v>2.4735520722926432E-3</v>
      </c>
      <c r="Q227" s="27">
        <v>3.5953240652668527E-3</v>
      </c>
      <c r="R227" s="27">
        <v>5.1971899466486445E-3</v>
      </c>
      <c r="S227" s="27">
        <v>7.0042365540757207E-3</v>
      </c>
      <c r="T227" s="27">
        <v>8.0838384195320145E-3</v>
      </c>
      <c r="U227" s="27">
        <v>7.8528023729990317E-3</v>
      </c>
      <c r="V227" s="27">
        <v>7.6133573432530955E-3</v>
      </c>
      <c r="W227" s="27">
        <v>8.017658294650799E-3</v>
      </c>
      <c r="X227" s="27">
        <v>8.3006439766372016E-3</v>
      </c>
      <c r="Y227" s="27">
        <v>9.1800218556760682E-3</v>
      </c>
      <c r="Z227" s="27">
        <v>8.2197884275877018E-3</v>
      </c>
      <c r="AA227" s="27">
        <v>7.7749309271805929E-3</v>
      </c>
      <c r="AB227" s="27">
        <v>8.2691868542848091E-3</v>
      </c>
      <c r="AC227" s="27">
        <v>8.3667151970804148E-3</v>
      </c>
      <c r="AD227" s="27">
        <v>8.0758239500055024E-3</v>
      </c>
      <c r="AE227" s="27">
        <v>8.224276847600142E-3</v>
      </c>
    </row>
    <row r="228" spans="1:31" x14ac:dyDescent="0.2">
      <c r="A228" s="80" t="s">
        <v>452</v>
      </c>
      <c r="B228" s="4" t="s">
        <v>417</v>
      </c>
      <c r="C228" s="27">
        <v>2.0712850379652052E-5</v>
      </c>
      <c r="D228" s="27">
        <v>2.2124307730792156E-5</v>
      </c>
      <c r="E228" s="27">
        <v>2.0147358904286525E-5</v>
      </c>
      <c r="F228" s="27">
        <v>2.0136777438958491E-5</v>
      </c>
      <c r="G228" s="27">
        <v>2.1766095056340282E-5</v>
      </c>
      <c r="H228" s="27">
        <v>1.7956228340852654E-5</v>
      </c>
      <c r="I228" s="27">
        <v>1.8787403799930049E-5</v>
      </c>
      <c r="J228" s="27">
        <v>2.0765837923419756E-5</v>
      </c>
      <c r="K228" s="27">
        <v>1.9770437771448034E-5</v>
      </c>
      <c r="L228" s="27">
        <v>1.9960432893564398E-5</v>
      </c>
      <c r="M228" s="27">
        <v>2.0137498808505152E-5</v>
      </c>
      <c r="N228" s="27">
        <v>5.1027996897235562E-5</v>
      </c>
      <c r="O228" s="27">
        <v>5.6157977495467122E-5</v>
      </c>
      <c r="P228" s="27">
        <v>5.5317828608501433E-5</v>
      </c>
      <c r="Q228" s="27">
        <v>8.0404824568788152E-5</v>
      </c>
      <c r="R228" s="27">
        <v>1.1622850633909068E-4</v>
      </c>
      <c r="S228" s="27">
        <v>1.5664079263657461E-4</v>
      </c>
      <c r="T228" s="27">
        <v>1.8078470762736607E-4</v>
      </c>
      <c r="U228" s="27">
        <v>1.7561788192450083E-4</v>
      </c>
      <c r="V228" s="27">
        <v>1.702630000665392E-4</v>
      </c>
      <c r="W228" s="27">
        <v>1.7930467377383369E-4</v>
      </c>
      <c r="X228" s="27">
        <v>1.8563328663391169E-4</v>
      </c>
      <c r="Y228" s="27">
        <v>2.0529944823999909E-4</v>
      </c>
      <c r="Z228" s="27">
        <v>1.8382505568762683E-4</v>
      </c>
      <c r="AA228" s="27">
        <v>1.7387638663053355E-4</v>
      </c>
      <c r="AB228" s="27">
        <v>1.8492978832381003E-4</v>
      </c>
      <c r="AC228" s="27">
        <v>1.8711088497896879E-4</v>
      </c>
      <c r="AD228" s="27">
        <v>1.8060547426631347E-4</v>
      </c>
      <c r="AE228" s="27">
        <v>1.8392543346085115E-4</v>
      </c>
    </row>
    <row r="229" spans="1:31" x14ac:dyDescent="0.2">
      <c r="A229" s="80" t="s">
        <v>453</v>
      </c>
      <c r="B229" s="4" t="s">
        <v>419</v>
      </c>
      <c r="C229" s="27">
        <v>5.9970893811030082E-3</v>
      </c>
      <c r="D229" s="27">
        <v>6.4057552931938719E-3</v>
      </c>
      <c r="E229" s="27">
        <v>5.8333599638640144E-3</v>
      </c>
      <c r="F229" s="27">
        <v>5.8302962622395595E-3</v>
      </c>
      <c r="G229" s="27">
        <v>6.3020402859999686E-3</v>
      </c>
      <c r="H229" s="27">
        <v>5.1989515848275677E-3</v>
      </c>
      <c r="I229" s="27">
        <v>5.4396057404894702E-3</v>
      </c>
      <c r="J229" s="27">
        <v>6.0124311148690279E-3</v>
      </c>
      <c r="K229" s="27">
        <v>5.7242282083679371E-3</v>
      </c>
      <c r="L229" s="27">
        <v>5.7792383932734762E-3</v>
      </c>
      <c r="M229" s="27">
        <v>5.8305051237708709E-3</v>
      </c>
      <c r="N229" s="27">
        <v>1.4774376907197517E-2</v>
      </c>
      <c r="O229" s="27">
        <v>1.6259684414711883E-2</v>
      </c>
      <c r="P229" s="27">
        <v>1.6016432140098961E-2</v>
      </c>
      <c r="Q229" s="27">
        <v>2.3279988546850591E-2</v>
      </c>
      <c r="R229" s="27">
        <v>3.3652188297192423E-2</v>
      </c>
      <c r="S229" s="27">
        <v>4.5352948384699353E-2</v>
      </c>
      <c r="T229" s="27">
        <v>5.2343450104915104E-2</v>
      </c>
      <c r="U229" s="27">
        <v>5.0847474660265374E-2</v>
      </c>
      <c r="V229" s="27">
        <v>4.9297050428987639E-2</v>
      </c>
      <c r="W229" s="27">
        <v>5.1914928914253117E-2</v>
      </c>
      <c r="X229" s="27">
        <v>5.3747282080747784E-2</v>
      </c>
      <c r="Y229" s="27">
        <v>5.9441318718543627E-2</v>
      </c>
      <c r="Z229" s="27">
        <v>5.3223736436001576E-2</v>
      </c>
      <c r="AA229" s="27">
        <v>5.0343251304075257E-2</v>
      </c>
      <c r="AB229" s="27">
        <v>5.3543594892948701E-2</v>
      </c>
      <c r="AC229" s="27">
        <v>5.4175098107139906E-2</v>
      </c>
      <c r="AD229" s="27">
        <v>5.2291555823509785E-2</v>
      </c>
      <c r="AE229" s="27">
        <v>5.3252799286689363E-2</v>
      </c>
    </row>
    <row r="230" spans="1:31" x14ac:dyDescent="0.2">
      <c r="A230" s="80" t="s">
        <v>454</v>
      </c>
      <c r="B230" s="4" t="s">
        <v>421</v>
      </c>
      <c r="C230" s="21">
        <f t="shared" ref="C230:AE230" si="50">+C231+C232+C233+C234+C235+C236+C237</f>
        <v>6.5774160250267853E-3</v>
      </c>
      <c r="D230" s="21">
        <f t="shared" si="50"/>
        <v>6.9093072028749997E-3</v>
      </c>
      <c r="E230" s="21">
        <f t="shared" si="50"/>
        <v>7.2411983807232133E-3</v>
      </c>
      <c r="F230" s="21">
        <f t="shared" si="50"/>
        <v>7.5730895585714268E-3</v>
      </c>
      <c r="G230" s="21">
        <f t="shared" si="50"/>
        <v>7.9049807364196412E-3</v>
      </c>
      <c r="H230" s="21">
        <f t="shared" si="50"/>
        <v>8.2368719142678539E-3</v>
      </c>
      <c r="I230" s="21">
        <f t="shared" si="50"/>
        <v>8.5687630921160701E-3</v>
      </c>
      <c r="J230" s="21">
        <f t="shared" si="50"/>
        <v>8.9006542699642827E-3</v>
      </c>
      <c r="K230" s="21">
        <f t="shared" si="50"/>
        <v>9.3712637451321412E-3</v>
      </c>
      <c r="L230" s="21">
        <f t="shared" si="50"/>
        <v>9.8418732202999997E-3</v>
      </c>
      <c r="M230" s="21">
        <f t="shared" si="50"/>
        <v>1.0312482695467855E-2</v>
      </c>
      <c r="N230" s="21">
        <f t="shared" si="50"/>
        <v>1.0783092170635715E-2</v>
      </c>
      <c r="O230" s="21">
        <f t="shared" si="50"/>
        <v>1.1253701645803572E-2</v>
      </c>
      <c r="P230" s="21">
        <f t="shared" si="50"/>
        <v>1.1724311120971428E-2</v>
      </c>
      <c r="Q230" s="21">
        <f t="shared" si="50"/>
        <v>1.2194920596139283E-2</v>
      </c>
      <c r="R230" s="21">
        <f t="shared" si="50"/>
        <v>1.266553007130714E-2</v>
      </c>
      <c r="S230" s="21">
        <f t="shared" si="50"/>
        <v>1.3136139546475E-2</v>
      </c>
      <c r="T230" s="21">
        <f t="shared" si="50"/>
        <v>1.3606749021642852E-2</v>
      </c>
      <c r="U230" s="21">
        <f t="shared" si="50"/>
        <v>1.7262330026333331E-2</v>
      </c>
      <c r="V230" s="21">
        <f t="shared" si="50"/>
        <v>2.0917911031023802E-2</v>
      </c>
      <c r="W230" s="21">
        <f t="shared" si="50"/>
        <v>2.4573492035714281E-2</v>
      </c>
      <c r="X230" s="21">
        <f t="shared" si="50"/>
        <v>2.6214938749999993E-2</v>
      </c>
      <c r="Y230" s="21">
        <f t="shared" si="50"/>
        <v>2.5728148678571424E-2</v>
      </c>
      <c r="Z230" s="21">
        <f t="shared" si="50"/>
        <v>2.7197925464285708E-2</v>
      </c>
      <c r="AA230" s="21">
        <f t="shared" si="50"/>
        <v>2.4437096749999995E-2</v>
      </c>
      <c r="AB230" s="21">
        <f t="shared" si="50"/>
        <v>2.6978046857142855E-2</v>
      </c>
      <c r="AC230" s="21">
        <f t="shared" si="50"/>
        <v>2.9518996964285706E-2</v>
      </c>
      <c r="AD230" s="21">
        <f t="shared" si="50"/>
        <v>3.205994707142857E-2</v>
      </c>
      <c r="AE230" s="21">
        <f t="shared" si="50"/>
        <v>3.4600897178571427E-2</v>
      </c>
    </row>
    <row r="231" spans="1:31" x14ac:dyDescent="0.2">
      <c r="A231" s="80" t="s">
        <v>455</v>
      </c>
      <c r="B231" s="4" t="s">
        <v>423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</row>
    <row r="232" spans="1:31" x14ac:dyDescent="0.2">
      <c r="A232" s="80" t="s">
        <v>456</v>
      </c>
      <c r="B232" s="4" t="s">
        <v>425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</v>
      </c>
    </row>
    <row r="233" spans="1:31" x14ac:dyDescent="0.2">
      <c r="A233" s="80" t="s">
        <v>457</v>
      </c>
      <c r="B233" s="4" t="s">
        <v>427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7">
        <v>0</v>
      </c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27">
        <v>0</v>
      </c>
    </row>
    <row r="234" spans="1:31" x14ac:dyDescent="0.2">
      <c r="A234" s="80" t="s">
        <v>458</v>
      </c>
      <c r="B234" s="4" t="s">
        <v>429</v>
      </c>
      <c r="C234" s="27">
        <v>0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</row>
    <row r="235" spans="1:31" x14ac:dyDescent="0.2">
      <c r="A235" s="80" t="s">
        <v>459</v>
      </c>
      <c r="B235" s="4" t="s">
        <v>431</v>
      </c>
      <c r="C235" s="27">
        <v>6.5774160250267853E-3</v>
      </c>
      <c r="D235" s="27">
        <v>6.9093072028749997E-3</v>
      </c>
      <c r="E235" s="27">
        <v>7.2411983807232133E-3</v>
      </c>
      <c r="F235" s="27">
        <v>7.5730895585714268E-3</v>
      </c>
      <c r="G235" s="27">
        <v>7.9049807364196412E-3</v>
      </c>
      <c r="H235" s="27">
        <v>8.2368719142678539E-3</v>
      </c>
      <c r="I235" s="27">
        <v>8.5687630921160701E-3</v>
      </c>
      <c r="J235" s="27">
        <v>8.9006542699642827E-3</v>
      </c>
      <c r="K235" s="27">
        <v>9.3712637451321412E-3</v>
      </c>
      <c r="L235" s="27">
        <v>9.8418732202999997E-3</v>
      </c>
      <c r="M235" s="27">
        <v>1.0312482695467855E-2</v>
      </c>
      <c r="N235" s="27">
        <v>1.0783092170635715E-2</v>
      </c>
      <c r="O235" s="27">
        <v>1.1253701645803572E-2</v>
      </c>
      <c r="P235" s="27">
        <v>1.1724311120971428E-2</v>
      </c>
      <c r="Q235" s="27">
        <v>1.2194920596139283E-2</v>
      </c>
      <c r="R235" s="27">
        <v>1.266553007130714E-2</v>
      </c>
      <c r="S235" s="27">
        <v>1.3136139546475E-2</v>
      </c>
      <c r="T235" s="27">
        <v>1.3606749021642852E-2</v>
      </c>
      <c r="U235" s="27">
        <v>1.7262330026333331E-2</v>
      </c>
      <c r="V235" s="27">
        <v>2.0917911031023802E-2</v>
      </c>
      <c r="W235" s="27">
        <v>2.4573492035714281E-2</v>
      </c>
      <c r="X235" s="27">
        <v>2.6214938749999993E-2</v>
      </c>
      <c r="Y235" s="27">
        <v>2.5728148678571424E-2</v>
      </c>
      <c r="Z235" s="27">
        <v>2.7197925464285708E-2</v>
      </c>
      <c r="AA235" s="27">
        <v>2.4437096749999995E-2</v>
      </c>
      <c r="AB235" s="27">
        <v>2.6978046857142855E-2</v>
      </c>
      <c r="AC235" s="27">
        <v>2.9518996964285706E-2</v>
      </c>
      <c r="AD235" s="27">
        <v>3.205994707142857E-2</v>
      </c>
      <c r="AE235" s="27">
        <v>3.4600897178571427E-2</v>
      </c>
    </row>
    <row r="236" spans="1:31" x14ac:dyDescent="0.2">
      <c r="A236" s="80" t="s">
        <v>460</v>
      </c>
      <c r="B236" s="4" t="s">
        <v>433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0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27">
        <v>0</v>
      </c>
    </row>
    <row r="237" spans="1:31" x14ac:dyDescent="0.2">
      <c r="A237" s="80" t="s">
        <v>461</v>
      </c>
      <c r="B237" s="4" t="s">
        <v>184</v>
      </c>
      <c r="C237" s="21">
        <f t="shared" ref="C237:AE237" si="51">+C238+C239</f>
        <v>0</v>
      </c>
      <c r="D237" s="21">
        <f t="shared" si="51"/>
        <v>0</v>
      </c>
      <c r="E237" s="21">
        <f t="shared" si="51"/>
        <v>0</v>
      </c>
      <c r="F237" s="21">
        <f t="shared" si="51"/>
        <v>0</v>
      </c>
      <c r="G237" s="21">
        <f t="shared" si="51"/>
        <v>0</v>
      </c>
      <c r="H237" s="21">
        <f t="shared" si="51"/>
        <v>0</v>
      </c>
      <c r="I237" s="21">
        <f t="shared" si="51"/>
        <v>0</v>
      </c>
      <c r="J237" s="21">
        <f t="shared" si="51"/>
        <v>0</v>
      </c>
      <c r="K237" s="21">
        <f t="shared" si="51"/>
        <v>0</v>
      </c>
      <c r="L237" s="21">
        <f t="shared" si="51"/>
        <v>0</v>
      </c>
      <c r="M237" s="21">
        <f t="shared" si="51"/>
        <v>0</v>
      </c>
      <c r="N237" s="21">
        <f t="shared" si="51"/>
        <v>0</v>
      </c>
      <c r="O237" s="21">
        <f t="shared" si="51"/>
        <v>0</v>
      </c>
      <c r="P237" s="21">
        <f t="shared" si="51"/>
        <v>0</v>
      </c>
      <c r="Q237" s="21">
        <f t="shared" si="51"/>
        <v>0</v>
      </c>
      <c r="R237" s="21">
        <f t="shared" si="51"/>
        <v>0</v>
      </c>
      <c r="S237" s="21">
        <f t="shared" si="51"/>
        <v>0</v>
      </c>
      <c r="T237" s="21">
        <f t="shared" si="51"/>
        <v>0</v>
      </c>
      <c r="U237" s="21">
        <f t="shared" si="51"/>
        <v>0</v>
      </c>
      <c r="V237" s="21">
        <f t="shared" si="51"/>
        <v>0</v>
      </c>
      <c r="W237" s="21">
        <f t="shared" si="51"/>
        <v>0</v>
      </c>
      <c r="X237" s="21">
        <f t="shared" si="51"/>
        <v>0</v>
      </c>
      <c r="Y237" s="21">
        <f t="shared" si="51"/>
        <v>0</v>
      </c>
      <c r="Z237" s="21">
        <f t="shared" si="51"/>
        <v>0</v>
      </c>
      <c r="AA237" s="21">
        <f t="shared" si="51"/>
        <v>0</v>
      </c>
      <c r="AB237" s="21">
        <f t="shared" si="51"/>
        <v>0</v>
      </c>
      <c r="AC237" s="21">
        <f t="shared" si="51"/>
        <v>0</v>
      </c>
      <c r="AD237" s="21">
        <f t="shared" si="51"/>
        <v>0</v>
      </c>
      <c r="AE237" s="21">
        <f t="shared" si="51"/>
        <v>0</v>
      </c>
    </row>
    <row r="238" spans="1:31" x14ac:dyDescent="0.2">
      <c r="A238" s="80" t="s">
        <v>462</v>
      </c>
      <c r="B238" s="4" t="s">
        <v>436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</row>
    <row r="239" spans="1:31" x14ac:dyDescent="0.2">
      <c r="A239" s="80" t="s">
        <v>463</v>
      </c>
      <c r="B239" s="4" t="s">
        <v>438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</row>
    <row r="240" spans="1:31" x14ac:dyDescent="0.2">
      <c r="A240" s="80" t="s">
        <v>464</v>
      </c>
      <c r="B240" s="4" t="s">
        <v>465</v>
      </c>
      <c r="C240" s="21">
        <f>+C241+C242+C243+C244</f>
        <v>3.1911893445842394E-2</v>
      </c>
      <c r="D240" s="21">
        <f t="shared" ref="D240:AE240" si="52">+D241+D242+D243+D244</f>
        <v>3.3720219922039607E-2</v>
      </c>
      <c r="E240" s="21">
        <f t="shared" si="52"/>
        <v>3.5802314365057292E-2</v>
      </c>
      <c r="F240" s="21">
        <f t="shared" si="52"/>
        <v>3.7250812862249093E-2</v>
      </c>
      <c r="G240" s="21">
        <f t="shared" si="52"/>
        <v>3.9114738834630042E-2</v>
      </c>
      <c r="H240" s="21">
        <f t="shared" si="52"/>
        <v>4.4112361497811829E-2</v>
      </c>
      <c r="I240" s="21">
        <f t="shared" si="52"/>
        <v>4.7338174144810882E-2</v>
      </c>
      <c r="J240" s="21">
        <f t="shared" si="52"/>
        <v>5.2115170287500054E-2</v>
      </c>
      <c r="K240" s="21">
        <f t="shared" si="52"/>
        <v>5.5179531865359753E-2</v>
      </c>
      <c r="L240" s="21">
        <f t="shared" si="52"/>
        <v>6.0363584300499477E-2</v>
      </c>
      <c r="M240" s="21">
        <f t="shared" si="52"/>
        <v>6.2209607842481265E-2</v>
      </c>
      <c r="N240" s="21">
        <f t="shared" si="52"/>
        <v>9.3854439970846873E-2</v>
      </c>
      <c r="O240" s="21">
        <f t="shared" si="52"/>
        <v>0.10036189662340023</v>
      </c>
      <c r="P240" s="21">
        <f t="shared" si="52"/>
        <v>0.10125664243912966</v>
      </c>
      <c r="Q240" s="21">
        <f t="shared" si="52"/>
        <v>0.10501091131601256</v>
      </c>
      <c r="R240" s="21">
        <f t="shared" si="52"/>
        <v>0.11258258146176742</v>
      </c>
      <c r="S240" s="21">
        <f t="shared" si="52"/>
        <v>0.12321941104572842</v>
      </c>
      <c r="T240" s="21">
        <f t="shared" si="52"/>
        <v>0.12918909279303642</v>
      </c>
      <c r="U240" s="21">
        <f t="shared" si="52"/>
        <v>0.1416484273557968</v>
      </c>
      <c r="V240" s="21">
        <f t="shared" si="52"/>
        <v>0.15403122349755471</v>
      </c>
      <c r="W240" s="21">
        <f t="shared" si="52"/>
        <v>0.16868839093670029</v>
      </c>
      <c r="X240" s="21">
        <f t="shared" si="52"/>
        <v>0.17761917025492563</v>
      </c>
      <c r="Y240" s="21">
        <f t="shared" si="52"/>
        <v>0.18328680622267046</v>
      </c>
      <c r="Z240" s="21">
        <f t="shared" si="52"/>
        <v>0.18093825743890959</v>
      </c>
      <c r="AA240" s="21">
        <f t="shared" si="52"/>
        <v>0.16488436504766985</v>
      </c>
      <c r="AB240" s="21">
        <f t="shared" si="52"/>
        <v>0.17803274493365992</v>
      </c>
      <c r="AC240" s="21">
        <f t="shared" si="52"/>
        <v>0.18780144993188849</v>
      </c>
      <c r="AD240" s="21">
        <f t="shared" si="52"/>
        <v>0.19542178110005162</v>
      </c>
      <c r="AE240" s="21">
        <f t="shared" si="52"/>
        <v>0.20665231691583347</v>
      </c>
    </row>
    <row r="241" spans="1:31" x14ac:dyDescent="0.2">
      <c r="A241" s="80" t="s">
        <v>466</v>
      </c>
      <c r="B241" s="4" t="s">
        <v>395</v>
      </c>
      <c r="C241" s="27">
        <v>2.6698844866802829E-3</v>
      </c>
      <c r="D241" s="27">
        <v>2.6944021126452744E-3</v>
      </c>
      <c r="E241" s="27">
        <v>2.8254060110031779E-3</v>
      </c>
      <c r="F241" s="27">
        <v>2.9484469739353464E-3</v>
      </c>
      <c r="G241" s="27">
        <v>3.0665287252762551E-3</v>
      </c>
      <c r="H241" s="27">
        <v>3.1388984257546106E-3</v>
      </c>
      <c r="I241" s="27">
        <v>3.2295793774939569E-3</v>
      </c>
      <c r="J241" s="27">
        <v>3.5350608660230788E-3</v>
      </c>
      <c r="K241" s="27">
        <v>3.3424994100960011E-3</v>
      </c>
      <c r="L241" s="27">
        <v>3.1488514492126174E-3</v>
      </c>
      <c r="M241" s="27">
        <v>2.9541169833729249E-3</v>
      </c>
      <c r="N241" s="27">
        <v>2.7582960125769251E-3</v>
      </c>
      <c r="O241" s="27">
        <v>2.5613885368246177E-3</v>
      </c>
      <c r="P241" s="27">
        <v>2.3633945561160022E-3</v>
      </c>
      <c r="Q241" s="27">
        <v>2.1643140704510791E-3</v>
      </c>
      <c r="R241" s="27">
        <v>1.9641470798298483E-3</v>
      </c>
      <c r="S241" s="27">
        <v>1.7628935842523099E-3</v>
      </c>
      <c r="T241" s="27">
        <v>1.5605535837184634E-3</v>
      </c>
      <c r="U241" s="27">
        <v>1.4896637276211246E-3</v>
      </c>
      <c r="V241" s="27">
        <v>1.4183812757266026E-3</v>
      </c>
      <c r="W241" s="27">
        <v>1.3467062280348981E-3</v>
      </c>
      <c r="X241" s="27">
        <v>1.2746385845460099E-3</v>
      </c>
      <c r="Y241" s="27">
        <v>1.3162716630880996E-3</v>
      </c>
      <c r="Z241" s="27">
        <v>1.3581033029201998E-3</v>
      </c>
      <c r="AA241" s="27">
        <v>1.2414844408416771E-3</v>
      </c>
      <c r="AB241" s="27">
        <v>1.1242463613768724E-3</v>
      </c>
      <c r="AC241" s="27">
        <v>9.7399592621917337E-4</v>
      </c>
      <c r="AD241" s="27">
        <v>8.2085539758749982E-4</v>
      </c>
      <c r="AE241" s="27">
        <v>6.6771486895582659E-4</v>
      </c>
    </row>
    <row r="242" spans="1:31" x14ac:dyDescent="0.2">
      <c r="A242" s="80" t="s">
        <v>467</v>
      </c>
      <c r="B242" s="4" t="s">
        <v>411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</row>
    <row r="243" spans="1:31" x14ac:dyDescent="0.2">
      <c r="A243" s="80" t="s">
        <v>468</v>
      </c>
      <c r="B243" s="4" t="s">
        <v>413</v>
      </c>
      <c r="C243" s="27">
        <v>2.932344859054972E-3</v>
      </c>
      <c r="D243" s="27">
        <v>3.3885889978943337E-3</v>
      </c>
      <c r="E243" s="27">
        <v>4.012114831161262E-3</v>
      </c>
      <c r="F243" s="27">
        <v>4.0100076540280369E-3</v>
      </c>
      <c r="G243" s="27">
        <v>4.428287163675223E-3</v>
      </c>
      <c r="H243" s="27">
        <v>8.0259754149858021E-3</v>
      </c>
      <c r="I243" s="27">
        <v>9.8335423988526426E-3</v>
      </c>
      <c r="J243" s="27">
        <v>1.2977492341619844E-2</v>
      </c>
      <c r="K243" s="27">
        <v>1.4351977474735187E-2</v>
      </c>
      <c r="L243" s="27">
        <v>1.7847239970086862E-2</v>
      </c>
      <c r="M243" s="27">
        <v>1.8005560077236912E-2</v>
      </c>
      <c r="N243" s="27">
        <v>4.7963775275727087E-2</v>
      </c>
      <c r="O243" s="27">
        <v>5.2785701503361322E-2</v>
      </c>
      <c r="P243" s="27">
        <v>5.1996003399127931E-2</v>
      </c>
      <c r="Q243" s="27">
        <v>5.4066914861004352E-2</v>
      </c>
      <c r="R243" s="27">
        <v>5.9956314096708999E-2</v>
      </c>
      <c r="S243" s="27">
        <v>6.8911959275576098E-2</v>
      </c>
      <c r="T243" s="27">
        <v>7.3201543122746557E-2</v>
      </c>
      <c r="U243" s="27">
        <v>7.1109443522842375E-2</v>
      </c>
      <c r="V243" s="27">
        <v>6.8941198097732886E-2</v>
      </c>
      <c r="W243" s="27">
        <v>6.9047716565808256E-2</v>
      </c>
      <c r="X243" s="27">
        <v>7.1484776670379654E-2</v>
      </c>
      <c r="Y243" s="27">
        <v>7.9057939845296646E-2</v>
      </c>
      <c r="Z243" s="27">
        <v>7.0788452278846559E-2</v>
      </c>
      <c r="AA243" s="27">
        <v>6.5894493606828183E-2</v>
      </c>
      <c r="AB243" s="27">
        <v>6.8996311143711631E-2</v>
      </c>
      <c r="AC243" s="27">
        <v>6.8751466148526466E-2</v>
      </c>
      <c r="AD243" s="27">
        <v>6.6361137416749844E-2</v>
      </c>
      <c r="AE243" s="27">
        <v>6.7581013332591949E-2</v>
      </c>
    </row>
    <row r="244" spans="1:31" x14ac:dyDescent="0.2">
      <c r="A244" s="80" t="s">
        <v>469</v>
      </c>
      <c r="B244" s="4" t="s">
        <v>421</v>
      </c>
      <c r="C244" s="21">
        <f>+C245+C246+C247+C248+C249+C250+C251</f>
        <v>2.6309664100107141E-2</v>
      </c>
      <c r="D244" s="21">
        <f t="shared" ref="D244:AE244" si="53">+D245+D246+D247+D248+D249+D250+D251</f>
        <v>2.7637228811499999E-2</v>
      </c>
      <c r="E244" s="21">
        <f t="shared" si="53"/>
        <v>2.8964793522892853E-2</v>
      </c>
      <c r="F244" s="21">
        <f t="shared" si="53"/>
        <v>3.0292358234285707E-2</v>
      </c>
      <c r="G244" s="21">
        <f t="shared" si="53"/>
        <v>3.1619922945678565E-2</v>
      </c>
      <c r="H244" s="21">
        <f t="shared" si="53"/>
        <v>3.2947487657071416E-2</v>
      </c>
      <c r="I244" s="21">
        <f t="shared" si="53"/>
        <v>3.427505236846428E-2</v>
      </c>
      <c r="J244" s="21">
        <f t="shared" si="53"/>
        <v>3.5602617079857131E-2</v>
      </c>
      <c r="K244" s="21">
        <f t="shared" si="53"/>
        <v>3.7485054980528565E-2</v>
      </c>
      <c r="L244" s="21">
        <f t="shared" si="53"/>
        <v>3.9367492881199999E-2</v>
      </c>
      <c r="M244" s="21">
        <f t="shared" si="53"/>
        <v>4.1249930781871433E-2</v>
      </c>
      <c r="N244" s="21">
        <f t="shared" si="53"/>
        <v>4.313236868254286E-2</v>
      </c>
      <c r="O244" s="21">
        <f t="shared" si="53"/>
        <v>4.5014806583214287E-2</v>
      </c>
      <c r="P244" s="21">
        <f t="shared" si="53"/>
        <v>4.6897244483885721E-2</v>
      </c>
      <c r="Q244" s="21">
        <f t="shared" si="53"/>
        <v>4.8779682384557134E-2</v>
      </c>
      <c r="R244" s="21">
        <f t="shared" si="53"/>
        <v>5.0662120285228575E-2</v>
      </c>
      <c r="S244" s="21">
        <f t="shared" si="53"/>
        <v>5.2544558185900002E-2</v>
      </c>
      <c r="T244" s="21">
        <f t="shared" si="53"/>
        <v>5.4426996086571408E-2</v>
      </c>
      <c r="U244" s="21">
        <f t="shared" si="53"/>
        <v>6.9049320105333323E-2</v>
      </c>
      <c r="V244" s="21">
        <f t="shared" si="53"/>
        <v>8.367164412409521E-2</v>
      </c>
      <c r="W244" s="21">
        <f t="shared" si="53"/>
        <v>9.8293968142857138E-2</v>
      </c>
      <c r="X244" s="21">
        <f t="shared" si="53"/>
        <v>0.10485975499999999</v>
      </c>
      <c r="Y244" s="21">
        <f t="shared" si="53"/>
        <v>0.10291259471428571</v>
      </c>
      <c r="Z244" s="21">
        <f t="shared" si="53"/>
        <v>0.10879170185714283</v>
      </c>
      <c r="AA244" s="21">
        <f t="shared" si="53"/>
        <v>9.7748386999999978E-2</v>
      </c>
      <c r="AB244" s="21">
        <f t="shared" si="53"/>
        <v>0.10791218742857142</v>
      </c>
      <c r="AC244" s="21">
        <f t="shared" si="53"/>
        <v>0.11807598785714285</v>
      </c>
      <c r="AD244" s="21">
        <f t="shared" si="53"/>
        <v>0.12823978828571428</v>
      </c>
      <c r="AE244" s="21">
        <f t="shared" si="53"/>
        <v>0.13840358871428571</v>
      </c>
    </row>
    <row r="245" spans="1:31" x14ac:dyDescent="0.2">
      <c r="A245" s="80" t="s">
        <v>470</v>
      </c>
      <c r="B245" s="4" t="s">
        <v>423</v>
      </c>
      <c r="C245" s="27">
        <v>0</v>
      </c>
      <c r="D245" s="27">
        <v>0</v>
      </c>
      <c r="E245" s="27">
        <v>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0</v>
      </c>
      <c r="AC245" s="27">
        <v>0</v>
      </c>
      <c r="AD245" s="27">
        <v>0</v>
      </c>
      <c r="AE245" s="27">
        <v>0</v>
      </c>
    </row>
    <row r="246" spans="1:31" x14ac:dyDescent="0.2">
      <c r="A246" s="80" t="s">
        <v>471</v>
      </c>
      <c r="B246" s="4" t="s">
        <v>425</v>
      </c>
      <c r="C246" s="27">
        <v>0</v>
      </c>
      <c r="D246" s="27">
        <v>0</v>
      </c>
      <c r="E246" s="27">
        <v>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</row>
    <row r="247" spans="1:31" x14ac:dyDescent="0.2">
      <c r="A247" s="80" t="s">
        <v>472</v>
      </c>
      <c r="B247" s="4" t="s">
        <v>427</v>
      </c>
      <c r="C247" s="27">
        <v>0</v>
      </c>
      <c r="D247" s="27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27">
        <v>0</v>
      </c>
    </row>
    <row r="248" spans="1:31" x14ac:dyDescent="0.2">
      <c r="A248" s="80" t="s">
        <v>473</v>
      </c>
      <c r="B248" s="4" t="s">
        <v>429</v>
      </c>
      <c r="C248" s="27">
        <v>0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27">
        <v>0</v>
      </c>
    </row>
    <row r="249" spans="1:31" x14ac:dyDescent="0.2">
      <c r="A249" s="80" t="s">
        <v>474</v>
      </c>
      <c r="B249" s="4" t="s">
        <v>431</v>
      </c>
      <c r="C249" s="27">
        <v>2.6309664100107141E-2</v>
      </c>
      <c r="D249" s="27">
        <v>2.7637228811499999E-2</v>
      </c>
      <c r="E249" s="27">
        <v>2.8964793522892853E-2</v>
      </c>
      <c r="F249" s="27">
        <v>3.0292358234285707E-2</v>
      </c>
      <c r="G249" s="27">
        <v>3.1619922945678565E-2</v>
      </c>
      <c r="H249" s="27">
        <v>3.2947487657071416E-2</v>
      </c>
      <c r="I249" s="27">
        <v>3.427505236846428E-2</v>
      </c>
      <c r="J249" s="27">
        <v>3.5602617079857131E-2</v>
      </c>
      <c r="K249" s="27">
        <v>3.7485054980528565E-2</v>
      </c>
      <c r="L249" s="27">
        <v>3.9367492881199999E-2</v>
      </c>
      <c r="M249" s="27">
        <v>4.1249930781871433E-2</v>
      </c>
      <c r="N249" s="27">
        <v>4.313236868254286E-2</v>
      </c>
      <c r="O249" s="27">
        <v>4.5014806583214287E-2</v>
      </c>
      <c r="P249" s="27">
        <v>4.6897244483885721E-2</v>
      </c>
      <c r="Q249" s="27">
        <v>4.8779682384557134E-2</v>
      </c>
      <c r="R249" s="27">
        <v>5.0662120285228575E-2</v>
      </c>
      <c r="S249" s="27">
        <v>5.2544558185900002E-2</v>
      </c>
      <c r="T249" s="27">
        <v>5.4426996086571408E-2</v>
      </c>
      <c r="U249" s="27">
        <v>6.9049320105333323E-2</v>
      </c>
      <c r="V249" s="27">
        <v>8.367164412409521E-2</v>
      </c>
      <c r="W249" s="27">
        <v>9.8293968142857138E-2</v>
      </c>
      <c r="X249" s="27">
        <v>0.10485975499999999</v>
      </c>
      <c r="Y249" s="27">
        <v>0.10291259471428571</v>
      </c>
      <c r="Z249" s="27">
        <v>0.10879170185714283</v>
      </c>
      <c r="AA249" s="27">
        <v>9.7748386999999978E-2</v>
      </c>
      <c r="AB249" s="27">
        <v>0.10791218742857142</v>
      </c>
      <c r="AC249" s="27">
        <v>0.11807598785714285</v>
      </c>
      <c r="AD249" s="27">
        <v>0.12823978828571428</v>
      </c>
      <c r="AE249" s="27">
        <v>0.13840358871428571</v>
      </c>
    </row>
    <row r="250" spans="1:31" x14ac:dyDescent="0.2">
      <c r="A250" s="80" t="s">
        <v>475</v>
      </c>
      <c r="B250" s="4" t="s">
        <v>433</v>
      </c>
      <c r="C250" s="27">
        <v>0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27">
        <v>0</v>
      </c>
    </row>
    <row r="251" spans="1:31" x14ac:dyDescent="0.2">
      <c r="A251" s="80" t="s">
        <v>476</v>
      </c>
      <c r="B251" s="4" t="s">
        <v>184</v>
      </c>
      <c r="C251" s="27">
        <v>0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0</v>
      </c>
      <c r="AE251" s="27">
        <v>0</v>
      </c>
    </row>
    <row r="252" spans="1:31" x14ac:dyDescent="0.2">
      <c r="A252" s="80" t="s">
        <v>477</v>
      </c>
      <c r="B252" s="4" t="s">
        <v>478</v>
      </c>
      <c r="C252" s="21">
        <f t="shared" ref="C252:AE252" si="54">+C253+C254++C255+C256</f>
        <v>0</v>
      </c>
      <c r="D252" s="21">
        <f t="shared" si="54"/>
        <v>0</v>
      </c>
      <c r="E252" s="21">
        <f t="shared" si="54"/>
        <v>0</v>
      </c>
      <c r="F252" s="21">
        <f t="shared" si="54"/>
        <v>0</v>
      </c>
      <c r="G252" s="21">
        <f t="shared" si="54"/>
        <v>0</v>
      </c>
      <c r="H252" s="21">
        <f t="shared" si="54"/>
        <v>0</v>
      </c>
      <c r="I252" s="21">
        <f t="shared" si="54"/>
        <v>0</v>
      </c>
      <c r="J252" s="21">
        <f t="shared" si="54"/>
        <v>0</v>
      </c>
      <c r="K252" s="21">
        <f t="shared" si="54"/>
        <v>0</v>
      </c>
      <c r="L252" s="21">
        <f t="shared" si="54"/>
        <v>0</v>
      </c>
      <c r="M252" s="21">
        <f t="shared" si="54"/>
        <v>0</v>
      </c>
      <c r="N252" s="21">
        <f t="shared" si="54"/>
        <v>0</v>
      </c>
      <c r="O252" s="21">
        <f t="shared" si="54"/>
        <v>0</v>
      </c>
      <c r="P252" s="21">
        <f t="shared" si="54"/>
        <v>0</v>
      </c>
      <c r="Q252" s="21">
        <f t="shared" si="54"/>
        <v>0</v>
      </c>
      <c r="R252" s="21">
        <f t="shared" si="54"/>
        <v>0</v>
      </c>
      <c r="S252" s="21">
        <f t="shared" si="54"/>
        <v>0</v>
      </c>
      <c r="T252" s="21">
        <f t="shared" si="54"/>
        <v>0</v>
      </c>
      <c r="U252" s="21">
        <f t="shared" si="54"/>
        <v>0</v>
      </c>
      <c r="V252" s="21">
        <f t="shared" si="54"/>
        <v>0</v>
      </c>
      <c r="W252" s="21">
        <f t="shared" si="54"/>
        <v>0</v>
      </c>
      <c r="X252" s="21">
        <f t="shared" si="54"/>
        <v>0</v>
      </c>
      <c r="Y252" s="21">
        <f t="shared" si="54"/>
        <v>0</v>
      </c>
      <c r="Z252" s="21">
        <f t="shared" si="54"/>
        <v>0</v>
      </c>
      <c r="AA252" s="21">
        <f t="shared" si="54"/>
        <v>0</v>
      </c>
      <c r="AB252" s="21">
        <f t="shared" si="54"/>
        <v>0</v>
      </c>
      <c r="AC252" s="21">
        <f t="shared" si="54"/>
        <v>0</v>
      </c>
      <c r="AD252" s="21">
        <f t="shared" si="54"/>
        <v>0</v>
      </c>
      <c r="AE252" s="21">
        <f t="shared" si="54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5">+C258+C269</f>
        <v>1.0657078263266653</v>
      </c>
      <c r="D257" s="21">
        <f t="shared" si="55"/>
        <v>1.0735213884612793</v>
      </c>
      <c r="E257" s="21">
        <f t="shared" si="55"/>
        <v>1.117885015507607</v>
      </c>
      <c r="F257" s="21">
        <f t="shared" si="55"/>
        <v>1.188120026218928</v>
      </c>
      <c r="G257" s="21">
        <f t="shared" si="55"/>
        <v>1.2477140339207538</v>
      </c>
      <c r="H257" s="21">
        <f t="shared" si="55"/>
        <v>1.3051703514847368</v>
      </c>
      <c r="I257" s="21">
        <f t="shared" si="55"/>
        <v>1.3066005532860563</v>
      </c>
      <c r="J257" s="21">
        <f t="shared" si="55"/>
        <v>1.2846890424461035</v>
      </c>
      <c r="K257" s="21">
        <f t="shared" si="55"/>
        <v>1.2704786191202706</v>
      </c>
      <c r="L257" s="21">
        <f t="shared" si="55"/>
        <v>1.2912027628567564</v>
      </c>
      <c r="M257" s="21">
        <f t="shared" si="55"/>
        <v>1.2133860532769298</v>
      </c>
      <c r="N257" s="21">
        <f t="shared" si="55"/>
        <v>1.2348966704008641</v>
      </c>
      <c r="O257" s="21">
        <f t="shared" si="55"/>
        <v>1.3000116731841458</v>
      </c>
      <c r="P257" s="21">
        <f t="shared" si="55"/>
        <v>1.2376569673520976</v>
      </c>
      <c r="Q257" s="21">
        <f t="shared" si="55"/>
        <v>1.3644867705406727</v>
      </c>
      <c r="R257" s="21">
        <f t="shared" si="55"/>
        <v>1.293677228571023</v>
      </c>
      <c r="S257" s="21">
        <f t="shared" si="55"/>
        <v>1.3334476878972046</v>
      </c>
      <c r="T257" s="21">
        <f t="shared" si="55"/>
        <v>1.3900921030084361</v>
      </c>
      <c r="U257" s="21">
        <f t="shared" si="55"/>
        <v>1.4900071235886161</v>
      </c>
      <c r="V257" s="21">
        <f t="shared" si="55"/>
        <v>1.5494431045043124</v>
      </c>
      <c r="W257" s="21">
        <f t="shared" si="55"/>
        <v>1.5966581544980187</v>
      </c>
      <c r="X257" s="21">
        <f t="shared" si="55"/>
        <v>1.4877240941253482</v>
      </c>
      <c r="Y257" s="21">
        <f t="shared" si="55"/>
        <v>1.3820978173817251</v>
      </c>
      <c r="Z257" s="21">
        <f t="shared" si="55"/>
        <v>1.4139152620110504</v>
      </c>
      <c r="AA257" s="21">
        <f t="shared" si="55"/>
        <v>1.4038956202367636</v>
      </c>
      <c r="AB257" s="21">
        <f t="shared" si="55"/>
        <v>1.4536454470875826</v>
      </c>
      <c r="AC257" s="21">
        <f t="shared" si="55"/>
        <v>1.4912429579338211</v>
      </c>
      <c r="AD257" s="21">
        <f t="shared" si="55"/>
        <v>1.5151850218043224</v>
      </c>
      <c r="AE257" s="21">
        <f t="shared" si="55"/>
        <v>1.5537774220075851</v>
      </c>
    </row>
    <row r="258" spans="1:31" x14ac:dyDescent="0.2">
      <c r="A258" s="80" t="s">
        <v>488</v>
      </c>
      <c r="B258" s="4" t="s">
        <v>489</v>
      </c>
      <c r="C258" s="21">
        <f t="shared" ref="C258:AE258" si="56">+C259+C260+C264+C265+C266+C267+C268</f>
        <v>0.96242708741318639</v>
      </c>
      <c r="D258" s="21">
        <f t="shared" si="56"/>
        <v>0.97031957489798537</v>
      </c>
      <c r="E258" s="21">
        <f t="shared" si="56"/>
        <v>1.0101948378760766</v>
      </c>
      <c r="F258" s="21">
        <f t="shared" si="56"/>
        <v>1.0743812417971841</v>
      </c>
      <c r="G258" s="21">
        <f t="shared" si="56"/>
        <v>1.1313614427471474</v>
      </c>
      <c r="H258" s="21">
        <f t="shared" si="56"/>
        <v>1.1843415227604246</v>
      </c>
      <c r="I258" s="21">
        <f t="shared" si="56"/>
        <v>1.184358405253441</v>
      </c>
      <c r="J258" s="21">
        <f t="shared" si="56"/>
        <v>1.1559038981390566</v>
      </c>
      <c r="K258" s="21">
        <f t="shared" si="56"/>
        <v>1.143313056060884</v>
      </c>
      <c r="L258" s="21">
        <f t="shared" si="56"/>
        <v>1.1592860188280323</v>
      </c>
      <c r="M258" s="21">
        <f t="shared" si="56"/>
        <v>1.0886111401792609</v>
      </c>
      <c r="N258" s="21">
        <f t="shared" si="56"/>
        <v>1.102900390684159</v>
      </c>
      <c r="O258" s="21">
        <f t="shared" si="56"/>
        <v>1.1625839690127566</v>
      </c>
      <c r="P258" s="21">
        <f t="shared" si="56"/>
        <v>1.1074137831587805</v>
      </c>
      <c r="Q258" s="21">
        <f t="shared" si="56"/>
        <v>1.2224093513279739</v>
      </c>
      <c r="R258" s="21">
        <f t="shared" si="56"/>
        <v>1.156106255189129</v>
      </c>
      <c r="S258" s="21">
        <f t="shared" si="56"/>
        <v>1.1895367060357382</v>
      </c>
      <c r="T258" s="21">
        <f t="shared" si="56"/>
        <v>1.237796400496092</v>
      </c>
      <c r="U258" s="21">
        <f t="shared" si="56"/>
        <v>1.3252761664827115</v>
      </c>
      <c r="V258" s="21">
        <f t="shared" si="56"/>
        <v>1.3750130251499784</v>
      </c>
      <c r="W258" s="21">
        <f t="shared" si="56"/>
        <v>1.4147878553979834</v>
      </c>
      <c r="X258" s="21">
        <f t="shared" si="56"/>
        <v>1.3154577432609251</v>
      </c>
      <c r="Y258" s="21">
        <f t="shared" si="56"/>
        <v>1.2179971315530924</v>
      </c>
      <c r="Z258" s="21">
        <f t="shared" si="56"/>
        <v>1.2502982375948088</v>
      </c>
      <c r="AA258" s="21">
        <f t="shared" si="56"/>
        <v>1.2449597258852325</v>
      </c>
      <c r="AB258" s="21">
        <f t="shared" si="56"/>
        <v>1.2876530635575771</v>
      </c>
      <c r="AC258" s="21">
        <f t="shared" si="56"/>
        <v>1.3201557907072066</v>
      </c>
      <c r="AD258" s="21">
        <f t="shared" si="56"/>
        <v>1.3399757768252032</v>
      </c>
      <c r="AE258" s="21">
        <f t="shared" si="56"/>
        <v>1.37265330045936</v>
      </c>
    </row>
    <row r="259" spans="1:31" x14ac:dyDescent="0.2">
      <c r="A259" s="80" t="s">
        <v>490</v>
      </c>
      <c r="B259" s="4" t="s">
        <v>491</v>
      </c>
      <c r="C259" s="27">
        <v>0.28993234195643452</v>
      </c>
      <c r="D259" s="27">
        <v>0.27929057731010931</v>
      </c>
      <c r="E259" s="27">
        <v>0.30813880292329449</v>
      </c>
      <c r="F259" s="27">
        <v>0.34560072028672806</v>
      </c>
      <c r="G259" s="27">
        <v>0.3452876444529796</v>
      </c>
      <c r="H259" s="27">
        <v>0.38231898867641689</v>
      </c>
      <c r="I259" s="27">
        <v>0.3950833636008681</v>
      </c>
      <c r="J259" s="27">
        <v>0.39766876943157203</v>
      </c>
      <c r="K259" s="27">
        <v>0.38725051878755018</v>
      </c>
      <c r="L259" s="27">
        <v>0.42432442678169519</v>
      </c>
      <c r="M259" s="27">
        <v>0.35919951330847721</v>
      </c>
      <c r="N259" s="27">
        <v>0.38703503798031652</v>
      </c>
      <c r="O259" s="27">
        <v>0.42537532512456211</v>
      </c>
      <c r="P259" s="27">
        <v>0.36531639551111156</v>
      </c>
      <c r="Q259" s="27">
        <v>0.47326297538891759</v>
      </c>
      <c r="R259" s="27">
        <v>0.40463495952591177</v>
      </c>
      <c r="S259" s="27">
        <v>0.43768986218278833</v>
      </c>
      <c r="T259" s="27">
        <v>0.51120598133779327</v>
      </c>
      <c r="U259" s="27">
        <v>0.56974888331077878</v>
      </c>
      <c r="V259" s="27">
        <v>0.60128327827728001</v>
      </c>
      <c r="W259" s="27">
        <v>0.59891209540109069</v>
      </c>
      <c r="X259" s="27">
        <v>0.48108901004889998</v>
      </c>
      <c r="Y259" s="27">
        <v>0.38216502370351496</v>
      </c>
      <c r="Z259" s="27">
        <v>0.39957098802729929</v>
      </c>
      <c r="AA259" s="27">
        <v>0.44030977353110606</v>
      </c>
      <c r="AB259" s="27">
        <v>0.45273226653195314</v>
      </c>
      <c r="AC259" s="27">
        <v>0.47886952900588503</v>
      </c>
      <c r="AD259" s="27">
        <v>0.50500679147981697</v>
      </c>
      <c r="AE259" s="27">
        <v>0.53114405395374886</v>
      </c>
    </row>
    <row r="260" spans="1:31" x14ac:dyDescent="0.2">
      <c r="A260" s="80" t="s">
        <v>492</v>
      </c>
      <c r="B260" s="4" t="s">
        <v>493</v>
      </c>
      <c r="C260" s="21">
        <f t="shared" ref="C260:AE260" si="57">+C261+C262+C263</f>
        <v>8.0733263788420356E-2</v>
      </c>
      <c r="D260" s="21">
        <f t="shared" si="57"/>
        <v>8.5262836273900897E-2</v>
      </c>
      <c r="E260" s="21">
        <f t="shared" si="57"/>
        <v>9.0514859488001503E-2</v>
      </c>
      <c r="F260" s="21">
        <f t="shared" si="57"/>
        <v>9.4180048932028207E-2</v>
      </c>
      <c r="G260" s="21">
        <f t="shared" si="57"/>
        <v>9.8882035917030903E-2</v>
      </c>
      <c r="H260" s="21">
        <f t="shared" si="57"/>
        <v>0.1114019388965848</v>
      </c>
      <c r="I260" s="21">
        <f t="shared" si="57"/>
        <v>0.11949885656827504</v>
      </c>
      <c r="J260" s="21">
        <f t="shared" si="57"/>
        <v>0.13155044745661551</v>
      </c>
      <c r="K260" s="21">
        <f t="shared" si="57"/>
        <v>0.13914257945271938</v>
      </c>
      <c r="L260" s="21">
        <f t="shared" si="57"/>
        <v>0.1520335505545389</v>
      </c>
      <c r="M260" s="21">
        <f t="shared" si="57"/>
        <v>0.15657906138597921</v>
      </c>
      <c r="N260" s="21">
        <f t="shared" si="57"/>
        <v>0.22553892151410793</v>
      </c>
      <c r="O260" s="21">
        <f t="shared" si="57"/>
        <v>0.24072364013803915</v>
      </c>
      <c r="P260" s="21">
        <f t="shared" si="57"/>
        <v>0.24305579199868246</v>
      </c>
      <c r="Q260" s="21">
        <f t="shared" si="57"/>
        <v>0.25564027204373574</v>
      </c>
      <c r="R260" s="21">
        <f t="shared" si="57"/>
        <v>0.27486240700789544</v>
      </c>
      <c r="S260" s="21">
        <f t="shared" si="57"/>
        <v>0.30142858573655351</v>
      </c>
      <c r="T260" s="21">
        <f t="shared" si="57"/>
        <v>0.31739945495477451</v>
      </c>
      <c r="U260" s="21">
        <f t="shared" si="57"/>
        <v>0.34869768656465877</v>
      </c>
      <c r="V260" s="21">
        <f t="shared" si="57"/>
        <v>0.37981080911000142</v>
      </c>
      <c r="W260" s="21">
        <f t="shared" si="57"/>
        <v>0.41641920857178794</v>
      </c>
      <c r="X260" s="21">
        <f t="shared" si="57"/>
        <v>0.43851631502711785</v>
      </c>
      <c r="Y260" s="21">
        <f t="shared" si="57"/>
        <v>0.45206602269175516</v>
      </c>
      <c r="Z260" s="21">
        <f t="shared" si="57"/>
        <v>0.44690215887210527</v>
      </c>
      <c r="AA260" s="21">
        <f t="shared" si="57"/>
        <v>0.40739102385894882</v>
      </c>
      <c r="AB260" s="21">
        <f t="shared" si="57"/>
        <v>0.44023776686335819</v>
      </c>
      <c r="AC260" s="21">
        <f t="shared" si="57"/>
        <v>0.46488701085805623</v>
      </c>
      <c r="AD260" s="21">
        <f t="shared" si="57"/>
        <v>0.48405574880748614</v>
      </c>
      <c r="AE260" s="21">
        <f t="shared" si="57"/>
        <v>0.5119893093689919</v>
      </c>
    </row>
    <row r="261" spans="1:31" x14ac:dyDescent="0.2">
      <c r="A261" s="80" t="s">
        <v>494</v>
      </c>
      <c r="B261" s="4" t="s">
        <v>495</v>
      </c>
      <c r="C261" s="27">
        <v>8.0733263788420356E-2</v>
      </c>
      <c r="D261" s="27">
        <v>8.5262836273900897E-2</v>
      </c>
      <c r="E261" s="27">
        <v>9.0514859488001503E-2</v>
      </c>
      <c r="F261" s="27">
        <v>9.4180048932028207E-2</v>
      </c>
      <c r="G261" s="27">
        <v>9.8882035917030903E-2</v>
      </c>
      <c r="H261" s="27">
        <v>0.1114019388965848</v>
      </c>
      <c r="I261" s="27">
        <v>0.11949885656827504</v>
      </c>
      <c r="J261" s="27">
        <v>0.13155044745661551</v>
      </c>
      <c r="K261" s="27">
        <v>0.13914257945271938</v>
      </c>
      <c r="L261" s="27">
        <v>0.1520335505545389</v>
      </c>
      <c r="M261" s="27">
        <v>0.15657906138597921</v>
      </c>
      <c r="N261" s="27">
        <v>0.22553892151410793</v>
      </c>
      <c r="O261" s="27">
        <v>0.24072364013803915</v>
      </c>
      <c r="P261" s="27">
        <v>0.24305579199868246</v>
      </c>
      <c r="Q261" s="27">
        <v>0.25564027204373574</v>
      </c>
      <c r="R261" s="27">
        <v>0.27486240700789544</v>
      </c>
      <c r="S261" s="27">
        <v>0.30142858573655351</v>
      </c>
      <c r="T261" s="27">
        <v>0.31739945495477451</v>
      </c>
      <c r="U261" s="27">
        <v>0.34869768656465877</v>
      </c>
      <c r="V261" s="27">
        <v>0.37981080911000142</v>
      </c>
      <c r="W261" s="27">
        <v>0.41641920857178794</v>
      </c>
      <c r="X261" s="27">
        <v>0.43851631502711785</v>
      </c>
      <c r="Y261" s="27">
        <v>0.45206602269175516</v>
      </c>
      <c r="Z261" s="27">
        <v>0.44690215887210527</v>
      </c>
      <c r="AA261" s="27">
        <v>0.40739102385894882</v>
      </c>
      <c r="AB261" s="27">
        <v>0.44023776686335819</v>
      </c>
      <c r="AC261" s="27">
        <v>0.46488701085805623</v>
      </c>
      <c r="AD261" s="27">
        <v>0.48405574880748614</v>
      </c>
      <c r="AE261" s="27">
        <v>0.5119893093689919</v>
      </c>
    </row>
    <row r="262" spans="1:31" x14ac:dyDescent="0.2">
      <c r="A262" s="80" t="s">
        <v>496</v>
      </c>
      <c r="B262" s="4" t="s">
        <v>497</v>
      </c>
      <c r="C262" s="27">
        <v>0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</row>
    <row r="263" spans="1:31" x14ac:dyDescent="0.2">
      <c r="A263" s="80" t="s">
        <v>498</v>
      </c>
      <c r="B263" s="4" t="s">
        <v>499</v>
      </c>
      <c r="C263" s="27">
        <v>0</v>
      </c>
      <c r="D263" s="27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0</v>
      </c>
    </row>
    <row r="264" spans="1:31" x14ac:dyDescent="0.2">
      <c r="A264" s="80" t="s">
        <v>500</v>
      </c>
      <c r="B264" s="4" t="s">
        <v>501</v>
      </c>
      <c r="C264" s="27">
        <v>0.42360105559004829</v>
      </c>
      <c r="D264" s="27">
        <v>0.42790201939959943</v>
      </c>
      <c r="E264" s="27">
        <v>0.4360358724384763</v>
      </c>
      <c r="F264" s="27">
        <v>0.45127898967108276</v>
      </c>
      <c r="G264" s="27">
        <v>0.46750876756746967</v>
      </c>
      <c r="H264" s="27">
        <v>0.45502124621972873</v>
      </c>
      <c r="I264" s="27">
        <v>0.45247073998874471</v>
      </c>
      <c r="J264" s="27">
        <v>0.48420878263566586</v>
      </c>
      <c r="K264" s="27">
        <v>0.466104335930213</v>
      </c>
      <c r="L264" s="27">
        <v>0.45361767454513996</v>
      </c>
      <c r="M264" s="27">
        <v>0.4410906361642622</v>
      </c>
      <c r="N264" s="27">
        <v>0.35040643654586034</v>
      </c>
      <c r="O264" s="27">
        <v>0.33886833581992998</v>
      </c>
      <c r="P264" s="27">
        <v>0.32527514105070926</v>
      </c>
      <c r="Q264" s="27">
        <v>0.31335933039594838</v>
      </c>
      <c r="R264" s="27">
        <v>0.30133599714192211</v>
      </c>
      <c r="S264" s="27">
        <v>0.28140620094279034</v>
      </c>
      <c r="T264" s="27">
        <v>0.26265292897945541</v>
      </c>
      <c r="U264" s="27">
        <v>0.2608044921576077</v>
      </c>
      <c r="V264" s="27">
        <v>0.25897345702001734</v>
      </c>
      <c r="W264" s="27">
        <v>0.25746842086494698</v>
      </c>
      <c r="X264" s="27">
        <v>0.24314644943266958</v>
      </c>
      <c r="Y264" s="27">
        <v>0.24140300857319036</v>
      </c>
      <c r="Z264" s="27">
        <v>0.23757679624710851</v>
      </c>
      <c r="AA264" s="27">
        <v>0.22710737855281071</v>
      </c>
      <c r="AB264" s="27">
        <v>0.21761468975818768</v>
      </c>
      <c r="AC264" s="27">
        <v>0.19785816789574179</v>
      </c>
      <c r="AD264" s="27">
        <v>0.17931130094621761</v>
      </c>
      <c r="AE264" s="27">
        <v>0.16110493505712348</v>
      </c>
    </row>
    <row r="265" spans="1:31" x14ac:dyDescent="0.2">
      <c r="A265" s="80" t="s">
        <v>502</v>
      </c>
      <c r="B265" s="4" t="s">
        <v>503</v>
      </c>
      <c r="C265" s="27">
        <v>0.16816042607828321</v>
      </c>
      <c r="D265" s="27">
        <v>0.17786414191437575</v>
      </c>
      <c r="E265" s="27">
        <v>0.17550530302630429</v>
      </c>
      <c r="F265" s="27">
        <v>0.18332148290734504</v>
      </c>
      <c r="G265" s="27">
        <v>0.21968299480966713</v>
      </c>
      <c r="H265" s="27">
        <v>0.23559934896769424</v>
      </c>
      <c r="I265" s="27">
        <v>0.21730544509555327</v>
      </c>
      <c r="J265" s="27">
        <v>0.14247589861520318</v>
      </c>
      <c r="K265" s="27">
        <v>0.15081562189040143</v>
      </c>
      <c r="L265" s="27">
        <v>0.12931036694665815</v>
      </c>
      <c r="M265" s="27">
        <v>0.13174192932054218</v>
      </c>
      <c r="N265" s="27">
        <v>0.13991999464387422</v>
      </c>
      <c r="O265" s="27">
        <v>0.15761666793022525</v>
      </c>
      <c r="P265" s="27">
        <v>0.17376645459827719</v>
      </c>
      <c r="Q265" s="27">
        <v>0.1801467734993723</v>
      </c>
      <c r="R265" s="27">
        <v>0.17527289151339959</v>
      </c>
      <c r="S265" s="27">
        <v>0.16901205717360621</v>
      </c>
      <c r="T265" s="27">
        <v>0.14653803522406877</v>
      </c>
      <c r="U265" s="27">
        <v>0.14602510444966632</v>
      </c>
      <c r="V265" s="27">
        <v>0.13494548074267956</v>
      </c>
      <c r="W265" s="27">
        <v>0.14198813056015788</v>
      </c>
      <c r="X265" s="27">
        <v>0.15270596875223752</v>
      </c>
      <c r="Y265" s="27">
        <v>0.14236307658463201</v>
      </c>
      <c r="Z265" s="27">
        <v>0.16624829444829572</v>
      </c>
      <c r="AA265" s="27">
        <v>0.17015154994236692</v>
      </c>
      <c r="AB265" s="27">
        <v>0.1770683404040781</v>
      </c>
      <c r="AC265" s="27">
        <v>0.17854108294752347</v>
      </c>
      <c r="AD265" s="27">
        <v>0.17160193559168238</v>
      </c>
      <c r="AE265" s="27">
        <v>0.16841500207949561</v>
      </c>
    </row>
    <row r="266" spans="1:31" x14ac:dyDescent="0.2">
      <c r="A266" s="80" t="s">
        <v>504</v>
      </c>
      <c r="B266" s="4" t="s">
        <v>505</v>
      </c>
      <c r="C266" s="27">
        <v>0</v>
      </c>
      <c r="D266" s="27">
        <v>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27">
        <v>0</v>
      </c>
      <c r="AB266" s="27">
        <v>0</v>
      </c>
      <c r="AC266" s="27">
        <v>0</v>
      </c>
      <c r="AD266" s="27">
        <v>0</v>
      </c>
      <c r="AE266" s="27">
        <v>0</v>
      </c>
    </row>
    <row r="267" spans="1:31" x14ac:dyDescent="0.2">
      <c r="A267" s="80" t="s">
        <v>506</v>
      </c>
      <c r="B267" s="4" t="s">
        <v>507</v>
      </c>
      <c r="C267" s="27">
        <v>0</v>
      </c>
      <c r="D267" s="27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0</v>
      </c>
      <c r="Z267" s="27">
        <v>0</v>
      </c>
      <c r="AA267" s="27">
        <v>0</v>
      </c>
      <c r="AB267" s="27">
        <v>0</v>
      </c>
      <c r="AC267" s="27">
        <v>0</v>
      </c>
      <c r="AD267" s="27">
        <v>0</v>
      </c>
      <c r="AE267" s="27">
        <v>0</v>
      </c>
    </row>
    <row r="268" spans="1:31" x14ac:dyDescent="0.2">
      <c r="A268" s="80" t="s">
        <v>508</v>
      </c>
      <c r="B268" s="4" t="s">
        <v>184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</row>
    <row r="269" spans="1:31" x14ac:dyDescent="0.2">
      <c r="A269" s="80" t="s">
        <v>509</v>
      </c>
      <c r="B269" s="4" t="s">
        <v>510</v>
      </c>
      <c r="C269" s="21">
        <f t="shared" ref="C269:AE269" si="58">+C270+C277</f>
        <v>0.10328073891347887</v>
      </c>
      <c r="D269" s="21">
        <f t="shared" si="58"/>
        <v>0.103201813563294</v>
      </c>
      <c r="E269" s="21">
        <f t="shared" si="58"/>
        <v>0.10769017763153044</v>
      </c>
      <c r="F269" s="21">
        <f t="shared" si="58"/>
        <v>0.11373878442174383</v>
      </c>
      <c r="G269" s="21">
        <f t="shared" si="58"/>
        <v>0.11635259117360637</v>
      </c>
      <c r="H269" s="21">
        <f t="shared" si="58"/>
        <v>0.12082882872431221</v>
      </c>
      <c r="I269" s="21">
        <f t="shared" si="58"/>
        <v>0.12224214803261527</v>
      </c>
      <c r="J269" s="21">
        <f t="shared" si="58"/>
        <v>0.12878514430704691</v>
      </c>
      <c r="K269" s="21">
        <f t="shared" si="58"/>
        <v>0.12716556305938662</v>
      </c>
      <c r="L269" s="21">
        <f t="shared" si="58"/>
        <v>0.13191674402872416</v>
      </c>
      <c r="M269" s="21">
        <f t="shared" si="58"/>
        <v>0.12477491309766907</v>
      </c>
      <c r="N269" s="21">
        <f t="shared" si="58"/>
        <v>0.13199627971670502</v>
      </c>
      <c r="O269" s="21">
        <f t="shared" si="58"/>
        <v>0.13742770417138916</v>
      </c>
      <c r="P269" s="21">
        <f t="shared" si="58"/>
        <v>0.13024318419331715</v>
      </c>
      <c r="Q269" s="21">
        <f t="shared" si="58"/>
        <v>0.14207741921269873</v>
      </c>
      <c r="R269" s="21">
        <f t="shared" si="58"/>
        <v>0.13757097338189395</v>
      </c>
      <c r="S269" s="21">
        <f t="shared" si="58"/>
        <v>0.14391098186146645</v>
      </c>
      <c r="T269" s="21">
        <f t="shared" si="58"/>
        <v>0.15229570251234406</v>
      </c>
      <c r="U269" s="21">
        <f t="shared" si="58"/>
        <v>0.16473095710590463</v>
      </c>
      <c r="V269" s="21">
        <f t="shared" si="58"/>
        <v>0.17443007935433419</v>
      </c>
      <c r="W269" s="21">
        <f t="shared" si="58"/>
        <v>0.18187029910003544</v>
      </c>
      <c r="X269" s="21">
        <f t="shared" si="58"/>
        <v>0.17226635086442316</v>
      </c>
      <c r="Y269" s="21">
        <f t="shared" si="58"/>
        <v>0.16410068582863269</v>
      </c>
      <c r="Z269" s="21">
        <f t="shared" si="58"/>
        <v>0.16361702441624151</v>
      </c>
      <c r="AA269" s="21">
        <f t="shared" si="58"/>
        <v>0.1589358943515311</v>
      </c>
      <c r="AB269" s="21">
        <f t="shared" si="58"/>
        <v>0.16599238353000539</v>
      </c>
      <c r="AC269" s="21">
        <f t="shared" si="58"/>
        <v>0.17108716722661446</v>
      </c>
      <c r="AD269" s="21">
        <f t="shared" si="58"/>
        <v>0.17520924497911919</v>
      </c>
      <c r="AE269" s="21">
        <f t="shared" si="58"/>
        <v>0.18112412154822499</v>
      </c>
    </row>
    <row r="270" spans="1:31" x14ac:dyDescent="0.2">
      <c r="A270" s="80" t="s">
        <v>511</v>
      </c>
      <c r="B270" s="4" t="s">
        <v>512</v>
      </c>
      <c r="C270" s="21">
        <f t="shared" ref="C270:AE270" si="59">+C271+C272+C276</f>
        <v>0.10328073891347887</v>
      </c>
      <c r="D270" s="21">
        <f t="shared" si="59"/>
        <v>0.103201813563294</v>
      </c>
      <c r="E270" s="21">
        <f t="shared" si="59"/>
        <v>0.10769017763153044</v>
      </c>
      <c r="F270" s="21">
        <f t="shared" si="59"/>
        <v>0.11373878442174383</v>
      </c>
      <c r="G270" s="21">
        <f t="shared" si="59"/>
        <v>0.11635259117360637</v>
      </c>
      <c r="H270" s="21">
        <f t="shared" si="59"/>
        <v>0.12082882872431221</v>
      </c>
      <c r="I270" s="21">
        <f t="shared" si="59"/>
        <v>0.12224214803261527</v>
      </c>
      <c r="J270" s="21">
        <f t="shared" si="59"/>
        <v>0.12878514430704691</v>
      </c>
      <c r="K270" s="21">
        <f t="shared" si="59"/>
        <v>0.12716556305938662</v>
      </c>
      <c r="L270" s="21">
        <f t="shared" si="59"/>
        <v>0.13191674402872416</v>
      </c>
      <c r="M270" s="21">
        <f t="shared" si="59"/>
        <v>0.12477491309766907</v>
      </c>
      <c r="N270" s="21">
        <f t="shared" si="59"/>
        <v>0.13199627971670502</v>
      </c>
      <c r="O270" s="21">
        <f t="shared" si="59"/>
        <v>0.13742770417138916</v>
      </c>
      <c r="P270" s="21">
        <f t="shared" si="59"/>
        <v>0.13024318419331715</v>
      </c>
      <c r="Q270" s="21">
        <f t="shared" si="59"/>
        <v>0.14207741921269873</v>
      </c>
      <c r="R270" s="21">
        <f t="shared" si="59"/>
        <v>0.13757097338189395</v>
      </c>
      <c r="S270" s="21">
        <f t="shared" si="59"/>
        <v>0.14391098186146645</v>
      </c>
      <c r="T270" s="21">
        <f t="shared" si="59"/>
        <v>0.15229570251234406</v>
      </c>
      <c r="U270" s="21">
        <f t="shared" si="59"/>
        <v>0.16473095710590463</v>
      </c>
      <c r="V270" s="21">
        <f t="shared" si="59"/>
        <v>0.17443007935433419</v>
      </c>
      <c r="W270" s="21">
        <f t="shared" si="59"/>
        <v>0.18187029910003544</v>
      </c>
      <c r="X270" s="21">
        <f t="shared" si="59"/>
        <v>0.17226635086442316</v>
      </c>
      <c r="Y270" s="21">
        <f t="shared" si="59"/>
        <v>0.16410068582863269</v>
      </c>
      <c r="Z270" s="21">
        <f t="shared" si="59"/>
        <v>0.16361702441624151</v>
      </c>
      <c r="AA270" s="21">
        <f t="shared" si="59"/>
        <v>0.1589358943515311</v>
      </c>
      <c r="AB270" s="21">
        <f t="shared" si="59"/>
        <v>0.16599238353000539</v>
      </c>
      <c r="AC270" s="21">
        <f t="shared" si="59"/>
        <v>0.17108716722661446</v>
      </c>
      <c r="AD270" s="21">
        <f t="shared" si="59"/>
        <v>0.17520924497911919</v>
      </c>
      <c r="AE270" s="21">
        <f t="shared" si="59"/>
        <v>0.18112412154822499</v>
      </c>
    </row>
    <row r="271" spans="1:31" x14ac:dyDescent="0.2">
      <c r="A271" s="80" t="s">
        <v>513</v>
      </c>
      <c r="B271" s="4" t="s">
        <v>491</v>
      </c>
      <c r="C271" s="27">
        <v>2.8993234195643452E-2</v>
      </c>
      <c r="D271" s="27">
        <v>2.7929057731010939E-2</v>
      </c>
      <c r="E271" s="27">
        <v>3.0813880292329454E-2</v>
      </c>
      <c r="F271" s="27">
        <v>3.4560072028672811E-2</v>
      </c>
      <c r="G271" s="27">
        <v>3.4528764445297969E-2</v>
      </c>
      <c r="H271" s="27">
        <v>3.8231898867641688E-2</v>
      </c>
      <c r="I271" s="27">
        <v>3.950833636008682E-2</v>
      </c>
      <c r="J271" s="27">
        <v>3.9766876943157205E-2</v>
      </c>
      <c r="K271" s="27">
        <v>3.872505187875501E-2</v>
      </c>
      <c r="L271" s="27">
        <v>4.2432442678169521E-2</v>
      </c>
      <c r="M271" s="27">
        <v>3.5919951330847716E-2</v>
      </c>
      <c r="N271" s="27">
        <v>3.8703503798031655E-2</v>
      </c>
      <c r="O271" s="27">
        <v>4.2537532512456219E-2</v>
      </c>
      <c r="P271" s="27">
        <v>3.6531639551111154E-2</v>
      </c>
      <c r="Q271" s="27">
        <v>4.7326297538891761E-2</v>
      </c>
      <c r="R271" s="27">
        <v>4.0463495952591182E-2</v>
      </c>
      <c r="S271" s="27">
        <v>4.3768986218278835E-2</v>
      </c>
      <c r="T271" s="27">
        <v>5.1120598133779324E-2</v>
      </c>
      <c r="U271" s="27">
        <v>5.6974888331077875E-2</v>
      </c>
      <c r="V271" s="27">
        <v>6.0128327827728013E-2</v>
      </c>
      <c r="W271" s="27">
        <v>5.9891209540109076E-2</v>
      </c>
      <c r="X271" s="27">
        <v>4.8108901004890001E-2</v>
      </c>
      <c r="Y271" s="27">
        <v>3.8216502370351499E-2</v>
      </c>
      <c r="Z271" s="27">
        <v>3.9957098802729935E-2</v>
      </c>
      <c r="AA271" s="27">
        <v>4.4030977353110609E-2</v>
      </c>
      <c r="AB271" s="27">
        <v>4.5273226653195324E-2</v>
      </c>
      <c r="AC271" s="27">
        <v>4.788695290058851E-2</v>
      </c>
      <c r="AD271" s="27">
        <v>5.0500679147981696E-2</v>
      </c>
      <c r="AE271" s="27">
        <v>5.3114405395374889E-2</v>
      </c>
    </row>
    <row r="272" spans="1:31" x14ac:dyDescent="0.2">
      <c r="A272" s="80" t="s">
        <v>514</v>
      </c>
      <c r="B272" s="4" t="s">
        <v>493</v>
      </c>
      <c r="C272" s="21">
        <f t="shared" ref="C272:AE272" si="60">+C273+C274+C275</f>
        <v>1.6146652757684073E-2</v>
      </c>
      <c r="D272" s="21">
        <f t="shared" si="60"/>
        <v>1.7052567254780181E-2</v>
      </c>
      <c r="E272" s="21">
        <f t="shared" si="60"/>
        <v>1.8102971897600299E-2</v>
      </c>
      <c r="F272" s="21">
        <f t="shared" si="60"/>
        <v>1.8836009786405636E-2</v>
      </c>
      <c r="G272" s="21">
        <f t="shared" si="60"/>
        <v>1.9776407183406182E-2</v>
      </c>
      <c r="H272" s="21">
        <f t="shared" si="60"/>
        <v>2.2280387779316964E-2</v>
      </c>
      <c r="I272" s="21">
        <f t="shared" si="60"/>
        <v>2.3899771313655008E-2</v>
      </c>
      <c r="J272" s="21">
        <f t="shared" si="60"/>
        <v>2.6310089491323102E-2</v>
      </c>
      <c r="K272" s="21">
        <f t="shared" si="60"/>
        <v>2.7828515890543876E-2</v>
      </c>
      <c r="L272" s="21">
        <f t="shared" si="60"/>
        <v>3.0406710110907779E-2</v>
      </c>
      <c r="M272" s="21">
        <f t="shared" si="60"/>
        <v>3.1315812277195841E-2</v>
      </c>
      <c r="N272" s="21">
        <f t="shared" si="60"/>
        <v>4.5107784302821592E-2</v>
      </c>
      <c r="O272" s="21">
        <f t="shared" si="60"/>
        <v>4.8144728027607823E-2</v>
      </c>
      <c r="P272" s="21">
        <f t="shared" si="60"/>
        <v>4.8611158399736495E-2</v>
      </c>
      <c r="Q272" s="21">
        <f t="shared" si="60"/>
        <v>5.1128054408747146E-2</v>
      </c>
      <c r="R272" s="21">
        <f t="shared" si="60"/>
        <v>5.4972481401579093E-2</v>
      </c>
      <c r="S272" s="21">
        <f t="shared" si="60"/>
        <v>6.0285717147310708E-2</v>
      </c>
      <c r="T272" s="21">
        <f t="shared" si="60"/>
        <v>6.3479890990954912E-2</v>
      </c>
      <c r="U272" s="21">
        <f t="shared" si="60"/>
        <v>6.9739537312931754E-2</v>
      </c>
      <c r="V272" s="21">
        <f t="shared" si="60"/>
        <v>7.5962161822000288E-2</v>
      </c>
      <c r="W272" s="21">
        <f t="shared" si="60"/>
        <v>8.3283841714357598E-2</v>
      </c>
      <c r="X272" s="21">
        <f t="shared" si="60"/>
        <v>8.7703263005423582E-2</v>
      </c>
      <c r="Y272" s="21">
        <f t="shared" si="60"/>
        <v>9.0413204538351027E-2</v>
      </c>
      <c r="Z272" s="21">
        <f t="shared" si="60"/>
        <v>8.9380431774421051E-2</v>
      </c>
      <c r="AA272" s="21">
        <f t="shared" si="60"/>
        <v>8.147820477178977E-2</v>
      </c>
      <c r="AB272" s="21">
        <f t="shared" si="60"/>
        <v>8.8047553372671644E-2</v>
      </c>
      <c r="AC272" s="21">
        <f t="shared" si="60"/>
        <v>9.2977402171611268E-2</v>
      </c>
      <c r="AD272" s="21">
        <f t="shared" si="60"/>
        <v>9.6811149761497212E-2</v>
      </c>
      <c r="AE272" s="21">
        <f t="shared" si="60"/>
        <v>0.10239786187379837</v>
      </c>
    </row>
    <row r="273" spans="1:31" x14ac:dyDescent="0.2">
      <c r="A273" s="80" t="s">
        <v>515</v>
      </c>
      <c r="B273" s="4" t="s">
        <v>495</v>
      </c>
      <c r="C273" s="27">
        <v>1.6146652757684073E-2</v>
      </c>
      <c r="D273" s="27">
        <v>1.7052567254780181E-2</v>
      </c>
      <c r="E273" s="27">
        <v>1.8102971897600299E-2</v>
      </c>
      <c r="F273" s="27">
        <v>1.8836009786405636E-2</v>
      </c>
      <c r="G273" s="27">
        <v>1.9776407183406182E-2</v>
      </c>
      <c r="H273" s="27">
        <v>2.2280387779316964E-2</v>
      </c>
      <c r="I273" s="27">
        <v>2.3899771313655008E-2</v>
      </c>
      <c r="J273" s="27">
        <v>2.6310089491323102E-2</v>
      </c>
      <c r="K273" s="27">
        <v>2.7828515890543876E-2</v>
      </c>
      <c r="L273" s="27">
        <v>3.0406710110907779E-2</v>
      </c>
      <c r="M273" s="27">
        <v>3.1315812277195841E-2</v>
      </c>
      <c r="N273" s="27">
        <v>4.5107784302821592E-2</v>
      </c>
      <c r="O273" s="27">
        <v>4.8144728027607823E-2</v>
      </c>
      <c r="P273" s="27">
        <v>4.8611158399736495E-2</v>
      </c>
      <c r="Q273" s="27">
        <v>5.1128054408747146E-2</v>
      </c>
      <c r="R273" s="27">
        <v>5.4972481401579093E-2</v>
      </c>
      <c r="S273" s="27">
        <v>6.0285717147310708E-2</v>
      </c>
      <c r="T273" s="27">
        <v>6.3479890990954912E-2</v>
      </c>
      <c r="U273" s="27">
        <v>6.9739537312931754E-2</v>
      </c>
      <c r="V273" s="27">
        <v>7.5962161822000288E-2</v>
      </c>
      <c r="W273" s="27">
        <v>8.3283841714357598E-2</v>
      </c>
      <c r="X273" s="27">
        <v>8.7703263005423582E-2</v>
      </c>
      <c r="Y273" s="27">
        <v>9.0413204538351027E-2</v>
      </c>
      <c r="Z273" s="27">
        <v>8.9380431774421051E-2</v>
      </c>
      <c r="AA273" s="27">
        <v>8.147820477178977E-2</v>
      </c>
      <c r="AB273" s="27">
        <v>8.8047553372671644E-2</v>
      </c>
      <c r="AC273" s="27">
        <v>9.2977402171611268E-2</v>
      </c>
      <c r="AD273" s="27">
        <v>9.6811149761497212E-2</v>
      </c>
      <c r="AE273" s="27">
        <v>0.10239786187379837</v>
      </c>
    </row>
    <row r="274" spans="1:31" x14ac:dyDescent="0.2">
      <c r="A274" s="80" t="s">
        <v>516</v>
      </c>
      <c r="B274" s="4" t="s">
        <v>517</v>
      </c>
      <c r="C274" s="27">
        <v>0</v>
      </c>
      <c r="D274" s="27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</row>
    <row r="275" spans="1:31" x14ac:dyDescent="0.2">
      <c r="A275" s="80" t="s">
        <v>518</v>
      </c>
      <c r="B275" s="4" t="s">
        <v>499</v>
      </c>
      <c r="C275" s="27">
        <v>0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</row>
    <row r="276" spans="1:31" x14ac:dyDescent="0.2">
      <c r="A276" s="80" t="s">
        <v>519</v>
      </c>
      <c r="B276" s="4" t="s">
        <v>501</v>
      </c>
      <c r="C276" s="27">
        <v>5.8140851960151348E-2</v>
      </c>
      <c r="D276" s="27">
        <v>5.8220188577502878E-2</v>
      </c>
      <c r="E276" s="27">
        <v>5.8773325441600688E-2</v>
      </c>
      <c r="F276" s="27">
        <v>6.0342702606665383E-2</v>
      </c>
      <c r="G276" s="27">
        <v>6.204741954490222E-2</v>
      </c>
      <c r="H276" s="27">
        <v>6.0316542077353555E-2</v>
      </c>
      <c r="I276" s="27">
        <v>5.8834040358873435E-2</v>
      </c>
      <c r="J276" s="27">
        <v>6.2708177872566592E-2</v>
      </c>
      <c r="K276" s="27">
        <v>6.0611995290087733E-2</v>
      </c>
      <c r="L276" s="27">
        <v>5.9077591239646857E-2</v>
      </c>
      <c r="M276" s="27">
        <v>5.7539149489625505E-2</v>
      </c>
      <c r="N276" s="27">
        <v>4.8184991615851762E-2</v>
      </c>
      <c r="O276" s="27">
        <v>4.6745443631325143E-2</v>
      </c>
      <c r="P276" s="27">
        <v>4.5100386242469495E-2</v>
      </c>
      <c r="Q276" s="27">
        <v>4.3623067265059837E-2</v>
      </c>
      <c r="R276" s="27">
        <v>4.2134996027723651E-2</v>
      </c>
      <c r="S276" s="27">
        <v>3.9856278495876897E-2</v>
      </c>
      <c r="T276" s="27">
        <v>3.7695213387609831E-2</v>
      </c>
      <c r="U276" s="27">
        <v>3.8016531461894987E-2</v>
      </c>
      <c r="V276" s="27">
        <v>3.8339589704605881E-2</v>
      </c>
      <c r="W276" s="27">
        <v>3.8695247845568777E-2</v>
      </c>
      <c r="X276" s="27">
        <v>3.6454186854109574E-2</v>
      </c>
      <c r="Y276" s="27">
        <v>3.5470978919930188E-2</v>
      </c>
      <c r="Z276" s="27">
        <v>3.4279493839090541E-2</v>
      </c>
      <c r="AA276" s="27">
        <v>3.3426712226630746E-2</v>
      </c>
      <c r="AB276" s="27">
        <v>3.2671603504138412E-2</v>
      </c>
      <c r="AC276" s="27">
        <v>3.0222812154414681E-2</v>
      </c>
      <c r="AD276" s="27">
        <v>2.7897416069640264E-2</v>
      </c>
      <c r="AE276" s="27">
        <v>2.5611854279051716E-2</v>
      </c>
    </row>
    <row r="277" spans="1:31" x14ac:dyDescent="0.2">
      <c r="A277" s="80" t="s">
        <v>520</v>
      </c>
      <c r="B277" s="4" t="s">
        <v>521</v>
      </c>
      <c r="C277" s="21">
        <f t="shared" ref="C277:AE277" si="61">+C278+C279+C283+C284+C285</f>
        <v>0</v>
      </c>
      <c r="D277" s="21">
        <f t="shared" si="61"/>
        <v>0</v>
      </c>
      <c r="E277" s="21">
        <f t="shared" si="61"/>
        <v>0</v>
      </c>
      <c r="F277" s="21">
        <f t="shared" si="61"/>
        <v>0</v>
      </c>
      <c r="G277" s="21">
        <f t="shared" si="61"/>
        <v>0</v>
      </c>
      <c r="H277" s="21">
        <f t="shared" si="61"/>
        <v>0</v>
      </c>
      <c r="I277" s="21">
        <f t="shared" si="61"/>
        <v>0</v>
      </c>
      <c r="J277" s="21">
        <f t="shared" si="61"/>
        <v>0</v>
      </c>
      <c r="K277" s="21">
        <f t="shared" si="61"/>
        <v>0</v>
      </c>
      <c r="L277" s="21">
        <f t="shared" si="61"/>
        <v>0</v>
      </c>
      <c r="M277" s="21">
        <f t="shared" si="61"/>
        <v>0</v>
      </c>
      <c r="N277" s="21">
        <f t="shared" si="61"/>
        <v>0</v>
      </c>
      <c r="O277" s="21">
        <f t="shared" si="61"/>
        <v>0</v>
      </c>
      <c r="P277" s="21">
        <f t="shared" si="61"/>
        <v>0</v>
      </c>
      <c r="Q277" s="21">
        <f t="shared" si="61"/>
        <v>0</v>
      </c>
      <c r="R277" s="21">
        <f t="shared" si="61"/>
        <v>0</v>
      </c>
      <c r="S277" s="21">
        <f t="shared" si="61"/>
        <v>0</v>
      </c>
      <c r="T277" s="21">
        <f t="shared" si="61"/>
        <v>0</v>
      </c>
      <c r="U277" s="21">
        <f t="shared" si="61"/>
        <v>0</v>
      </c>
      <c r="V277" s="21">
        <f t="shared" si="61"/>
        <v>0</v>
      </c>
      <c r="W277" s="21">
        <f t="shared" si="61"/>
        <v>0</v>
      </c>
      <c r="X277" s="21">
        <f t="shared" si="61"/>
        <v>0</v>
      </c>
      <c r="Y277" s="21">
        <f t="shared" si="61"/>
        <v>0</v>
      </c>
      <c r="Z277" s="21">
        <f t="shared" si="61"/>
        <v>0</v>
      </c>
      <c r="AA277" s="21">
        <f t="shared" si="61"/>
        <v>0</v>
      </c>
      <c r="AB277" s="21">
        <f t="shared" si="61"/>
        <v>0</v>
      </c>
      <c r="AC277" s="21">
        <f t="shared" si="61"/>
        <v>0</v>
      </c>
      <c r="AD277" s="21">
        <f t="shared" si="61"/>
        <v>0</v>
      </c>
      <c r="AE277" s="21">
        <f t="shared" si="61"/>
        <v>0</v>
      </c>
    </row>
    <row r="278" spans="1:31" x14ac:dyDescent="0.2">
      <c r="A278" s="80" t="s">
        <v>522</v>
      </c>
      <c r="B278" s="4" t="s">
        <v>491</v>
      </c>
      <c r="C278" s="27">
        <v>0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</row>
    <row r="279" spans="1:31" x14ac:dyDescent="0.2">
      <c r="A279" s="80" t="s">
        <v>523</v>
      </c>
      <c r="B279" s="4" t="s">
        <v>493</v>
      </c>
      <c r="C279" s="21">
        <f t="shared" ref="C279:AE279" si="62">+C280+C281+C282</f>
        <v>0</v>
      </c>
      <c r="D279" s="21">
        <f t="shared" si="62"/>
        <v>0</v>
      </c>
      <c r="E279" s="21">
        <f t="shared" si="62"/>
        <v>0</v>
      </c>
      <c r="F279" s="21">
        <f t="shared" si="62"/>
        <v>0</v>
      </c>
      <c r="G279" s="21">
        <f t="shared" si="62"/>
        <v>0</v>
      </c>
      <c r="H279" s="21">
        <f t="shared" si="62"/>
        <v>0</v>
      </c>
      <c r="I279" s="21">
        <f t="shared" si="62"/>
        <v>0</v>
      </c>
      <c r="J279" s="21">
        <f t="shared" si="62"/>
        <v>0</v>
      </c>
      <c r="K279" s="21">
        <f t="shared" si="62"/>
        <v>0</v>
      </c>
      <c r="L279" s="21">
        <f t="shared" si="62"/>
        <v>0</v>
      </c>
      <c r="M279" s="21">
        <f t="shared" si="62"/>
        <v>0</v>
      </c>
      <c r="N279" s="21">
        <f t="shared" si="62"/>
        <v>0</v>
      </c>
      <c r="O279" s="21">
        <f t="shared" si="62"/>
        <v>0</v>
      </c>
      <c r="P279" s="21">
        <f t="shared" si="62"/>
        <v>0</v>
      </c>
      <c r="Q279" s="21">
        <f t="shared" si="62"/>
        <v>0</v>
      </c>
      <c r="R279" s="21">
        <f t="shared" si="62"/>
        <v>0</v>
      </c>
      <c r="S279" s="21">
        <f t="shared" si="62"/>
        <v>0</v>
      </c>
      <c r="T279" s="21">
        <f t="shared" si="62"/>
        <v>0</v>
      </c>
      <c r="U279" s="21">
        <f t="shared" si="62"/>
        <v>0</v>
      </c>
      <c r="V279" s="21">
        <f t="shared" si="62"/>
        <v>0</v>
      </c>
      <c r="W279" s="21">
        <f t="shared" si="62"/>
        <v>0</v>
      </c>
      <c r="X279" s="21">
        <f t="shared" si="62"/>
        <v>0</v>
      </c>
      <c r="Y279" s="21">
        <f t="shared" si="62"/>
        <v>0</v>
      </c>
      <c r="Z279" s="21">
        <f t="shared" si="62"/>
        <v>0</v>
      </c>
      <c r="AA279" s="21">
        <f t="shared" si="62"/>
        <v>0</v>
      </c>
      <c r="AB279" s="21">
        <f t="shared" si="62"/>
        <v>0</v>
      </c>
      <c r="AC279" s="21">
        <f t="shared" si="62"/>
        <v>0</v>
      </c>
      <c r="AD279" s="21">
        <f t="shared" si="62"/>
        <v>0</v>
      </c>
      <c r="AE279" s="21">
        <f t="shared" si="62"/>
        <v>0</v>
      </c>
    </row>
    <row r="280" spans="1:31" x14ac:dyDescent="0.2">
      <c r="A280" s="80" t="s">
        <v>524</v>
      </c>
      <c r="B280" s="4" t="s">
        <v>495</v>
      </c>
      <c r="C280" s="27">
        <v>0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7">
        <v>0</v>
      </c>
    </row>
    <row r="281" spans="1:31" x14ac:dyDescent="0.2">
      <c r="A281" s="80" t="s">
        <v>525</v>
      </c>
      <c r="B281" s="4" t="s">
        <v>517</v>
      </c>
      <c r="C281" s="27">
        <v>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  <c r="AB281" s="27">
        <v>0</v>
      </c>
      <c r="AC281" s="27">
        <v>0</v>
      </c>
      <c r="AD281" s="27">
        <v>0</v>
      </c>
      <c r="AE281" s="27">
        <v>0</v>
      </c>
    </row>
    <row r="282" spans="1:31" x14ac:dyDescent="0.2">
      <c r="A282" s="80" t="s">
        <v>526</v>
      </c>
      <c r="B282" s="4" t="s">
        <v>499</v>
      </c>
      <c r="C282" s="27">
        <v>0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27">
        <v>0</v>
      </c>
      <c r="AB282" s="27">
        <v>0</v>
      </c>
      <c r="AC282" s="27">
        <v>0</v>
      </c>
      <c r="AD282" s="27">
        <v>0</v>
      </c>
      <c r="AE282" s="27">
        <v>0</v>
      </c>
    </row>
    <row r="283" spans="1:31" x14ac:dyDescent="0.2">
      <c r="A283" s="80" t="s">
        <v>527</v>
      </c>
      <c r="B283" s="4" t="s">
        <v>501</v>
      </c>
      <c r="C283" s="27">
        <v>0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</v>
      </c>
      <c r="U283" s="27">
        <v>0</v>
      </c>
      <c r="V283" s="27">
        <v>0</v>
      </c>
      <c r="W283" s="27">
        <v>0</v>
      </c>
      <c r="X283" s="27">
        <v>0</v>
      </c>
      <c r="Y283" s="27">
        <v>0</v>
      </c>
      <c r="Z283" s="27">
        <v>0</v>
      </c>
      <c r="AA283" s="27">
        <v>0</v>
      </c>
      <c r="AB283" s="27">
        <v>0</v>
      </c>
      <c r="AC283" s="27">
        <v>0</v>
      </c>
      <c r="AD283" s="27">
        <v>0</v>
      </c>
      <c r="AE283" s="27">
        <v>0</v>
      </c>
    </row>
    <row r="284" spans="1:31" x14ac:dyDescent="0.2">
      <c r="A284" s="80" t="s">
        <v>528</v>
      </c>
      <c r="B284" s="4" t="s">
        <v>503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0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</row>
    <row r="285" spans="1:31" x14ac:dyDescent="0.2">
      <c r="A285" s="80" t="s">
        <v>529</v>
      </c>
      <c r="B285" s="4" t="s">
        <v>505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3">+C288+C289+C290</f>
        <v>1.7302557576892249E-2</v>
      </c>
      <c r="D287" s="21">
        <f t="shared" si="63"/>
        <v>1.7060001623938555E-2</v>
      </c>
      <c r="E287" s="21">
        <f t="shared" si="63"/>
        <v>1.6582602473914125E-2</v>
      </c>
      <c r="F287" s="21">
        <f t="shared" si="63"/>
        <v>1.4718227855094752E-2</v>
      </c>
      <c r="G287" s="21">
        <f t="shared" si="63"/>
        <v>1.4595865040432577E-2</v>
      </c>
      <c r="H287" s="21">
        <f t="shared" si="63"/>
        <v>1.4231320871471628E-2</v>
      </c>
      <c r="I287" s="21">
        <f t="shared" si="63"/>
        <v>1.3672624449746758E-2</v>
      </c>
      <c r="J287" s="21">
        <f t="shared" si="63"/>
        <v>1.4032760189174341E-2</v>
      </c>
      <c r="K287" s="21">
        <f t="shared" si="63"/>
        <v>1.4050266752795953E-2</v>
      </c>
      <c r="L287" s="21">
        <f t="shared" si="63"/>
        <v>1.1923652761096448E-2</v>
      </c>
      <c r="M287" s="21">
        <f t="shared" si="63"/>
        <v>1.2569419905435182E-2</v>
      </c>
      <c r="N287" s="21">
        <f t="shared" si="63"/>
        <v>1.2472048300317047E-2</v>
      </c>
      <c r="O287" s="21">
        <f t="shared" si="63"/>
        <v>1.39935631782177E-2</v>
      </c>
      <c r="P287" s="21">
        <f t="shared" si="63"/>
        <v>1.4316624549415922E-2</v>
      </c>
      <c r="Q287" s="21">
        <f t="shared" si="63"/>
        <v>1.3654504741638596E-2</v>
      </c>
      <c r="R287" s="21">
        <f t="shared" si="63"/>
        <v>1.1364689743264218E-2</v>
      </c>
      <c r="S287" s="21">
        <f t="shared" si="63"/>
        <v>1.0443547327784996E-2</v>
      </c>
      <c r="T287" s="21">
        <f t="shared" si="63"/>
        <v>8.9233323705786207E-3</v>
      </c>
      <c r="U287" s="21">
        <f t="shared" si="63"/>
        <v>8.5652790273194179E-3</v>
      </c>
      <c r="V287" s="21">
        <f t="shared" si="63"/>
        <v>7.7976715795205365E-3</v>
      </c>
      <c r="W287" s="21">
        <f t="shared" si="63"/>
        <v>7.7023223139619981E-3</v>
      </c>
      <c r="X287" s="21">
        <f t="shared" si="63"/>
        <v>8.0661156447641262E-3</v>
      </c>
      <c r="Y287" s="21">
        <f t="shared" si="63"/>
        <v>7.7784059453080067E-3</v>
      </c>
      <c r="Z287" s="21">
        <f t="shared" si="63"/>
        <v>7.874656026003693E-3</v>
      </c>
      <c r="AA287" s="21">
        <f t="shared" si="63"/>
        <v>9.2266711116862424E-3</v>
      </c>
      <c r="AB287" s="21">
        <f t="shared" si="63"/>
        <v>9.9596581213551912E-3</v>
      </c>
      <c r="AC287" s="21">
        <f t="shared" si="63"/>
        <v>7.8222660438834728E-3</v>
      </c>
      <c r="AD287" s="21">
        <f t="shared" si="63"/>
        <v>7.9992642827914958E-3</v>
      </c>
      <c r="AE287" s="21">
        <f t="shared" si="63"/>
        <v>8.0769757956654243E-3</v>
      </c>
    </row>
    <row r="288" spans="1:31" x14ac:dyDescent="0.2">
      <c r="A288" s="80" t="s">
        <v>534</v>
      </c>
      <c r="B288" s="4" t="s">
        <v>798</v>
      </c>
      <c r="C288" s="27">
        <v>4.6130560630422415E-3</v>
      </c>
      <c r="D288" s="27">
        <v>4.5984461285985493E-3</v>
      </c>
      <c r="E288" s="27">
        <v>4.3660516696241202E-3</v>
      </c>
      <c r="F288" s="27">
        <v>2.7834218585197517E-3</v>
      </c>
      <c r="G288" s="27">
        <v>2.9799955642075731E-3</v>
      </c>
      <c r="H288" s="27">
        <v>2.9765351628716296E-3</v>
      </c>
      <c r="I288" s="27">
        <v>2.8244263128867578E-3</v>
      </c>
      <c r="J288" s="27">
        <v>3.1558643921693408E-3</v>
      </c>
      <c r="K288" s="27">
        <v>3.0640420277609588E-3</v>
      </c>
      <c r="L288" s="27">
        <v>1.1870454261464528E-3</v>
      </c>
      <c r="M288" s="27">
        <v>1.7401312166851807E-3</v>
      </c>
      <c r="N288" s="27">
        <v>2.0778237608595472E-3</v>
      </c>
      <c r="O288" s="27">
        <v>4.0771292741801999E-3</v>
      </c>
      <c r="P288" s="27">
        <v>4.9127996541259268E-3</v>
      </c>
      <c r="Q288" s="27">
        <v>4.6542230936585998E-3</v>
      </c>
      <c r="R288" s="27">
        <v>2.8265093484642198E-3</v>
      </c>
      <c r="S288" s="27">
        <v>2.3890230758849985E-3</v>
      </c>
      <c r="T288" s="27">
        <v>1.4662820559486239E-3</v>
      </c>
      <c r="U288" s="27">
        <v>1.7681024040194194E-3</v>
      </c>
      <c r="V288" s="27">
        <v>1.6472328320255385E-3</v>
      </c>
      <c r="W288" s="27">
        <v>2.3973851642119987E-3</v>
      </c>
      <c r="X288" s="27">
        <v>2.6947100720141259E-3</v>
      </c>
      <c r="Y288" s="27">
        <v>2.3891830475080049E-3</v>
      </c>
      <c r="Z288" s="27">
        <v>2.4615240780036921E-3</v>
      </c>
      <c r="AA288" s="27">
        <v>3.7107188775862402E-3</v>
      </c>
      <c r="AB288" s="27">
        <v>4.4802178690551914E-3</v>
      </c>
      <c r="AC288" s="27">
        <v>2.2964904738834719E-3</v>
      </c>
      <c r="AD288" s="27">
        <v>2.4443730527914944E-3</v>
      </c>
      <c r="AE288" s="27">
        <v>2.4929689056654237E-3</v>
      </c>
    </row>
    <row r="289" spans="1:31" x14ac:dyDescent="0.2">
      <c r="A289" s="80" t="s">
        <v>535</v>
      </c>
      <c r="B289" s="4" t="s">
        <v>799</v>
      </c>
      <c r="C289" s="27">
        <v>1.2689501513850008E-2</v>
      </c>
      <c r="D289" s="27">
        <v>1.2461555495340006E-2</v>
      </c>
      <c r="E289" s="27">
        <v>1.2216550804290004E-2</v>
      </c>
      <c r="F289" s="27">
        <v>1.1934805996575001E-2</v>
      </c>
      <c r="G289" s="27">
        <v>1.1615869476225003E-2</v>
      </c>
      <c r="H289" s="27">
        <v>1.1254785708599998E-2</v>
      </c>
      <c r="I289" s="27">
        <v>1.0848198136860001E-2</v>
      </c>
      <c r="J289" s="27">
        <v>1.0876895797004999E-2</v>
      </c>
      <c r="K289" s="27">
        <v>1.0986224725034995E-2</v>
      </c>
      <c r="L289" s="27">
        <v>1.0736607334949995E-2</v>
      </c>
      <c r="M289" s="27">
        <v>1.0829288688750001E-2</v>
      </c>
      <c r="N289" s="27">
        <v>1.03942245394575E-2</v>
      </c>
      <c r="O289" s="27">
        <v>9.9164339040374999E-3</v>
      </c>
      <c r="P289" s="27">
        <v>9.4038248952899965E-3</v>
      </c>
      <c r="Q289" s="27">
        <v>9.0002816479799966E-3</v>
      </c>
      <c r="R289" s="27">
        <v>8.5381803947999976E-3</v>
      </c>
      <c r="S289" s="27">
        <v>8.0545242518999978E-3</v>
      </c>
      <c r="T289" s="27">
        <v>7.4570503146299972E-3</v>
      </c>
      <c r="U289" s="27">
        <v>6.7971766232999978E-3</v>
      </c>
      <c r="V289" s="27">
        <v>6.1504387474949984E-3</v>
      </c>
      <c r="W289" s="27">
        <v>5.3049371497499989E-3</v>
      </c>
      <c r="X289" s="27">
        <v>5.3714055727500003E-3</v>
      </c>
      <c r="Y289" s="27">
        <v>5.3892228978000018E-3</v>
      </c>
      <c r="Z289" s="27">
        <v>5.4131319480000004E-3</v>
      </c>
      <c r="AA289" s="27">
        <v>5.5159522341000026E-3</v>
      </c>
      <c r="AB289" s="27">
        <v>5.4794402522999998E-3</v>
      </c>
      <c r="AC289" s="27">
        <v>5.5257755700000005E-3</v>
      </c>
      <c r="AD289" s="27">
        <v>5.554891230000001E-3</v>
      </c>
      <c r="AE289" s="27">
        <v>5.5840068900000006E-3</v>
      </c>
    </row>
    <row r="290" spans="1:31" x14ac:dyDescent="0.2">
      <c r="A290" s="80" t="s">
        <v>536</v>
      </c>
      <c r="B290" s="4" t="s">
        <v>184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</row>
    <row r="291" spans="1:31" x14ac:dyDescent="0.2">
      <c r="A291" s="80" t="s">
        <v>537</v>
      </c>
      <c r="B291" s="4" t="s">
        <v>538</v>
      </c>
      <c r="C291" s="21">
        <f t="shared" ref="C291:AE291" si="64">+C292+C293</f>
        <v>0</v>
      </c>
      <c r="D291" s="21">
        <f t="shared" si="64"/>
        <v>0</v>
      </c>
      <c r="E291" s="21">
        <f t="shared" si="64"/>
        <v>0</v>
      </c>
      <c r="F291" s="21">
        <f t="shared" si="64"/>
        <v>0</v>
      </c>
      <c r="G291" s="21">
        <f t="shared" si="64"/>
        <v>0</v>
      </c>
      <c r="H291" s="21">
        <f t="shared" si="64"/>
        <v>0</v>
      </c>
      <c r="I291" s="21">
        <f t="shared" si="64"/>
        <v>0</v>
      </c>
      <c r="J291" s="21">
        <f t="shared" si="64"/>
        <v>0</v>
      </c>
      <c r="K291" s="21">
        <f t="shared" si="64"/>
        <v>0</v>
      </c>
      <c r="L291" s="21">
        <f t="shared" si="64"/>
        <v>0</v>
      </c>
      <c r="M291" s="21">
        <f t="shared" si="64"/>
        <v>0</v>
      </c>
      <c r="N291" s="21">
        <f t="shared" si="64"/>
        <v>0</v>
      </c>
      <c r="O291" s="21">
        <f t="shared" si="64"/>
        <v>0</v>
      </c>
      <c r="P291" s="21">
        <f t="shared" si="64"/>
        <v>0</v>
      </c>
      <c r="Q291" s="21">
        <f t="shared" si="64"/>
        <v>0</v>
      </c>
      <c r="R291" s="21">
        <f t="shared" si="64"/>
        <v>0</v>
      </c>
      <c r="S291" s="21">
        <f t="shared" si="64"/>
        <v>0</v>
      </c>
      <c r="T291" s="21">
        <f t="shared" si="64"/>
        <v>0</v>
      </c>
      <c r="U291" s="21">
        <f t="shared" si="64"/>
        <v>0</v>
      </c>
      <c r="V291" s="21">
        <f t="shared" si="64"/>
        <v>0</v>
      </c>
      <c r="W291" s="21">
        <f t="shared" si="64"/>
        <v>0</v>
      </c>
      <c r="X291" s="21">
        <f t="shared" si="64"/>
        <v>0</v>
      </c>
      <c r="Y291" s="21">
        <f t="shared" si="64"/>
        <v>0</v>
      </c>
      <c r="Z291" s="21">
        <f t="shared" si="64"/>
        <v>0</v>
      </c>
      <c r="AA291" s="21">
        <f t="shared" si="64"/>
        <v>0</v>
      </c>
      <c r="AB291" s="21">
        <f t="shared" si="64"/>
        <v>0</v>
      </c>
      <c r="AC291" s="21">
        <f t="shared" si="64"/>
        <v>0</v>
      </c>
      <c r="AD291" s="21">
        <f t="shared" si="64"/>
        <v>0</v>
      </c>
      <c r="AE291" s="21">
        <f t="shared" si="64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27">
        <v>0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</row>
    <row r="297" spans="1:31" x14ac:dyDescent="0.2">
      <c r="A297" s="12" t="s">
        <v>548</v>
      </c>
      <c r="B297" s="7" t="s">
        <v>804</v>
      </c>
      <c r="C297" s="28">
        <f t="shared" ref="C297:AE297" si="65">+C298+C383+C391+C399+C407+C415+C423+C424</f>
        <v>8.1740942756703006E-3</v>
      </c>
      <c r="D297" s="28">
        <f t="shared" si="65"/>
        <v>1.0580545094429537E-2</v>
      </c>
      <c r="E297" s="28">
        <f t="shared" si="65"/>
        <v>8.726972997092939E-3</v>
      </c>
      <c r="F297" s="28">
        <f t="shared" si="65"/>
        <v>1.2371058471088749E-2</v>
      </c>
      <c r="G297" s="28">
        <f t="shared" si="65"/>
        <v>3.0573192437025058E-2</v>
      </c>
      <c r="H297" s="28">
        <f t="shared" si="65"/>
        <v>9.5720189578621419E-3</v>
      </c>
      <c r="I297" s="28">
        <f t="shared" si="65"/>
        <v>1.8273284346707473E-2</v>
      </c>
      <c r="J297" s="28">
        <f t="shared" si="65"/>
        <v>9.2949169759352843E-3</v>
      </c>
      <c r="K297" s="28">
        <f t="shared" si="65"/>
        <v>4.3013045380423491E-3</v>
      </c>
      <c r="L297" s="28">
        <f t="shared" si="65"/>
        <v>5.7156236083411124E-2</v>
      </c>
      <c r="M297" s="28">
        <f t="shared" si="65"/>
        <v>1.171069891118413E-2</v>
      </c>
      <c r="N297" s="28">
        <f t="shared" si="65"/>
        <v>1.7524314534547822E-3</v>
      </c>
      <c r="O297" s="28">
        <f t="shared" si="65"/>
        <v>3.0298254895097552E-2</v>
      </c>
      <c r="P297" s="28">
        <f t="shared" si="65"/>
        <v>9.369881510108452E-3</v>
      </c>
      <c r="Q297" s="28">
        <f t="shared" si="65"/>
        <v>1.4791925464704292E-2</v>
      </c>
      <c r="R297" s="28">
        <f t="shared" si="65"/>
        <v>2.1111956215951071E-2</v>
      </c>
      <c r="S297" s="28">
        <f t="shared" si="65"/>
        <v>1.0654390582311509E-2</v>
      </c>
      <c r="T297" s="28">
        <f t="shared" si="65"/>
        <v>1.7486888328118771E-2</v>
      </c>
      <c r="U297" s="28">
        <f t="shared" si="65"/>
        <v>1.7302948110572487E-2</v>
      </c>
      <c r="V297" s="28">
        <f t="shared" si="65"/>
        <v>1.9866960890193321E-2</v>
      </c>
      <c r="W297" s="28">
        <f t="shared" si="65"/>
        <v>3.2756561426273617E-2</v>
      </c>
      <c r="X297" s="28">
        <f t="shared" si="65"/>
        <v>3.2610862939671054E-2</v>
      </c>
      <c r="Y297" s="28">
        <f t="shared" si="65"/>
        <v>3.0797781324150189E-2</v>
      </c>
      <c r="Z297" s="28">
        <f t="shared" si="65"/>
        <v>4.5530397424731533E-3</v>
      </c>
      <c r="AA297" s="28">
        <f t="shared" si="65"/>
        <v>9.9033258286162044E-3</v>
      </c>
      <c r="AB297" s="28">
        <f t="shared" si="65"/>
        <v>2.1064199760476968E-2</v>
      </c>
      <c r="AC297" s="28">
        <f t="shared" si="65"/>
        <v>5.2205478460488914E-3</v>
      </c>
      <c r="AD297" s="28">
        <f t="shared" si="65"/>
        <v>0.52751649190585281</v>
      </c>
      <c r="AE297" s="28">
        <f t="shared" si="65"/>
        <v>6.860271810330042E-3</v>
      </c>
    </row>
    <row r="298" spans="1:31" x14ac:dyDescent="0.2">
      <c r="A298" s="9" t="s">
        <v>549</v>
      </c>
      <c r="B298" s="4" t="s">
        <v>550</v>
      </c>
      <c r="C298" s="21">
        <f t="shared" ref="C298:AE298" si="66">+C299+C367</f>
        <v>7.5647713750758606E-3</v>
      </c>
      <c r="D298" s="21">
        <f t="shared" si="66"/>
        <v>9.3666220677349199E-3</v>
      </c>
      <c r="E298" s="21">
        <f t="shared" si="66"/>
        <v>7.8693746695474229E-3</v>
      </c>
      <c r="F298" s="21">
        <f t="shared" si="66"/>
        <v>1.1259530282257756E-2</v>
      </c>
      <c r="G298" s="21">
        <f t="shared" si="66"/>
        <v>2.7485084703776946E-2</v>
      </c>
      <c r="H298" s="21">
        <f t="shared" si="66"/>
        <v>8.1729649950884522E-3</v>
      </c>
      <c r="I298" s="21">
        <f t="shared" si="66"/>
        <v>1.7833202944359784E-2</v>
      </c>
      <c r="J298" s="21">
        <f t="shared" si="66"/>
        <v>8.6319280033843315E-3</v>
      </c>
      <c r="K298" s="21">
        <f t="shared" si="66"/>
        <v>4.0614316239146108E-3</v>
      </c>
      <c r="L298" s="21">
        <f t="shared" si="66"/>
        <v>5.1635143790256112E-2</v>
      </c>
      <c r="M298" s="21">
        <f t="shared" si="66"/>
        <v>1.0765608119924535E-2</v>
      </c>
      <c r="N298" s="21">
        <f t="shared" si="66"/>
        <v>1.6182909611129406E-3</v>
      </c>
      <c r="O298" s="21">
        <f t="shared" si="66"/>
        <v>2.9587087292153463E-2</v>
      </c>
      <c r="P298" s="21">
        <f t="shared" si="66"/>
        <v>7.1821313469084521E-3</v>
      </c>
      <c r="Q298" s="21">
        <f t="shared" si="66"/>
        <v>1.3602284528304292E-2</v>
      </c>
      <c r="R298" s="21">
        <f t="shared" si="66"/>
        <v>1.7797120596751068E-2</v>
      </c>
      <c r="S298" s="21">
        <f t="shared" si="66"/>
        <v>9.6355211839115103E-3</v>
      </c>
      <c r="T298" s="21">
        <f t="shared" si="66"/>
        <v>1.6547631937318771E-2</v>
      </c>
      <c r="U298" s="21">
        <f t="shared" si="66"/>
        <v>1.6371476814572489E-2</v>
      </c>
      <c r="V298" s="21">
        <f t="shared" si="66"/>
        <v>1.9483331730993321E-2</v>
      </c>
      <c r="W298" s="21">
        <f t="shared" si="66"/>
        <v>3.0209005822673621E-2</v>
      </c>
      <c r="X298" s="21">
        <f t="shared" si="66"/>
        <v>3.1442311488471056E-2</v>
      </c>
      <c r="Y298" s="21">
        <f t="shared" si="66"/>
        <v>2.926246650255019E-2</v>
      </c>
      <c r="Z298" s="21">
        <f t="shared" si="66"/>
        <v>4.0495667819931535E-3</v>
      </c>
      <c r="AA298" s="21">
        <f t="shared" si="66"/>
        <v>8.9271819046162059E-3</v>
      </c>
      <c r="AB298" s="21">
        <f t="shared" si="66"/>
        <v>1.9146739060076967E-2</v>
      </c>
      <c r="AC298" s="21">
        <f t="shared" si="66"/>
        <v>4.4461166668488912E-3</v>
      </c>
      <c r="AD298" s="21">
        <f t="shared" si="66"/>
        <v>0.51350130570433283</v>
      </c>
      <c r="AE298" s="21">
        <f t="shared" si="66"/>
        <v>5.5901814346500413E-3</v>
      </c>
    </row>
    <row r="299" spans="1:31" x14ac:dyDescent="0.2">
      <c r="A299" s="9" t="s">
        <v>551</v>
      </c>
      <c r="B299" s="4" t="s">
        <v>552</v>
      </c>
      <c r="C299" s="21">
        <f t="shared" ref="C299:AE299" si="67">+C300+C349+C364</f>
        <v>7.5647713750758606E-3</v>
      </c>
      <c r="D299" s="21">
        <f t="shared" si="67"/>
        <v>9.3666220677349199E-3</v>
      </c>
      <c r="E299" s="21">
        <f t="shared" si="67"/>
        <v>7.8693746695474229E-3</v>
      </c>
      <c r="F299" s="21">
        <f t="shared" si="67"/>
        <v>1.1259530282257756E-2</v>
      </c>
      <c r="G299" s="21">
        <f t="shared" si="67"/>
        <v>2.7485084703776946E-2</v>
      </c>
      <c r="H299" s="21">
        <f t="shared" si="67"/>
        <v>8.1729649950884522E-3</v>
      </c>
      <c r="I299" s="21">
        <f t="shared" si="67"/>
        <v>1.7833202944359784E-2</v>
      </c>
      <c r="J299" s="21">
        <f t="shared" si="67"/>
        <v>8.6319280033843315E-3</v>
      </c>
      <c r="K299" s="21">
        <f t="shared" si="67"/>
        <v>4.0614316239146108E-3</v>
      </c>
      <c r="L299" s="21">
        <f t="shared" si="67"/>
        <v>5.1635143790256112E-2</v>
      </c>
      <c r="M299" s="21">
        <f t="shared" si="67"/>
        <v>1.0765608119924535E-2</v>
      </c>
      <c r="N299" s="21">
        <f t="shared" si="67"/>
        <v>1.6182909611129406E-3</v>
      </c>
      <c r="O299" s="21">
        <f t="shared" si="67"/>
        <v>2.9587087292153463E-2</v>
      </c>
      <c r="P299" s="21">
        <f t="shared" si="67"/>
        <v>7.1821313469084521E-3</v>
      </c>
      <c r="Q299" s="21">
        <f t="shared" si="67"/>
        <v>1.3602284528304292E-2</v>
      </c>
      <c r="R299" s="21">
        <f t="shared" si="67"/>
        <v>1.7797120596751068E-2</v>
      </c>
      <c r="S299" s="21">
        <f t="shared" si="67"/>
        <v>9.6355211839115103E-3</v>
      </c>
      <c r="T299" s="21">
        <f t="shared" si="67"/>
        <v>1.6547631937318771E-2</v>
      </c>
      <c r="U299" s="21">
        <f t="shared" si="67"/>
        <v>1.6371476814572489E-2</v>
      </c>
      <c r="V299" s="21">
        <f t="shared" si="67"/>
        <v>1.9483331730993321E-2</v>
      </c>
      <c r="W299" s="21">
        <f t="shared" si="67"/>
        <v>3.0209005822673621E-2</v>
      </c>
      <c r="X299" s="21">
        <f t="shared" si="67"/>
        <v>3.1442311488471056E-2</v>
      </c>
      <c r="Y299" s="21">
        <f t="shared" si="67"/>
        <v>2.926246650255019E-2</v>
      </c>
      <c r="Z299" s="21">
        <f t="shared" si="67"/>
        <v>4.0495667819931535E-3</v>
      </c>
      <c r="AA299" s="21">
        <f t="shared" si="67"/>
        <v>8.9271819046162059E-3</v>
      </c>
      <c r="AB299" s="21">
        <f t="shared" si="67"/>
        <v>1.9146739060076967E-2</v>
      </c>
      <c r="AC299" s="21">
        <f t="shared" si="67"/>
        <v>4.4461166668488912E-3</v>
      </c>
      <c r="AD299" s="21">
        <f t="shared" si="67"/>
        <v>0.51350130570433283</v>
      </c>
      <c r="AE299" s="21">
        <f t="shared" si="67"/>
        <v>5.5901814346500413E-3</v>
      </c>
    </row>
    <row r="300" spans="1:31" x14ac:dyDescent="0.2">
      <c r="A300" s="9" t="s">
        <v>553</v>
      </c>
      <c r="B300" s="4" t="s">
        <v>554</v>
      </c>
      <c r="C300" s="21">
        <f t="shared" ref="C300:AE300" si="68">+C301+C341</f>
        <v>0</v>
      </c>
      <c r="D300" s="21">
        <f t="shared" si="68"/>
        <v>0</v>
      </c>
      <c r="E300" s="21">
        <f t="shared" si="68"/>
        <v>0</v>
      </c>
      <c r="F300" s="21">
        <f t="shared" si="68"/>
        <v>0</v>
      </c>
      <c r="G300" s="21">
        <f t="shared" si="68"/>
        <v>0</v>
      </c>
      <c r="H300" s="21">
        <f t="shared" si="68"/>
        <v>0</v>
      </c>
      <c r="I300" s="21">
        <f t="shared" si="68"/>
        <v>0</v>
      </c>
      <c r="J300" s="21">
        <f t="shared" si="68"/>
        <v>0</v>
      </c>
      <c r="K300" s="21">
        <f t="shared" si="68"/>
        <v>0</v>
      </c>
      <c r="L300" s="21">
        <f t="shared" si="68"/>
        <v>0</v>
      </c>
      <c r="M300" s="21">
        <f t="shared" si="68"/>
        <v>0</v>
      </c>
      <c r="N300" s="21">
        <f t="shared" si="68"/>
        <v>0</v>
      </c>
      <c r="O300" s="21">
        <f t="shared" si="68"/>
        <v>0</v>
      </c>
      <c r="P300" s="21">
        <f t="shared" si="68"/>
        <v>0</v>
      </c>
      <c r="Q300" s="21">
        <f t="shared" si="68"/>
        <v>0</v>
      </c>
      <c r="R300" s="21">
        <f t="shared" si="68"/>
        <v>0</v>
      </c>
      <c r="S300" s="21">
        <f t="shared" si="68"/>
        <v>0</v>
      </c>
      <c r="T300" s="21">
        <f t="shared" si="68"/>
        <v>0</v>
      </c>
      <c r="U300" s="21">
        <f t="shared" si="68"/>
        <v>0</v>
      </c>
      <c r="V300" s="21">
        <f t="shared" si="68"/>
        <v>0</v>
      </c>
      <c r="W300" s="21">
        <f t="shared" si="68"/>
        <v>0</v>
      </c>
      <c r="X300" s="21">
        <f t="shared" si="68"/>
        <v>0</v>
      </c>
      <c r="Y300" s="21">
        <f t="shared" si="68"/>
        <v>0</v>
      </c>
      <c r="Z300" s="21">
        <f t="shared" si="68"/>
        <v>0</v>
      </c>
      <c r="AA300" s="21">
        <f t="shared" si="68"/>
        <v>0</v>
      </c>
      <c r="AB300" s="21">
        <f t="shared" si="68"/>
        <v>0</v>
      </c>
      <c r="AC300" s="21">
        <f t="shared" si="68"/>
        <v>0</v>
      </c>
      <c r="AD300" s="21">
        <f t="shared" si="68"/>
        <v>0</v>
      </c>
      <c r="AE300" s="21">
        <f t="shared" si="68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9">+C302+C315+C328</f>
        <v>0</v>
      </c>
      <c r="D301" s="21">
        <f t="shared" si="69"/>
        <v>0</v>
      </c>
      <c r="E301" s="21">
        <f t="shared" si="69"/>
        <v>0</v>
      </c>
      <c r="F301" s="21">
        <f t="shared" si="69"/>
        <v>0</v>
      </c>
      <c r="G301" s="21">
        <f t="shared" si="69"/>
        <v>0</v>
      </c>
      <c r="H301" s="21">
        <f t="shared" si="69"/>
        <v>0</v>
      </c>
      <c r="I301" s="21">
        <f t="shared" si="69"/>
        <v>0</v>
      </c>
      <c r="J301" s="21">
        <f t="shared" si="69"/>
        <v>0</v>
      </c>
      <c r="K301" s="21">
        <f t="shared" si="69"/>
        <v>0</v>
      </c>
      <c r="L301" s="21">
        <f t="shared" si="69"/>
        <v>0</v>
      </c>
      <c r="M301" s="21">
        <f t="shared" si="69"/>
        <v>0</v>
      </c>
      <c r="N301" s="21">
        <f t="shared" si="69"/>
        <v>0</v>
      </c>
      <c r="O301" s="21">
        <f t="shared" si="69"/>
        <v>0</v>
      </c>
      <c r="P301" s="21">
        <f t="shared" si="69"/>
        <v>0</v>
      </c>
      <c r="Q301" s="21">
        <f t="shared" si="69"/>
        <v>0</v>
      </c>
      <c r="R301" s="21">
        <f t="shared" si="69"/>
        <v>0</v>
      </c>
      <c r="S301" s="21">
        <f t="shared" si="69"/>
        <v>0</v>
      </c>
      <c r="T301" s="21">
        <f t="shared" si="69"/>
        <v>0</v>
      </c>
      <c r="U301" s="21">
        <f t="shared" si="69"/>
        <v>0</v>
      </c>
      <c r="V301" s="21">
        <f t="shared" si="69"/>
        <v>0</v>
      </c>
      <c r="W301" s="21">
        <f t="shared" si="69"/>
        <v>0</v>
      </c>
      <c r="X301" s="21">
        <f t="shared" si="69"/>
        <v>0</v>
      </c>
      <c r="Y301" s="21">
        <f t="shared" si="69"/>
        <v>0</v>
      </c>
      <c r="Z301" s="21">
        <f t="shared" si="69"/>
        <v>0</v>
      </c>
      <c r="AA301" s="21">
        <f t="shared" si="69"/>
        <v>0</v>
      </c>
      <c r="AB301" s="21">
        <f t="shared" si="69"/>
        <v>0</v>
      </c>
      <c r="AC301" s="21">
        <f t="shared" si="69"/>
        <v>0</v>
      </c>
      <c r="AD301" s="21">
        <f t="shared" si="69"/>
        <v>0</v>
      </c>
      <c r="AE301" s="21">
        <f t="shared" si="69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70">+C303+C304+C305+C306+C307+C308+C309+C310+C311+C312+C313+C314</f>
        <v>0</v>
      </c>
      <c r="D302" s="21">
        <f t="shared" si="70"/>
        <v>0</v>
      </c>
      <c r="E302" s="21">
        <f t="shared" si="70"/>
        <v>0</v>
      </c>
      <c r="F302" s="21">
        <f t="shared" si="70"/>
        <v>0</v>
      </c>
      <c r="G302" s="21">
        <f t="shared" si="70"/>
        <v>0</v>
      </c>
      <c r="H302" s="21">
        <f t="shared" si="70"/>
        <v>0</v>
      </c>
      <c r="I302" s="21">
        <f t="shared" si="70"/>
        <v>0</v>
      </c>
      <c r="J302" s="21">
        <f t="shared" si="70"/>
        <v>0</v>
      </c>
      <c r="K302" s="21">
        <f t="shared" si="70"/>
        <v>0</v>
      </c>
      <c r="L302" s="21">
        <f t="shared" si="70"/>
        <v>0</v>
      </c>
      <c r="M302" s="21">
        <f t="shared" si="70"/>
        <v>0</v>
      </c>
      <c r="N302" s="21">
        <f t="shared" si="70"/>
        <v>0</v>
      </c>
      <c r="O302" s="21">
        <f t="shared" si="70"/>
        <v>0</v>
      </c>
      <c r="P302" s="21">
        <f t="shared" si="70"/>
        <v>0</v>
      </c>
      <c r="Q302" s="21">
        <f t="shared" si="70"/>
        <v>0</v>
      </c>
      <c r="R302" s="21">
        <f t="shared" si="70"/>
        <v>0</v>
      </c>
      <c r="S302" s="21">
        <f t="shared" si="70"/>
        <v>0</v>
      </c>
      <c r="T302" s="21">
        <f t="shared" si="70"/>
        <v>0</v>
      </c>
      <c r="U302" s="21">
        <f t="shared" si="70"/>
        <v>0</v>
      </c>
      <c r="V302" s="21">
        <f t="shared" si="70"/>
        <v>0</v>
      </c>
      <c r="W302" s="21">
        <f t="shared" si="70"/>
        <v>0</v>
      </c>
      <c r="X302" s="21">
        <f t="shared" si="70"/>
        <v>0</v>
      </c>
      <c r="Y302" s="21">
        <f t="shared" si="70"/>
        <v>0</v>
      </c>
      <c r="Z302" s="21">
        <f t="shared" si="70"/>
        <v>0</v>
      </c>
      <c r="AA302" s="21">
        <f t="shared" si="70"/>
        <v>0</v>
      </c>
      <c r="AB302" s="21">
        <f t="shared" si="70"/>
        <v>0</v>
      </c>
      <c r="AC302" s="21">
        <f t="shared" si="70"/>
        <v>0</v>
      </c>
      <c r="AD302" s="21">
        <f t="shared" si="70"/>
        <v>0</v>
      </c>
      <c r="AE302" s="21">
        <f t="shared" si="70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71">+C316+C317+C318+C319+C320+C321+C322+C323+C324+C325+C326+C327</f>
        <v>0</v>
      </c>
      <c r="D315" s="21">
        <f t="shared" si="71"/>
        <v>0</v>
      </c>
      <c r="E315" s="21">
        <f t="shared" si="71"/>
        <v>0</v>
      </c>
      <c r="F315" s="21">
        <f t="shared" si="71"/>
        <v>0</v>
      </c>
      <c r="G315" s="21">
        <f t="shared" si="71"/>
        <v>0</v>
      </c>
      <c r="H315" s="21">
        <f t="shared" si="71"/>
        <v>0</v>
      </c>
      <c r="I315" s="21">
        <f t="shared" si="71"/>
        <v>0</v>
      </c>
      <c r="J315" s="21">
        <f t="shared" si="71"/>
        <v>0</v>
      </c>
      <c r="K315" s="21">
        <f t="shared" si="71"/>
        <v>0</v>
      </c>
      <c r="L315" s="21">
        <f t="shared" si="71"/>
        <v>0</v>
      </c>
      <c r="M315" s="21">
        <f t="shared" si="71"/>
        <v>0</v>
      </c>
      <c r="N315" s="21">
        <f t="shared" si="71"/>
        <v>0</v>
      </c>
      <c r="O315" s="21">
        <f t="shared" si="71"/>
        <v>0</v>
      </c>
      <c r="P315" s="21">
        <f t="shared" si="71"/>
        <v>0</v>
      </c>
      <c r="Q315" s="21">
        <f t="shared" si="71"/>
        <v>0</v>
      </c>
      <c r="R315" s="21">
        <f t="shared" si="71"/>
        <v>0</v>
      </c>
      <c r="S315" s="21">
        <f t="shared" si="71"/>
        <v>0</v>
      </c>
      <c r="T315" s="21">
        <f t="shared" si="71"/>
        <v>0</v>
      </c>
      <c r="U315" s="21">
        <f t="shared" si="71"/>
        <v>0</v>
      </c>
      <c r="V315" s="21">
        <f t="shared" si="71"/>
        <v>0</v>
      </c>
      <c r="W315" s="21">
        <f t="shared" si="71"/>
        <v>0</v>
      </c>
      <c r="X315" s="21">
        <f t="shared" si="71"/>
        <v>0</v>
      </c>
      <c r="Y315" s="21">
        <f t="shared" si="71"/>
        <v>0</v>
      </c>
      <c r="Z315" s="21">
        <f t="shared" si="71"/>
        <v>0</v>
      </c>
      <c r="AA315" s="21">
        <f t="shared" si="71"/>
        <v>0</v>
      </c>
      <c r="AB315" s="21">
        <f t="shared" si="71"/>
        <v>0</v>
      </c>
      <c r="AC315" s="21">
        <f t="shared" si="71"/>
        <v>0</v>
      </c>
      <c r="AD315" s="21">
        <f t="shared" si="71"/>
        <v>0</v>
      </c>
      <c r="AE315" s="21">
        <f t="shared" si="71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72">+C329+C330+C331+C332+C333+C334+C335+C336+C337+C338+C339+C340</f>
        <v>0</v>
      </c>
      <c r="D328" s="21">
        <f t="shared" si="72"/>
        <v>0</v>
      </c>
      <c r="E328" s="21">
        <f t="shared" si="72"/>
        <v>0</v>
      </c>
      <c r="F328" s="21">
        <f t="shared" si="72"/>
        <v>0</v>
      </c>
      <c r="G328" s="21">
        <f t="shared" si="72"/>
        <v>0</v>
      </c>
      <c r="H328" s="21">
        <f t="shared" si="72"/>
        <v>0</v>
      </c>
      <c r="I328" s="21">
        <f t="shared" si="72"/>
        <v>0</v>
      </c>
      <c r="J328" s="21">
        <f t="shared" si="72"/>
        <v>0</v>
      </c>
      <c r="K328" s="21">
        <f t="shared" si="72"/>
        <v>0</v>
      </c>
      <c r="L328" s="21">
        <f t="shared" si="72"/>
        <v>0</v>
      </c>
      <c r="M328" s="21">
        <f t="shared" si="72"/>
        <v>0</v>
      </c>
      <c r="N328" s="21">
        <f t="shared" si="72"/>
        <v>0</v>
      </c>
      <c r="O328" s="21">
        <f t="shared" si="72"/>
        <v>0</v>
      </c>
      <c r="P328" s="21">
        <f t="shared" si="72"/>
        <v>0</v>
      </c>
      <c r="Q328" s="21">
        <f t="shared" si="72"/>
        <v>0</v>
      </c>
      <c r="R328" s="21">
        <f t="shared" si="72"/>
        <v>0</v>
      </c>
      <c r="S328" s="21">
        <f t="shared" si="72"/>
        <v>0</v>
      </c>
      <c r="T328" s="21">
        <f t="shared" si="72"/>
        <v>0</v>
      </c>
      <c r="U328" s="21">
        <f t="shared" si="72"/>
        <v>0</v>
      </c>
      <c r="V328" s="21">
        <f t="shared" si="72"/>
        <v>0</v>
      </c>
      <c r="W328" s="21">
        <f t="shared" si="72"/>
        <v>0</v>
      </c>
      <c r="X328" s="21">
        <f t="shared" si="72"/>
        <v>0</v>
      </c>
      <c r="Y328" s="21">
        <f t="shared" si="72"/>
        <v>0</v>
      </c>
      <c r="Z328" s="21">
        <f t="shared" si="72"/>
        <v>0</v>
      </c>
      <c r="AA328" s="21">
        <f t="shared" si="72"/>
        <v>0</v>
      </c>
      <c r="AB328" s="21">
        <f t="shared" si="72"/>
        <v>0</v>
      </c>
      <c r="AC328" s="21">
        <f t="shared" si="72"/>
        <v>0</v>
      </c>
      <c r="AD328" s="21">
        <f t="shared" si="72"/>
        <v>0</v>
      </c>
      <c r="AE328" s="21">
        <f t="shared" si="72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3">+C342+C343+C344+C345+C346+C347+C348</f>
        <v>0</v>
      </c>
      <c r="D341" s="21">
        <f t="shared" si="73"/>
        <v>0</v>
      </c>
      <c r="E341" s="21">
        <f t="shared" si="73"/>
        <v>0</v>
      </c>
      <c r="F341" s="21">
        <f t="shared" si="73"/>
        <v>0</v>
      </c>
      <c r="G341" s="21">
        <f t="shared" si="73"/>
        <v>0</v>
      </c>
      <c r="H341" s="21">
        <f t="shared" si="73"/>
        <v>0</v>
      </c>
      <c r="I341" s="21">
        <f t="shared" si="73"/>
        <v>0</v>
      </c>
      <c r="J341" s="21">
        <f t="shared" si="73"/>
        <v>0</v>
      </c>
      <c r="K341" s="21">
        <f t="shared" si="73"/>
        <v>0</v>
      </c>
      <c r="L341" s="21">
        <f t="shared" si="73"/>
        <v>0</v>
      </c>
      <c r="M341" s="21">
        <f t="shared" si="73"/>
        <v>0</v>
      </c>
      <c r="N341" s="21">
        <f t="shared" si="73"/>
        <v>0</v>
      </c>
      <c r="O341" s="21">
        <f t="shared" si="73"/>
        <v>0</v>
      </c>
      <c r="P341" s="21">
        <f t="shared" si="73"/>
        <v>0</v>
      </c>
      <c r="Q341" s="21">
        <f t="shared" si="73"/>
        <v>0</v>
      </c>
      <c r="R341" s="21">
        <f t="shared" si="73"/>
        <v>0</v>
      </c>
      <c r="S341" s="21">
        <f t="shared" si="73"/>
        <v>0</v>
      </c>
      <c r="T341" s="21">
        <f t="shared" si="73"/>
        <v>0</v>
      </c>
      <c r="U341" s="21">
        <f t="shared" si="73"/>
        <v>0</v>
      </c>
      <c r="V341" s="21">
        <f t="shared" si="73"/>
        <v>0</v>
      </c>
      <c r="W341" s="21">
        <f t="shared" si="73"/>
        <v>0</v>
      </c>
      <c r="X341" s="21">
        <f t="shared" si="73"/>
        <v>0</v>
      </c>
      <c r="Y341" s="21">
        <f t="shared" si="73"/>
        <v>0</v>
      </c>
      <c r="Z341" s="21">
        <f t="shared" si="73"/>
        <v>0</v>
      </c>
      <c r="AA341" s="21">
        <f t="shared" si="73"/>
        <v>0</v>
      </c>
      <c r="AB341" s="21">
        <f t="shared" si="73"/>
        <v>0</v>
      </c>
      <c r="AC341" s="21">
        <f t="shared" si="73"/>
        <v>0</v>
      </c>
      <c r="AD341" s="21">
        <f t="shared" si="73"/>
        <v>0</v>
      </c>
      <c r="AE341" s="21">
        <f t="shared" si="73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4">+C350+C355+C358+C363</f>
        <v>7.5647713750758606E-3</v>
      </c>
      <c r="D349" s="21">
        <f t="shared" si="74"/>
        <v>9.3666220677349199E-3</v>
      </c>
      <c r="E349" s="21">
        <f t="shared" si="74"/>
        <v>7.8693746695474229E-3</v>
      </c>
      <c r="F349" s="21">
        <f t="shared" si="74"/>
        <v>1.1259530282257756E-2</v>
      </c>
      <c r="G349" s="21">
        <f t="shared" si="74"/>
        <v>2.7485084703776946E-2</v>
      </c>
      <c r="H349" s="21">
        <f t="shared" si="74"/>
        <v>8.1729649950884522E-3</v>
      </c>
      <c r="I349" s="21">
        <f t="shared" si="74"/>
        <v>1.7833202944359784E-2</v>
      </c>
      <c r="J349" s="21">
        <f t="shared" si="74"/>
        <v>8.6319280033843315E-3</v>
      </c>
      <c r="K349" s="21">
        <f t="shared" si="74"/>
        <v>4.0614316239146108E-3</v>
      </c>
      <c r="L349" s="21">
        <f t="shared" si="74"/>
        <v>5.1635143790256112E-2</v>
      </c>
      <c r="M349" s="21">
        <f t="shared" si="74"/>
        <v>1.0765608119924535E-2</v>
      </c>
      <c r="N349" s="21">
        <f t="shared" si="74"/>
        <v>1.6182909611129406E-3</v>
      </c>
      <c r="O349" s="21">
        <f t="shared" si="74"/>
        <v>2.9587087292153463E-2</v>
      </c>
      <c r="P349" s="21">
        <f t="shared" si="74"/>
        <v>7.1821313469084521E-3</v>
      </c>
      <c r="Q349" s="21">
        <f t="shared" si="74"/>
        <v>1.3602284528304292E-2</v>
      </c>
      <c r="R349" s="21">
        <f t="shared" si="74"/>
        <v>1.7797120596751068E-2</v>
      </c>
      <c r="S349" s="21">
        <f t="shared" si="74"/>
        <v>9.6355211839115103E-3</v>
      </c>
      <c r="T349" s="21">
        <f t="shared" si="74"/>
        <v>1.6547631937318771E-2</v>
      </c>
      <c r="U349" s="21">
        <f t="shared" si="74"/>
        <v>1.6371476814572489E-2</v>
      </c>
      <c r="V349" s="21">
        <f t="shared" si="74"/>
        <v>1.9483331730993321E-2</v>
      </c>
      <c r="W349" s="21">
        <f t="shared" si="74"/>
        <v>3.0209005822673621E-2</v>
      </c>
      <c r="X349" s="21">
        <f t="shared" si="74"/>
        <v>3.1442311488471056E-2</v>
      </c>
      <c r="Y349" s="21">
        <f t="shared" si="74"/>
        <v>2.926246650255019E-2</v>
      </c>
      <c r="Z349" s="21">
        <f t="shared" si="74"/>
        <v>4.0495667819931535E-3</v>
      </c>
      <c r="AA349" s="21">
        <f t="shared" si="74"/>
        <v>8.9271819046162059E-3</v>
      </c>
      <c r="AB349" s="21">
        <f t="shared" si="74"/>
        <v>1.9146739060076967E-2</v>
      </c>
      <c r="AC349" s="21">
        <f t="shared" si="74"/>
        <v>4.4461166668488912E-3</v>
      </c>
      <c r="AD349" s="21">
        <f t="shared" si="74"/>
        <v>0.51350130570433283</v>
      </c>
      <c r="AE349" s="21">
        <f t="shared" si="74"/>
        <v>5.5901814346500413E-3</v>
      </c>
    </row>
    <row r="350" spans="1:31" x14ac:dyDescent="0.2">
      <c r="A350" s="9" t="s">
        <v>608</v>
      </c>
      <c r="B350" s="4" t="s">
        <v>609</v>
      </c>
      <c r="C350" s="21">
        <f t="shared" ref="C350:AE350" si="75">+C351+C352+C353+C354</f>
        <v>0</v>
      </c>
      <c r="D350" s="21">
        <f t="shared" si="75"/>
        <v>0</v>
      </c>
      <c r="E350" s="21">
        <f t="shared" si="75"/>
        <v>0</v>
      </c>
      <c r="F350" s="21">
        <f t="shared" si="75"/>
        <v>0</v>
      </c>
      <c r="G350" s="21">
        <f t="shared" si="75"/>
        <v>0</v>
      </c>
      <c r="H350" s="21">
        <f t="shared" si="75"/>
        <v>0</v>
      </c>
      <c r="I350" s="21">
        <f t="shared" si="75"/>
        <v>0</v>
      </c>
      <c r="J350" s="21">
        <f t="shared" si="75"/>
        <v>0</v>
      </c>
      <c r="K350" s="21">
        <f t="shared" si="75"/>
        <v>0</v>
      </c>
      <c r="L350" s="21">
        <f t="shared" si="75"/>
        <v>0</v>
      </c>
      <c r="M350" s="21">
        <f t="shared" si="75"/>
        <v>0</v>
      </c>
      <c r="N350" s="21">
        <f t="shared" si="75"/>
        <v>0</v>
      </c>
      <c r="O350" s="21">
        <f t="shared" si="75"/>
        <v>0</v>
      </c>
      <c r="P350" s="21">
        <f t="shared" si="75"/>
        <v>0</v>
      </c>
      <c r="Q350" s="21">
        <f t="shared" si="75"/>
        <v>0</v>
      </c>
      <c r="R350" s="21">
        <f t="shared" si="75"/>
        <v>0</v>
      </c>
      <c r="S350" s="21">
        <f t="shared" si="75"/>
        <v>0</v>
      </c>
      <c r="T350" s="21">
        <f t="shared" si="75"/>
        <v>0</v>
      </c>
      <c r="U350" s="21">
        <f t="shared" si="75"/>
        <v>0</v>
      </c>
      <c r="V350" s="21">
        <f t="shared" si="75"/>
        <v>0</v>
      </c>
      <c r="W350" s="21">
        <f t="shared" si="75"/>
        <v>0</v>
      </c>
      <c r="X350" s="21">
        <f t="shared" si="75"/>
        <v>0</v>
      </c>
      <c r="Y350" s="21">
        <f t="shared" si="75"/>
        <v>0</v>
      </c>
      <c r="Z350" s="21">
        <f t="shared" si="75"/>
        <v>0</v>
      </c>
      <c r="AA350" s="21">
        <f t="shared" si="75"/>
        <v>0</v>
      </c>
      <c r="AB350" s="21">
        <f t="shared" si="75"/>
        <v>0</v>
      </c>
      <c r="AC350" s="21">
        <f t="shared" si="75"/>
        <v>0</v>
      </c>
      <c r="AD350" s="21">
        <f t="shared" si="75"/>
        <v>0</v>
      </c>
      <c r="AE350" s="21">
        <f t="shared" si="75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6">+C356+C357</f>
        <v>0</v>
      </c>
      <c r="D355" s="21">
        <f t="shared" si="76"/>
        <v>0</v>
      </c>
      <c r="E355" s="21">
        <f t="shared" si="76"/>
        <v>0</v>
      </c>
      <c r="F355" s="21">
        <f t="shared" si="76"/>
        <v>0</v>
      </c>
      <c r="G355" s="21">
        <f t="shared" si="76"/>
        <v>0</v>
      </c>
      <c r="H355" s="21">
        <f t="shared" si="76"/>
        <v>0</v>
      </c>
      <c r="I355" s="21">
        <f t="shared" si="76"/>
        <v>0</v>
      </c>
      <c r="J355" s="21">
        <f t="shared" si="76"/>
        <v>0</v>
      </c>
      <c r="K355" s="21">
        <f t="shared" si="76"/>
        <v>0</v>
      </c>
      <c r="L355" s="21">
        <f t="shared" si="76"/>
        <v>0</v>
      </c>
      <c r="M355" s="21">
        <f t="shared" si="76"/>
        <v>0</v>
      </c>
      <c r="N355" s="21">
        <f t="shared" si="76"/>
        <v>0</v>
      </c>
      <c r="O355" s="21">
        <f t="shared" si="76"/>
        <v>0</v>
      </c>
      <c r="P355" s="21">
        <f t="shared" si="76"/>
        <v>0</v>
      </c>
      <c r="Q355" s="21">
        <f t="shared" si="76"/>
        <v>0</v>
      </c>
      <c r="R355" s="21">
        <f t="shared" si="76"/>
        <v>0</v>
      </c>
      <c r="S355" s="21">
        <f t="shared" si="76"/>
        <v>0</v>
      </c>
      <c r="T355" s="21">
        <f t="shared" si="76"/>
        <v>0</v>
      </c>
      <c r="U355" s="21">
        <f t="shared" si="76"/>
        <v>0</v>
      </c>
      <c r="V355" s="21">
        <f t="shared" si="76"/>
        <v>0</v>
      </c>
      <c r="W355" s="21">
        <f t="shared" si="76"/>
        <v>0</v>
      </c>
      <c r="X355" s="21">
        <f t="shared" si="76"/>
        <v>0</v>
      </c>
      <c r="Y355" s="21">
        <f t="shared" si="76"/>
        <v>0</v>
      </c>
      <c r="Z355" s="21">
        <f t="shared" si="76"/>
        <v>0</v>
      </c>
      <c r="AA355" s="21">
        <f t="shared" si="76"/>
        <v>0</v>
      </c>
      <c r="AB355" s="21">
        <f t="shared" si="76"/>
        <v>0</v>
      </c>
      <c r="AC355" s="21">
        <f t="shared" si="76"/>
        <v>0</v>
      </c>
      <c r="AD355" s="21">
        <f t="shared" si="76"/>
        <v>0</v>
      </c>
      <c r="AE355" s="21">
        <f t="shared" si="76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7">+C359+C362</f>
        <v>6.2767644105959208E-3</v>
      </c>
      <c r="D358" s="21">
        <f t="shared" si="77"/>
        <v>8.8546567901293029E-3</v>
      </c>
      <c r="E358" s="21">
        <f t="shared" si="77"/>
        <v>5.8548489188404345E-3</v>
      </c>
      <c r="F358" s="21">
        <f t="shared" si="77"/>
        <v>9.9220004171305422E-3</v>
      </c>
      <c r="G358" s="21">
        <f t="shared" si="77"/>
        <v>2.6579103705287394E-2</v>
      </c>
      <c r="H358" s="21">
        <f t="shared" si="77"/>
        <v>7.7301397228186431E-3</v>
      </c>
      <c r="I358" s="21">
        <f t="shared" si="77"/>
        <v>1.568128612590693E-2</v>
      </c>
      <c r="J358" s="21">
        <f t="shared" si="77"/>
        <v>8.4825362061408914E-3</v>
      </c>
      <c r="K358" s="21">
        <f t="shared" si="77"/>
        <v>7.9922509120489171E-4</v>
      </c>
      <c r="L358" s="21">
        <f t="shared" si="77"/>
        <v>4.813262635328637E-2</v>
      </c>
      <c r="M358" s="21">
        <f t="shared" si="77"/>
        <v>3.5426197951538554E-3</v>
      </c>
      <c r="N358" s="21">
        <f t="shared" si="77"/>
        <v>7.6956447180384798E-4</v>
      </c>
      <c r="O358" s="21">
        <f t="shared" si="77"/>
        <v>4.546421092999871E-3</v>
      </c>
      <c r="P358" s="21">
        <f t="shared" si="77"/>
        <v>6.6259164658879193E-3</v>
      </c>
      <c r="Q358" s="21">
        <f t="shared" si="77"/>
        <v>1.1907267911778893E-2</v>
      </c>
      <c r="R358" s="21">
        <f t="shared" si="77"/>
        <v>1.7797120596751068E-2</v>
      </c>
      <c r="S358" s="21">
        <f t="shared" si="77"/>
        <v>9.2787916801908114E-3</v>
      </c>
      <c r="T358" s="21">
        <f t="shared" si="77"/>
        <v>1.5339723120290161E-2</v>
      </c>
      <c r="U358" s="21">
        <f t="shared" si="77"/>
        <v>1.6236988536892184E-2</v>
      </c>
      <c r="V358" s="21">
        <f t="shared" si="77"/>
        <v>1.7570668556239816E-2</v>
      </c>
      <c r="W358" s="21">
        <f t="shared" si="77"/>
        <v>2.930948237749325E-2</v>
      </c>
      <c r="X358" s="21">
        <f t="shared" si="77"/>
        <v>3.0452682444736263E-2</v>
      </c>
      <c r="Y358" s="21">
        <f t="shared" si="77"/>
        <v>2.8145553429992788E-2</v>
      </c>
      <c r="Z358" s="21">
        <f t="shared" si="77"/>
        <v>3.614212852160847E-3</v>
      </c>
      <c r="AA358" s="21">
        <f t="shared" si="77"/>
        <v>8.6350387107487596E-3</v>
      </c>
      <c r="AB358" s="21">
        <f t="shared" si="77"/>
        <v>1.8967117110455043E-2</v>
      </c>
      <c r="AC358" s="21">
        <f t="shared" si="77"/>
        <v>4.3970531833677365E-3</v>
      </c>
      <c r="AD358" s="21">
        <f t="shared" si="77"/>
        <v>0.51099226433295863</v>
      </c>
      <c r="AE358" s="21">
        <f t="shared" si="77"/>
        <v>4.0794802088186905E-3</v>
      </c>
    </row>
    <row r="359" spans="1:31" x14ac:dyDescent="0.2">
      <c r="A359" s="9" t="s">
        <v>622</v>
      </c>
      <c r="B359" s="4" t="s">
        <v>623</v>
      </c>
      <c r="C359" s="21">
        <f t="shared" ref="C359:AE359" si="78">+C360+C361</f>
        <v>6.056740862920424E-3</v>
      </c>
      <c r="D359" s="21">
        <f t="shared" si="78"/>
        <v>8.6610166448111668E-3</v>
      </c>
      <c r="E359" s="21">
        <f t="shared" si="78"/>
        <v>5.5968419043764261E-3</v>
      </c>
      <c r="F359" s="21">
        <f t="shared" si="78"/>
        <v>9.7735843369574776E-3</v>
      </c>
      <c r="G359" s="21">
        <f t="shared" si="78"/>
        <v>2.6201362444378692E-2</v>
      </c>
      <c r="H359" s="21">
        <f t="shared" si="78"/>
        <v>7.1834583607619483E-3</v>
      </c>
      <c r="I359" s="21">
        <f t="shared" si="78"/>
        <v>1.5534585776193916E-2</v>
      </c>
      <c r="J359" s="21">
        <f t="shared" si="78"/>
        <v>8.2913887258307516E-3</v>
      </c>
      <c r="K359" s="21">
        <f t="shared" si="78"/>
        <v>7.5768067440495739E-4</v>
      </c>
      <c r="L359" s="21">
        <f t="shared" si="78"/>
        <v>4.804696931937523E-2</v>
      </c>
      <c r="M359" s="21">
        <f t="shared" si="78"/>
        <v>3.1972067524315313E-3</v>
      </c>
      <c r="N359" s="21">
        <f t="shared" si="78"/>
        <v>7.0853194675958076E-4</v>
      </c>
      <c r="O359" s="21">
        <f t="shared" si="78"/>
        <v>4.2343739644231174E-3</v>
      </c>
      <c r="P359" s="21">
        <f t="shared" si="78"/>
        <v>6.3155766133663411E-3</v>
      </c>
      <c r="Q359" s="21">
        <f t="shared" si="78"/>
        <v>1.1378988885295233E-2</v>
      </c>
      <c r="R359" s="21">
        <f t="shared" si="78"/>
        <v>1.7797120596751068E-2</v>
      </c>
      <c r="S359" s="21">
        <f t="shared" si="78"/>
        <v>8.8520990758326895E-3</v>
      </c>
      <c r="T359" s="21">
        <f t="shared" si="78"/>
        <v>1.4939632956080293E-2</v>
      </c>
      <c r="U359" s="21">
        <f t="shared" si="78"/>
        <v>1.5864641848170324E-2</v>
      </c>
      <c r="V359" s="21">
        <f t="shared" si="78"/>
        <v>1.7478061630770942E-2</v>
      </c>
      <c r="W359" s="21">
        <f t="shared" si="78"/>
        <v>2.9285666481032757E-2</v>
      </c>
      <c r="X359" s="21">
        <f t="shared" si="78"/>
        <v>3.0432489548551232E-2</v>
      </c>
      <c r="Y359" s="21">
        <f t="shared" si="78"/>
        <v>2.7887644296378498E-2</v>
      </c>
      <c r="Z359" s="21">
        <f t="shared" si="78"/>
        <v>3.5995344915423977E-3</v>
      </c>
      <c r="AA359" s="21">
        <f t="shared" si="78"/>
        <v>8.4417570368781232E-3</v>
      </c>
      <c r="AB359" s="21">
        <f t="shared" si="78"/>
        <v>1.8894501134794628E-2</v>
      </c>
      <c r="AC359" s="21">
        <f t="shared" si="78"/>
        <v>4.3489744866517946E-3</v>
      </c>
      <c r="AD359" s="21">
        <f t="shared" si="78"/>
        <v>0.51050570621219771</v>
      </c>
      <c r="AE359" s="21">
        <f t="shared" si="78"/>
        <v>3.9724158430329672E-3</v>
      </c>
    </row>
    <row r="360" spans="1:31" x14ac:dyDescent="0.2">
      <c r="A360" s="9" t="s">
        <v>624</v>
      </c>
      <c r="B360" s="4" t="s">
        <v>556</v>
      </c>
      <c r="C360" s="27">
        <v>2.1729601122013943E-3</v>
      </c>
      <c r="D360" s="27">
        <v>7.4264412426548847E-3</v>
      </c>
      <c r="E360" s="27">
        <v>1.0043674026961099E-3</v>
      </c>
      <c r="F360" s="27">
        <v>5.373740153369542E-3</v>
      </c>
      <c r="G360" s="27">
        <v>2.1196301046744151E-2</v>
      </c>
      <c r="H360" s="27">
        <v>3.3205780807668401E-3</v>
      </c>
      <c r="I360" s="27">
        <v>2.4858525388588744E-3</v>
      </c>
      <c r="J360" s="27">
        <v>6.4592982428355213E-3</v>
      </c>
      <c r="K360" s="27">
        <v>4.6616937967937627E-4</v>
      </c>
      <c r="L360" s="27">
        <v>3.7861308952592487E-2</v>
      </c>
      <c r="M360" s="27">
        <v>1.5776001578321336E-3</v>
      </c>
      <c r="N360" s="27">
        <v>3.3392479051198832E-4</v>
      </c>
      <c r="O360" s="27">
        <v>3.1637861299500794E-3</v>
      </c>
      <c r="P360" s="27">
        <v>4.4951635733977919E-3</v>
      </c>
      <c r="Q360" s="27">
        <v>4.9088961007275733E-3</v>
      </c>
      <c r="R360" s="27">
        <v>1.3874272525471097E-2</v>
      </c>
      <c r="S360" s="27">
        <v>4.4402489357173933E-3</v>
      </c>
      <c r="T360" s="27">
        <v>4.5637348418549563E-3</v>
      </c>
      <c r="U360" s="27">
        <v>1.3356415391332831E-2</v>
      </c>
      <c r="V360" s="27">
        <v>3.3237473410736838E-3</v>
      </c>
      <c r="W360" s="27">
        <v>1.6968623043243966E-2</v>
      </c>
      <c r="X360" s="27">
        <v>1.121860525708007E-2</v>
      </c>
      <c r="Y360" s="27">
        <v>5.2703070215370969E-3</v>
      </c>
      <c r="Z360" s="27">
        <v>1.2524340503499683E-3</v>
      </c>
      <c r="AA360" s="27">
        <v>5.4747531227858515E-3</v>
      </c>
      <c r="AB360" s="27">
        <v>1.5259124033732464E-2</v>
      </c>
      <c r="AC360" s="27">
        <v>3.6376769801952217E-3</v>
      </c>
      <c r="AD360" s="27">
        <v>0.13323674051217407</v>
      </c>
      <c r="AE360" s="27">
        <v>2.5611368768750807E-3</v>
      </c>
    </row>
    <row r="361" spans="1:31" x14ac:dyDescent="0.2">
      <c r="A361" s="9" t="s">
        <v>625</v>
      </c>
      <c r="B361" s="4" t="s">
        <v>592</v>
      </c>
      <c r="C361" s="27">
        <v>3.8837807507190293E-3</v>
      </c>
      <c r="D361" s="27">
        <v>1.2345754021562813E-3</v>
      </c>
      <c r="E361" s="27">
        <v>4.5924745016803162E-3</v>
      </c>
      <c r="F361" s="27">
        <v>4.3998441835879356E-3</v>
      </c>
      <c r="G361" s="27">
        <v>5.0050613976345406E-3</v>
      </c>
      <c r="H361" s="27">
        <v>3.8628802799951078E-3</v>
      </c>
      <c r="I361" s="27">
        <v>1.3048733237335042E-2</v>
      </c>
      <c r="J361" s="27">
        <v>1.8320904829952302E-3</v>
      </c>
      <c r="K361" s="27">
        <v>2.9151129472558112E-4</v>
      </c>
      <c r="L361" s="27">
        <v>1.018566036678274E-2</v>
      </c>
      <c r="M361" s="27">
        <v>1.6196065945993975E-3</v>
      </c>
      <c r="N361" s="27">
        <v>3.746071562475925E-4</v>
      </c>
      <c r="O361" s="27">
        <v>1.0705878344730384E-3</v>
      </c>
      <c r="P361" s="27">
        <v>1.820413039968549E-3</v>
      </c>
      <c r="Q361" s="27">
        <v>6.4700927845676593E-3</v>
      </c>
      <c r="R361" s="27">
        <v>3.9228480712799711E-3</v>
      </c>
      <c r="S361" s="27">
        <v>4.4118501401152962E-3</v>
      </c>
      <c r="T361" s="27">
        <v>1.0375898114225336E-2</v>
      </c>
      <c r="U361" s="27">
        <v>2.5082264568374929E-3</v>
      </c>
      <c r="V361" s="27">
        <v>1.4154314289697259E-2</v>
      </c>
      <c r="W361" s="27">
        <v>1.2317043437788789E-2</v>
      </c>
      <c r="X361" s="27">
        <v>1.9213884291471164E-2</v>
      </c>
      <c r="Y361" s="27">
        <v>2.2617337274841401E-2</v>
      </c>
      <c r="Z361" s="27">
        <v>2.3471004411924293E-3</v>
      </c>
      <c r="AA361" s="27">
        <v>2.9670039140922712E-3</v>
      </c>
      <c r="AB361" s="27">
        <v>3.6353771010621625E-3</v>
      </c>
      <c r="AC361" s="27">
        <v>7.1129750645657292E-4</v>
      </c>
      <c r="AD361" s="27">
        <v>0.37726896570002361</v>
      </c>
      <c r="AE361" s="27">
        <v>1.4112789661578867E-3</v>
      </c>
    </row>
    <row r="362" spans="1:31" x14ac:dyDescent="0.2">
      <c r="A362" s="9" t="s">
        <v>626</v>
      </c>
      <c r="B362" s="4" t="s">
        <v>627</v>
      </c>
      <c r="C362" s="27">
        <v>2.200235476754965E-4</v>
      </c>
      <c r="D362" s="27">
        <v>1.9364014531813559E-4</v>
      </c>
      <c r="E362" s="27">
        <v>2.5800701446400794E-4</v>
      </c>
      <c r="F362" s="27">
        <v>1.4841608017306408E-4</v>
      </c>
      <c r="G362" s="27">
        <v>3.7774126090870183E-4</v>
      </c>
      <c r="H362" s="27">
        <v>5.4668136205669445E-4</v>
      </c>
      <c r="I362" s="27">
        <v>1.4670034971301494E-4</v>
      </c>
      <c r="J362" s="27">
        <v>1.9114748031013944E-4</v>
      </c>
      <c r="K362" s="27">
        <v>4.154441679993435E-5</v>
      </c>
      <c r="L362" s="27">
        <v>8.565703391113735E-5</v>
      </c>
      <c r="M362" s="27">
        <v>3.4541304272232403E-4</v>
      </c>
      <c r="N362" s="27">
        <v>6.1032525044267179E-5</v>
      </c>
      <c r="O362" s="27">
        <v>3.1204712857675366E-4</v>
      </c>
      <c r="P362" s="27">
        <v>3.1033985252157842E-4</v>
      </c>
      <c r="Q362" s="27">
        <v>5.2827902648366041E-4</v>
      </c>
      <c r="R362" s="27">
        <v>0</v>
      </c>
      <c r="S362" s="27">
        <v>4.2669260435812171E-4</v>
      </c>
      <c r="T362" s="27">
        <v>4.0009016420986833E-4</v>
      </c>
      <c r="U362" s="27">
        <v>3.7234668872185934E-4</v>
      </c>
      <c r="V362" s="27">
        <v>9.2606925468874998E-5</v>
      </c>
      <c r="W362" s="27">
        <v>2.3815896460491738E-5</v>
      </c>
      <c r="X362" s="27">
        <v>2.0192896185030698E-5</v>
      </c>
      <c r="Y362" s="27">
        <v>2.5790913361428875E-4</v>
      </c>
      <c r="Z362" s="27">
        <v>1.4678360618449369E-5</v>
      </c>
      <c r="AA362" s="27">
        <v>1.9328167387063606E-4</v>
      </c>
      <c r="AB362" s="27">
        <v>7.261597566041587E-5</v>
      </c>
      <c r="AC362" s="27">
        <v>4.8078696715941798E-5</v>
      </c>
      <c r="AD362" s="27">
        <v>4.8655812076087179E-4</v>
      </c>
      <c r="AE362" s="27">
        <v>1.0706436578572346E-4</v>
      </c>
    </row>
    <row r="363" spans="1:31" x14ac:dyDescent="0.2">
      <c r="A363" s="9" t="s">
        <v>628</v>
      </c>
      <c r="B363" s="4" t="s">
        <v>629</v>
      </c>
      <c r="C363" s="27">
        <v>1.2880069644799399E-3</v>
      </c>
      <c r="D363" s="27">
        <v>5.1196527760561685E-4</v>
      </c>
      <c r="E363" s="27">
        <v>2.0145257507069884E-3</v>
      </c>
      <c r="F363" s="27">
        <v>1.3375298651272141E-3</v>
      </c>
      <c r="G363" s="27">
        <v>9.0598099848955387E-4</v>
      </c>
      <c r="H363" s="27">
        <v>4.4282527226980993E-4</v>
      </c>
      <c r="I363" s="27">
        <v>2.1519168184528561E-3</v>
      </c>
      <c r="J363" s="27">
        <v>1.4939179724343961E-4</v>
      </c>
      <c r="K363" s="27">
        <v>3.2622065327097194E-3</v>
      </c>
      <c r="L363" s="27">
        <v>3.5025174369697439E-3</v>
      </c>
      <c r="M363" s="27">
        <v>7.2229883247706805E-3</v>
      </c>
      <c r="N363" s="27">
        <v>8.4872648930909265E-4</v>
      </c>
      <c r="O363" s="27">
        <v>2.5040666199153593E-2</v>
      </c>
      <c r="P363" s="27">
        <v>5.5621488102053308E-4</v>
      </c>
      <c r="Q363" s="27">
        <v>1.6950166165253997E-3</v>
      </c>
      <c r="R363" s="27">
        <v>0</v>
      </c>
      <c r="S363" s="27">
        <v>3.567295037206982E-4</v>
      </c>
      <c r="T363" s="27">
        <v>1.2079088170286086E-3</v>
      </c>
      <c r="U363" s="27">
        <v>1.344882776803046E-4</v>
      </c>
      <c r="V363" s="27">
        <v>1.9126631747535055E-3</v>
      </c>
      <c r="W363" s="27">
        <v>8.9952344518037135E-4</v>
      </c>
      <c r="X363" s="27">
        <v>9.896290437347939E-4</v>
      </c>
      <c r="Y363" s="27">
        <v>1.1169130725574008E-3</v>
      </c>
      <c r="Z363" s="27">
        <v>4.3535392983230683E-4</v>
      </c>
      <c r="AA363" s="27">
        <v>2.9214319386744648E-4</v>
      </c>
      <c r="AB363" s="27">
        <v>1.7962194962192554E-4</v>
      </c>
      <c r="AC363" s="27">
        <v>4.9063483481154947E-5</v>
      </c>
      <c r="AD363" s="27">
        <v>2.5090413713741936E-3</v>
      </c>
      <c r="AE363" s="27">
        <v>1.5107012258313505E-3</v>
      </c>
    </row>
    <row r="364" spans="1:31" x14ac:dyDescent="0.2">
      <c r="A364" s="9" t="s">
        <v>630</v>
      </c>
      <c r="B364" s="4" t="s">
        <v>631</v>
      </c>
      <c r="C364" s="21">
        <f t="shared" ref="C364:AE364" si="79">+C365+C366</f>
        <v>0</v>
      </c>
      <c r="D364" s="21">
        <f t="shared" si="79"/>
        <v>0</v>
      </c>
      <c r="E364" s="21">
        <f t="shared" si="79"/>
        <v>0</v>
      </c>
      <c r="F364" s="21">
        <f t="shared" si="79"/>
        <v>0</v>
      </c>
      <c r="G364" s="21">
        <f t="shared" si="79"/>
        <v>0</v>
      </c>
      <c r="H364" s="21">
        <f t="shared" si="79"/>
        <v>0</v>
      </c>
      <c r="I364" s="21">
        <f t="shared" si="79"/>
        <v>0</v>
      </c>
      <c r="J364" s="21">
        <f t="shared" si="79"/>
        <v>0</v>
      </c>
      <c r="K364" s="21">
        <f t="shared" si="79"/>
        <v>0</v>
      </c>
      <c r="L364" s="21">
        <f t="shared" si="79"/>
        <v>0</v>
      </c>
      <c r="M364" s="21">
        <f t="shared" si="79"/>
        <v>0</v>
      </c>
      <c r="N364" s="21">
        <f t="shared" si="79"/>
        <v>0</v>
      </c>
      <c r="O364" s="21">
        <f t="shared" si="79"/>
        <v>0</v>
      </c>
      <c r="P364" s="21">
        <f t="shared" si="79"/>
        <v>0</v>
      </c>
      <c r="Q364" s="21">
        <f t="shared" si="79"/>
        <v>0</v>
      </c>
      <c r="R364" s="21">
        <f t="shared" si="79"/>
        <v>0</v>
      </c>
      <c r="S364" s="21">
        <f t="shared" si="79"/>
        <v>0</v>
      </c>
      <c r="T364" s="21">
        <f t="shared" si="79"/>
        <v>0</v>
      </c>
      <c r="U364" s="21">
        <f t="shared" si="79"/>
        <v>0</v>
      </c>
      <c r="V364" s="21">
        <f t="shared" si="79"/>
        <v>0</v>
      </c>
      <c r="W364" s="21">
        <f t="shared" si="79"/>
        <v>0</v>
      </c>
      <c r="X364" s="21">
        <f t="shared" si="79"/>
        <v>0</v>
      </c>
      <c r="Y364" s="21">
        <f t="shared" si="79"/>
        <v>0</v>
      </c>
      <c r="Z364" s="21">
        <f t="shared" si="79"/>
        <v>0</v>
      </c>
      <c r="AA364" s="21">
        <f t="shared" si="79"/>
        <v>0</v>
      </c>
      <c r="AB364" s="21">
        <f t="shared" si="79"/>
        <v>0</v>
      </c>
      <c r="AC364" s="21">
        <f t="shared" si="79"/>
        <v>0</v>
      </c>
      <c r="AD364" s="21">
        <f t="shared" si="79"/>
        <v>0</v>
      </c>
      <c r="AE364" s="21">
        <f t="shared" si="79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80">C368+C371+C374+C377+C380</f>
        <v>0</v>
      </c>
      <c r="D367" s="21">
        <f t="shared" si="80"/>
        <v>0</v>
      </c>
      <c r="E367" s="21">
        <f t="shared" si="80"/>
        <v>0</v>
      </c>
      <c r="F367" s="21">
        <f t="shared" si="80"/>
        <v>0</v>
      </c>
      <c r="G367" s="21">
        <f t="shared" si="80"/>
        <v>0</v>
      </c>
      <c r="H367" s="21">
        <f t="shared" si="80"/>
        <v>0</v>
      </c>
      <c r="I367" s="21">
        <f t="shared" si="80"/>
        <v>0</v>
      </c>
      <c r="J367" s="21">
        <f t="shared" si="80"/>
        <v>0</v>
      </c>
      <c r="K367" s="21">
        <f t="shared" si="80"/>
        <v>0</v>
      </c>
      <c r="L367" s="21">
        <f t="shared" si="80"/>
        <v>0</v>
      </c>
      <c r="M367" s="21">
        <f t="shared" si="80"/>
        <v>0</v>
      </c>
      <c r="N367" s="21">
        <f t="shared" si="80"/>
        <v>0</v>
      </c>
      <c r="O367" s="21">
        <f t="shared" si="80"/>
        <v>0</v>
      </c>
      <c r="P367" s="21">
        <f t="shared" si="80"/>
        <v>0</v>
      </c>
      <c r="Q367" s="21">
        <f t="shared" si="80"/>
        <v>0</v>
      </c>
      <c r="R367" s="21">
        <f t="shared" si="80"/>
        <v>0</v>
      </c>
      <c r="S367" s="21">
        <f t="shared" si="80"/>
        <v>0</v>
      </c>
      <c r="T367" s="21">
        <f t="shared" si="80"/>
        <v>0</v>
      </c>
      <c r="U367" s="21">
        <f t="shared" si="80"/>
        <v>0</v>
      </c>
      <c r="V367" s="21">
        <f t="shared" si="80"/>
        <v>0</v>
      </c>
      <c r="W367" s="21">
        <f t="shared" si="80"/>
        <v>0</v>
      </c>
      <c r="X367" s="21">
        <f t="shared" si="80"/>
        <v>0</v>
      </c>
      <c r="Y367" s="21">
        <f t="shared" si="80"/>
        <v>0</v>
      </c>
      <c r="Z367" s="21">
        <f t="shared" si="80"/>
        <v>0</v>
      </c>
      <c r="AA367" s="21">
        <f t="shared" si="80"/>
        <v>0</v>
      </c>
      <c r="AB367" s="21">
        <f t="shared" si="80"/>
        <v>0</v>
      </c>
      <c r="AC367" s="21">
        <f t="shared" si="80"/>
        <v>0</v>
      </c>
      <c r="AD367" s="21">
        <f t="shared" si="80"/>
        <v>0</v>
      </c>
      <c r="AE367" s="21">
        <f t="shared" si="80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81">+C369+C370</f>
        <v>0</v>
      </c>
      <c r="D368" s="21">
        <f t="shared" si="81"/>
        <v>0</v>
      </c>
      <c r="E368" s="21">
        <f t="shared" si="81"/>
        <v>0</v>
      </c>
      <c r="F368" s="21">
        <f t="shared" si="81"/>
        <v>0</v>
      </c>
      <c r="G368" s="21">
        <f t="shared" si="81"/>
        <v>0</v>
      </c>
      <c r="H368" s="21">
        <f t="shared" si="81"/>
        <v>0</v>
      </c>
      <c r="I368" s="21">
        <f t="shared" si="81"/>
        <v>0</v>
      </c>
      <c r="J368" s="21">
        <f t="shared" si="81"/>
        <v>0</v>
      </c>
      <c r="K368" s="21">
        <f t="shared" si="81"/>
        <v>0</v>
      </c>
      <c r="L368" s="21">
        <f t="shared" si="81"/>
        <v>0</v>
      </c>
      <c r="M368" s="21">
        <f t="shared" si="81"/>
        <v>0</v>
      </c>
      <c r="N368" s="21">
        <f t="shared" si="81"/>
        <v>0</v>
      </c>
      <c r="O368" s="21">
        <f t="shared" si="81"/>
        <v>0</v>
      </c>
      <c r="P368" s="21">
        <f t="shared" si="81"/>
        <v>0</v>
      </c>
      <c r="Q368" s="21">
        <f t="shared" si="81"/>
        <v>0</v>
      </c>
      <c r="R368" s="21">
        <f t="shared" si="81"/>
        <v>0</v>
      </c>
      <c r="S368" s="21">
        <f t="shared" si="81"/>
        <v>0</v>
      </c>
      <c r="T368" s="21">
        <f t="shared" si="81"/>
        <v>0</v>
      </c>
      <c r="U368" s="21">
        <f t="shared" si="81"/>
        <v>0</v>
      </c>
      <c r="V368" s="21">
        <f t="shared" si="81"/>
        <v>0</v>
      </c>
      <c r="W368" s="21">
        <f t="shared" si="81"/>
        <v>0</v>
      </c>
      <c r="X368" s="21">
        <f t="shared" si="81"/>
        <v>0</v>
      </c>
      <c r="Y368" s="21">
        <f t="shared" si="81"/>
        <v>0</v>
      </c>
      <c r="Z368" s="21">
        <f t="shared" si="81"/>
        <v>0</v>
      </c>
      <c r="AA368" s="21">
        <f t="shared" si="81"/>
        <v>0</v>
      </c>
      <c r="AB368" s="21">
        <f t="shared" si="81"/>
        <v>0</v>
      </c>
      <c r="AC368" s="21">
        <f t="shared" si="81"/>
        <v>0</v>
      </c>
      <c r="AD368" s="21">
        <f t="shared" si="81"/>
        <v>0</v>
      </c>
      <c r="AE368" s="21">
        <f t="shared" si="81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82">+C372+C373</f>
        <v>0</v>
      </c>
      <c r="D371" s="21">
        <f t="shared" si="82"/>
        <v>0</v>
      </c>
      <c r="E371" s="21">
        <f t="shared" si="82"/>
        <v>0</v>
      </c>
      <c r="F371" s="21">
        <f t="shared" si="82"/>
        <v>0</v>
      </c>
      <c r="G371" s="21">
        <f t="shared" si="82"/>
        <v>0</v>
      </c>
      <c r="H371" s="21">
        <f t="shared" si="82"/>
        <v>0</v>
      </c>
      <c r="I371" s="21">
        <f t="shared" si="82"/>
        <v>0</v>
      </c>
      <c r="J371" s="21">
        <f t="shared" si="82"/>
        <v>0</v>
      </c>
      <c r="K371" s="21">
        <f t="shared" si="82"/>
        <v>0</v>
      </c>
      <c r="L371" s="21">
        <f t="shared" si="82"/>
        <v>0</v>
      </c>
      <c r="M371" s="21">
        <f t="shared" si="82"/>
        <v>0</v>
      </c>
      <c r="N371" s="21">
        <f t="shared" si="82"/>
        <v>0</v>
      </c>
      <c r="O371" s="21">
        <f t="shared" si="82"/>
        <v>0</v>
      </c>
      <c r="P371" s="21">
        <f t="shared" si="82"/>
        <v>0</v>
      </c>
      <c r="Q371" s="21">
        <f t="shared" si="82"/>
        <v>0</v>
      </c>
      <c r="R371" s="21">
        <f t="shared" si="82"/>
        <v>0</v>
      </c>
      <c r="S371" s="21">
        <f t="shared" si="82"/>
        <v>0</v>
      </c>
      <c r="T371" s="21">
        <f t="shared" si="82"/>
        <v>0</v>
      </c>
      <c r="U371" s="21">
        <f t="shared" si="82"/>
        <v>0</v>
      </c>
      <c r="V371" s="21">
        <f t="shared" si="82"/>
        <v>0</v>
      </c>
      <c r="W371" s="21">
        <f t="shared" si="82"/>
        <v>0</v>
      </c>
      <c r="X371" s="21">
        <f t="shared" si="82"/>
        <v>0</v>
      </c>
      <c r="Y371" s="21">
        <f t="shared" si="82"/>
        <v>0</v>
      </c>
      <c r="Z371" s="21">
        <f t="shared" si="82"/>
        <v>0</v>
      </c>
      <c r="AA371" s="21">
        <f t="shared" si="82"/>
        <v>0</v>
      </c>
      <c r="AB371" s="21">
        <f t="shared" si="82"/>
        <v>0</v>
      </c>
      <c r="AC371" s="21">
        <f t="shared" si="82"/>
        <v>0</v>
      </c>
      <c r="AD371" s="21">
        <f t="shared" si="82"/>
        <v>0</v>
      </c>
      <c r="AE371" s="21">
        <f t="shared" si="82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3">+C375+C376</f>
        <v>0</v>
      </c>
      <c r="D374" s="21">
        <f t="shared" si="83"/>
        <v>0</v>
      </c>
      <c r="E374" s="21">
        <f t="shared" si="83"/>
        <v>0</v>
      </c>
      <c r="F374" s="21">
        <f t="shared" si="83"/>
        <v>0</v>
      </c>
      <c r="G374" s="21">
        <f t="shared" si="83"/>
        <v>0</v>
      </c>
      <c r="H374" s="21">
        <f t="shared" si="83"/>
        <v>0</v>
      </c>
      <c r="I374" s="21">
        <f t="shared" si="83"/>
        <v>0</v>
      </c>
      <c r="J374" s="21">
        <f t="shared" si="83"/>
        <v>0</v>
      </c>
      <c r="K374" s="21">
        <f t="shared" si="83"/>
        <v>0</v>
      </c>
      <c r="L374" s="21">
        <f t="shared" si="83"/>
        <v>0</v>
      </c>
      <c r="M374" s="21">
        <f t="shared" si="83"/>
        <v>0</v>
      </c>
      <c r="N374" s="21">
        <f t="shared" si="83"/>
        <v>0</v>
      </c>
      <c r="O374" s="21">
        <f t="shared" si="83"/>
        <v>0</v>
      </c>
      <c r="P374" s="21">
        <f t="shared" si="83"/>
        <v>0</v>
      </c>
      <c r="Q374" s="21">
        <f t="shared" si="83"/>
        <v>0</v>
      </c>
      <c r="R374" s="21">
        <f t="shared" si="83"/>
        <v>0</v>
      </c>
      <c r="S374" s="21">
        <f t="shared" si="83"/>
        <v>0</v>
      </c>
      <c r="T374" s="21">
        <f t="shared" si="83"/>
        <v>0</v>
      </c>
      <c r="U374" s="21">
        <f t="shared" si="83"/>
        <v>0</v>
      </c>
      <c r="V374" s="21">
        <f t="shared" si="83"/>
        <v>0</v>
      </c>
      <c r="W374" s="21">
        <f t="shared" si="83"/>
        <v>0</v>
      </c>
      <c r="X374" s="21">
        <f t="shared" si="83"/>
        <v>0</v>
      </c>
      <c r="Y374" s="21">
        <f t="shared" si="83"/>
        <v>0</v>
      </c>
      <c r="Z374" s="21">
        <f t="shared" si="83"/>
        <v>0</v>
      </c>
      <c r="AA374" s="21">
        <f t="shared" si="83"/>
        <v>0</v>
      </c>
      <c r="AB374" s="21">
        <f t="shared" si="83"/>
        <v>0</v>
      </c>
      <c r="AC374" s="21">
        <f t="shared" si="83"/>
        <v>0</v>
      </c>
      <c r="AD374" s="21">
        <f t="shared" si="83"/>
        <v>0</v>
      </c>
      <c r="AE374" s="21">
        <f t="shared" si="83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4">+C378+C379</f>
        <v>0</v>
      </c>
      <c r="D377" s="21">
        <f t="shared" si="84"/>
        <v>0</v>
      </c>
      <c r="E377" s="21">
        <f t="shared" si="84"/>
        <v>0</v>
      </c>
      <c r="F377" s="21">
        <f t="shared" si="84"/>
        <v>0</v>
      </c>
      <c r="G377" s="21">
        <f t="shared" si="84"/>
        <v>0</v>
      </c>
      <c r="H377" s="21">
        <f t="shared" si="84"/>
        <v>0</v>
      </c>
      <c r="I377" s="21">
        <f t="shared" si="84"/>
        <v>0</v>
      </c>
      <c r="J377" s="21">
        <f t="shared" si="84"/>
        <v>0</v>
      </c>
      <c r="K377" s="21">
        <f t="shared" si="84"/>
        <v>0</v>
      </c>
      <c r="L377" s="21">
        <f t="shared" si="84"/>
        <v>0</v>
      </c>
      <c r="M377" s="21">
        <f t="shared" si="84"/>
        <v>0</v>
      </c>
      <c r="N377" s="21">
        <f t="shared" si="84"/>
        <v>0</v>
      </c>
      <c r="O377" s="21">
        <f t="shared" si="84"/>
        <v>0</v>
      </c>
      <c r="P377" s="21">
        <f t="shared" si="84"/>
        <v>0</v>
      </c>
      <c r="Q377" s="21">
        <f t="shared" si="84"/>
        <v>0</v>
      </c>
      <c r="R377" s="21">
        <f t="shared" si="84"/>
        <v>0</v>
      </c>
      <c r="S377" s="21">
        <f t="shared" si="84"/>
        <v>0</v>
      </c>
      <c r="T377" s="21">
        <f t="shared" si="84"/>
        <v>0</v>
      </c>
      <c r="U377" s="21">
        <f t="shared" si="84"/>
        <v>0</v>
      </c>
      <c r="V377" s="21">
        <f t="shared" si="84"/>
        <v>0</v>
      </c>
      <c r="W377" s="21">
        <f t="shared" si="84"/>
        <v>0</v>
      </c>
      <c r="X377" s="21">
        <f t="shared" si="84"/>
        <v>0</v>
      </c>
      <c r="Y377" s="21">
        <f t="shared" si="84"/>
        <v>0</v>
      </c>
      <c r="Z377" s="21">
        <f t="shared" si="84"/>
        <v>0</v>
      </c>
      <c r="AA377" s="21">
        <f t="shared" si="84"/>
        <v>0</v>
      </c>
      <c r="AB377" s="21">
        <f t="shared" si="84"/>
        <v>0</v>
      </c>
      <c r="AC377" s="21">
        <f t="shared" si="84"/>
        <v>0</v>
      </c>
      <c r="AD377" s="21">
        <f t="shared" si="84"/>
        <v>0</v>
      </c>
      <c r="AE377" s="21">
        <f t="shared" si="84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5">+C381+C382</f>
        <v>0</v>
      </c>
      <c r="D380" s="21">
        <f t="shared" si="85"/>
        <v>0</v>
      </c>
      <c r="E380" s="21">
        <f t="shared" si="85"/>
        <v>0</v>
      </c>
      <c r="F380" s="21">
        <f t="shared" si="85"/>
        <v>0</v>
      </c>
      <c r="G380" s="21">
        <f t="shared" si="85"/>
        <v>0</v>
      </c>
      <c r="H380" s="21">
        <f t="shared" si="85"/>
        <v>0</v>
      </c>
      <c r="I380" s="21">
        <f t="shared" si="85"/>
        <v>0</v>
      </c>
      <c r="J380" s="21">
        <f t="shared" si="85"/>
        <v>0</v>
      </c>
      <c r="K380" s="21">
        <f t="shared" si="85"/>
        <v>0</v>
      </c>
      <c r="L380" s="21">
        <f t="shared" si="85"/>
        <v>0</v>
      </c>
      <c r="M380" s="21">
        <f t="shared" si="85"/>
        <v>0</v>
      </c>
      <c r="N380" s="21">
        <f t="shared" si="85"/>
        <v>0</v>
      </c>
      <c r="O380" s="21">
        <f t="shared" si="85"/>
        <v>0</v>
      </c>
      <c r="P380" s="21">
        <f t="shared" si="85"/>
        <v>0</v>
      </c>
      <c r="Q380" s="21">
        <f t="shared" si="85"/>
        <v>0</v>
      </c>
      <c r="R380" s="21">
        <f t="shared" si="85"/>
        <v>0</v>
      </c>
      <c r="S380" s="21">
        <f t="shared" si="85"/>
        <v>0</v>
      </c>
      <c r="T380" s="21">
        <f t="shared" si="85"/>
        <v>0</v>
      </c>
      <c r="U380" s="21">
        <f t="shared" si="85"/>
        <v>0</v>
      </c>
      <c r="V380" s="21">
        <f t="shared" si="85"/>
        <v>0</v>
      </c>
      <c r="W380" s="21">
        <f t="shared" si="85"/>
        <v>0</v>
      </c>
      <c r="X380" s="21">
        <f t="shared" si="85"/>
        <v>0</v>
      </c>
      <c r="Y380" s="21">
        <f t="shared" si="85"/>
        <v>0</v>
      </c>
      <c r="Z380" s="21">
        <f t="shared" si="85"/>
        <v>0</v>
      </c>
      <c r="AA380" s="21">
        <f t="shared" si="85"/>
        <v>0</v>
      </c>
      <c r="AB380" s="21">
        <f t="shared" si="85"/>
        <v>0</v>
      </c>
      <c r="AC380" s="21">
        <f t="shared" si="85"/>
        <v>0</v>
      </c>
      <c r="AD380" s="21">
        <f t="shared" si="85"/>
        <v>0</v>
      </c>
      <c r="AE380" s="21">
        <f t="shared" si="85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6">+C384+C385</f>
        <v>3.0977524594439976E-5</v>
      </c>
      <c r="D383" s="21">
        <f t="shared" si="86"/>
        <v>2.7262956294616253E-5</v>
      </c>
      <c r="E383" s="21">
        <f t="shared" si="86"/>
        <v>3.6325287545515436E-5</v>
      </c>
      <c r="F383" s="21">
        <f t="shared" si="86"/>
        <v>2.0895776030992026E-5</v>
      </c>
      <c r="G383" s="21">
        <f t="shared" si="86"/>
        <v>5.3182894848110142E-5</v>
      </c>
      <c r="H383" s="21">
        <f t="shared" si="86"/>
        <v>7.6968285973688942E-5</v>
      </c>
      <c r="I383" s="21">
        <f t="shared" si="86"/>
        <v>2.0654215147690603E-5</v>
      </c>
      <c r="J383" s="21">
        <f t="shared" si="86"/>
        <v>2.6912009350951924E-5</v>
      </c>
      <c r="K383" s="21">
        <f t="shared" si="86"/>
        <v>5.8491157277387885E-6</v>
      </c>
      <c r="L383" s="21">
        <f t="shared" si="86"/>
        <v>1.2059813155010521E-5</v>
      </c>
      <c r="M383" s="21">
        <f t="shared" si="86"/>
        <v>4.5592717659595081E-5</v>
      </c>
      <c r="N383" s="21">
        <f t="shared" si="86"/>
        <v>8.5928827418417088E-6</v>
      </c>
      <c r="O383" s="21">
        <f t="shared" si="86"/>
        <v>4.3933695744090989E-5</v>
      </c>
      <c r="P383" s="21">
        <f t="shared" si="86"/>
        <v>3.5279999999999999E-6</v>
      </c>
      <c r="Q383" s="21">
        <f t="shared" si="86"/>
        <v>1.1488050000000001E-5</v>
      </c>
      <c r="R383" s="21">
        <f t="shared" si="86"/>
        <v>1.4799960000000002E-4</v>
      </c>
      <c r="S383" s="21">
        <f t="shared" si="86"/>
        <v>5.3625599999999997E-5</v>
      </c>
      <c r="T383" s="21">
        <f t="shared" si="86"/>
        <v>1.1047050000000001E-5</v>
      </c>
      <c r="U383" s="21">
        <f t="shared" si="86"/>
        <v>2.2050000000000001E-5</v>
      </c>
      <c r="V383" s="21">
        <f t="shared" si="86"/>
        <v>1.6978500000000004E-5</v>
      </c>
      <c r="W383" s="21">
        <f t="shared" si="86"/>
        <v>6.7142250000000006E-5</v>
      </c>
      <c r="X383" s="21">
        <f t="shared" si="86"/>
        <v>1.0143000000000001E-5</v>
      </c>
      <c r="Y383" s="21">
        <f t="shared" si="86"/>
        <v>7.7175000000000019E-6</v>
      </c>
      <c r="Z383" s="21">
        <f t="shared" si="86"/>
        <v>4.8951000000000008E-6</v>
      </c>
      <c r="AA383" s="21">
        <f t="shared" si="86"/>
        <v>1.4685299999999998E-5</v>
      </c>
      <c r="AB383" s="21">
        <f t="shared" si="86"/>
        <v>1.1165679000000002E-4</v>
      </c>
      <c r="AC383" s="21">
        <f t="shared" si="86"/>
        <v>3.9249000000000003E-5</v>
      </c>
      <c r="AD383" s="21">
        <f t="shared" si="86"/>
        <v>4.1751013500000008E-3</v>
      </c>
      <c r="AE383" s="21">
        <f t="shared" si="86"/>
        <v>5.733E-6</v>
      </c>
    </row>
    <row r="384" spans="1:31" x14ac:dyDescent="0.2">
      <c r="A384" s="9" t="s">
        <v>669</v>
      </c>
      <c r="B384" s="4" t="s">
        <v>670</v>
      </c>
      <c r="C384" s="27">
        <v>3.0977524594439976E-5</v>
      </c>
      <c r="D384" s="27">
        <v>2.7262956294616253E-5</v>
      </c>
      <c r="E384" s="27">
        <v>3.6325287545515436E-5</v>
      </c>
      <c r="F384" s="27">
        <v>2.0895776030992026E-5</v>
      </c>
      <c r="G384" s="27">
        <v>5.3182894848110142E-5</v>
      </c>
      <c r="H384" s="27">
        <v>7.6968285973688942E-5</v>
      </c>
      <c r="I384" s="27">
        <v>2.0654215147690603E-5</v>
      </c>
      <c r="J384" s="27">
        <v>2.6912009350951924E-5</v>
      </c>
      <c r="K384" s="27">
        <v>5.8491157277387885E-6</v>
      </c>
      <c r="L384" s="27">
        <v>1.2059813155010521E-5</v>
      </c>
      <c r="M384" s="27">
        <v>4.5592717659595081E-5</v>
      </c>
      <c r="N384" s="27">
        <v>8.5928827418417088E-6</v>
      </c>
      <c r="O384" s="27">
        <v>4.3933695744090989E-5</v>
      </c>
      <c r="P384" s="27">
        <v>3.5279999999999999E-6</v>
      </c>
      <c r="Q384" s="27">
        <v>1.1488050000000001E-5</v>
      </c>
      <c r="R384" s="27">
        <v>1.4799960000000002E-4</v>
      </c>
      <c r="S384" s="27">
        <v>5.3625599999999997E-5</v>
      </c>
      <c r="T384" s="27">
        <v>1.1047050000000001E-5</v>
      </c>
      <c r="U384" s="27">
        <v>2.2050000000000001E-5</v>
      </c>
      <c r="V384" s="27">
        <v>1.6978500000000004E-5</v>
      </c>
      <c r="W384" s="27">
        <v>6.7142250000000006E-5</v>
      </c>
      <c r="X384" s="27">
        <v>1.0143000000000001E-5</v>
      </c>
      <c r="Y384" s="27">
        <v>7.7175000000000019E-6</v>
      </c>
      <c r="Z384" s="27">
        <v>4.8951000000000008E-6</v>
      </c>
      <c r="AA384" s="27">
        <v>1.4685299999999998E-5</v>
      </c>
      <c r="AB384" s="27">
        <v>1.1165679000000002E-4</v>
      </c>
      <c r="AC384" s="27">
        <v>3.9249000000000003E-5</v>
      </c>
      <c r="AD384" s="27">
        <v>4.1751013500000008E-3</v>
      </c>
      <c r="AE384" s="27">
        <v>5.733E-6</v>
      </c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7">+C392+C393</f>
        <v>5.7834537599999998E-4</v>
      </c>
      <c r="D391" s="21">
        <f t="shared" si="87"/>
        <v>1.1866600704000003E-3</v>
      </c>
      <c r="E391" s="21">
        <f t="shared" si="87"/>
        <v>8.2127303999999992E-4</v>
      </c>
      <c r="F391" s="21">
        <f t="shared" si="87"/>
        <v>1.0906324127999999E-3</v>
      </c>
      <c r="G391" s="21">
        <f t="shared" si="87"/>
        <v>3.0349248384000001E-3</v>
      </c>
      <c r="H391" s="21">
        <f t="shared" si="87"/>
        <v>1.3220856768000001E-3</v>
      </c>
      <c r="I391" s="21">
        <f t="shared" si="87"/>
        <v>4.1942718720000007E-4</v>
      </c>
      <c r="J391" s="21">
        <f t="shared" si="87"/>
        <v>6.3607696320000008E-4</v>
      </c>
      <c r="K391" s="21">
        <f t="shared" si="87"/>
        <v>2.3402379839999993E-4</v>
      </c>
      <c r="L391" s="21">
        <f t="shared" si="87"/>
        <v>5.5090324799999995E-3</v>
      </c>
      <c r="M391" s="21">
        <f t="shared" si="87"/>
        <v>8.994980736E-4</v>
      </c>
      <c r="N391" s="21">
        <f t="shared" si="87"/>
        <v>1.255476096E-4</v>
      </c>
      <c r="O391" s="21">
        <f t="shared" si="87"/>
        <v>6.6723390720000017E-4</v>
      </c>
      <c r="P391" s="21">
        <f t="shared" si="87"/>
        <v>2.1842221631999995E-3</v>
      </c>
      <c r="Q391" s="21">
        <f t="shared" si="87"/>
        <v>1.1781528863999999E-3</v>
      </c>
      <c r="R391" s="21">
        <f t="shared" si="87"/>
        <v>3.1668360192000007E-3</v>
      </c>
      <c r="S391" s="21">
        <f t="shared" si="87"/>
        <v>9.6524379839999983E-4</v>
      </c>
      <c r="T391" s="21">
        <f t="shared" si="87"/>
        <v>9.2820934079999992E-4</v>
      </c>
      <c r="U391" s="21">
        <f t="shared" si="87"/>
        <v>9.09421296E-4</v>
      </c>
      <c r="V391" s="21">
        <f t="shared" si="87"/>
        <v>3.6665065920000008E-4</v>
      </c>
      <c r="W391" s="21">
        <f t="shared" si="87"/>
        <v>2.4804133535999999E-3</v>
      </c>
      <c r="X391" s="21">
        <f t="shared" si="87"/>
        <v>1.1584084512000002E-3</v>
      </c>
      <c r="Y391" s="21">
        <f t="shared" si="87"/>
        <v>1.5275973216E-3</v>
      </c>
      <c r="Z391" s="21">
        <f t="shared" si="87"/>
        <v>4.9857786048000002E-4</v>
      </c>
      <c r="AA391" s="21">
        <f t="shared" si="87"/>
        <v>9.6145862399999989E-4</v>
      </c>
      <c r="AB391" s="21">
        <f t="shared" si="87"/>
        <v>1.8058039104000001E-3</v>
      </c>
      <c r="AC391" s="21">
        <f t="shared" si="87"/>
        <v>7.3518217919999991E-4</v>
      </c>
      <c r="AD391" s="21">
        <f t="shared" si="87"/>
        <v>9.8400848515199993E-3</v>
      </c>
      <c r="AE391" s="21">
        <f t="shared" si="87"/>
        <v>1.2643573756800004E-3</v>
      </c>
    </row>
    <row r="392" spans="1:31" x14ac:dyDescent="0.2">
      <c r="A392" s="9" t="s">
        <v>679</v>
      </c>
      <c r="B392" s="4" t="s">
        <v>680</v>
      </c>
      <c r="C392" s="27">
        <v>5.7834537599999998E-4</v>
      </c>
      <c r="D392" s="27">
        <v>1.1866600704000003E-3</v>
      </c>
      <c r="E392" s="27">
        <v>8.2127303999999992E-4</v>
      </c>
      <c r="F392" s="27">
        <v>1.0906324127999999E-3</v>
      </c>
      <c r="G392" s="27">
        <v>3.0349248384000001E-3</v>
      </c>
      <c r="H392" s="27">
        <v>1.3220856768000001E-3</v>
      </c>
      <c r="I392" s="27">
        <v>4.1942718720000007E-4</v>
      </c>
      <c r="J392" s="27">
        <v>6.3607696320000008E-4</v>
      </c>
      <c r="K392" s="27">
        <v>2.3402379839999993E-4</v>
      </c>
      <c r="L392" s="27">
        <v>5.5090324799999995E-3</v>
      </c>
      <c r="M392" s="27">
        <v>8.994980736E-4</v>
      </c>
      <c r="N392" s="27">
        <v>1.255476096E-4</v>
      </c>
      <c r="O392" s="27">
        <v>6.6723390720000017E-4</v>
      </c>
      <c r="P392" s="27">
        <v>2.1842221631999995E-3</v>
      </c>
      <c r="Q392" s="27">
        <v>1.1781528863999999E-3</v>
      </c>
      <c r="R392" s="27">
        <v>3.1668360192000007E-3</v>
      </c>
      <c r="S392" s="27">
        <v>9.6524379839999983E-4</v>
      </c>
      <c r="T392" s="27">
        <v>9.2820934079999992E-4</v>
      </c>
      <c r="U392" s="27">
        <v>9.09421296E-4</v>
      </c>
      <c r="V392" s="27">
        <v>3.6665065920000008E-4</v>
      </c>
      <c r="W392" s="27">
        <v>2.4804133535999999E-3</v>
      </c>
      <c r="X392" s="27">
        <v>1.1584084512000002E-3</v>
      </c>
      <c r="Y392" s="27">
        <v>1.5275973216E-3</v>
      </c>
      <c r="Z392" s="27">
        <v>4.9857786048000002E-4</v>
      </c>
      <c r="AA392" s="27">
        <v>9.6145862399999989E-4</v>
      </c>
      <c r="AB392" s="27">
        <v>1.8058039104000001E-3</v>
      </c>
      <c r="AC392" s="27">
        <v>7.3518217919999991E-4</v>
      </c>
      <c r="AD392" s="27">
        <v>9.8400848515199993E-3</v>
      </c>
      <c r="AE392" s="27">
        <v>1.2643573756800004E-3</v>
      </c>
    </row>
    <row r="393" spans="1:31" x14ac:dyDescent="0.2">
      <c r="A393" s="9" t="s">
        <v>681</v>
      </c>
      <c r="B393" s="4" t="s">
        <v>682</v>
      </c>
      <c r="C393" s="21">
        <f t="shared" ref="C393:AE393" si="88">+C394+C395+C396+C397+C398</f>
        <v>0</v>
      </c>
      <c r="D393" s="21">
        <f t="shared" si="88"/>
        <v>0</v>
      </c>
      <c r="E393" s="21">
        <f t="shared" si="88"/>
        <v>0</v>
      </c>
      <c r="F393" s="21">
        <f t="shared" si="88"/>
        <v>0</v>
      </c>
      <c r="G393" s="21">
        <f t="shared" si="88"/>
        <v>0</v>
      </c>
      <c r="H393" s="21">
        <f t="shared" si="88"/>
        <v>0</v>
      </c>
      <c r="I393" s="21">
        <f t="shared" si="88"/>
        <v>0</v>
      </c>
      <c r="J393" s="21">
        <f t="shared" si="88"/>
        <v>0</v>
      </c>
      <c r="K393" s="21">
        <f t="shared" si="88"/>
        <v>0</v>
      </c>
      <c r="L393" s="21">
        <f t="shared" si="88"/>
        <v>0</v>
      </c>
      <c r="M393" s="21">
        <f t="shared" si="88"/>
        <v>0</v>
      </c>
      <c r="N393" s="21">
        <f t="shared" si="88"/>
        <v>0</v>
      </c>
      <c r="O393" s="21">
        <f t="shared" si="88"/>
        <v>0</v>
      </c>
      <c r="P393" s="21">
        <f t="shared" si="88"/>
        <v>0</v>
      </c>
      <c r="Q393" s="21">
        <f t="shared" si="88"/>
        <v>0</v>
      </c>
      <c r="R393" s="21">
        <f t="shared" si="88"/>
        <v>0</v>
      </c>
      <c r="S393" s="21">
        <f t="shared" si="88"/>
        <v>0</v>
      </c>
      <c r="T393" s="21">
        <f t="shared" si="88"/>
        <v>0</v>
      </c>
      <c r="U393" s="21">
        <f t="shared" si="88"/>
        <v>0</v>
      </c>
      <c r="V393" s="21">
        <f t="shared" si="88"/>
        <v>0</v>
      </c>
      <c r="W393" s="21">
        <f t="shared" si="88"/>
        <v>0</v>
      </c>
      <c r="X393" s="21">
        <f t="shared" si="88"/>
        <v>0</v>
      </c>
      <c r="Y393" s="21">
        <f t="shared" si="88"/>
        <v>0</v>
      </c>
      <c r="Z393" s="21">
        <f t="shared" si="88"/>
        <v>0</v>
      </c>
      <c r="AA393" s="21">
        <f t="shared" si="88"/>
        <v>0</v>
      </c>
      <c r="AB393" s="21">
        <f t="shared" si="88"/>
        <v>0</v>
      </c>
      <c r="AC393" s="21">
        <f t="shared" si="88"/>
        <v>0</v>
      </c>
      <c r="AD393" s="21">
        <f t="shared" si="88"/>
        <v>0</v>
      </c>
      <c r="AE393" s="21">
        <f t="shared" si="88"/>
        <v>0</v>
      </c>
    </row>
    <row r="394" spans="1:31" x14ac:dyDescent="0.2">
      <c r="A394" s="9" t="s">
        <v>683</v>
      </c>
      <c r="B394" s="4" t="s">
        <v>550</v>
      </c>
      <c r="C394" s="27">
        <v>0</v>
      </c>
      <c r="D394" s="27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9">+C400+C401</f>
        <v>0</v>
      </c>
      <c r="D399" s="21">
        <f t="shared" si="89"/>
        <v>0</v>
      </c>
      <c r="E399" s="21">
        <f t="shared" si="89"/>
        <v>0</v>
      </c>
      <c r="F399" s="21">
        <f t="shared" si="89"/>
        <v>0</v>
      </c>
      <c r="G399" s="21">
        <f t="shared" si="89"/>
        <v>0</v>
      </c>
      <c r="H399" s="21">
        <f t="shared" si="89"/>
        <v>0</v>
      </c>
      <c r="I399" s="21">
        <f t="shared" si="89"/>
        <v>0</v>
      </c>
      <c r="J399" s="21">
        <f t="shared" si="89"/>
        <v>0</v>
      </c>
      <c r="K399" s="21">
        <f t="shared" si="89"/>
        <v>0</v>
      </c>
      <c r="L399" s="21">
        <f t="shared" si="89"/>
        <v>0</v>
      </c>
      <c r="M399" s="21">
        <f t="shared" si="89"/>
        <v>0</v>
      </c>
      <c r="N399" s="21">
        <f t="shared" si="89"/>
        <v>0</v>
      </c>
      <c r="O399" s="21">
        <f t="shared" si="89"/>
        <v>0</v>
      </c>
      <c r="P399" s="21">
        <f t="shared" si="89"/>
        <v>0</v>
      </c>
      <c r="Q399" s="21">
        <f t="shared" si="89"/>
        <v>0</v>
      </c>
      <c r="R399" s="21">
        <f t="shared" si="89"/>
        <v>0</v>
      </c>
      <c r="S399" s="21">
        <f t="shared" si="89"/>
        <v>0</v>
      </c>
      <c r="T399" s="21">
        <f t="shared" si="89"/>
        <v>0</v>
      </c>
      <c r="U399" s="21">
        <f t="shared" si="89"/>
        <v>0</v>
      </c>
      <c r="V399" s="21">
        <f t="shared" si="89"/>
        <v>0</v>
      </c>
      <c r="W399" s="21">
        <f t="shared" si="89"/>
        <v>0</v>
      </c>
      <c r="X399" s="21">
        <f t="shared" si="89"/>
        <v>0</v>
      </c>
      <c r="Y399" s="21">
        <f t="shared" si="89"/>
        <v>0</v>
      </c>
      <c r="Z399" s="21">
        <f t="shared" si="89"/>
        <v>0</v>
      </c>
      <c r="AA399" s="21">
        <f t="shared" si="89"/>
        <v>0</v>
      </c>
      <c r="AB399" s="21">
        <f t="shared" si="89"/>
        <v>0</v>
      </c>
      <c r="AC399" s="21">
        <f t="shared" si="89"/>
        <v>0</v>
      </c>
      <c r="AD399" s="21">
        <f t="shared" si="89"/>
        <v>0</v>
      </c>
      <c r="AE399" s="21">
        <f t="shared" si="89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90">+C408+C409</f>
        <v>0</v>
      </c>
      <c r="D407" s="21">
        <f t="shared" si="90"/>
        <v>0</v>
      </c>
      <c r="E407" s="21">
        <f t="shared" si="90"/>
        <v>0</v>
      </c>
      <c r="F407" s="21">
        <f t="shared" si="90"/>
        <v>0</v>
      </c>
      <c r="G407" s="21">
        <f t="shared" si="90"/>
        <v>0</v>
      </c>
      <c r="H407" s="21">
        <f t="shared" si="90"/>
        <v>0</v>
      </c>
      <c r="I407" s="21">
        <f t="shared" si="90"/>
        <v>0</v>
      </c>
      <c r="J407" s="21">
        <f t="shared" si="90"/>
        <v>0</v>
      </c>
      <c r="K407" s="21">
        <f t="shared" si="90"/>
        <v>0</v>
      </c>
      <c r="L407" s="21">
        <f t="shared" si="90"/>
        <v>0</v>
      </c>
      <c r="M407" s="21">
        <f t="shared" si="90"/>
        <v>0</v>
      </c>
      <c r="N407" s="21">
        <f t="shared" si="90"/>
        <v>0</v>
      </c>
      <c r="O407" s="21">
        <f t="shared" si="90"/>
        <v>0</v>
      </c>
      <c r="P407" s="21">
        <f t="shared" si="90"/>
        <v>0</v>
      </c>
      <c r="Q407" s="21">
        <f t="shared" si="90"/>
        <v>0</v>
      </c>
      <c r="R407" s="21">
        <f t="shared" si="90"/>
        <v>0</v>
      </c>
      <c r="S407" s="21">
        <f t="shared" si="90"/>
        <v>0</v>
      </c>
      <c r="T407" s="21">
        <f t="shared" si="90"/>
        <v>0</v>
      </c>
      <c r="U407" s="21">
        <f t="shared" si="90"/>
        <v>0</v>
      </c>
      <c r="V407" s="21">
        <f t="shared" si="90"/>
        <v>0</v>
      </c>
      <c r="W407" s="21">
        <f t="shared" si="90"/>
        <v>0</v>
      </c>
      <c r="X407" s="21">
        <f t="shared" si="90"/>
        <v>0</v>
      </c>
      <c r="Y407" s="21">
        <f t="shared" si="90"/>
        <v>0</v>
      </c>
      <c r="Z407" s="21">
        <f t="shared" si="90"/>
        <v>0</v>
      </c>
      <c r="AA407" s="21">
        <f t="shared" si="90"/>
        <v>0</v>
      </c>
      <c r="AB407" s="21">
        <f t="shared" si="90"/>
        <v>0</v>
      </c>
      <c r="AC407" s="21">
        <f t="shared" si="90"/>
        <v>0</v>
      </c>
      <c r="AD407" s="21">
        <f t="shared" si="90"/>
        <v>0</v>
      </c>
      <c r="AE407" s="21">
        <f t="shared" si="90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91">+C410+C411+C412+C413+C414</f>
        <v>0</v>
      </c>
      <c r="D409" s="21">
        <f t="shared" si="91"/>
        <v>0</v>
      </c>
      <c r="E409" s="21">
        <f t="shared" si="91"/>
        <v>0</v>
      </c>
      <c r="F409" s="21">
        <f t="shared" si="91"/>
        <v>0</v>
      </c>
      <c r="G409" s="21">
        <f t="shared" si="91"/>
        <v>0</v>
      </c>
      <c r="H409" s="21">
        <f t="shared" si="91"/>
        <v>0</v>
      </c>
      <c r="I409" s="21">
        <f t="shared" si="91"/>
        <v>0</v>
      </c>
      <c r="J409" s="21">
        <f t="shared" si="91"/>
        <v>0</v>
      </c>
      <c r="K409" s="21">
        <f t="shared" si="91"/>
        <v>0</v>
      </c>
      <c r="L409" s="21">
        <f t="shared" si="91"/>
        <v>0</v>
      </c>
      <c r="M409" s="21">
        <f t="shared" si="91"/>
        <v>0</v>
      </c>
      <c r="N409" s="21">
        <f t="shared" si="91"/>
        <v>0</v>
      </c>
      <c r="O409" s="21">
        <f t="shared" si="91"/>
        <v>0</v>
      </c>
      <c r="P409" s="21">
        <f t="shared" si="91"/>
        <v>0</v>
      </c>
      <c r="Q409" s="21">
        <f t="shared" si="91"/>
        <v>0</v>
      </c>
      <c r="R409" s="21">
        <f t="shared" si="91"/>
        <v>0</v>
      </c>
      <c r="S409" s="21">
        <f t="shared" si="91"/>
        <v>0</v>
      </c>
      <c r="T409" s="21">
        <f t="shared" si="91"/>
        <v>0</v>
      </c>
      <c r="U409" s="21">
        <f t="shared" si="91"/>
        <v>0</v>
      </c>
      <c r="V409" s="21">
        <f t="shared" si="91"/>
        <v>0</v>
      </c>
      <c r="W409" s="21">
        <f t="shared" si="91"/>
        <v>0</v>
      </c>
      <c r="X409" s="21">
        <f t="shared" si="91"/>
        <v>0</v>
      </c>
      <c r="Y409" s="21">
        <f t="shared" si="91"/>
        <v>0</v>
      </c>
      <c r="Z409" s="21">
        <f t="shared" si="91"/>
        <v>0</v>
      </c>
      <c r="AA409" s="21">
        <f t="shared" si="91"/>
        <v>0</v>
      </c>
      <c r="AB409" s="21">
        <f t="shared" si="91"/>
        <v>0</v>
      </c>
      <c r="AC409" s="21">
        <f t="shared" si="91"/>
        <v>0</v>
      </c>
      <c r="AD409" s="21">
        <f t="shared" si="91"/>
        <v>0</v>
      </c>
      <c r="AE409" s="21">
        <f t="shared" si="91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92">+C416+C417</f>
        <v>0</v>
      </c>
      <c r="D415" s="21">
        <f t="shared" si="92"/>
        <v>0</v>
      </c>
      <c r="E415" s="21">
        <f t="shared" si="92"/>
        <v>0</v>
      </c>
      <c r="F415" s="21">
        <f t="shared" si="92"/>
        <v>0</v>
      </c>
      <c r="G415" s="21">
        <f t="shared" si="92"/>
        <v>0</v>
      </c>
      <c r="H415" s="21">
        <f t="shared" si="92"/>
        <v>0</v>
      </c>
      <c r="I415" s="21">
        <f t="shared" si="92"/>
        <v>0</v>
      </c>
      <c r="J415" s="21">
        <f t="shared" si="92"/>
        <v>0</v>
      </c>
      <c r="K415" s="21">
        <f t="shared" si="92"/>
        <v>0</v>
      </c>
      <c r="L415" s="21">
        <f t="shared" si="92"/>
        <v>0</v>
      </c>
      <c r="M415" s="21">
        <f t="shared" si="92"/>
        <v>0</v>
      </c>
      <c r="N415" s="21">
        <f t="shared" si="92"/>
        <v>0</v>
      </c>
      <c r="O415" s="21">
        <f t="shared" si="92"/>
        <v>0</v>
      </c>
      <c r="P415" s="21">
        <f t="shared" si="92"/>
        <v>0</v>
      </c>
      <c r="Q415" s="21">
        <f t="shared" si="92"/>
        <v>0</v>
      </c>
      <c r="R415" s="21">
        <f t="shared" si="92"/>
        <v>0</v>
      </c>
      <c r="S415" s="21">
        <f t="shared" si="92"/>
        <v>0</v>
      </c>
      <c r="T415" s="21">
        <f t="shared" si="92"/>
        <v>0</v>
      </c>
      <c r="U415" s="21">
        <f t="shared" si="92"/>
        <v>0</v>
      </c>
      <c r="V415" s="21">
        <f t="shared" si="92"/>
        <v>0</v>
      </c>
      <c r="W415" s="21">
        <f t="shared" si="92"/>
        <v>0</v>
      </c>
      <c r="X415" s="21">
        <f t="shared" si="92"/>
        <v>0</v>
      </c>
      <c r="Y415" s="21">
        <f t="shared" si="92"/>
        <v>0</v>
      </c>
      <c r="Z415" s="21">
        <f t="shared" si="92"/>
        <v>0</v>
      </c>
      <c r="AA415" s="21">
        <f t="shared" si="92"/>
        <v>0</v>
      </c>
      <c r="AB415" s="21">
        <f t="shared" si="92"/>
        <v>0</v>
      </c>
      <c r="AC415" s="21">
        <f t="shared" si="92"/>
        <v>0</v>
      </c>
      <c r="AD415" s="21">
        <f t="shared" si="92"/>
        <v>0</v>
      </c>
      <c r="AE415" s="21">
        <f t="shared" si="92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3">+C418+C419+C420+C421+C422</f>
        <v>0</v>
      </c>
      <c r="D417" s="21">
        <f t="shared" si="93"/>
        <v>0</v>
      </c>
      <c r="E417" s="21">
        <f t="shared" si="93"/>
        <v>0</v>
      </c>
      <c r="F417" s="21">
        <f t="shared" si="93"/>
        <v>0</v>
      </c>
      <c r="G417" s="21">
        <f t="shared" si="93"/>
        <v>0</v>
      </c>
      <c r="H417" s="21">
        <f t="shared" si="93"/>
        <v>0</v>
      </c>
      <c r="I417" s="21">
        <f t="shared" si="93"/>
        <v>0</v>
      </c>
      <c r="J417" s="21">
        <f t="shared" si="93"/>
        <v>0</v>
      </c>
      <c r="K417" s="21">
        <f t="shared" si="93"/>
        <v>0</v>
      </c>
      <c r="L417" s="21">
        <f t="shared" si="93"/>
        <v>0</v>
      </c>
      <c r="M417" s="21">
        <f t="shared" si="93"/>
        <v>0</v>
      </c>
      <c r="N417" s="21">
        <f t="shared" si="93"/>
        <v>0</v>
      </c>
      <c r="O417" s="21">
        <f t="shared" si="93"/>
        <v>0</v>
      </c>
      <c r="P417" s="21">
        <f t="shared" si="93"/>
        <v>0</v>
      </c>
      <c r="Q417" s="21">
        <f t="shared" si="93"/>
        <v>0</v>
      </c>
      <c r="R417" s="21">
        <f t="shared" si="93"/>
        <v>0</v>
      </c>
      <c r="S417" s="21">
        <f t="shared" si="93"/>
        <v>0</v>
      </c>
      <c r="T417" s="21">
        <f t="shared" si="93"/>
        <v>0</v>
      </c>
      <c r="U417" s="21">
        <f t="shared" si="93"/>
        <v>0</v>
      </c>
      <c r="V417" s="21">
        <f t="shared" si="93"/>
        <v>0</v>
      </c>
      <c r="W417" s="21">
        <f t="shared" si="93"/>
        <v>0</v>
      </c>
      <c r="X417" s="21">
        <f t="shared" si="93"/>
        <v>0</v>
      </c>
      <c r="Y417" s="21">
        <f t="shared" si="93"/>
        <v>0</v>
      </c>
      <c r="Z417" s="21">
        <f t="shared" si="93"/>
        <v>0</v>
      </c>
      <c r="AA417" s="21">
        <f t="shared" si="93"/>
        <v>0</v>
      </c>
      <c r="AB417" s="21">
        <f t="shared" si="93"/>
        <v>0</v>
      </c>
      <c r="AC417" s="21">
        <f t="shared" si="93"/>
        <v>0</v>
      </c>
      <c r="AD417" s="21">
        <f t="shared" si="93"/>
        <v>0</v>
      </c>
      <c r="AE417" s="21">
        <f t="shared" si="93"/>
        <v>0</v>
      </c>
    </row>
    <row r="418" spans="1:31" x14ac:dyDescent="0.2">
      <c r="A418" s="9" t="s">
        <v>713</v>
      </c>
      <c r="B418" s="4" t="s">
        <v>550</v>
      </c>
      <c r="C418" s="27">
        <v>0</v>
      </c>
      <c r="D418" s="27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27">
        <v>0</v>
      </c>
      <c r="AB418" s="27">
        <v>0</v>
      </c>
      <c r="AC418" s="27">
        <v>0</v>
      </c>
      <c r="AD418" s="27">
        <v>0</v>
      </c>
      <c r="AE418" s="27">
        <v>0</v>
      </c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4">+C426+C430+C431+C434</f>
        <v>3.7524218220638506E-2</v>
      </c>
      <c r="D425" s="28">
        <f t="shared" si="94"/>
        <v>3.6373686529103125E-2</v>
      </c>
      <c r="E425" s="28">
        <f t="shared" si="94"/>
        <v>4.7229965769357861E-2</v>
      </c>
      <c r="F425" s="28">
        <f t="shared" si="94"/>
        <v>5.6289296383296432E-2</v>
      </c>
      <c r="G425" s="28">
        <f t="shared" si="94"/>
        <v>6.489786337499899E-2</v>
      </c>
      <c r="H425" s="28">
        <f t="shared" si="94"/>
        <v>6.9843223200055704E-2</v>
      </c>
      <c r="I425" s="28">
        <f t="shared" si="94"/>
        <v>6.4829476252194596E-2</v>
      </c>
      <c r="J425" s="28">
        <f t="shared" si="94"/>
        <v>6.13635311986203E-2</v>
      </c>
      <c r="K425" s="28">
        <f t="shared" si="94"/>
        <v>5.7786474332498075E-2</v>
      </c>
      <c r="L425" s="28">
        <f t="shared" si="94"/>
        <v>6.0872914904022829E-2</v>
      </c>
      <c r="M425" s="28">
        <f t="shared" si="94"/>
        <v>6.4335946102179326E-2</v>
      </c>
      <c r="N425" s="28">
        <f t="shared" si="94"/>
        <v>5.8716609797877059E-2</v>
      </c>
      <c r="O425" s="28">
        <f t="shared" si="94"/>
        <v>4.9332429096754601E-2</v>
      </c>
      <c r="P425" s="28">
        <f t="shared" si="94"/>
        <v>4.9743421310152351E-2</v>
      </c>
      <c r="Q425" s="28">
        <f t="shared" si="94"/>
        <v>5.0507765167484939E-2</v>
      </c>
      <c r="R425" s="28">
        <f t="shared" si="94"/>
        <v>4.5134624372774129E-2</v>
      </c>
      <c r="S425" s="28">
        <f t="shared" si="94"/>
        <v>5.7512489779838874E-2</v>
      </c>
      <c r="T425" s="28">
        <f t="shared" si="94"/>
        <v>5.5172415462829111E-2</v>
      </c>
      <c r="U425" s="28">
        <f t="shared" si="94"/>
        <v>5.1796441624659212E-2</v>
      </c>
      <c r="V425" s="28">
        <f t="shared" si="94"/>
        <v>5.0213375352492991E-2</v>
      </c>
      <c r="W425" s="28">
        <f t="shared" si="94"/>
        <v>4.7674885816252698E-2</v>
      </c>
      <c r="X425" s="28">
        <f t="shared" si="94"/>
        <v>3.6392648182175344E-2</v>
      </c>
      <c r="Y425" s="28">
        <f t="shared" si="94"/>
        <v>4.0915541027217506E-2</v>
      </c>
      <c r="Z425" s="28">
        <f t="shared" si="94"/>
        <v>4.6411856690697861E-2</v>
      </c>
      <c r="AA425" s="28">
        <f t="shared" si="94"/>
        <v>4.8415249031282866E-2</v>
      </c>
      <c r="AB425" s="28">
        <f t="shared" si="94"/>
        <v>5.2182486985537471E-2</v>
      </c>
      <c r="AC425" s="28">
        <f t="shared" si="94"/>
        <v>5.3878832918085678E-2</v>
      </c>
      <c r="AD425" s="28">
        <f t="shared" si="94"/>
        <v>5.4779557709155505E-2</v>
      </c>
      <c r="AE425" s="28">
        <f t="shared" si="94"/>
        <v>6.1840148333765874E-2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7">
        <v>0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1.3687499999999997E-2</v>
      </c>
      <c r="P430" s="27">
        <v>1.3687499999999997E-2</v>
      </c>
      <c r="Q430" s="27">
        <v>1.36875E-2</v>
      </c>
      <c r="R430" s="27">
        <v>1.5487499999999998E-2</v>
      </c>
      <c r="S430" s="27">
        <v>2.8627499999999997E-2</v>
      </c>
      <c r="T430" s="27">
        <v>2.8627499999999997E-2</v>
      </c>
      <c r="U430" s="27">
        <v>2.6827500000000001E-2</v>
      </c>
      <c r="V430" s="27">
        <v>2.6827500000000001E-2</v>
      </c>
      <c r="W430" s="27">
        <v>2.6827499999999997E-2</v>
      </c>
      <c r="X430" s="27">
        <v>1.7139227999999999E-2</v>
      </c>
      <c r="Y430" s="27">
        <v>2.0590956000000004E-2</v>
      </c>
      <c r="Z430" s="27">
        <v>2.4042684000000005E-2</v>
      </c>
      <c r="AA430" s="27">
        <v>2.749441200000001E-2</v>
      </c>
      <c r="AB430" s="27">
        <v>3.2507559000000005E-2</v>
      </c>
      <c r="AC430" s="27">
        <v>3.4718495999999988E-2</v>
      </c>
      <c r="AD430" s="27">
        <v>3.485922000000001E-2</v>
      </c>
      <c r="AE430" s="27">
        <v>4.1137634999999999E-2</v>
      </c>
    </row>
    <row r="431" spans="1:31" x14ac:dyDescent="0.2">
      <c r="A431" s="80" t="s">
        <v>730</v>
      </c>
      <c r="B431" s="4" t="s">
        <v>731</v>
      </c>
      <c r="C431" s="21">
        <f t="shared" ref="C431:AE431" si="95">+C432+C433</f>
        <v>6.1780009704102859E-4</v>
      </c>
      <c r="D431" s="21">
        <f t="shared" si="95"/>
        <v>6.310210141350067E-4</v>
      </c>
      <c r="E431" s="21">
        <f t="shared" si="95"/>
        <v>6.5288644489907698E-4</v>
      </c>
      <c r="F431" s="21">
        <f t="shared" si="95"/>
        <v>6.6242734563544197E-4</v>
      </c>
      <c r="G431" s="21">
        <f t="shared" si="95"/>
        <v>6.677062368085669E-4</v>
      </c>
      <c r="H431" s="21">
        <f t="shared" si="95"/>
        <v>6.8383229352656102E-4</v>
      </c>
      <c r="I431" s="21">
        <f t="shared" si="95"/>
        <v>6.9947802555138405E-4</v>
      </c>
      <c r="J431" s="21">
        <f t="shared" si="95"/>
        <v>7.1703753231992285E-4</v>
      </c>
      <c r="K431" s="21">
        <f t="shared" si="95"/>
        <v>7.2532142668810858E-4</v>
      </c>
      <c r="L431" s="21">
        <f t="shared" si="95"/>
        <v>7.1859031763843798E-4</v>
      </c>
      <c r="M431" s="21">
        <f t="shared" si="95"/>
        <v>7.2945285019808555E-4</v>
      </c>
      <c r="N431" s="21">
        <f t="shared" si="95"/>
        <v>7.3405308758751691E-4</v>
      </c>
      <c r="O431" s="21">
        <f t="shared" si="95"/>
        <v>7.5411174726828113E-4</v>
      </c>
      <c r="P431" s="21">
        <f t="shared" si="95"/>
        <v>7.713812505393136E-4</v>
      </c>
      <c r="Q431" s="21">
        <f t="shared" si="95"/>
        <v>7.911755785923538E-4</v>
      </c>
      <c r="R431" s="21">
        <f t="shared" si="95"/>
        <v>8.103565698111705E-4</v>
      </c>
      <c r="S431" s="21">
        <f t="shared" si="95"/>
        <v>8.2791325032372139E-4</v>
      </c>
      <c r="T431" s="21">
        <f t="shared" si="95"/>
        <v>8.4598349230887934E-4</v>
      </c>
      <c r="U431" s="21">
        <f t="shared" si="95"/>
        <v>8.0058154661605426E-4</v>
      </c>
      <c r="V431" s="21">
        <f t="shared" si="95"/>
        <v>8.2639875459222757E-4</v>
      </c>
      <c r="W431" s="21">
        <f t="shared" si="95"/>
        <v>8.6493449255897075E-4</v>
      </c>
      <c r="X431" s="21">
        <f t="shared" si="95"/>
        <v>9.2647447812464377E-4</v>
      </c>
      <c r="Y431" s="21">
        <f t="shared" si="95"/>
        <v>9.374976446596987E-4</v>
      </c>
      <c r="Z431" s="21">
        <f t="shared" si="95"/>
        <v>9.5387217541784348E-4</v>
      </c>
      <c r="AA431" s="21">
        <f t="shared" si="95"/>
        <v>8.0737976612166404E-4</v>
      </c>
      <c r="AB431" s="21">
        <f t="shared" si="95"/>
        <v>8.5805212741573865E-4</v>
      </c>
      <c r="AC431" s="21">
        <f t="shared" si="95"/>
        <v>8.7507755071349427E-4</v>
      </c>
      <c r="AD431" s="21">
        <f t="shared" si="95"/>
        <v>9.9171659374627948E-4</v>
      </c>
      <c r="AE431" s="21">
        <f t="shared" si="95"/>
        <v>1.1036916209714481E-3</v>
      </c>
    </row>
    <row r="432" spans="1:31" x14ac:dyDescent="0.2">
      <c r="A432" s="80" t="s">
        <v>732</v>
      </c>
      <c r="B432" s="4" t="s">
        <v>733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0</v>
      </c>
    </row>
    <row r="433" spans="1:31" x14ac:dyDescent="0.2">
      <c r="A433" s="80" t="s">
        <v>734</v>
      </c>
      <c r="B433" s="4" t="s">
        <v>735</v>
      </c>
      <c r="C433" s="27">
        <v>6.1780009704102859E-4</v>
      </c>
      <c r="D433" s="27">
        <v>6.310210141350067E-4</v>
      </c>
      <c r="E433" s="27">
        <v>6.5288644489907698E-4</v>
      </c>
      <c r="F433" s="27">
        <v>6.6242734563544197E-4</v>
      </c>
      <c r="G433" s="27">
        <v>6.677062368085669E-4</v>
      </c>
      <c r="H433" s="27">
        <v>6.8383229352656102E-4</v>
      </c>
      <c r="I433" s="27">
        <v>6.9947802555138405E-4</v>
      </c>
      <c r="J433" s="27">
        <v>7.1703753231992285E-4</v>
      </c>
      <c r="K433" s="27">
        <v>7.2532142668810858E-4</v>
      </c>
      <c r="L433" s="27">
        <v>7.1859031763843798E-4</v>
      </c>
      <c r="M433" s="27">
        <v>7.2945285019808555E-4</v>
      </c>
      <c r="N433" s="27">
        <v>7.3405308758751691E-4</v>
      </c>
      <c r="O433" s="27">
        <v>7.5411174726828113E-4</v>
      </c>
      <c r="P433" s="27">
        <v>7.713812505393136E-4</v>
      </c>
      <c r="Q433" s="27">
        <v>7.911755785923538E-4</v>
      </c>
      <c r="R433" s="27">
        <v>8.103565698111705E-4</v>
      </c>
      <c r="S433" s="27">
        <v>8.2791325032372139E-4</v>
      </c>
      <c r="T433" s="27">
        <v>8.4598349230887934E-4</v>
      </c>
      <c r="U433" s="27">
        <v>8.0058154661605426E-4</v>
      </c>
      <c r="V433" s="27">
        <v>8.2639875459222757E-4</v>
      </c>
      <c r="W433" s="27">
        <v>8.6493449255897075E-4</v>
      </c>
      <c r="X433" s="27">
        <v>9.2647447812464377E-4</v>
      </c>
      <c r="Y433" s="27">
        <v>9.374976446596987E-4</v>
      </c>
      <c r="Z433" s="27">
        <v>9.5387217541784348E-4</v>
      </c>
      <c r="AA433" s="27">
        <v>8.0737976612166404E-4</v>
      </c>
      <c r="AB433" s="27">
        <v>8.5805212741573865E-4</v>
      </c>
      <c r="AC433" s="27">
        <v>8.7507755071349427E-4</v>
      </c>
      <c r="AD433" s="27">
        <v>9.9171659374627948E-4</v>
      </c>
      <c r="AE433" s="27">
        <v>1.1036916209714481E-3</v>
      </c>
    </row>
    <row r="434" spans="1:31" x14ac:dyDescent="0.2">
      <c r="A434" s="80" t="s">
        <v>736</v>
      </c>
      <c r="B434" s="4" t="s">
        <v>737</v>
      </c>
      <c r="C434" s="21">
        <f>+C435</f>
        <v>3.6906418123597476E-2</v>
      </c>
      <c r="D434" s="21">
        <f t="shared" ref="D434:AE434" si="96">+D435</f>
        <v>3.5742665514968117E-2</v>
      </c>
      <c r="E434" s="21">
        <f t="shared" si="96"/>
        <v>4.6577079324458787E-2</v>
      </c>
      <c r="F434" s="21">
        <f t="shared" si="96"/>
        <v>5.5626869037660988E-2</v>
      </c>
      <c r="G434" s="21">
        <f t="shared" si="96"/>
        <v>6.4230157138190427E-2</v>
      </c>
      <c r="H434" s="21">
        <f t="shared" si="96"/>
        <v>6.9159390906529145E-2</v>
      </c>
      <c r="I434" s="21">
        <f t="shared" si="96"/>
        <v>6.4129998226643212E-2</v>
      </c>
      <c r="J434" s="21">
        <f t="shared" si="96"/>
        <v>6.0646493666300379E-2</v>
      </c>
      <c r="K434" s="21">
        <f t="shared" si="96"/>
        <v>5.7061152905809966E-2</v>
      </c>
      <c r="L434" s="21">
        <f t="shared" si="96"/>
        <v>6.0154324586384388E-2</v>
      </c>
      <c r="M434" s="21">
        <f t="shared" si="96"/>
        <v>6.3606493251981241E-2</v>
      </c>
      <c r="N434" s="21">
        <f t="shared" si="96"/>
        <v>5.798255671028954E-2</v>
      </c>
      <c r="O434" s="21">
        <f t="shared" si="96"/>
        <v>3.4890817349486319E-2</v>
      </c>
      <c r="P434" s="21">
        <f t="shared" si="96"/>
        <v>3.528454005961304E-2</v>
      </c>
      <c r="Q434" s="21">
        <f t="shared" si="96"/>
        <v>3.6029089588892581E-2</v>
      </c>
      <c r="R434" s="21">
        <f t="shared" si="96"/>
        <v>2.8836767802962956E-2</v>
      </c>
      <c r="S434" s="21">
        <f t="shared" si="96"/>
        <v>2.8057076529515151E-2</v>
      </c>
      <c r="T434" s="21">
        <f t="shared" si="96"/>
        <v>2.5698931970520231E-2</v>
      </c>
      <c r="U434" s="21">
        <f t="shared" si="96"/>
        <v>2.4168360078043162E-2</v>
      </c>
      <c r="V434" s="21">
        <f t="shared" si="96"/>
        <v>2.2559476597900762E-2</v>
      </c>
      <c r="W434" s="21">
        <f t="shared" si="96"/>
        <v>1.998245132369373E-2</v>
      </c>
      <c r="X434" s="21">
        <f t="shared" si="96"/>
        <v>1.83269457040507E-2</v>
      </c>
      <c r="Y434" s="21">
        <f t="shared" si="96"/>
        <v>1.9387087382557806E-2</v>
      </c>
      <c r="Z434" s="21">
        <f t="shared" si="96"/>
        <v>2.1415300515280011E-2</v>
      </c>
      <c r="AA434" s="21">
        <f t="shared" si="96"/>
        <v>2.0113457265161193E-2</v>
      </c>
      <c r="AB434" s="21">
        <f t="shared" si="96"/>
        <v>1.881687585812173E-2</v>
      </c>
      <c r="AC434" s="21">
        <f t="shared" si="96"/>
        <v>1.8285259367372197E-2</v>
      </c>
      <c r="AD434" s="21">
        <f t="shared" si="96"/>
        <v>1.892862111540922E-2</v>
      </c>
      <c r="AE434" s="21">
        <f t="shared" si="96"/>
        <v>1.9598821712794427E-2</v>
      </c>
    </row>
    <row r="435" spans="1:31" x14ac:dyDescent="0.2">
      <c r="A435" s="80" t="s">
        <v>738</v>
      </c>
      <c r="B435" s="4" t="s">
        <v>739</v>
      </c>
      <c r="C435" s="27">
        <v>3.6906418123597476E-2</v>
      </c>
      <c r="D435" s="27">
        <v>3.5742665514968117E-2</v>
      </c>
      <c r="E435" s="27">
        <v>4.6577079324458787E-2</v>
      </c>
      <c r="F435" s="27">
        <v>5.5626869037660988E-2</v>
      </c>
      <c r="G435" s="27">
        <v>6.4230157138190427E-2</v>
      </c>
      <c r="H435" s="27">
        <v>6.9159390906529145E-2</v>
      </c>
      <c r="I435" s="27">
        <v>6.4129998226643212E-2</v>
      </c>
      <c r="J435" s="27">
        <v>6.0646493666300379E-2</v>
      </c>
      <c r="K435" s="27">
        <v>5.7061152905809966E-2</v>
      </c>
      <c r="L435" s="27">
        <v>6.0154324586384388E-2</v>
      </c>
      <c r="M435" s="27">
        <v>6.3606493251981241E-2</v>
      </c>
      <c r="N435" s="27">
        <v>5.798255671028954E-2</v>
      </c>
      <c r="O435" s="27">
        <v>3.4890817349486319E-2</v>
      </c>
      <c r="P435" s="27">
        <v>3.528454005961304E-2</v>
      </c>
      <c r="Q435" s="27">
        <v>3.6029089588892581E-2</v>
      </c>
      <c r="R435" s="27">
        <v>2.8836767802962956E-2</v>
      </c>
      <c r="S435" s="27">
        <v>2.8057076529515151E-2</v>
      </c>
      <c r="T435" s="27">
        <v>2.5698931970520231E-2</v>
      </c>
      <c r="U435" s="27">
        <v>2.4168360078043162E-2</v>
      </c>
      <c r="V435" s="27">
        <v>2.2559476597900762E-2</v>
      </c>
      <c r="W435" s="27">
        <v>1.998245132369373E-2</v>
      </c>
      <c r="X435" s="27">
        <v>1.83269457040507E-2</v>
      </c>
      <c r="Y435" s="27">
        <v>1.9387087382557806E-2</v>
      </c>
      <c r="Z435" s="27">
        <v>2.1415300515280011E-2</v>
      </c>
      <c r="AA435" s="27">
        <v>2.0113457265161193E-2</v>
      </c>
      <c r="AB435" s="27">
        <v>1.881687585812173E-2</v>
      </c>
      <c r="AC435" s="27">
        <v>1.8285259367372197E-2</v>
      </c>
      <c r="AD435" s="27">
        <v>1.892862111540922E-2</v>
      </c>
      <c r="AE435" s="27">
        <v>1.9598821712794427E-2</v>
      </c>
    </row>
    <row r="436" spans="1:31" x14ac:dyDescent="0.2">
      <c r="A436" s="80" t="s">
        <v>740</v>
      </c>
      <c r="B436" s="4" t="s">
        <v>741</v>
      </c>
      <c r="C436" s="27">
        <v>0</v>
      </c>
      <c r="D436" s="27">
        <v>0</v>
      </c>
      <c r="E436" s="27">
        <v>0</v>
      </c>
      <c r="F436" s="27">
        <v>0</v>
      </c>
      <c r="G436" s="27">
        <v>0</v>
      </c>
      <c r="H436" s="27">
        <v>0</v>
      </c>
      <c r="I436" s="27">
        <v>0</v>
      </c>
      <c r="J436" s="27">
        <v>0</v>
      </c>
      <c r="K436" s="27">
        <v>0</v>
      </c>
      <c r="L436" s="27">
        <v>0</v>
      </c>
      <c r="M436" s="27">
        <v>0</v>
      </c>
      <c r="N436" s="27">
        <v>0</v>
      </c>
      <c r="O436" s="27">
        <v>0</v>
      </c>
      <c r="P436" s="27">
        <v>0</v>
      </c>
      <c r="Q436" s="27">
        <v>0</v>
      </c>
      <c r="R436" s="27">
        <v>0</v>
      </c>
      <c r="S436" s="27">
        <v>0</v>
      </c>
      <c r="T436" s="27">
        <v>0</v>
      </c>
      <c r="U436" s="27">
        <v>0</v>
      </c>
      <c r="V436" s="27">
        <v>0</v>
      </c>
      <c r="W436" s="27">
        <v>0</v>
      </c>
      <c r="X436" s="27">
        <v>0</v>
      </c>
      <c r="Y436" s="27">
        <v>0</v>
      </c>
      <c r="Z436" s="27">
        <v>0</v>
      </c>
      <c r="AA436" s="27">
        <v>0</v>
      </c>
      <c r="AB436" s="27">
        <v>0</v>
      </c>
      <c r="AC436" s="27">
        <v>0</v>
      </c>
      <c r="AD436" s="27">
        <v>0</v>
      </c>
      <c r="AE436" s="27">
        <v>0</v>
      </c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7">+C441+C442</f>
        <v>0</v>
      </c>
      <c r="D440" s="21">
        <f t="shared" si="97"/>
        <v>0</v>
      </c>
      <c r="E440" s="21">
        <f t="shared" si="97"/>
        <v>0</v>
      </c>
      <c r="F440" s="21">
        <f t="shared" si="97"/>
        <v>0</v>
      </c>
      <c r="G440" s="21">
        <f t="shared" si="97"/>
        <v>0</v>
      </c>
      <c r="H440" s="21">
        <f t="shared" si="97"/>
        <v>0</v>
      </c>
      <c r="I440" s="21">
        <f t="shared" si="97"/>
        <v>0</v>
      </c>
      <c r="J440" s="21">
        <f t="shared" si="97"/>
        <v>0</v>
      </c>
      <c r="K440" s="21">
        <f t="shared" si="97"/>
        <v>0</v>
      </c>
      <c r="L440" s="21">
        <f t="shared" si="97"/>
        <v>0</v>
      </c>
      <c r="M440" s="21">
        <f t="shared" si="97"/>
        <v>0</v>
      </c>
      <c r="N440" s="21">
        <f t="shared" si="97"/>
        <v>0</v>
      </c>
      <c r="O440" s="21">
        <f t="shared" si="97"/>
        <v>0</v>
      </c>
      <c r="P440" s="21">
        <f t="shared" si="97"/>
        <v>0</v>
      </c>
      <c r="Q440" s="21">
        <f t="shared" si="97"/>
        <v>0</v>
      </c>
      <c r="R440" s="21">
        <f t="shared" si="97"/>
        <v>0</v>
      </c>
      <c r="S440" s="21">
        <f t="shared" si="97"/>
        <v>0</v>
      </c>
      <c r="T440" s="21">
        <f t="shared" si="97"/>
        <v>0</v>
      </c>
      <c r="U440" s="21">
        <f t="shared" si="97"/>
        <v>0</v>
      </c>
      <c r="V440" s="21">
        <f t="shared" si="97"/>
        <v>0</v>
      </c>
      <c r="W440" s="21">
        <f t="shared" si="97"/>
        <v>0</v>
      </c>
      <c r="X440" s="21">
        <f t="shared" si="97"/>
        <v>0</v>
      </c>
      <c r="Y440" s="21">
        <f t="shared" si="97"/>
        <v>0</v>
      </c>
      <c r="Z440" s="21">
        <f t="shared" si="97"/>
        <v>0</v>
      </c>
      <c r="AA440" s="21">
        <f t="shared" si="97"/>
        <v>0</v>
      </c>
      <c r="AB440" s="21">
        <f t="shared" si="97"/>
        <v>0</v>
      </c>
      <c r="AC440" s="21">
        <f t="shared" si="97"/>
        <v>0</v>
      </c>
      <c r="AD440" s="21">
        <f t="shared" si="97"/>
        <v>0</v>
      </c>
      <c r="AE440" s="21">
        <f t="shared" si="97"/>
        <v>0</v>
      </c>
    </row>
    <row r="441" spans="1:31" x14ac:dyDescent="0.2">
      <c r="A441" s="9" t="s">
        <v>222</v>
      </c>
      <c r="B441" s="4" t="s">
        <v>223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x14ac:dyDescent="0.2">
      <c r="A442" s="9" t="s">
        <v>224</v>
      </c>
      <c r="B442" s="4" t="s">
        <v>225</v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7" spans="1:31" x14ac:dyDescent="0.2"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</row>
    <row r="453" spans="1:32" ht="15" x14ac:dyDescent="0.25">
      <c r="A453" s="5" t="s">
        <v>229</v>
      </c>
      <c r="C453" s="29">
        <f>+C455-C4</f>
        <v>0</v>
      </c>
      <c r="D453" s="29">
        <f t="shared" ref="D453:AE453" si="98">+D455-D4</f>
        <v>0</v>
      </c>
      <c r="E453" s="29">
        <f t="shared" si="98"/>
        <v>0</v>
      </c>
      <c r="F453" s="29">
        <f t="shared" si="98"/>
        <v>0</v>
      </c>
      <c r="G453" s="29">
        <f t="shared" si="98"/>
        <v>0</v>
      </c>
      <c r="H453" s="29">
        <f t="shared" si="98"/>
        <v>0</v>
      </c>
      <c r="I453" s="29">
        <f t="shared" si="98"/>
        <v>0</v>
      </c>
      <c r="J453" s="29">
        <f t="shared" si="98"/>
        <v>0</v>
      </c>
      <c r="K453" s="29">
        <f t="shared" si="98"/>
        <v>0</v>
      </c>
      <c r="L453" s="29">
        <f t="shared" si="98"/>
        <v>0</v>
      </c>
      <c r="M453" s="29">
        <f t="shared" si="98"/>
        <v>0</v>
      </c>
      <c r="N453" s="29">
        <f t="shared" si="98"/>
        <v>0</v>
      </c>
      <c r="O453" s="29">
        <f t="shared" si="98"/>
        <v>0</v>
      </c>
      <c r="P453" s="29">
        <f t="shared" si="98"/>
        <v>0</v>
      </c>
      <c r="Q453" s="29">
        <f t="shared" si="98"/>
        <v>0</v>
      </c>
      <c r="R453" s="29">
        <f t="shared" si="98"/>
        <v>0</v>
      </c>
      <c r="S453" s="29">
        <f t="shared" si="98"/>
        <v>0</v>
      </c>
      <c r="T453" s="29">
        <f t="shared" si="98"/>
        <v>0</v>
      </c>
      <c r="U453" s="29">
        <f t="shared" si="98"/>
        <v>0</v>
      </c>
      <c r="V453" s="29">
        <f t="shared" si="98"/>
        <v>0</v>
      </c>
      <c r="W453" s="29">
        <f t="shared" si="98"/>
        <v>0</v>
      </c>
      <c r="X453" s="29">
        <f t="shared" si="98"/>
        <v>0</v>
      </c>
      <c r="Y453" s="29">
        <f t="shared" si="98"/>
        <v>0</v>
      </c>
      <c r="Z453" s="29">
        <f t="shared" si="98"/>
        <v>0</v>
      </c>
      <c r="AA453" s="29">
        <f t="shared" si="98"/>
        <v>0</v>
      </c>
      <c r="AB453" s="29">
        <f t="shared" si="98"/>
        <v>0</v>
      </c>
      <c r="AC453" s="29">
        <f t="shared" si="98"/>
        <v>0</v>
      </c>
      <c r="AD453" s="29">
        <f t="shared" si="98"/>
        <v>0</v>
      </c>
      <c r="AE453" s="29">
        <f t="shared" si="98"/>
        <v>0</v>
      </c>
    </row>
    <row r="454" spans="1:32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2" x14ac:dyDescent="0.2">
      <c r="A455" s="6"/>
      <c r="B455" s="31" t="s">
        <v>247</v>
      </c>
      <c r="C455" s="28">
        <f t="shared" ref="C455:AE455" si="99">+C456+C471+C524+C555+C576</f>
        <v>1.2116496300472648</v>
      </c>
      <c r="D455" s="28">
        <f t="shared" si="99"/>
        <v>1.2237502526843467</v>
      </c>
      <c r="E455" s="28">
        <f t="shared" si="99"/>
        <v>1.2810628057064815</v>
      </c>
      <c r="F455" s="28">
        <f t="shared" si="99"/>
        <v>1.3667337189397171</v>
      </c>
      <c r="G455" s="28">
        <f t="shared" si="99"/>
        <v>1.4595005707090938</v>
      </c>
      <c r="H455" s="28">
        <f t="shared" si="99"/>
        <v>1.5085265834894994</v>
      </c>
      <c r="I455" s="28">
        <f t="shared" si="99"/>
        <v>1.5214760618950669</v>
      </c>
      <c r="J455" s="28">
        <f t="shared" si="99"/>
        <v>1.4969505890355019</v>
      </c>
      <c r="K455" s="28">
        <f t="shared" si="99"/>
        <v>1.4794871304248467</v>
      </c>
      <c r="L455" s="28">
        <f t="shared" si="99"/>
        <v>1.5630970252275465</v>
      </c>
      <c r="M455" s="28">
        <f t="shared" si="99"/>
        <v>1.4484221946360396</v>
      </c>
      <c r="N455" s="28">
        <f t="shared" si="99"/>
        <v>1.4955516584459516</v>
      </c>
      <c r="O455" s="28">
        <f t="shared" si="99"/>
        <v>1.5936509076193932</v>
      </c>
      <c r="P455" s="28">
        <f t="shared" si="99"/>
        <v>1.5085180306853867</v>
      </c>
      <c r="Q455" s="28">
        <f t="shared" si="99"/>
        <v>1.6531629201668536</v>
      </c>
      <c r="R455" s="28">
        <f t="shared" si="99"/>
        <v>1.6068371972282982</v>
      </c>
      <c r="S455" s="28">
        <f t="shared" si="99"/>
        <v>1.6720585421827572</v>
      </c>
      <c r="T455" s="28">
        <f t="shared" si="99"/>
        <v>1.7545052060108941</v>
      </c>
      <c r="U455" s="28">
        <f t="shared" si="99"/>
        <v>1.8688020970323131</v>
      </c>
      <c r="V455" s="28">
        <f t="shared" si="99"/>
        <v>1.9416043647844334</v>
      </c>
      <c r="W455" s="28">
        <f t="shared" si="99"/>
        <v>2.0261350653636523</v>
      </c>
      <c r="X455" s="28">
        <f t="shared" si="99"/>
        <v>1.923667173426874</v>
      </c>
      <c r="Y455" s="28">
        <f t="shared" si="99"/>
        <v>1.8328337055995996</v>
      </c>
      <c r="Z455" s="28">
        <f t="shared" si="99"/>
        <v>1.839813006025466</v>
      </c>
      <c r="AA455" s="28">
        <f t="shared" si="99"/>
        <v>1.8135874410854216</v>
      </c>
      <c r="AB455" s="28">
        <f t="shared" si="99"/>
        <v>1.9028545100162777</v>
      </c>
      <c r="AC455" s="28">
        <f t="shared" si="99"/>
        <v>1.9452178510599689</v>
      </c>
      <c r="AD455" s="28">
        <f t="shared" si="99"/>
        <v>2.5073524861397458</v>
      </c>
      <c r="AE455" s="28">
        <f t="shared" si="99"/>
        <v>2.0465743478096821</v>
      </c>
    </row>
    <row r="456" spans="1:32" x14ac:dyDescent="0.2">
      <c r="A456" s="6" t="s">
        <v>19</v>
      </c>
      <c r="B456" s="7" t="s">
        <v>20</v>
      </c>
      <c r="C456" s="28">
        <f t="shared" ref="C456:AE456" si="100">+C457+C463+C467</f>
        <v>3.3583053178970479E-2</v>
      </c>
      <c r="D456" s="28">
        <f t="shared" si="100"/>
        <v>3.4208316596202729E-2</v>
      </c>
      <c r="E456" s="28">
        <f t="shared" si="100"/>
        <v>3.6693572626111066E-2</v>
      </c>
      <c r="F456" s="28">
        <f t="shared" si="100"/>
        <v>3.9337818635932949E-2</v>
      </c>
      <c r="G456" s="28">
        <f t="shared" si="100"/>
        <v>4.2911590462849453E-2</v>
      </c>
      <c r="H456" s="28">
        <f t="shared" si="100"/>
        <v>4.6746002191278911E-2</v>
      </c>
      <c r="I456" s="28">
        <f t="shared" si="100"/>
        <v>5.1170557161993986E-2</v>
      </c>
      <c r="J456" s="28">
        <f t="shared" si="100"/>
        <v>5.4432212340393325E-2</v>
      </c>
      <c r="K456" s="28">
        <f t="shared" si="100"/>
        <v>5.680616443806695E-2</v>
      </c>
      <c r="L456" s="28">
        <f t="shared" si="100"/>
        <v>6.043543954820902E-2</v>
      </c>
      <c r="M456" s="28">
        <f t="shared" si="100"/>
        <v>6.2816255095183626E-2</v>
      </c>
      <c r="N456" s="28">
        <f t="shared" si="100"/>
        <v>6.1918340304524942E-2</v>
      </c>
      <c r="O456" s="28">
        <f t="shared" si="100"/>
        <v>6.580283334691743E-2</v>
      </c>
      <c r="P456" s="28">
        <f t="shared" si="100"/>
        <v>6.2418092654234439E-2</v>
      </c>
      <c r="Q456" s="28">
        <f t="shared" si="100"/>
        <v>6.2357978325694126E-2</v>
      </c>
      <c r="R456" s="28">
        <f t="shared" si="100"/>
        <v>6.8418458549143524E-2</v>
      </c>
      <c r="S456" s="28">
        <f t="shared" si="100"/>
        <v>6.8502012682524274E-2</v>
      </c>
      <c r="T456" s="28">
        <f t="shared" si="100"/>
        <v>7.7086543541082853E-2</v>
      </c>
      <c r="U456" s="28">
        <f t="shared" si="100"/>
        <v>8.1104859153347586E-2</v>
      </c>
      <c r="V456" s="28">
        <f t="shared" si="100"/>
        <v>8.0116415356315071E-2</v>
      </c>
      <c r="W456" s="28">
        <f t="shared" si="100"/>
        <v>8.5934640157704648E-2</v>
      </c>
      <c r="X456" s="28">
        <f t="shared" si="100"/>
        <v>9.087396859982963E-2</v>
      </c>
      <c r="Y456" s="28">
        <f t="shared" si="100"/>
        <v>9.1429620155116714E-2</v>
      </c>
      <c r="Z456" s="28">
        <f t="shared" si="100"/>
        <v>9.5280251892488441E-2</v>
      </c>
      <c r="AA456" s="28">
        <f t="shared" si="100"/>
        <v>9.2680471381933777E-2</v>
      </c>
      <c r="AB456" s="28">
        <f t="shared" si="100"/>
        <v>9.7304346513612458E-2</v>
      </c>
      <c r="AC456" s="28">
        <f t="shared" si="100"/>
        <v>0.10554461731816363</v>
      </c>
      <c r="AD456" s="28">
        <f t="shared" si="100"/>
        <v>0.11261451386817663</v>
      </c>
      <c r="AE456" s="28">
        <f t="shared" si="100"/>
        <v>0.11210885281024209</v>
      </c>
    </row>
    <row r="457" spans="1:32" x14ac:dyDescent="0.2">
      <c r="A457" s="8" t="s">
        <v>23</v>
      </c>
      <c r="B457" s="4" t="s">
        <v>24</v>
      </c>
      <c r="C457" s="21">
        <f t="shared" ref="C457:AE457" si="101">+C458+C459+C460+C461+C462</f>
        <v>3.3583053178970479E-2</v>
      </c>
      <c r="D457" s="21">
        <f t="shared" si="101"/>
        <v>3.4208316596202729E-2</v>
      </c>
      <c r="E457" s="21">
        <f t="shared" si="101"/>
        <v>3.6693572626111066E-2</v>
      </c>
      <c r="F457" s="21">
        <f t="shared" si="101"/>
        <v>3.9337818635932949E-2</v>
      </c>
      <c r="G457" s="21">
        <f t="shared" si="101"/>
        <v>4.2911590462849453E-2</v>
      </c>
      <c r="H457" s="21">
        <f t="shared" si="101"/>
        <v>4.6746002191278911E-2</v>
      </c>
      <c r="I457" s="21">
        <f t="shared" si="101"/>
        <v>5.1170557161993986E-2</v>
      </c>
      <c r="J457" s="21">
        <f t="shared" si="101"/>
        <v>5.4432212340393325E-2</v>
      </c>
      <c r="K457" s="21">
        <f t="shared" si="101"/>
        <v>5.680616443806695E-2</v>
      </c>
      <c r="L457" s="21">
        <f t="shared" si="101"/>
        <v>6.043543954820902E-2</v>
      </c>
      <c r="M457" s="21">
        <f t="shared" si="101"/>
        <v>6.2816255095183626E-2</v>
      </c>
      <c r="N457" s="21">
        <f t="shared" si="101"/>
        <v>6.1918340304524942E-2</v>
      </c>
      <c r="O457" s="21">
        <f t="shared" si="101"/>
        <v>6.580283334691743E-2</v>
      </c>
      <c r="P457" s="21">
        <f t="shared" si="101"/>
        <v>6.2418092654234439E-2</v>
      </c>
      <c r="Q457" s="21">
        <f t="shared" si="101"/>
        <v>6.2357978325694126E-2</v>
      </c>
      <c r="R457" s="21">
        <f t="shared" si="101"/>
        <v>6.8418458549143524E-2</v>
      </c>
      <c r="S457" s="21">
        <f t="shared" si="101"/>
        <v>6.8502012682524274E-2</v>
      </c>
      <c r="T457" s="21">
        <f t="shared" si="101"/>
        <v>7.7086543541082853E-2</v>
      </c>
      <c r="U457" s="21">
        <f t="shared" si="101"/>
        <v>8.1104859153347586E-2</v>
      </c>
      <c r="V457" s="21">
        <f t="shared" si="101"/>
        <v>8.0116415356315071E-2</v>
      </c>
      <c r="W457" s="21">
        <f t="shared" si="101"/>
        <v>8.5934640157704648E-2</v>
      </c>
      <c r="X457" s="21">
        <f t="shared" si="101"/>
        <v>9.087396859982963E-2</v>
      </c>
      <c r="Y457" s="21">
        <f t="shared" si="101"/>
        <v>9.1429620155116714E-2</v>
      </c>
      <c r="Z457" s="21">
        <f t="shared" si="101"/>
        <v>9.5280251892488441E-2</v>
      </c>
      <c r="AA457" s="21">
        <f t="shared" si="101"/>
        <v>9.2680471381933777E-2</v>
      </c>
      <c r="AB457" s="21">
        <f t="shared" si="101"/>
        <v>9.7304346513612458E-2</v>
      </c>
      <c r="AC457" s="21">
        <f t="shared" si="101"/>
        <v>0.10554461731816363</v>
      </c>
      <c r="AD457" s="21">
        <f t="shared" si="101"/>
        <v>0.11261451386817663</v>
      </c>
      <c r="AE457" s="21">
        <f t="shared" si="101"/>
        <v>0.11210885281024209</v>
      </c>
    </row>
    <row r="458" spans="1:32" x14ac:dyDescent="0.2">
      <c r="A458" s="8" t="s">
        <v>25</v>
      </c>
      <c r="B458" s="4" t="s">
        <v>26</v>
      </c>
      <c r="C458" s="37">
        <f>+C8</f>
        <v>0</v>
      </c>
      <c r="D458" s="37">
        <f t="shared" ref="D458:AE458" si="102">+D8</f>
        <v>0</v>
      </c>
      <c r="E458" s="37">
        <f t="shared" si="102"/>
        <v>0</v>
      </c>
      <c r="F458" s="37">
        <f t="shared" si="102"/>
        <v>0</v>
      </c>
      <c r="G458" s="37">
        <f t="shared" si="102"/>
        <v>0</v>
      </c>
      <c r="H458" s="37">
        <f t="shared" si="102"/>
        <v>0</v>
      </c>
      <c r="I458" s="37">
        <f t="shared" si="102"/>
        <v>0</v>
      </c>
      <c r="J458" s="37">
        <f t="shared" si="102"/>
        <v>0</v>
      </c>
      <c r="K458" s="37">
        <f t="shared" si="102"/>
        <v>0</v>
      </c>
      <c r="L458" s="37">
        <f t="shared" si="102"/>
        <v>0</v>
      </c>
      <c r="M458" s="37">
        <f t="shared" si="102"/>
        <v>0</v>
      </c>
      <c r="N458" s="37">
        <f t="shared" si="102"/>
        <v>0</v>
      </c>
      <c r="O458" s="37">
        <f t="shared" si="102"/>
        <v>7.7415640097469093E-7</v>
      </c>
      <c r="P458" s="37">
        <f t="shared" si="102"/>
        <v>1.0812833611158858E-6</v>
      </c>
      <c r="Q458" s="37">
        <f t="shared" si="102"/>
        <v>6.0304318347017012E-5</v>
      </c>
      <c r="R458" s="37">
        <f t="shared" si="102"/>
        <v>2.3123823253852968E-4</v>
      </c>
      <c r="S458" s="37">
        <f t="shared" si="102"/>
        <v>5.627097841194316E-4</v>
      </c>
      <c r="T458" s="37">
        <f t="shared" si="102"/>
        <v>5.0269154910896887E-3</v>
      </c>
      <c r="U458" s="37">
        <f t="shared" si="102"/>
        <v>6.0697046301294516E-3</v>
      </c>
      <c r="V458" s="37">
        <f t="shared" si="102"/>
        <v>1.2013381468053842E-3</v>
      </c>
      <c r="W458" s="37">
        <f t="shared" si="102"/>
        <v>1.6146793834653521E-3</v>
      </c>
      <c r="X458" s="37">
        <f t="shared" si="102"/>
        <v>3.8392256435526061E-3</v>
      </c>
      <c r="Y458" s="37">
        <f t="shared" si="102"/>
        <v>2.0568978468198831E-3</v>
      </c>
      <c r="Z458" s="37">
        <f t="shared" si="102"/>
        <v>3.1997346343801201E-3</v>
      </c>
      <c r="AA458" s="37">
        <f t="shared" si="102"/>
        <v>5.3272562610538234E-4</v>
      </c>
      <c r="AB458" s="37">
        <f t="shared" si="102"/>
        <v>6.2285856602482595E-5</v>
      </c>
      <c r="AC458" s="37">
        <f t="shared" si="102"/>
        <v>1.9763065122735987E-3</v>
      </c>
      <c r="AD458" s="37">
        <f t="shared" si="102"/>
        <v>2.4103562478037187E-3</v>
      </c>
      <c r="AE458" s="37">
        <f t="shared" si="102"/>
        <v>1.6151696549472267E-4</v>
      </c>
      <c r="AF458" s="93"/>
    </row>
    <row r="459" spans="1:32" x14ac:dyDescent="0.2">
      <c r="A459" s="8" t="s">
        <v>43</v>
      </c>
      <c r="B459" s="4" t="s">
        <v>44</v>
      </c>
      <c r="C459" s="37">
        <f>+C17</f>
        <v>4.8487290550334738E-3</v>
      </c>
      <c r="D459" s="37">
        <f t="shared" ref="D459:AE459" si="103">+D17</f>
        <v>4.3930686022668006E-3</v>
      </c>
      <c r="E459" s="37">
        <f t="shared" si="103"/>
        <v>4.8404628543354863E-3</v>
      </c>
      <c r="F459" s="37">
        <f t="shared" si="103"/>
        <v>4.6974728367861936E-3</v>
      </c>
      <c r="G459" s="37">
        <f t="shared" si="103"/>
        <v>4.7274953663924753E-3</v>
      </c>
      <c r="H459" s="37">
        <f t="shared" si="103"/>
        <v>4.7260113497715386E-3</v>
      </c>
      <c r="I459" s="37">
        <f t="shared" si="103"/>
        <v>5.579599583833199E-3</v>
      </c>
      <c r="J459" s="37">
        <f t="shared" si="103"/>
        <v>7.161346296995422E-3</v>
      </c>
      <c r="K459" s="37">
        <f t="shared" si="103"/>
        <v>6.5400993839226547E-3</v>
      </c>
      <c r="L459" s="37">
        <f t="shared" si="103"/>
        <v>6.6509872967479965E-3</v>
      </c>
      <c r="M459" s="37">
        <f t="shared" si="103"/>
        <v>6.5357085382916234E-3</v>
      </c>
      <c r="N459" s="37">
        <f t="shared" si="103"/>
        <v>7.2828172877713367E-3</v>
      </c>
      <c r="O459" s="37">
        <f t="shared" si="103"/>
        <v>7.4080703365033453E-3</v>
      </c>
      <c r="P459" s="37">
        <f t="shared" si="103"/>
        <v>4.9235555759640755E-3</v>
      </c>
      <c r="Q459" s="37">
        <f t="shared" si="103"/>
        <v>4.9911692697303355E-3</v>
      </c>
      <c r="R459" s="37">
        <f t="shared" si="103"/>
        <v>5.1806889370452375E-3</v>
      </c>
      <c r="S459" s="37">
        <f t="shared" si="103"/>
        <v>5.1985194475334534E-3</v>
      </c>
      <c r="T459" s="37">
        <f t="shared" si="103"/>
        <v>5.2948128631451884E-3</v>
      </c>
      <c r="U459" s="37">
        <f t="shared" si="103"/>
        <v>6.1136714245117151E-3</v>
      </c>
      <c r="V459" s="37">
        <f t="shared" si="103"/>
        <v>6.2984309264945077E-3</v>
      </c>
      <c r="W459" s="37">
        <f t="shared" si="103"/>
        <v>6.1012468187033493E-3</v>
      </c>
      <c r="X459" s="37">
        <f t="shared" si="103"/>
        <v>7.1956780845296347E-3</v>
      </c>
      <c r="Y459" s="37">
        <f t="shared" si="103"/>
        <v>6.7338714362331041E-3</v>
      </c>
      <c r="Z459" s="37">
        <f t="shared" si="103"/>
        <v>7.3505531001423867E-3</v>
      </c>
      <c r="AA459" s="37">
        <f t="shared" si="103"/>
        <v>7.6454646574852757E-3</v>
      </c>
      <c r="AB459" s="37">
        <f t="shared" si="103"/>
        <v>6.5647638562774642E-3</v>
      </c>
      <c r="AC459" s="37">
        <f t="shared" si="103"/>
        <v>5.9458282987913261E-3</v>
      </c>
      <c r="AD459" s="37">
        <f t="shared" si="103"/>
        <v>7.1226180467859404E-3</v>
      </c>
      <c r="AE459" s="37">
        <f t="shared" si="103"/>
        <v>6.4326658284692383E-3</v>
      </c>
      <c r="AF459" s="93"/>
    </row>
    <row r="460" spans="1:32" x14ac:dyDescent="0.2">
      <c r="A460" s="9" t="s">
        <v>71</v>
      </c>
      <c r="B460" s="4" t="s">
        <v>72</v>
      </c>
      <c r="C460" s="37">
        <f>+C31</f>
        <v>1.7563726291659167E-2</v>
      </c>
      <c r="D460" s="37">
        <f t="shared" ref="D460:AE460" si="104">+D31</f>
        <v>1.8497312686878334E-2</v>
      </c>
      <c r="E460" s="37">
        <f t="shared" si="104"/>
        <v>2.0187140425043874E-2</v>
      </c>
      <c r="F460" s="37">
        <f t="shared" si="104"/>
        <v>2.2641151276942918E-2</v>
      </c>
      <c r="G460" s="37">
        <f t="shared" si="104"/>
        <v>2.5721802270089928E-2</v>
      </c>
      <c r="H460" s="37">
        <f t="shared" si="104"/>
        <v>2.9513612588108574E-2</v>
      </c>
      <c r="I460" s="37">
        <f t="shared" si="104"/>
        <v>3.3252412747082523E-2</v>
      </c>
      <c r="J460" s="37">
        <f t="shared" si="104"/>
        <v>3.6105964013072499E-2</v>
      </c>
      <c r="K460" s="37">
        <f t="shared" si="104"/>
        <v>3.9217003937667957E-2</v>
      </c>
      <c r="L460" s="37">
        <f t="shared" si="104"/>
        <v>4.260737608914604E-2</v>
      </c>
      <c r="M460" s="37">
        <f t="shared" si="104"/>
        <v>4.5052217547599575E-2</v>
      </c>
      <c r="N460" s="37">
        <f t="shared" si="104"/>
        <v>4.3142293923918038E-2</v>
      </c>
      <c r="O460" s="37">
        <f t="shared" si="104"/>
        <v>4.6598311301436497E-2</v>
      </c>
      <c r="P460" s="37">
        <f t="shared" si="104"/>
        <v>4.5486057107220507E-2</v>
      </c>
      <c r="Q460" s="37">
        <f t="shared" si="104"/>
        <v>4.5132314672262634E-2</v>
      </c>
      <c r="R460" s="37">
        <f t="shared" si="104"/>
        <v>5.0967525612248592E-2</v>
      </c>
      <c r="S460" s="37">
        <f t="shared" si="104"/>
        <v>5.0711005520920852E-2</v>
      </c>
      <c r="T460" s="37">
        <f t="shared" si="104"/>
        <v>5.454849684099964E-2</v>
      </c>
      <c r="U460" s="37">
        <f t="shared" si="104"/>
        <v>5.6595674203125314E-2</v>
      </c>
      <c r="V460" s="37">
        <f t="shared" si="104"/>
        <v>6.0138191159751435E-2</v>
      </c>
      <c r="W460" s="37">
        <f t="shared" si="104"/>
        <v>6.5709621536629292E-2</v>
      </c>
      <c r="X460" s="37">
        <f t="shared" si="104"/>
        <v>6.7130467032953542E-2</v>
      </c>
      <c r="Y460" s="37">
        <f t="shared" si="104"/>
        <v>6.9780482773384694E-2</v>
      </c>
      <c r="Z460" s="37">
        <f t="shared" si="104"/>
        <v>7.1766692589018466E-2</v>
      </c>
      <c r="AA460" s="37">
        <f t="shared" si="104"/>
        <v>7.1076698518127299E-2</v>
      </c>
      <c r="AB460" s="37">
        <f t="shared" si="104"/>
        <v>7.7320465864009688E-2</v>
      </c>
      <c r="AC460" s="37">
        <f t="shared" si="104"/>
        <v>8.4496272047073925E-2</v>
      </c>
      <c r="AD460" s="37">
        <f t="shared" si="104"/>
        <v>9.0195612691839289E-2</v>
      </c>
      <c r="AE460" s="37">
        <f t="shared" si="104"/>
        <v>9.1981419184095609E-2</v>
      </c>
      <c r="AF460" s="93"/>
    </row>
    <row r="461" spans="1:32" x14ac:dyDescent="0.2">
      <c r="A461" s="8" t="s">
        <v>115</v>
      </c>
      <c r="B461" s="4" t="s">
        <v>116</v>
      </c>
      <c r="C461" s="37">
        <f>+C53</f>
        <v>1.1170597832277841E-2</v>
      </c>
      <c r="D461" s="37">
        <f t="shared" ref="D461:AE461" si="105">+D53</f>
        <v>1.1317935307057599E-2</v>
      </c>
      <c r="E461" s="37">
        <f t="shared" si="105"/>
        <v>1.1665969346731706E-2</v>
      </c>
      <c r="F461" s="37">
        <f t="shared" si="105"/>
        <v>1.1999194522203839E-2</v>
      </c>
      <c r="G461" s="37">
        <f t="shared" si="105"/>
        <v>1.2462292826367053E-2</v>
      </c>
      <c r="H461" s="37">
        <f t="shared" si="105"/>
        <v>1.2506378253398802E-2</v>
      </c>
      <c r="I461" s="37">
        <f t="shared" si="105"/>
        <v>1.233854483107826E-2</v>
      </c>
      <c r="J461" s="37">
        <f t="shared" si="105"/>
        <v>1.1164902030325406E-2</v>
      </c>
      <c r="K461" s="37">
        <f t="shared" si="105"/>
        <v>1.1049061116476341E-2</v>
      </c>
      <c r="L461" s="37">
        <f t="shared" si="105"/>
        <v>1.1177076162314982E-2</v>
      </c>
      <c r="M461" s="37">
        <f t="shared" si="105"/>
        <v>1.1228329009292427E-2</v>
      </c>
      <c r="N461" s="37">
        <f t="shared" si="105"/>
        <v>1.1493229092835566E-2</v>
      </c>
      <c r="O461" s="37">
        <f t="shared" si="105"/>
        <v>1.1795677552576609E-2</v>
      </c>
      <c r="P461" s="37">
        <f t="shared" si="105"/>
        <v>1.2007398687688745E-2</v>
      </c>
      <c r="Q461" s="37">
        <f t="shared" si="105"/>
        <v>1.2174190065354138E-2</v>
      </c>
      <c r="R461" s="37">
        <f t="shared" si="105"/>
        <v>1.2039005767311159E-2</v>
      </c>
      <c r="S461" s="37">
        <f t="shared" si="105"/>
        <v>1.2029777929950542E-2</v>
      </c>
      <c r="T461" s="37">
        <f t="shared" si="105"/>
        <v>1.2216318345848343E-2</v>
      </c>
      <c r="U461" s="37">
        <f t="shared" si="105"/>
        <v>1.2325808895581103E-2</v>
      </c>
      <c r="V461" s="37">
        <f t="shared" si="105"/>
        <v>1.2478455123263742E-2</v>
      </c>
      <c r="W461" s="37">
        <f t="shared" si="105"/>
        <v>1.2509092418906661E-2</v>
      </c>
      <c r="X461" s="37">
        <f t="shared" si="105"/>
        <v>1.2708597838793847E-2</v>
      </c>
      <c r="Y461" s="37">
        <f t="shared" si="105"/>
        <v>1.2858368098679037E-2</v>
      </c>
      <c r="Z461" s="37">
        <f t="shared" si="105"/>
        <v>1.2963271568947471E-2</v>
      </c>
      <c r="AA461" s="37">
        <f t="shared" si="105"/>
        <v>1.3425582580215829E-2</v>
      </c>
      <c r="AB461" s="37">
        <f t="shared" si="105"/>
        <v>1.3356830936722821E-2</v>
      </c>
      <c r="AC461" s="37">
        <f t="shared" si="105"/>
        <v>1.3126210460024787E-2</v>
      </c>
      <c r="AD461" s="37">
        <f t="shared" si="105"/>
        <v>1.2885926881747682E-2</v>
      </c>
      <c r="AE461" s="37">
        <f t="shared" si="105"/>
        <v>1.3533250832182524E-2</v>
      </c>
      <c r="AF461" s="93"/>
    </row>
    <row r="462" spans="1:32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06">+D60</f>
        <v>0</v>
      </c>
      <c r="E462" s="37">
        <f t="shared" si="106"/>
        <v>0</v>
      </c>
      <c r="F462" s="37">
        <f t="shared" si="106"/>
        <v>0</v>
      </c>
      <c r="G462" s="37">
        <f t="shared" si="106"/>
        <v>0</v>
      </c>
      <c r="H462" s="37">
        <f t="shared" si="106"/>
        <v>0</v>
      </c>
      <c r="I462" s="37">
        <f t="shared" si="106"/>
        <v>0</v>
      </c>
      <c r="J462" s="37">
        <f t="shared" si="106"/>
        <v>0</v>
      </c>
      <c r="K462" s="37">
        <f t="shared" si="106"/>
        <v>0</v>
      </c>
      <c r="L462" s="37">
        <f t="shared" si="106"/>
        <v>0</v>
      </c>
      <c r="M462" s="37">
        <f t="shared" si="106"/>
        <v>0</v>
      </c>
      <c r="N462" s="37">
        <f t="shared" si="106"/>
        <v>0</v>
      </c>
      <c r="O462" s="37">
        <f t="shared" si="106"/>
        <v>0</v>
      </c>
      <c r="P462" s="37">
        <f t="shared" si="106"/>
        <v>0</v>
      </c>
      <c r="Q462" s="37">
        <f t="shared" si="106"/>
        <v>0</v>
      </c>
      <c r="R462" s="37">
        <f t="shared" si="106"/>
        <v>0</v>
      </c>
      <c r="S462" s="37">
        <f t="shared" si="106"/>
        <v>0</v>
      </c>
      <c r="T462" s="37">
        <f t="shared" si="106"/>
        <v>0</v>
      </c>
      <c r="U462" s="37">
        <f t="shared" si="106"/>
        <v>0</v>
      </c>
      <c r="V462" s="37">
        <f t="shared" si="106"/>
        <v>0</v>
      </c>
      <c r="W462" s="37">
        <f t="shared" si="106"/>
        <v>0</v>
      </c>
      <c r="X462" s="37">
        <f t="shared" si="106"/>
        <v>0</v>
      </c>
      <c r="Y462" s="37">
        <f t="shared" si="106"/>
        <v>0</v>
      </c>
      <c r="Z462" s="37">
        <f t="shared" si="106"/>
        <v>0</v>
      </c>
      <c r="AA462" s="37">
        <f t="shared" si="106"/>
        <v>0</v>
      </c>
      <c r="AB462" s="37">
        <f t="shared" si="106"/>
        <v>0</v>
      </c>
      <c r="AC462" s="37">
        <f t="shared" si="106"/>
        <v>0</v>
      </c>
      <c r="AD462" s="37">
        <f t="shared" si="106"/>
        <v>0</v>
      </c>
      <c r="AE462" s="37">
        <f t="shared" si="106"/>
        <v>0</v>
      </c>
      <c r="AF462" s="93"/>
    </row>
    <row r="463" spans="1:32" x14ac:dyDescent="0.2">
      <c r="A463" s="9" t="s">
        <v>142</v>
      </c>
      <c r="B463" s="4" t="s">
        <v>143</v>
      </c>
      <c r="C463" s="21">
        <f t="shared" ref="C463:AE463" si="107">+C464+C465+C466</f>
        <v>0</v>
      </c>
      <c r="D463" s="21">
        <f t="shared" si="107"/>
        <v>0</v>
      </c>
      <c r="E463" s="21">
        <f t="shared" si="107"/>
        <v>0</v>
      </c>
      <c r="F463" s="21">
        <f t="shared" si="107"/>
        <v>0</v>
      </c>
      <c r="G463" s="21">
        <f t="shared" si="107"/>
        <v>0</v>
      </c>
      <c r="H463" s="21">
        <f t="shared" si="107"/>
        <v>0</v>
      </c>
      <c r="I463" s="21">
        <f t="shared" si="107"/>
        <v>0</v>
      </c>
      <c r="J463" s="21">
        <f t="shared" si="107"/>
        <v>0</v>
      </c>
      <c r="K463" s="21">
        <f t="shared" si="107"/>
        <v>0</v>
      </c>
      <c r="L463" s="21">
        <f t="shared" si="107"/>
        <v>0</v>
      </c>
      <c r="M463" s="21">
        <f t="shared" si="107"/>
        <v>0</v>
      </c>
      <c r="N463" s="21">
        <f t="shared" si="107"/>
        <v>0</v>
      </c>
      <c r="O463" s="21">
        <f t="shared" si="107"/>
        <v>0</v>
      </c>
      <c r="P463" s="21">
        <f t="shared" si="107"/>
        <v>0</v>
      </c>
      <c r="Q463" s="21">
        <f t="shared" si="107"/>
        <v>0</v>
      </c>
      <c r="R463" s="21">
        <f t="shared" si="107"/>
        <v>0</v>
      </c>
      <c r="S463" s="21">
        <f t="shared" si="107"/>
        <v>0</v>
      </c>
      <c r="T463" s="21">
        <f t="shared" si="107"/>
        <v>0</v>
      </c>
      <c r="U463" s="21">
        <f t="shared" si="107"/>
        <v>0</v>
      </c>
      <c r="V463" s="21">
        <f t="shared" si="107"/>
        <v>0</v>
      </c>
      <c r="W463" s="21">
        <f t="shared" si="107"/>
        <v>0</v>
      </c>
      <c r="X463" s="21">
        <f t="shared" si="107"/>
        <v>0</v>
      </c>
      <c r="Y463" s="21">
        <f t="shared" si="107"/>
        <v>0</v>
      </c>
      <c r="Z463" s="21">
        <f t="shared" si="107"/>
        <v>0</v>
      </c>
      <c r="AA463" s="21">
        <f t="shared" si="107"/>
        <v>0</v>
      </c>
      <c r="AB463" s="21">
        <f t="shared" si="107"/>
        <v>0</v>
      </c>
      <c r="AC463" s="21">
        <f t="shared" si="107"/>
        <v>0</v>
      </c>
      <c r="AD463" s="21">
        <f t="shared" si="107"/>
        <v>0</v>
      </c>
      <c r="AE463" s="21">
        <f t="shared" si="107"/>
        <v>0</v>
      </c>
    </row>
    <row r="464" spans="1:32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08">+D68</f>
        <v>0</v>
      </c>
      <c r="E464" s="37">
        <f t="shared" si="108"/>
        <v>0</v>
      </c>
      <c r="F464" s="37">
        <f t="shared" si="108"/>
        <v>0</v>
      </c>
      <c r="G464" s="37">
        <f t="shared" si="108"/>
        <v>0</v>
      </c>
      <c r="H464" s="37">
        <f t="shared" si="108"/>
        <v>0</v>
      </c>
      <c r="I464" s="37">
        <f t="shared" si="108"/>
        <v>0</v>
      </c>
      <c r="J464" s="37">
        <f t="shared" si="108"/>
        <v>0</v>
      </c>
      <c r="K464" s="37">
        <f t="shared" si="108"/>
        <v>0</v>
      </c>
      <c r="L464" s="37">
        <f t="shared" si="108"/>
        <v>0</v>
      </c>
      <c r="M464" s="37">
        <f t="shared" si="108"/>
        <v>0</v>
      </c>
      <c r="N464" s="37">
        <f t="shared" si="108"/>
        <v>0</v>
      </c>
      <c r="O464" s="37">
        <f t="shared" si="108"/>
        <v>0</v>
      </c>
      <c r="P464" s="37">
        <f t="shared" si="108"/>
        <v>0</v>
      </c>
      <c r="Q464" s="37">
        <f t="shared" si="108"/>
        <v>0</v>
      </c>
      <c r="R464" s="37">
        <f t="shared" si="108"/>
        <v>0</v>
      </c>
      <c r="S464" s="37">
        <f t="shared" si="108"/>
        <v>0</v>
      </c>
      <c r="T464" s="37">
        <f t="shared" si="108"/>
        <v>0</v>
      </c>
      <c r="U464" s="37">
        <f t="shared" si="108"/>
        <v>0</v>
      </c>
      <c r="V464" s="37">
        <f t="shared" si="108"/>
        <v>0</v>
      </c>
      <c r="W464" s="37">
        <f t="shared" si="108"/>
        <v>0</v>
      </c>
      <c r="X464" s="37">
        <f t="shared" si="108"/>
        <v>0</v>
      </c>
      <c r="Y464" s="37">
        <f t="shared" si="108"/>
        <v>0</v>
      </c>
      <c r="Z464" s="37">
        <f t="shared" si="108"/>
        <v>0</v>
      </c>
      <c r="AA464" s="37">
        <f t="shared" si="108"/>
        <v>0</v>
      </c>
      <c r="AB464" s="37">
        <f t="shared" si="108"/>
        <v>0</v>
      </c>
      <c r="AC464" s="37">
        <f t="shared" si="108"/>
        <v>0</v>
      </c>
      <c r="AD464" s="37">
        <f t="shared" si="108"/>
        <v>0</v>
      </c>
      <c r="AE464" s="37">
        <f t="shared" si="108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09">+D80</f>
        <v>0</v>
      </c>
      <c r="E465" s="37">
        <f t="shared" si="109"/>
        <v>0</v>
      </c>
      <c r="F465" s="37">
        <f t="shared" si="109"/>
        <v>0</v>
      </c>
      <c r="G465" s="37">
        <f t="shared" si="109"/>
        <v>0</v>
      </c>
      <c r="H465" s="37">
        <f t="shared" si="109"/>
        <v>0</v>
      </c>
      <c r="I465" s="37">
        <f t="shared" si="109"/>
        <v>0</v>
      </c>
      <c r="J465" s="37">
        <f t="shared" si="109"/>
        <v>0</v>
      </c>
      <c r="K465" s="37">
        <f t="shared" si="109"/>
        <v>0</v>
      </c>
      <c r="L465" s="37">
        <f t="shared" si="109"/>
        <v>0</v>
      </c>
      <c r="M465" s="37">
        <f t="shared" si="109"/>
        <v>0</v>
      </c>
      <c r="N465" s="37">
        <f t="shared" si="109"/>
        <v>0</v>
      </c>
      <c r="O465" s="37">
        <f t="shared" si="109"/>
        <v>0</v>
      </c>
      <c r="P465" s="37">
        <f t="shared" si="109"/>
        <v>0</v>
      </c>
      <c r="Q465" s="37">
        <f t="shared" si="109"/>
        <v>0</v>
      </c>
      <c r="R465" s="37">
        <f t="shared" si="109"/>
        <v>0</v>
      </c>
      <c r="S465" s="37">
        <f t="shared" si="109"/>
        <v>0</v>
      </c>
      <c r="T465" s="37">
        <f t="shared" si="109"/>
        <v>0</v>
      </c>
      <c r="U465" s="37">
        <f t="shared" si="109"/>
        <v>0</v>
      </c>
      <c r="V465" s="37">
        <f t="shared" si="109"/>
        <v>0</v>
      </c>
      <c r="W465" s="37">
        <f t="shared" si="109"/>
        <v>0</v>
      </c>
      <c r="X465" s="37">
        <f t="shared" si="109"/>
        <v>0</v>
      </c>
      <c r="Y465" s="37">
        <f t="shared" si="109"/>
        <v>0</v>
      </c>
      <c r="Z465" s="37">
        <f t="shared" si="109"/>
        <v>0</v>
      </c>
      <c r="AA465" s="37">
        <f t="shared" si="109"/>
        <v>0</v>
      </c>
      <c r="AB465" s="37">
        <f t="shared" si="109"/>
        <v>0</v>
      </c>
      <c r="AC465" s="37">
        <f t="shared" si="109"/>
        <v>0</v>
      </c>
      <c r="AD465" s="37">
        <f t="shared" si="109"/>
        <v>0</v>
      </c>
      <c r="AE465" s="37">
        <f t="shared" si="109"/>
        <v>0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10">+D102</f>
        <v>0</v>
      </c>
      <c r="E466" s="37">
        <f t="shared" si="110"/>
        <v>0</v>
      </c>
      <c r="F466" s="37">
        <f t="shared" si="110"/>
        <v>0</v>
      </c>
      <c r="G466" s="37">
        <f t="shared" si="110"/>
        <v>0</v>
      </c>
      <c r="H466" s="37">
        <f t="shared" si="110"/>
        <v>0</v>
      </c>
      <c r="I466" s="37">
        <f t="shared" si="110"/>
        <v>0</v>
      </c>
      <c r="J466" s="37">
        <f t="shared" si="110"/>
        <v>0</v>
      </c>
      <c r="K466" s="37">
        <f t="shared" si="110"/>
        <v>0</v>
      </c>
      <c r="L466" s="37">
        <f t="shared" si="110"/>
        <v>0</v>
      </c>
      <c r="M466" s="37">
        <f t="shared" si="110"/>
        <v>0</v>
      </c>
      <c r="N466" s="37">
        <f t="shared" si="110"/>
        <v>0</v>
      </c>
      <c r="O466" s="37">
        <f t="shared" si="110"/>
        <v>0</v>
      </c>
      <c r="P466" s="37">
        <f t="shared" si="110"/>
        <v>0</v>
      </c>
      <c r="Q466" s="37">
        <f t="shared" si="110"/>
        <v>0</v>
      </c>
      <c r="R466" s="37">
        <f t="shared" si="110"/>
        <v>0</v>
      </c>
      <c r="S466" s="37">
        <f t="shared" si="110"/>
        <v>0</v>
      </c>
      <c r="T466" s="37">
        <f t="shared" si="110"/>
        <v>0</v>
      </c>
      <c r="U466" s="37">
        <f t="shared" si="110"/>
        <v>0</v>
      </c>
      <c r="V466" s="37">
        <f t="shared" si="110"/>
        <v>0</v>
      </c>
      <c r="W466" s="37">
        <f t="shared" si="110"/>
        <v>0</v>
      </c>
      <c r="X466" s="37">
        <f t="shared" si="110"/>
        <v>0</v>
      </c>
      <c r="Y466" s="37">
        <f t="shared" si="110"/>
        <v>0</v>
      </c>
      <c r="Z466" s="37">
        <f t="shared" si="110"/>
        <v>0</v>
      </c>
      <c r="AA466" s="37">
        <f t="shared" si="110"/>
        <v>0</v>
      </c>
      <c r="AB466" s="37">
        <f t="shared" si="110"/>
        <v>0</v>
      </c>
      <c r="AC466" s="37">
        <f t="shared" si="110"/>
        <v>0</v>
      </c>
      <c r="AD466" s="37">
        <f t="shared" si="110"/>
        <v>0</v>
      </c>
      <c r="AE466" s="37">
        <f t="shared" si="110"/>
        <v>0</v>
      </c>
    </row>
    <row r="467" spans="1:31" x14ac:dyDescent="0.2">
      <c r="A467" s="9" t="s">
        <v>201</v>
      </c>
      <c r="B467" s="4" t="s">
        <v>202</v>
      </c>
      <c r="C467" s="21">
        <f t="shared" ref="C467:AE467" si="111">+C468+C469+C470</f>
        <v>0</v>
      </c>
      <c r="D467" s="21">
        <f t="shared" si="111"/>
        <v>0</v>
      </c>
      <c r="E467" s="21">
        <f t="shared" si="111"/>
        <v>0</v>
      </c>
      <c r="F467" s="21">
        <f t="shared" si="111"/>
        <v>0</v>
      </c>
      <c r="G467" s="21">
        <f t="shared" si="111"/>
        <v>0</v>
      </c>
      <c r="H467" s="21">
        <f t="shared" si="111"/>
        <v>0</v>
      </c>
      <c r="I467" s="21">
        <f t="shared" si="111"/>
        <v>0</v>
      </c>
      <c r="J467" s="21">
        <f t="shared" si="111"/>
        <v>0</v>
      </c>
      <c r="K467" s="21">
        <f t="shared" si="111"/>
        <v>0</v>
      </c>
      <c r="L467" s="21">
        <f t="shared" si="111"/>
        <v>0</v>
      </c>
      <c r="M467" s="21">
        <f t="shared" si="111"/>
        <v>0</v>
      </c>
      <c r="N467" s="21">
        <f t="shared" si="111"/>
        <v>0</v>
      </c>
      <c r="O467" s="21">
        <f t="shared" si="111"/>
        <v>0</v>
      </c>
      <c r="P467" s="21">
        <f t="shared" si="111"/>
        <v>0</v>
      </c>
      <c r="Q467" s="21">
        <f t="shared" si="111"/>
        <v>0</v>
      </c>
      <c r="R467" s="21">
        <f t="shared" si="111"/>
        <v>0</v>
      </c>
      <c r="S467" s="21">
        <f t="shared" si="111"/>
        <v>0</v>
      </c>
      <c r="T467" s="21">
        <f t="shared" si="111"/>
        <v>0</v>
      </c>
      <c r="U467" s="21">
        <f t="shared" si="111"/>
        <v>0</v>
      </c>
      <c r="V467" s="21">
        <f t="shared" si="111"/>
        <v>0</v>
      </c>
      <c r="W467" s="21">
        <f t="shared" si="111"/>
        <v>0</v>
      </c>
      <c r="X467" s="21">
        <f t="shared" si="111"/>
        <v>0</v>
      </c>
      <c r="Y467" s="21">
        <f t="shared" si="111"/>
        <v>0</v>
      </c>
      <c r="Z467" s="21">
        <f t="shared" si="111"/>
        <v>0</v>
      </c>
      <c r="AA467" s="21">
        <f t="shared" si="111"/>
        <v>0</v>
      </c>
      <c r="AB467" s="21">
        <f t="shared" si="111"/>
        <v>0</v>
      </c>
      <c r="AC467" s="21">
        <f t="shared" si="111"/>
        <v>0</v>
      </c>
      <c r="AD467" s="21">
        <f t="shared" si="111"/>
        <v>0</v>
      </c>
      <c r="AE467" s="21">
        <f t="shared" si="111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112">+C472+C478+C489+C497+C502+C508+C515+C520</f>
        <v>1.1046721252294339E-4</v>
      </c>
      <c r="D471" s="28">
        <f t="shared" si="112"/>
        <v>1.1046721252294341E-4</v>
      </c>
      <c r="E471" s="28">
        <f t="shared" si="112"/>
        <v>1.1046721252294341E-4</v>
      </c>
      <c r="F471" s="28">
        <f t="shared" si="112"/>
        <v>1.1046721252294336E-4</v>
      </c>
      <c r="G471" s="28">
        <f t="shared" si="112"/>
        <v>1.1046721252294339E-4</v>
      </c>
      <c r="H471" s="28">
        <f t="shared" si="112"/>
        <v>1.1046721252294336E-4</v>
      </c>
      <c r="I471" s="28">
        <f t="shared" si="112"/>
        <v>1.1046721252294337E-4</v>
      </c>
      <c r="J471" s="28">
        <f t="shared" si="112"/>
        <v>1.1046721252294336E-4</v>
      </c>
      <c r="K471" s="28">
        <f t="shared" si="112"/>
        <v>1.1046721252294337E-4</v>
      </c>
      <c r="L471" s="28">
        <f t="shared" si="112"/>
        <v>1.1046721252294339E-4</v>
      </c>
      <c r="M471" s="28">
        <f t="shared" si="112"/>
        <v>1.1046721252294337E-4</v>
      </c>
      <c r="N471" s="28">
        <f t="shared" si="112"/>
        <v>1.1046721252294339E-4</v>
      </c>
      <c r="O471" s="28">
        <f t="shared" si="112"/>
        <v>1.1046721252294339E-4</v>
      </c>
      <c r="P471" s="28">
        <f t="shared" si="112"/>
        <v>1.1050977096812678E-4</v>
      </c>
      <c r="Q471" s="28">
        <f t="shared" si="112"/>
        <v>1.1054933431947482E-4</v>
      </c>
      <c r="R471" s="28">
        <f t="shared" si="112"/>
        <v>1.105970931306815E-4</v>
      </c>
      <c r="S471" s="28">
        <f t="shared" si="112"/>
        <v>1.1061818340285279E-4</v>
      </c>
      <c r="T471" s="28">
        <f t="shared" si="112"/>
        <v>1.1064599064013395E-4</v>
      </c>
      <c r="U471" s="28">
        <f t="shared" si="112"/>
        <v>1.1070219102050184E-4</v>
      </c>
      <c r="V471" s="28">
        <f t="shared" si="112"/>
        <v>1.1077283538968199E-4</v>
      </c>
      <c r="W471" s="28">
        <f t="shared" si="112"/>
        <v>1.1086025629822241E-4</v>
      </c>
      <c r="X471" s="28">
        <f t="shared" si="112"/>
        <v>1.1090332250400381E-4</v>
      </c>
      <c r="Y471" s="28">
        <f t="shared" si="112"/>
        <v>9.2556752254684582E-5</v>
      </c>
      <c r="Z471" s="28">
        <f t="shared" si="112"/>
        <v>7.4259264679921082E-5</v>
      </c>
      <c r="AA471" s="28">
        <f t="shared" si="112"/>
        <v>7.9033878380206041E-5</v>
      </c>
      <c r="AB471" s="28">
        <f t="shared" si="112"/>
        <v>8.3801990814446879E-5</v>
      </c>
      <c r="AC471" s="28">
        <f t="shared" si="112"/>
        <v>6.7835162850881262E-5</v>
      </c>
      <c r="AD471" s="28">
        <f t="shared" si="112"/>
        <v>5.5272582202986127E-5</v>
      </c>
      <c r="AE471" s="28">
        <f t="shared" si="112"/>
        <v>4.2583005715685556E-5</v>
      </c>
    </row>
    <row r="472" spans="1:31" x14ac:dyDescent="0.2">
      <c r="A472" s="9" t="s">
        <v>250</v>
      </c>
      <c r="B472" s="4" t="s">
        <v>251</v>
      </c>
      <c r="C472" s="21">
        <f t="shared" ref="C472:AE472" si="113">+C473+C474+C475+C476+C477</f>
        <v>0</v>
      </c>
      <c r="D472" s="21">
        <f t="shared" si="113"/>
        <v>0</v>
      </c>
      <c r="E472" s="21">
        <f t="shared" si="113"/>
        <v>0</v>
      </c>
      <c r="F472" s="21">
        <f t="shared" si="113"/>
        <v>0</v>
      </c>
      <c r="G472" s="21">
        <f t="shared" si="113"/>
        <v>0</v>
      </c>
      <c r="H472" s="21">
        <f t="shared" si="113"/>
        <v>0</v>
      </c>
      <c r="I472" s="21">
        <f t="shared" si="113"/>
        <v>0</v>
      </c>
      <c r="J472" s="21">
        <f t="shared" si="113"/>
        <v>0</v>
      </c>
      <c r="K472" s="21">
        <f t="shared" si="113"/>
        <v>0</v>
      </c>
      <c r="L472" s="21">
        <f t="shared" si="113"/>
        <v>0</v>
      </c>
      <c r="M472" s="21">
        <f t="shared" si="113"/>
        <v>0</v>
      </c>
      <c r="N472" s="21">
        <f t="shared" si="113"/>
        <v>0</v>
      </c>
      <c r="O472" s="21">
        <f t="shared" si="113"/>
        <v>0</v>
      </c>
      <c r="P472" s="21">
        <f t="shared" si="113"/>
        <v>0</v>
      </c>
      <c r="Q472" s="21">
        <f t="shared" si="113"/>
        <v>0</v>
      </c>
      <c r="R472" s="21">
        <f t="shared" si="113"/>
        <v>0</v>
      </c>
      <c r="S472" s="21">
        <f t="shared" si="113"/>
        <v>0</v>
      </c>
      <c r="T472" s="21">
        <f t="shared" si="113"/>
        <v>0</v>
      </c>
      <c r="U472" s="21">
        <f t="shared" si="113"/>
        <v>0</v>
      </c>
      <c r="V472" s="21">
        <f t="shared" si="113"/>
        <v>0</v>
      </c>
      <c r="W472" s="21">
        <f t="shared" si="113"/>
        <v>0</v>
      </c>
      <c r="X472" s="21">
        <f t="shared" si="113"/>
        <v>0</v>
      </c>
      <c r="Y472" s="21">
        <f t="shared" si="113"/>
        <v>0</v>
      </c>
      <c r="Z472" s="21">
        <f t="shared" si="113"/>
        <v>0</v>
      </c>
      <c r="AA472" s="21">
        <f t="shared" si="113"/>
        <v>0</v>
      </c>
      <c r="AB472" s="21">
        <f t="shared" si="113"/>
        <v>0</v>
      </c>
      <c r="AC472" s="21">
        <f t="shared" si="113"/>
        <v>0</v>
      </c>
      <c r="AD472" s="21">
        <f t="shared" si="113"/>
        <v>0</v>
      </c>
      <c r="AE472" s="21">
        <f t="shared" si="113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>
        <f>+C480+C481+C482+C487+C488</f>
        <v>0</v>
      </c>
      <c r="D478" s="21">
        <f t="shared" ref="D478:AE478" si="114">+D480+D481+D482+D487+D488</f>
        <v>0</v>
      </c>
      <c r="E478" s="21">
        <f t="shared" si="114"/>
        <v>0</v>
      </c>
      <c r="F478" s="21">
        <f t="shared" si="114"/>
        <v>0</v>
      </c>
      <c r="G478" s="21">
        <f t="shared" si="114"/>
        <v>0</v>
      </c>
      <c r="H478" s="21">
        <f t="shared" si="114"/>
        <v>0</v>
      </c>
      <c r="I478" s="21">
        <f t="shared" si="114"/>
        <v>0</v>
      </c>
      <c r="J478" s="21">
        <f t="shared" si="114"/>
        <v>0</v>
      </c>
      <c r="K478" s="21">
        <f t="shared" si="114"/>
        <v>0</v>
      </c>
      <c r="L478" s="21">
        <f t="shared" si="114"/>
        <v>0</v>
      </c>
      <c r="M478" s="21">
        <f t="shared" si="114"/>
        <v>0</v>
      </c>
      <c r="N478" s="21">
        <f t="shared" si="114"/>
        <v>0</v>
      </c>
      <c r="O478" s="21">
        <f t="shared" si="114"/>
        <v>0</v>
      </c>
      <c r="P478" s="21">
        <f t="shared" si="114"/>
        <v>0</v>
      </c>
      <c r="Q478" s="21">
        <f t="shared" si="114"/>
        <v>0</v>
      </c>
      <c r="R478" s="21">
        <f t="shared" si="114"/>
        <v>0</v>
      </c>
      <c r="S478" s="21">
        <f t="shared" si="114"/>
        <v>0</v>
      </c>
      <c r="T478" s="21">
        <f t="shared" si="114"/>
        <v>0</v>
      </c>
      <c r="U478" s="21">
        <f t="shared" si="114"/>
        <v>0</v>
      </c>
      <c r="V478" s="21">
        <f t="shared" si="114"/>
        <v>0</v>
      </c>
      <c r="W478" s="21">
        <f t="shared" si="114"/>
        <v>0</v>
      </c>
      <c r="X478" s="21">
        <f t="shared" si="114"/>
        <v>0</v>
      </c>
      <c r="Y478" s="21">
        <f t="shared" si="114"/>
        <v>0</v>
      </c>
      <c r="Z478" s="21">
        <f t="shared" si="114"/>
        <v>0</v>
      </c>
      <c r="AA478" s="21">
        <f t="shared" si="114"/>
        <v>0</v>
      </c>
      <c r="AB478" s="21">
        <f t="shared" si="114"/>
        <v>0</v>
      </c>
      <c r="AC478" s="21">
        <f t="shared" si="114"/>
        <v>0</v>
      </c>
      <c r="AD478" s="21">
        <f t="shared" si="114"/>
        <v>0</v>
      </c>
      <c r="AE478" s="21">
        <f t="shared" si="114"/>
        <v>0</v>
      </c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37">
        <f>+C124</f>
        <v>0</v>
      </c>
      <c r="D480" s="37">
        <f t="shared" ref="D480:AE480" si="115">+D124</f>
        <v>0</v>
      </c>
      <c r="E480" s="37">
        <f t="shared" si="115"/>
        <v>0</v>
      </c>
      <c r="F480" s="37">
        <f t="shared" si="115"/>
        <v>0</v>
      </c>
      <c r="G480" s="37">
        <f t="shared" si="115"/>
        <v>0</v>
      </c>
      <c r="H480" s="37">
        <f t="shared" si="115"/>
        <v>0</v>
      </c>
      <c r="I480" s="37">
        <f t="shared" si="115"/>
        <v>0</v>
      </c>
      <c r="J480" s="37">
        <f t="shared" si="115"/>
        <v>0</v>
      </c>
      <c r="K480" s="37">
        <f t="shared" si="115"/>
        <v>0</v>
      </c>
      <c r="L480" s="37">
        <f t="shared" si="115"/>
        <v>0</v>
      </c>
      <c r="M480" s="37">
        <f t="shared" si="115"/>
        <v>0</v>
      </c>
      <c r="N480" s="37">
        <f t="shared" si="115"/>
        <v>0</v>
      </c>
      <c r="O480" s="37">
        <f t="shared" si="115"/>
        <v>0</v>
      </c>
      <c r="P480" s="37">
        <f t="shared" si="115"/>
        <v>0</v>
      </c>
      <c r="Q480" s="37">
        <f t="shared" si="115"/>
        <v>0</v>
      </c>
      <c r="R480" s="37">
        <f t="shared" si="115"/>
        <v>0</v>
      </c>
      <c r="S480" s="37">
        <f t="shared" si="115"/>
        <v>0</v>
      </c>
      <c r="T480" s="37">
        <f t="shared" si="115"/>
        <v>0</v>
      </c>
      <c r="U480" s="37">
        <f t="shared" si="115"/>
        <v>0</v>
      </c>
      <c r="V480" s="37">
        <f t="shared" si="115"/>
        <v>0</v>
      </c>
      <c r="W480" s="37">
        <f t="shared" si="115"/>
        <v>0</v>
      </c>
      <c r="X480" s="37">
        <f t="shared" si="115"/>
        <v>0</v>
      </c>
      <c r="Y480" s="37">
        <f t="shared" si="115"/>
        <v>0</v>
      </c>
      <c r="Z480" s="37">
        <f t="shared" si="115"/>
        <v>0</v>
      </c>
      <c r="AA480" s="37">
        <f t="shared" si="115"/>
        <v>0</v>
      </c>
      <c r="AB480" s="37">
        <f t="shared" si="115"/>
        <v>0</v>
      </c>
      <c r="AC480" s="37">
        <f t="shared" si="115"/>
        <v>0</v>
      </c>
      <c r="AD480" s="37">
        <f t="shared" si="115"/>
        <v>0</v>
      </c>
      <c r="AE480" s="37">
        <f t="shared" si="115"/>
        <v>0</v>
      </c>
    </row>
    <row r="481" spans="1:31" x14ac:dyDescent="0.2">
      <c r="A481" s="9" t="s">
        <v>275</v>
      </c>
      <c r="B481" s="4" t="s">
        <v>276</v>
      </c>
      <c r="C481" s="37">
        <f>+C125</f>
        <v>0</v>
      </c>
      <c r="D481" s="37">
        <f t="shared" ref="D481:AE481" si="116">+D125</f>
        <v>0</v>
      </c>
      <c r="E481" s="37">
        <f t="shared" si="116"/>
        <v>0</v>
      </c>
      <c r="F481" s="37">
        <f t="shared" si="116"/>
        <v>0</v>
      </c>
      <c r="G481" s="37">
        <f t="shared" si="116"/>
        <v>0</v>
      </c>
      <c r="H481" s="37">
        <f t="shared" si="116"/>
        <v>0</v>
      </c>
      <c r="I481" s="37">
        <f t="shared" si="116"/>
        <v>0</v>
      </c>
      <c r="J481" s="37">
        <f t="shared" si="116"/>
        <v>0</v>
      </c>
      <c r="K481" s="37">
        <f t="shared" si="116"/>
        <v>0</v>
      </c>
      <c r="L481" s="37">
        <f t="shared" si="116"/>
        <v>0</v>
      </c>
      <c r="M481" s="37">
        <f t="shared" si="116"/>
        <v>0</v>
      </c>
      <c r="N481" s="37">
        <f t="shared" si="116"/>
        <v>0</v>
      </c>
      <c r="O481" s="37">
        <f t="shared" si="116"/>
        <v>0</v>
      </c>
      <c r="P481" s="37">
        <f t="shared" si="116"/>
        <v>0</v>
      </c>
      <c r="Q481" s="37">
        <f t="shared" si="116"/>
        <v>0</v>
      </c>
      <c r="R481" s="37">
        <f t="shared" si="116"/>
        <v>0</v>
      </c>
      <c r="S481" s="37">
        <f t="shared" si="116"/>
        <v>0</v>
      </c>
      <c r="T481" s="37">
        <f t="shared" si="116"/>
        <v>0</v>
      </c>
      <c r="U481" s="37">
        <f t="shared" si="116"/>
        <v>0</v>
      </c>
      <c r="V481" s="37">
        <f t="shared" si="116"/>
        <v>0</v>
      </c>
      <c r="W481" s="37">
        <f t="shared" si="116"/>
        <v>0</v>
      </c>
      <c r="X481" s="37">
        <f t="shared" si="116"/>
        <v>0</v>
      </c>
      <c r="Y481" s="37">
        <f t="shared" si="116"/>
        <v>0</v>
      </c>
      <c r="Z481" s="37">
        <f t="shared" si="116"/>
        <v>0</v>
      </c>
      <c r="AA481" s="37">
        <f t="shared" si="116"/>
        <v>0</v>
      </c>
      <c r="AB481" s="37">
        <f t="shared" si="116"/>
        <v>0</v>
      </c>
      <c r="AC481" s="37">
        <f t="shared" si="116"/>
        <v>0</v>
      </c>
      <c r="AD481" s="37">
        <f t="shared" si="116"/>
        <v>0</v>
      </c>
      <c r="AE481" s="37">
        <f t="shared" si="116"/>
        <v>0</v>
      </c>
    </row>
    <row r="482" spans="1:31" x14ac:dyDescent="0.2">
      <c r="A482" s="9" t="s">
        <v>277</v>
      </c>
      <c r="B482" s="4" t="s">
        <v>278</v>
      </c>
      <c r="C482" s="37">
        <f>+C126</f>
        <v>0</v>
      </c>
      <c r="D482" s="37">
        <f t="shared" ref="D482:AE482" si="117">+D126</f>
        <v>0</v>
      </c>
      <c r="E482" s="37">
        <f t="shared" si="117"/>
        <v>0</v>
      </c>
      <c r="F482" s="37">
        <f t="shared" si="117"/>
        <v>0</v>
      </c>
      <c r="G482" s="37">
        <f t="shared" si="117"/>
        <v>0</v>
      </c>
      <c r="H482" s="37">
        <f t="shared" si="117"/>
        <v>0</v>
      </c>
      <c r="I482" s="37">
        <f t="shared" si="117"/>
        <v>0</v>
      </c>
      <c r="J482" s="37">
        <f t="shared" si="117"/>
        <v>0</v>
      </c>
      <c r="K482" s="37">
        <f t="shared" si="117"/>
        <v>0</v>
      </c>
      <c r="L482" s="37">
        <f t="shared" si="117"/>
        <v>0</v>
      </c>
      <c r="M482" s="37">
        <f t="shared" si="117"/>
        <v>0</v>
      </c>
      <c r="N482" s="37">
        <f t="shared" si="117"/>
        <v>0</v>
      </c>
      <c r="O482" s="37">
        <f t="shared" si="117"/>
        <v>0</v>
      </c>
      <c r="P482" s="37">
        <f t="shared" si="117"/>
        <v>0</v>
      </c>
      <c r="Q482" s="37">
        <f t="shared" si="117"/>
        <v>0</v>
      </c>
      <c r="R482" s="37">
        <f t="shared" si="117"/>
        <v>0</v>
      </c>
      <c r="S482" s="37">
        <f t="shared" si="117"/>
        <v>0</v>
      </c>
      <c r="T482" s="37">
        <f t="shared" si="117"/>
        <v>0</v>
      </c>
      <c r="U482" s="37">
        <f t="shared" si="117"/>
        <v>0</v>
      </c>
      <c r="V482" s="37">
        <f t="shared" si="117"/>
        <v>0</v>
      </c>
      <c r="W482" s="37">
        <f t="shared" si="117"/>
        <v>0</v>
      </c>
      <c r="X482" s="37">
        <f t="shared" si="117"/>
        <v>0</v>
      </c>
      <c r="Y482" s="37">
        <f t="shared" si="117"/>
        <v>0</v>
      </c>
      <c r="Z482" s="37">
        <f t="shared" si="117"/>
        <v>0</v>
      </c>
      <c r="AA482" s="37">
        <f t="shared" si="117"/>
        <v>0</v>
      </c>
      <c r="AB482" s="37">
        <f t="shared" si="117"/>
        <v>0</v>
      </c>
      <c r="AC482" s="37">
        <f t="shared" si="117"/>
        <v>0</v>
      </c>
      <c r="AD482" s="37">
        <f t="shared" si="117"/>
        <v>0</v>
      </c>
      <c r="AE482" s="37">
        <f t="shared" si="117"/>
        <v>0</v>
      </c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37">
        <f>+C137</f>
        <v>0</v>
      </c>
      <c r="D487" s="37">
        <f t="shared" ref="D487:AE487" si="118">+D137</f>
        <v>0</v>
      </c>
      <c r="E487" s="37">
        <f t="shared" si="118"/>
        <v>0</v>
      </c>
      <c r="F487" s="37">
        <f t="shared" si="118"/>
        <v>0</v>
      </c>
      <c r="G487" s="37">
        <f t="shared" si="118"/>
        <v>0</v>
      </c>
      <c r="H487" s="37">
        <f t="shared" si="118"/>
        <v>0</v>
      </c>
      <c r="I487" s="37">
        <f t="shared" si="118"/>
        <v>0</v>
      </c>
      <c r="J487" s="37">
        <f t="shared" si="118"/>
        <v>0</v>
      </c>
      <c r="K487" s="37">
        <f t="shared" si="118"/>
        <v>0</v>
      </c>
      <c r="L487" s="37">
        <f t="shared" si="118"/>
        <v>0</v>
      </c>
      <c r="M487" s="37">
        <f t="shared" si="118"/>
        <v>0</v>
      </c>
      <c r="N487" s="37">
        <f t="shared" si="118"/>
        <v>0</v>
      </c>
      <c r="O487" s="37">
        <f t="shared" si="118"/>
        <v>0</v>
      </c>
      <c r="P487" s="37">
        <f t="shared" si="118"/>
        <v>0</v>
      </c>
      <c r="Q487" s="37">
        <f t="shared" si="118"/>
        <v>0</v>
      </c>
      <c r="R487" s="37">
        <f t="shared" si="118"/>
        <v>0</v>
      </c>
      <c r="S487" s="37">
        <f t="shared" si="118"/>
        <v>0</v>
      </c>
      <c r="T487" s="37">
        <f t="shared" si="118"/>
        <v>0</v>
      </c>
      <c r="U487" s="37">
        <f t="shared" si="118"/>
        <v>0</v>
      </c>
      <c r="V487" s="37">
        <f t="shared" si="118"/>
        <v>0</v>
      </c>
      <c r="W487" s="37">
        <f t="shared" si="118"/>
        <v>0</v>
      </c>
      <c r="X487" s="37">
        <f t="shared" si="118"/>
        <v>0</v>
      </c>
      <c r="Y487" s="37">
        <f t="shared" si="118"/>
        <v>0</v>
      </c>
      <c r="Z487" s="37">
        <f t="shared" si="118"/>
        <v>0</v>
      </c>
      <c r="AA487" s="37">
        <f t="shared" si="118"/>
        <v>0</v>
      </c>
      <c r="AB487" s="37">
        <f t="shared" si="118"/>
        <v>0</v>
      </c>
      <c r="AC487" s="37">
        <f t="shared" si="118"/>
        <v>0</v>
      </c>
      <c r="AD487" s="37">
        <f t="shared" si="118"/>
        <v>0</v>
      </c>
      <c r="AE487" s="37">
        <f t="shared" si="118"/>
        <v>0</v>
      </c>
    </row>
    <row r="488" spans="1:31" x14ac:dyDescent="0.2">
      <c r="A488" s="9" t="s">
        <v>305</v>
      </c>
      <c r="B488" s="4" t="s">
        <v>267</v>
      </c>
      <c r="C488" s="37">
        <f t="shared" ref="C488:AE488" si="119">+C140</f>
        <v>0</v>
      </c>
      <c r="D488" s="37">
        <f t="shared" si="119"/>
        <v>0</v>
      </c>
      <c r="E488" s="37">
        <f t="shared" si="119"/>
        <v>0</v>
      </c>
      <c r="F488" s="37">
        <f t="shared" si="119"/>
        <v>0</v>
      </c>
      <c r="G488" s="37">
        <f t="shared" si="119"/>
        <v>0</v>
      </c>
      <c r="H488" s="37">
        <f t="shared" si="119"/>
        <v>0</v>
      </c>
      <c r="I488" s="37">
        <f t="shared" si="119"/>
        <v>0</v>
      </c>
      <c r="J488" s="37">
        <f t="shared" si="119"/>
        <v>0</v>
      </c>
      <c r="K488" s="37">
        <f t="shared" si="119"/>
        <v>0</v>
      </c>
      <c r="L488" s="37">
        <f t="shared" si="119"/>
        <v>0</v>
      </c>
      <c r="M488" s="37">
        <f t="shared" si="119"/>
        <v>0</v>
      </c>
      <c r="N488" s="37">
        <f t="shared" si="119"/>
        <v>0</v>
      </c>
      <c r="O488" s="37">
        <f t="shared" si="119"/>
        <v>0</v>
      </c>
      <c r="P488" s="37">
        <f t="shared" si="119"/>
        <v>0</v>
      </c>
      <c r="Q488" s="37">
        <f t="shared" si="119"/>
        <v>0</v>
      </c>
      <c r="R488" s="37">
        <f t="shared" si="119"/>
        <v>0</v>
      </c>
      <c r="S488" s="37">
        <f t="shared" si="119"/>
        <v>0</v>
      </c>
      <c r="T488" s="37">
        <f t="shared" si="119"/>
        <v>0</v>
      </c>
      <c r="U488" s="37">
        <f t="shared" si="119"/>
        <v>0</v>
      </c>
      <c r="V488" s="37">
        <f t="shared" si="119"/>
        <v>0</v>
      </c>
      <c r="W488" s="37">
        <f t="shared" si="119"/>
        <v>0</v>
      </c>
      <c r="X488" s="37">
        <f t="shared" si="119"/>
        <v>0</v>
      </c>
      <c r="Y488" s="37">
        <f t="shared" si="119"/>
        <v>0</v>
      </c>
      <c r="Z488" s="37">
        <f t="shared" si="119"/>
        <v>0</v>
      </c>
      <c r="AA488" s="37">
        <f t="shared" si="119"/>
        <v>0</v>
      </c>
      <c r="AB488" s="37">
        <f t="shared" si="119"/>
        <v>0</v>
      </c>
      <c r="AC488" s="37">
        <f t="shared" si="119"/>
        <v>0</v>
      </c>
      <c r="AD488" s="37">
        <f t="shared" si="119"/>
        <v>0</v>
      </c>
      <c r="AE488" s="37">
        <f t="shared" si="119"/>
        <v>0</v>
      </c>
    </row>
    <row r="489" spans="1:31" x14ac:dyDescent="0.2">
      <c r="A489" s="9" t="s">
        <v>306</v>
      </c>
      <c r="B489" s="4" t="s">
        <v>307</v>
      </c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>
        <f>+C518</f>
        <v>1.1046721252294339E-4</v>
      </c>
      <c r="D515" s="21">
        <f t="shared" ref="D515:AE515" si="120">+D518</f>
        <v>1.1046721252294341E-4</v>
      </c>
      <c r="E515" s="21">
        <f t="shared" si="120"/>
        <v>1.1046721252294341E-4</v>
      </c>
      <c r="F515" s="21">
        <f t="shared" si="120"/>
        <v>1.1046721252294336E-4</v>
      </c>
      <c r="G515" s="21">
        <f t="shared" si="120"/>
        <v>1.1046721252294339E-4</v>
      </c>
      <c r="H515" s="21">
        <f t="shared" si="120"/>
        <v>1.1046721252294336E-4</v>
      </c>
      <c r="I515" s="21">
        <f t="shared" si="120"/>
        <v>1.1046721252294337E-4</v>
      </c>
      <c r="J515" s="21">
        <f t="shared" si="120"/>
        <v>1.1046721252294336E-4</v>
      </c>
      <c r="K515" s="21">
        <f t="shared" si="120"/>
        <v>1.1046721252294337E-4</v>
      </c>
      <c r="L515" s="21">
        <f t="shared" si="120"/>
        <v>1.1046721252294339E-4</v>
      </c>
      <c r="M515" s="21">
        <f t="shared" si="120"/>
        <v>1.1046721252294337E-4</v>
      </c>
      <c r="N515" s="21">
        <f t="shared" si="120"/>
        <v>1.1046721252294339E-4</v>
      </c>
      <c r="O515" s="21">
        <f t="shared" si="120"/>
        <v>1.1046721252294339E-4</v>
      </c>
      <c r="P515" s="21">
        <f t="shared" si="120"/>
        <v>1.1050977096812678E-4</v>
      </c>
      <c r="Q515" s="21">
        <f t="shared" si="120"/>
        <v>1.1054933431947482E-4</v>
      </c>
      <c r="R515" s="21">
        <f t="shared" si="120"/>
        <v>1.105970931306815E-4</v>
      </c>
      <c r="S515" s="21">
        <f t="shared" si="120"/>
        <v>1.1061818340285279E-4</v>
      </c>
      <c r="T515" s="21">
        <f t="shared" si="120"/>
        <v>1.1064599064013395E-4</v>
      </c>
      <c r="U515" s="21">
        <f t="shared" si="120"/>
        <v>1.1070219102050184E-4</v>
      </c>
      <c r="V515" s="21">
        <f t="shared" si="120"/>
        <v>1.1077283538968199E-4</v>
      </c>
      <c r="W515" s="21">
        <f t="shared" si="120"/>
        <v>1.1086025629822241E-4</v>
      </c>
      <c r="X515" s="21">
        <f t="shared" si="120"/>
        <v>1.1090332250400381E-4</v>
      </c>
      <c r="Y515" s="21">
        <f t="shared" si="120"/>
        <v>9.2556752254684582E-5</v>
      </c>
      <c r="Z515" s="21">
        <f t="shared" si="120"/>
        <v>7.4259264679921082E-5</v>
      </c>
      <c r="AA515" s="21">
        <f t="shared" si="120"/>
        <v>7.9033878380206041E-5</v>
      </c>
      <c r="AB515" s="21">
        <f t="shared" si="120"/>
        <v>8.3801990814446879E-5</v>
      </c>
      <c r="AC515" s="21">
        <f t="shared" si="120"/>
        <v>6.7835162850881262E-5</v>
      </c>
      <c r="AD515" s="21">
        <f t="shared" si="120"/>
        <v>5.5272582202986127E-5</v>
      </c>
      <c r="AE515" s="21">
        <f t="shared" si="120"/>
        <v>4.2583005715685556E-5</v>
      </c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37">
        <f>+C182</f>
        <v>1.1046721252294339E-4</v>
      </c>
      <c r="D518" s="37">
        <f t="shared" ref="D518:AE518" si="121">+D182</f>
        <v>1.1046721252294341E-4</v>
      </c>
      <c r="E518" s="37">
        <f t="shared" si="121"/>
        <v>1.1046721252294341E-4</v>
      </c>
      <c r="F518" s="37">
        <f t="shared" si="121"/>
        <v>1.1046721252294336E-4</v>
      </c>
      <c r="G518" s="37">
        <f t="shared" si="121"/>
        <v>1.1046721252294339E-4</v>
      </c>
      <c r="H518" s="37">
        <f t="shared" si="121"/>
        <v>1.1046721252294336E-4</v>
      </c>
      <c r="I518" s="37">
        <f t="shared" si="121"/>
        <v>1.1046721252294337E-4</v>
      </c>
      <c r="J518" s="37">
        <f t="shared" si="121"/>
        <v>1.1046721252294336E-4</v>
      </c>
      <c r="K518" s="37">
        <f t="shared" si="121"/>
        <v>1.1046721252294337E-4</v>
      </c>
      <c r="L518" s="37">
        <f t="shared" si="121"/>
        <v>1.1046721252294339E-4</v>
      </c>
      <c r="M518" s="37">
        <f t="shared" si="121"/>
        <v>1.1046721252294337E-4</v>
      </c>
      <c r="N518" s="37">
        <f t="shared" si="121"/>
        <v>1.1046721252294339E-4</v>
      </c>
      <c r="O518" s="37">
        <f t="shared" si="121"/>
        <v>1.1046721252294339E-4</v>
      </c>
      <c r="P518" s="37">
        <f t="shared" si="121"/>
        <v>1.1050977096812678E-4</v>
      </c>
      <c r="Q518" s="37">
        <f t="shared" si="121"/>
        <v>1.1054933431947482E-4</v>
      </c>
      <c r="R518" s="37">
        <f t="shared" si="121"/>
        <v>1.105970931306815E-4</v>
      </c>
      <c r="S518" s="37">
        <f t="shared" si="121"/>
        <v>1.1061818340285279E-4</v>
      </c>
      <c r="T518" s="37">
        <f t="shared" si="121"/>
        <v>1.1064599064013395E-4</v>
      </c>
      <c r="U518" s="37">
        <f t="shared" si="121"/>
        <v>1.1070219102050184E-4</v>
      </c>
      <c r="V518" s="37">
        <f t="shared" si="121"/>
        <v>1.1077283538968199E-4</v>
      </c>
      <c r="W518" s="37">
        <f t="shared" si="121"/>
        <v>1.1086025629822241E-4</v>
      </c>
      <c r="X518" s="37">
        <f t="shared" si="121"/>
        <v>1.1090332250400381E-4</v>
      </c>
      <c r="Y518" s="37">
        <f t="shared" si="121"/>
        <v>9.2556752254684582E-5</v>
      </c>
      <c r="Z518" s="37">
        <f t="shared" si="121"/>
        <v>7.4259264679921082E-5</v>
      </c>
      <c r="AA518" s="37">
        <f t="shared" si="121"/>
        <v>7.9033878380206041E-5</v>
      </c>
      <c r="AB518" s="37">
        <f t="shared" si="121"/>
        <v>8.3801990814446879E-5</v>
      </c>
      <c r="AC518" s="37">
        <f t="shared" si="121"/>
        <v>6.7835162850881262E-5</v>
      </c>
      <c r="AD518" s="37">
        <f t="shared" si="121"/>
        <v>5.5272582202986127E-5</v>
      </c>
      <c r="AE518" s="37">
        <f t="shared" si="121"/>
        <v>4.2583005715685556E-5</v>
      </c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>+C523</f>
        <v>0</v>
      </c>
      <c r="D520" s="21">
        <f t="shared" ref="D520:AE520" si="122">+D523</f>
        <v>0</v>
      </c>
      <c r="E520" s="21">
        <f t="shared" si="122"/>
        <v>0</v>
      </c>
      <c r="F520" s="21">
        <f t="shared" si="122"/>
        <v>0</v>
      </c>
      <c r="G520" s="21">
        <f t="shared" si="122"/>
        <v>0</v>
      </c>
      <c r="H520" s="21">
        <f t="shared" si="122"/>
        <v>0</v>
      </c>
      <c r="I520" s="21">
        <f t="shared" si="122"/>
        <v>0</v>
      </c>
      <c r="J520" s="21">
        <f t="shared" si="122"/>
        <v>0</v>
      </c>
      <c r="K520" s="21">
        <f t="shared" si="122"/>
        <v>0</v>
      </c>
      <c r="L520" s="21">
        <f t="shared" si="122"/>
        <v>0</v>
      </c>
      <c r="M520" s="21">
        <f t="shared" si="122"/>
        <v>0</v>
      </c>
      <c r="N520" s="21">
        <f t="shared" si="122"/>
        <v>0</v>
      </c>
      <c r="O520" s="21">
        <f t="shared" si="122"/>
        <v>0</v>
      </c>
      <c r="P520" s="21">
        <f t="shared" si="122"/>
        <v>0</v>
      </c>
      <c r="Q520" s="21">
        <f t="shared" si="122"/>
        <v>0</v>
      </c>
      <c r="R520" s="21">
        <f t="shared" si="122"/>
        <v>0</v>
      </c>
      <c r="S520" s="21">
        <f t="shared" si="122"/>
        <v>0</v>
      </c>
      <c r="T520" s="21">
        <f t="shared" si="122"/>
        <v>0</v>
      </c>
      <c r="U520" s="21">
        <f t="shared" si="122"/>
        <v>0</v>
      </c>
      <c r="V520" s="21">
        <f t="shared" si="122"/>
        <v>0</v>
      </c>
      <c r="W520" s="21">
        <f t="shared" si="122"/>
        <v>0</v>
      </c>
      <c r="X520" s="21">
        <f t="shared" si="122"/>
        <v>0</v>
      </c>
      <c r="Y520" s="21">
        <f t="shared" si="122"/>
        <v>0</v>
      </c>
      <c r="Z520" s="21">
        <f t="shared" si="122"/>
        <v>0</v>
      </c>
      <c r="AA520" s="21">
        <f t="shared" si="122"/>
        <v>0</v>
      </c>
      <c r="AB520" s="21">
        <f t="shared" si="122"/>
        <v>0</v>
      </c>
      <c r="AC520" s="21">
        <f t="shared" si="122"/>
        <v>0</v>
      </c>
      <c r="AD520" s="21">
        <f t="shared" si="122"/>
        <v>0</v>
      </c>
      <c r="AE520" s="21">
        <f t="shared" si="122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23">+C525+C530+C536+C541+C544+C545+C549+C552++C553+C554</f>
        <v>1.1322577971594625</v>
      </c>
      <c r="D524" s="28">
        <f t="shared" si="123"/>
        <v>1.1424772372520882</v>
      </c>
      <c r="E524" s="28">
        <f t="shared" si="123"/>
        <v>1.1883018271013968</v>
      </c>
      <c r="F524" s="28">
        <f t="shared" si="123"/>
        <v>1.258625078236876</v>
      </c>
      <c r="G524" s="28">
        <f t="shared" si="123"/>
        <v>1.3210074572216972</v>
      </c>
      <c r="H524" s="28">
        <f t="shared" si="123"/>
        <v>1.3822548719277798</v>
      </c>
      <c r="I524" s="28">
        <f t="shared" si="123"/>
        <v>1.3870922769216478</v>
      </c>
      <c r="J524" s="28">
        <f t="shared" si="123"/>
        <v>1.3717494613080301</v>
      </c>
      <c r="K524" s="28">
        <f t="shared" si="123"/>
        <v>1.3604827199037164</v>
      </c>
      <c r="L524" s="28">
        <f t="shared" si="123"/>
        <v>1.3845219674793807</v>
      </c>
      <c r="M524" s="28">
        <f t="shared" si="123"/>
        <v>1.3094488273149696</v>
      </c>
      <c r="N524" s="28">
        <f t="shared" si="123"/>
        <v>1.373053809677572</v>
      </c>
      <c r="O524" s="28">
        <f t="shared" si="123"/>
        <v>1.4481069230681007</v>
      </c>
      <c r="P524" s="28">
        <f t="shared" si="123"/>
        <v>1.3868761254399233</v>
      </c>
      <c r="Q524" s="28">
        <f t="shared" si="123"/>
        <v>1.5253947018746508</v>
      </c>
      <c r="R524" s="28">
        <f t="shared" si="123"/>
        <v>1.4720615609972989</v>
      </c>
      <c r="S524" s="28">
        <f t="shared" si="123"/>
        <v>1.5352790309546795</v>
      </c>
      <c r="T524" s="28">
        <f t="shared" si="123"/>
        <v>1.6046487126882234</v>
      </c>
      <c r="U524" s="28">
        <f t="shared" si="123"/>
        <v>1.7184871459527133</v>
      </c>
      <c r="V524" s="28">
        <f t="shared" si="123"/>
        <v>1.7912968403500424</v>
      </c>
      <c r="W524" s="28">
        <f t="shared" si="123"/>
        <v>1.859658117707123</v>
      </c>
      <c r="X524" s="28">
        <f t="shared" si="123"/>
        <v>1.763678790382694</v>
      </c>
      <c r="Y524" s="28">
        <f t="shared" si="123"/>
        <v>1.6695982063408605</v>
      </c>
      <c r="Z524" s="28">
        <f t="shared" si="123"/>
        <v>1.6934935984351267</v>
      </c>
      <c r="AA524" s="28">
        <f t="shared" si="123"/>
        <v>1.6625093609652084</v>
      </c>
      <c r="AB524" s="28">
        <f t="shared" si="123"/>
        <v>1.7322196747658363</v>
      </c>
      <c r="AC524" s="28">
        <f t="shared" si="123"/>
        <v>1.7805060178148198</v>
      </c>
      <c r="AD524" s="28">
        <f t="shared" si="123"/>
        <v>1.812386650074358</v>
      </c>
      <c r="AE524" s="28">
        <f t="shared" si="123"/>
        <v>1.8657224918496282</v>
      </c>
    </row>
    <row r="525" spans="1:31" x14ac:dyDescent="0.2">
      <c r="A525" s="9" t="s">
        <v>392</v>
      </c>
      <c r="B525" s="4" t="s">
        <v>393</v>
      </c>
      <c r="C525" s="21">
        <f t="shared" ref="C525:AE525" si="124">+C526+C527+C528+C529</f>
        <v>0</v>
      </c>
      <c r="D525" s="21">
        <f t="shared" si="124"/>
        <v>0</v>
      </c>
      <c r="E525" s="21">
        <f t="shared" si="124"/>
        <v>0</v>
      </c>
      <c r="F525" s="21">
        <f t="shared" si="124"/>
        <v>0</v>
      </c>
      <c r="G525" s="21">
        <f t="shared" si="124"/>
        <v>0</v>
      </c>
      <c r="H525" s="21">
        <f t="shared" si="124"/>
        <v>0</v>
      </c>
      <c r="I525" s="21">
        <f t="shared" si="124"/>
        <v>0</v>
      </c>
      <c r="J525" s="21">
        <f t="shared" si="124"/>
        <v>0</v>
      </c>
      <c r="K525" s="21">
        <f t="shared" si="124"/>
        <v>0</v>
      </c>
      <c r="L525" s="21">
        <f t="shared" si="124"/>
        <v>0</v>
      </c>
      <c r="M525" s="21">
        <f t="shared" si="124"/>
        <v>0</v>
      </c>
      <c r="N525" s="21">
        <f t="shared" si="124"/>
        <v>0</v>
      </c>
      <c r="O525" s="21">
        <f t="shared" si="124"/>
        <v>0</v>
      </c>
      <c r="P525" s="21">
        <f t="shared" si="124"/>
        <v>0</v>
      </c>
      <c r="Q525" s="21">
        <f t="shared" si="124"/>
        <v>0</v>
      </c>
      <c r="R525" s="21">
        <f t="shared" si="124"/>
        <v>0</v>
      </c>
      <c r="S525" s="21">
        <f t="shared" si="124"/>
        <v>0</v>
      </c>
      <c r="T525" s="21">
        <f t="shared" si="124"/>
        <v>0</v>
      </c>
      <c r="U525" s="21">
        <f t="shared" si="124"/>
        <v>0</v>
      </c>
      <c r="V525" s="21">
        <f t="shared" si="124"/>
        <v>0</v>
      </c>
      <c r="W525" s="21">
        <f t="shared" si="124"/>
        <v>0</v>
      </c>
      <c r="X525" s="21">
        <f t="shared" si="124"/>
        <v>0</v>
      </c>
      <c r="Y525" s="21">
        <f t="shared" si="124"/>
        <v>0</v>
      </c>
      <c r="Z525" s="21">
        <f t="shared" si="124"/>
        <v>0</v>
      </c>
      <c r="AA525" s="21">
        <f t="shared" si="124"/>
        <v>0</v>
      </c>
      <c r="AB525" s="21">
        <f t="shared" si="124"/>
        <v>0</v>
      </c>
      <c r="AC525" s="21">
        <f t="shared" si="124"/>
        <v>0</v>
      </c>
      <c r="AD525" s="21">
        <f t="shared" si="124"/>
        <v>0</v>
      </c>
      <c r="AE525" s="21">
        <f t="shared" si="124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25">+C531+C532+C533+C534+C535</f>
        <v>4.9247413255905079E-2</v>
      </c>
      <c r="D530" s="21">
        <f t="shared" si="125"/>
        <v>5.1895847166870214E-2</v>
      </c>
      <c r="E530" s="21">
        <f t="shared" si="125"/>
        <v>5.3834209119875673E-2</v>
      </c>
      <c r="F530" s="21">
        <f t="shared" si="125"/>
        <v>5.5786824162853278E-2</v>
      </c>
      <c r="G530" s="21">
        <f t="shared" si="125"/>
        <v>5.8697558260510985E-2</v>
      </c>
      <c r="H530" s="21">
        <f t="shared" si="125"/>
        <v>6.28531995715714E-2</v>
      </c>
      <c r="I530" s="21">
        <f t="shared" si="125"/>
        <v>6.681909918584486E-2</v>
      </c>
      <c r="J530" s="21">
        <f t="shared" si="125"/>
        <v>7.3027658672752349E-2</v>
      </c>
      <c r="K530" s="21">
        <f t="shared" si="125"/>
        <v>7.5953834030649842E-2</v>
      </c>
      <c r="L530" s="21">
        <f t="shared" si="125"/>
        <v>8.1395551861527832E-2</v>
      </c>
      <c r="M530" s="21">
        <f t="shared" si="125"/>
        <v>8.3493354132604655E-2</v>
      </c>
      <c r="N530" s="21">
        <f t="shared" si="125"/>
        <v>0.12568509097639069</v>
      </c>
      <c r="O530" s="21">
        <f t="shared" si="125"/>
        <v>0.13410168670573719</v>
      </c>
      <c r="P530" s="21">
        <f t="shared" si="125"/>
        <v>0.13490253353840975</v>
      </c>
      <c r="Q530" s="21">
        <f t="shared" si="125"/>
        <v>0.14725342659233961</v>
      </c>
      <c r="R530" s="21">
        <f t="shared" si="125"/>
        <v>0.16701964268301164</v>
      </c>
      <c r="S530" s="21">
        <f t="shared" si="125"/>
        <v>0.19138779572968978</v>
      </c>
      <c r="T530" s="21">
        <f t="shared" si="125"/>
        <v>0.20563327730920872</v>
      </c>
      <c r="U530" s="21">
        <f t="shared" si="125"/>
        <v>0.2199147433367778</v>
      </c>
      <c r="V530" s="21">
        <f t="shared" si="125"/>
        <v>0.23405606426620951</v>
      </c>
      <c r="W530" s="21">
        <f t="shared" si="125"/>
        <v>0.25529764089514217</v>
      </c>
      <c r="X530" s="21">
        <f t="shared" si="125"/>
        <v>0.26788858061258169</v>
      </c>
      <c r="Y530" s="21">
        <f t="shared" si="125"/>
        <v>0.27972198301382745</v>
      </c>
      <c r="Z530" s="21">
        <f t="shared" si="125"/>
        <v>0.27170368039807247</v>
      </c>
      <c r="AA530" s="21">
        <f t="shared" si="125"/>
        <v>0.24938706961675861</v>
      </c>
      <c r="AB530" s="21">
        <f t="shared" si="125"/>
        <v>0.26861456955689844</v>
      </c>
      <c r="AC530" s="21">
        <f t="shared" si="125"/>
        <v>0.28144079383711518</v>
      </c>
      <c r="AD530" s="21">
        <f t="shared" si="125"/>
        <v>0.28920236398724397</v>
      </c>
      <c r="AE530" s="21">
        <f t="shared" si="125"/>
        <v>0.30386809404637782</v>
      </c>
    </row>
    <row r="531" spans="1:31" x14ac:dyDescent="0.2">
      <c r="A531" s="9" t="s">
        <v>441</v>
      </c>
      <c r="B531" s="4" t="s">
        <v>395</v>
      </c>
      <c r="C531" s="35">
        <f>+C217</f>
        <v>3.8141206952575471E-3</v>
      </c>
      <c r="D531" s="35">
        <f t="shared" ref="D531:AE531" si="126">+D217</f>
        <v>3.8491458752075349E-3</v>
      </c>
      <c r="E531" s="35">
        <f t="shared" si="126"/>
        <v>4.0362943014331121E-3</v>
      </c>
      <c r="F531" s="35">
        <f t="shared" si="126"/>
        <v>4.2120671056219234E-3</v>
      </c>
      <c r="G531" s="35">
        <f t="shared" si="126"/>
        <v>4.3807553218232218E-3</v>
      </c>
      <c r="H531" s="35">
        <f t="shared" si="126"/>
        <v>4.4841406082208731E-3</v>
      </c>
      <c r="I531" s="35">
        <f t="shared" si="126"/>
        <v>4.6136848249913676E-3</v>
      </c>
      <c r="J531" s="35">
        <f t="shared" si="126"/>
        <v>5.0500869514615411E-3</v>
      </c>
      <c r="K531" s="35">
        <f t="shared" si="126"/>
        <v>4.7749991572800018E-3</v>
      </c>
      <c r="L531" s="35">
        <f t="shared" si="126"/>
        <v>4.4983592131608817E-3</v>
      </c>
      <c r="M531" s="35">
        <f t="shared" si="126"/>
        <v>4.2201671191041791E-3</v>
      </c>
      <c r="N531" s="35">
        <f t="shared" si="126"/>
        <v>3.9404228751098933E-3</v>
      </c>
      <c r="O531" s="35">
        <f t="shared" si="126"/>
        <v>3.6591264811780253E-3</v>
      </c>
      <c r="P531" s="35">
        <f t="shared" si="126"/>
        <v>3.376277937308575E-3</v>
      </c>
      <c r="Q531" s="35">
        <f t="shared" si="126"/>
        <v>3.0918772435015417E-3</v>
      </c>
      <c r="R531" s="35">
        <f t="shared" si="126"/>
        <v>2.8059243997569264E-3</v>
      </c>
      <c r="S531" s="35">
        <f t="shared" si="126"/>
        <v>2.5184194060747286E-3</v>
      </c>
      <c r="T531" s="35">
        <f t="shared" si="126"/>
        <v>2.2293622624549479E-3</v>
      </c>
      <c r="U531" s="35">
        <f t="shared" si="126"/>
        <v>2.1280910394587491E-3</v>
      </c>
      <c r="V531" s="35">
        <f t="shared" si="126"/>
        <v>2.0262589653237181E-3</v>
      </c>
      <c r="W531" s="35">
        <f t="shared" si="126"/>
        <v>1.9238660400498545E-3</v>
      </c>
      <c r="X531" s="35">
        <f t="shared" si="126"/>
        <v>1.8209122636371569E-3</v>
      </c>
      <c r="Y531" s="35">
        <f t="shared" si="126"/>
        <v>1.8803880901258566E-3</v>
      </c>
      <c r="Z531" s="35">
        <f t="shared" si="126"/>
        <v>1.9401475756002859E-3</v>
      </c>
      <c r="AA531" s="35">
        <f t="shared" si="126"/>
        <v>1.773549201202396E-3</v>
      </c>
      <c r="AB531" s="35">
        <f t="shared" si="126"/>
        <v>1.6060662305383891E-3</v>
      </c>
      <c r="AC531" s="35">
        <f t="shared" si="126"/>
        <v>1.3914227517416763E-3</v>
      </c>
      <c r="AD531" s="35">
        <f t="shared" si="126"/>
        <v>1.1726505679821428E-3</v>
      </c>
      <c r="AE531" s="35">
        <f t="shared" si="126"/>
        <v>9.5387838422260937E-4</v>
      </c>
    </row>
    <row r="532" spans="1:31" x14ac:dyDescent="0.2">
      <c r="A532" s="9" t="s">
        <v>449</v>
      </c>
      <c r="B532" s="4" t="s">
        <v>411</v>
      </c>
      <c r="C532" s="35">
        <f>+C225</f>
        <v>0</v>
      </c>
      <c r="D532" s="35">
        <f t="shared" ref="D532:AE532" si="127">+D225</f>
        <v>0</v>
      </c>
      <c r="E532" s="35">
        <f t="shared" si="127"/>
        <v>0</v>
      </c>
      <c r="F532" s="35">
        <f t="shared" si="127"/>
        <v>0</v>
      </c>
      <c r="G532" s="35">
        <f t="shared" si="127"/>
        <v>0</v>
      </c>
      <c r="H532" s="35">
        <f t="shared" si="127"/>
        <v>0</v>
      </c>
      <c r="I532" s="35">
        <f t="shared" si="127"/>
        <v>0</v>
      </c>
      <c r="J532" s="35">
        <f t="shared" si="127"/>
        <v>0</v>
      </c>
      <c r="K532" s="35">
        <f t="shared" si="127"/>
        <v>0</v>
      </c>
      <c r="L532" s="35">
        <f t="shared" si="127"/>
        <v>0</v>
      </c>
      <c r="M532" s="35">
        <f t="shared" si="127"/>
        <v>0</v>
      </c>
      <c r="N532" s="35">
        <f t="shared" si="127"/>
        <v>0</v>
      </c>
      <c r="O532" s="35">
        <f t="shared" si="127"/>
        <v>0</v>
      </c>
      <c r="P532" s="35">
        <f t="shared" si="127"/>
        <v>0</v>
      </c>
      <c r="Q532" s="35">
        <f t="shared" si="127"/>
        <v>0</v>
      </c>
      <c r="R532" s="35">
        <f t="shared" si="127"/>
        <v>0</v>
      </c>
      <c r="S532" s="35">
        <f t="shared" si="127"/>
        <v>0</v>
      </c>
      <c r="T532" s="35">
        <f t="shared" si="127"/>
        <v>0</v>
      </c>
      <c r="U532" s="35">
        <f t="shared" si="127"/>
        <v>0</v>
      </c>
      <c r="V532" s="35">
        <f t="shared" si="127"/>
        <v>0</v>
      </c>
      <c r="W532" s="35">
        <f t="shared" si="127"/>
        <v>0</v>
      </c>
      <c r="X532" s="35">
        <f t="shared" si="127"/>
        <v>0</v>
      </c>
      <c r="Y532" s="35">
        <f t="shared" si="127"/>
        <v>0</v>
      </c>
      <c r="Z532" s="35">
        <f t="shared" si="127"/>
        <v>0</v>
      </c>
      <c r="AA532" s="35">
        <f t="shared" si="127"/>
        <v>0</v>
      </c>
      <c r="AB532" s="35">
        <f t="shared" si="127"/>
        <v>0</v>
      </c>
      <c r="AC532" s="35">
        <f t="shared" si="127"/>
        <v>0</v>
      </c>
      <c r="AD532" s="35">
        <f t="shared" si="127"/>
        <v>0</v>
      </c>
      <c r="AE532" s="35">
        <f t="shared" si="127"/>
        <v>0</v>
      </c>
    </row>
    <row r="533" spans="1:31" x14ac:dyDescent="0.2">
      <c r="A533" s="9" t="s">
        <v>450</v>
      </c>
      <c r="B533" s="4" t="s">
        <v>413</v>
      </c>
      <c r="C533" s="35">
        <f>+C226</f>
        <v>6.9439830897783513E-3</v>
      </c>
      <c r="D533" s="35">
        <f t="shared" ref="D533:AE533" si="128">+D226</f>
        <v>7.4171741667480714E-3</v>
      </c>
      <c r="E533" s="35">
        <f t="shared" si="128"/>
        <v>6.7544020726620574E-3</v>
      </c>
      <c r="F533" s="35">
        <f t="shared" si="128"/>
        <v>6.7508546364108352E-3</v>
      </c>
      <c r="G533" s="35">
        <f t="shared" si="128"/>
        <v>7.2970833676380799E-3</v>
      </c>
      <c r="H533" s="35">
        <f t="shared" si="128"/>
        <v>6.0198255512708522E-3</v>
      </c>
      <c r="I533" s="35">
        <f t="shared" si="128"/>
        <v>6.2984771239265498E-3</v>
      </c>
      <c r="J533" s="35">
        <f t="shared" si="128"/>
        <v>6.961747163826474E-3</v>
      </c>
      <c r="K533" s="35">
        <f t="shared" si="128"/>
        <v>6.6280392628779534E-3</v>
      </c>
      <c r="L533" s="35">
        <f t="shared" si="128"/>
        <v>6.6917351275674651E-3</v>
      </c>
      <c r="M533" s="35">
        <f t="shared" si="128"/>
        <v>6.7510964755513525E-3</v>
      </c>
      <c r="N533" s="35">
        <f t="shared" si="128"/>
        <v>1.7107135959798223E-2</v>
      </c>
      <c r="O533" s="35">
        <f t="shared" si="128"/>
        <v>1.8826961955355354E-2</v>
      </c>
      <c r="P533" s="35">
        <f t="shared" si="128"/>
        <v>1.8545302041000106E-2</v>
      </c>
      <c r="Q533" s="35">
        <f t="shared" si="128"/>
        <v>2.6955717436686233E-2</v>
      </c>
      <c r="R533" s="35">
        <f t="shared" si="128"/>
        <v>3.8965606750180161E-2</v>
      </c>
      <c r="S533" s="35">
        <f t="shared" si="128"/>
        <v>5.2513825731411647E-2</v>
      </c>
      <c r="T533" s="35">
        <f t="shared" si="128"/>
        <v>6.0608073232074483E-2</v>
      </c>
      <c r="U533" s="35">
        <f t="shared" si="128"/>
        <v>5.8875894915188909E-2</v>
      </c>
      <c r="V533" s="35">
        <f t="shared" si="128"/>
        <v>5.7080670772307274E-2</v>
      </c>
      <c r="W533" s="35">
        <f t="shared" si="128"/>
        <v>6.0111891882677751E-2</v>
      </c>
      <c r="X533" s="35">
        <f t="shared" si="128"/>
        <v>6.2233559344018897E-2</v>
      </c>
      <c r="Y533" s="35">
        <f t="shared" si="128"/>
        <v>6.8826640022459695E-2</v>
      </c>
      <c r="Z533" s="35">
        <f t="shared" si="128"/>
        <v>6.1627349919276903E-2</v>
      </c>
      <c r="AA533" s="35">
        <f t="shared" si="128"/>
        <v>5.8292058617886382E-2</v>
      </c>
      <c r="AB533" s="35">
        <f t="shared" si="128"/>
        <v>6.1997711535557318E-2</v>
      </c>
      <c r="AC533" s="35">
        <f t="shared" si="128"/>
        <v>6.2728924189199287E-2</v>
      </c>
      <c r="AD533" s="35">
        <f t="shared" si="128"/>
        <v>6.0547985247781599E-2</v>
      </c>
      <c r="AE533" s="35">
        <f t="shared" si="128"/>
        <v>6.1661001567750354E-2</v>
      </c>
    </row>
    <row r="534" spans="1:31" x14ac:dyDescent="0.2">
      <c r="A534" s="9" t="s">
        <v>454</v>
      </c>
      <c r="B534" s="4" t="s">
        <v>421</v>
      </c>
      <c r="C534" s="35">
        <f>+C230</f>
        <v>6.5774160250267853E-3</v>
      </c>
      <c r="D534" s="35">
        <f t="shared" ref="D534:AE534" si="129">+D230</f>
        <v>6.9093072028749997E-3</v>
      </c>
      <c r="E534" s="35">
        <f t="shared" si="129"/>
        <v>7.2411983807232133E-3</v>
      </c>
      <c r="F534" s="35">
        <f t="shared" si="129"/>
        <v>7.5730895585714268E-3</v>
      </c>
      <c r="G534" s="35">
        <f t="shared" si="129"/>
        <v>7.9049807364196412E-3</v>
      </c>
      <c r="H534" s="35">
        <f t="shared" si="129"/>
        <v>8.2368719142678539E-3</v>
      </c>
      <c r="I534" s="35">
        <f t="shared" si="129"/>
        <v>8.5687630921160701E-3</v>
      </c>
      <c r="J534" s="35">
        <f t="shared" si="129"/>
        <v>8.9006542699642827E-3</v>
      </c>
      <c r="K534" s="35">
        <f t="shared" si="129"/>
        <v>9.3712637451321412E-3</v>
      </c>
      <c r="L534" s="35">
        <f t="shared" si="129"/>
        <v>9.8418732202999997E-3</v>
      </c>
      <c r="M534" s="35">
        <f t="shared" si="129"/>
        <v>1.0312482695467855E-2</v>
      </c>
      <c r="N534" s="35">
        <f t="shared" si="129"/>
        <v>1.0783092170635715E-2</v>
      </c>
      <c r="O534" s="35">
        <f t="shared" si="129"/>
        <v>1.1253701645803572E-2</v>
      </c>
      <c r="P534" s="35">
        <f t="shared" si="129"/>
        <v>1.1724311120971428E-2</v>
      </c>
      <c r="Q534" s="35">
        <f t="shared" si="129"/>
        <v>1.2194920596139283E-2</v>
      </c>
      <c r="R534" s="35">
        <f t="shared" si="129"/>
        <v>1.266553007130714E-2</v>
      </c>
      <c r="S534" s="35">
        <f t="shared" si="129"/>
        <v>1.3136139546475E-2</v>
      </c>
      <c r="T534" s="35">
        <f t="shared" si="129"/>
        <v>1.3606749021642852E-2</v>
      </c>
      <c r="U534" s="35">
        <f t="shared" si="129"/>
        <v>1.7262330026333331E-2</v>
      </c>
      <c r="V534" s="35">
        <f t="shared" si="129"/>
        <v>2.0917911031023802E-2</v>
      </c>
      <c r="W534" s="35">
        <f t="shared" si="129"/>
        <v>2.4573492035714281E-2</v>
      </c>
      <c r="X534" s="35">
        <f t="shared" si="129"/>
        <v>2.6214938749999993E-2</v>
      </c>
      <c r="Y534" s="35">
        <f t="shared" si="129"/>
        <v>2.5728148678571424E-2</v>
      </c>
      <c r="Z534" s="35">
        <f t="shared" si="129"/>
        <v>2.7197925464285708E-2</v>
      </c>
      <c r="AA534" s="35">
        <f t="shared" si="129"/>
        <v>2.4437096749999995E-2</v>
      </c>
      <c r="AB534" s="35">
        <f t="shared" si="129"/>
        <v>2.6978046857142855E-2</v>
      </c>
      <c r="AC534" s="35">
        <f t="shared" si="129"/>
        <v>2.9518996964285706E-2</v>
      </c>
      <c r="AD534" s="35">
        <f t="shared" si="129"/>
        <v>3.205994707142857E-2</v>
      </c>
      <c r="AE534" s="35">
        <f t="shared" si="129"/>
        <v>3.4600897178571427E-2</v>
      </c>
    </row>
    <row r="535" spans="1:31" x14ac:dyDescent="0.2">
      <c r="A535" s="9" t="s">
        <v>464</v>
      </c>
      <c r="B535" s="4" t="s">
        <v>465</v>
      </c>
      <c r="C535" s="35">
        <f>+C240</f>
        <v>3.1911893445842394E-2</v>
      </c>
      <c r="D535" s="35">
        <f t="shared" ref="D535:AE535" si="130">+D240</f>
        <v>3.3720219922039607E-2</v>
      </c>
      <c r="E535" s="35">
        <f t="shared" si="130"/>
        <v>3.5802314365057292E-2</v>
      </c>
      <c r="F535" s="35">
        <f t="shared" si="130"/>
        <v>3.7250812862249093E-2</v>
      </c>
      <c r="G535" s="35">
        <f t="shared" si="130"/>
        <v>3.9114738834630042E-2</v>
      </c>
      <c r="H535" s="35">
        <f t="shared" si="130"/>
        <v>4.4112361497811829E-2</v>
      </c>
      <c r="I535" s="35">
        <f t="shared" si="130"/>
        <v>4.7338174144810882E-2</v>
      </c>
      <c r="J535" s="35">
        <f t="shared" si="130"/>
        <v>5.2115170287500054E-2</v>
      </c>
      <c r="K535" s="35">
        <f t="shared" si="130"/>
        <v>5.5179531865359753E-2</v>
      </c>
      <c r="L535" s="35">
        <f t="shared" si="130"/>
        <v>6.0363584300499477E-2</v>
      </c>
      <c r="M535" s="35">
        <f t="shared" si="130"/>
        <v>6.2209607842481265E-2</v>
      </c>
      <c r="N535" s="35">
        <f t="shared" si="130"/>
        <v>9.3854439970846873E-2</v>
      </c>
      <c r="O535" s="35">
        <f t="shared" si="130"/>
        <v>0.10036189662340023</v>
      </c>
      <c r="P535" s="35">
        <f t="shared" si="130"/>
        <v>0.10125664243912966</v>
      </c>
      <c r="Q535" s="35">
        <f t="shared" si="130"/>
        <v>0.10501091131601256</v>
      </c>
      <c r="R535" s="35">
        <f t="shared" si="130"/>
        <v>0.11258258146176742</v>
      </c>
      <c r="S535" s="35">
        <f t="shared" si="130"/>
        <v>0.12321941104572842</v>
      </c>
      <c r="T535" s="35">
        <f t="shared" si="130"/>
        <v>0.12918909279303642</v>
      </c>
      <c r="U535" s="35">
        <f t="shared" si="130"/>
        <v>0.1416484273557968</v>
      </c>
      <c r="V535" s="35">
        <f t="shared" si="130"/>
        <v>0.15403122349755471</v>
      </c>
      <c r="W535" s="35">
        <f t="shared" si="130"/>
        <v>0.16868839093670029</v>
      </c>
      <c r="X535" s="35">
        <f t="shared" si="130"/>
        <v>0.17761917025492563</v>
      </c>
      <c r="Y535" s="35">
        <f t="shared" si="130"/>
        <v>0.18328680622267046</v>
      </c>
      <c r="Z535" s="35">
        <f t="shared" si="130"/>
        <v>0.18093825743890959</v>
      </c>
      <c r="AA535" s="35">
        <f t="shared" si="130"/>
        <v>0.16488436504766985</v>
      </c>
      <c r="AB535" s="35">
        <f t="shared" si="130"/>
        <v>0.17803274493365992</v>
      </c>
      <c r="AC535" s="35">
        <f t="shared" si="130"/>
        <v>0.18780144993188849</v>
      </c>
      <c r="AD535" s="35">
        <f t="shared" si="130"/>
        <v>0.19542178110005162</v>
      </c>
      <c r="AE535" s="35">
        <f t="shared" si="130"/>
        <v>0.20665231691583347</v>
      </c>
    </row>
    <row r="536" spans="1:31" x14ac:dyDescent="0.2">
      <c r="A536" s="9" t="s">
        <v>477</v>
      </c>
      <c r="B536" s="4" t="s">
        <v>478</v>
      </c>
      <c r="C536" s="21">
        <f t="shared" ref="C536:AE536" si="131">+C537+C538+C539+C540</f>
        <v>0</v>
      </c>
      <c r="D536" s="21">
        <f t="shared" si="131"/>
        <v>0</v>
      </c>
      <c r="E536" s="21">
        <f t="shared" si="131"/>
        <v>0</v>
      </c>
      <c r="F536" s="21">
        <f t="shared" si="131"/>
        <v>0</v>
      </c>
      <c r="G536" s="21">
        <f t="shared" si="131"/>
        <v>0</v>
      </c>
      <c r="H536" s="21">
        <f t="shared" si="131"/>
        <v>0</v>
      </c>
      <c r="I536" s="21">
        <f t="shared" si="131"/>
        <v>0</v>
      </c>
      <c r="J536" s="21">
        <f t="shared" si="131"/>
        <v>0</v>
      </c>
      <c r="K536" s="21">
        <f t="shared" si="131"/>
        <v>0</v>
      </c>
      <c r="L536" s="21">
        <f t="shared" si="131"/>
        <v>0</v>
      </c>
      <c r="M536" s="21">
        <f t="shared" si="131"/>
        <v>0</v>
      </c>
      <c r="N536" s="21">
        <f t="shared" si="131"/>
        <v>0</v>
      </c>
      <c r="O536" s="21">
        <f t="shared" si="131"/>
        <v>0</v>
      </c>
      <c r="P536" s="21">
        <f t="shared" si="131"/>
        <v>0</v>
      </c>
      <c r="Q536" s="21">
        <f t="shared" si="131"/>
        <v>0</v>
      </c>
      <c r="R536" s="21">
        <f t="shared" si="131"/>
        <v>0</v>
      </c>
      <c r="S536" s="21">
        <f t="shared" si="131"/>
        <v>0</v>
      </c>
      <c r="T536" s="21">
        <f t="shared" si="131"/>
        <v>0</v>
      </c>
      <c r="U536" s="21">
        <f t="shared" si="131"/>
        <v>0</v>
      </c>
      <c r="V536" s="21">
        <f t="shared" si="131"/>
        <v>0</v>
      </c>
      <c r="W536" s="21">
        <f t="shared" si="131"/>
        <v>0</v>
      </c>
      <c r="X536" s="21">
        <f t="shared" si="131"/>
        <v>0</v>
      </c>
      <c r="Y536" s="21">
        <f t="shared" si="131"/>
        <v>0</v>
      </c>
      <c r="Z536" s="21">
        <f t="shared" si="131"/>
        <v>0</v>
      </c>
      <c r="AA536" s="21">
        <f t="shared" si="131"/>
        <v>0</v>
      </c>
      <c r="AB536" s="21">
        <f t="shared" si="131"/>
        <v>0</v>
      </c>
      <c r="AC536" s="21">
        <f t="shared" si="131"/>
        <v>0</v>
      </c>
      <c r="AD536" s="21">
        <f t="shared" si="131"/>
        <v>0</v>
      </c>
      <c r="AE536" s="21">
        <f t="shared" si="131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32">+C542+C543</f>
        <v>1.0657078263266653</v>
      </c>
      <c r="D541" s="21">
        <f t="shared" si="132"/>
        <v>1.0735213884612793</v>
      </c>
      <c r="E541" s="21">
        <f t="shared" si="132"/>
        <v>1.117885015507607</v>
      </c>
      <c r="F541" s="21">
        <f t="shared" si="132"/>
        <v>1.188120026218928</v>
      </c>
      <c r="G541" s="21">
        <f t="shared" si="132"/>
        <v>1.2477140339207538</v>
      </c>
      <c r="H541" s="21">
        <f t="shared" si="132"/>
        <v>1.3051703514847368</v>
      </c>
      <c r="I541" s="21">
        <f t="shared" si="132"/>
        <v>1.3066005532860563</v>
      </c>
      <c r="J541" s="21">
        <f t="shared" si="132"/>
        <v>1.2846890424461035</v>
      </c>
      <c r="K541" s="21">
        <f t="shared" si="132"/>
        <v>1.2704786191202706</v>
      </c>
      <c r="L541" s="21">
        <f t="shared" si="132"/>
        <v>1.2912027628567564</v>
      </c>
      <c r="M541" s="21">
        <f t="shared" si="132"/>
        <v>1.2133860532769298</v>
      </c>
      <c r="N541" s="21">
        <f t="shared" si="132"/>
        <v>1.2348966704008641</v>
      </c>
      <c r="O541" s="21">
        <f t="shared" si="132"/>
        <v>1.3000116731841458</v>
      </c>
      <c r="P541" s="21">
        <f t="shared" si="132"/>
        <v>1.2376569673520976</v>
      </c>
      <c r="Q541" s="21">
        <f t="shared" si="132"/>
        <v>1.3644867705406727</v>
      </c>
      <c r="R541" s="21">
        <f t="shared" si="132"/>
        <v>1.293677228571023</v>
      </c>
      <c r="S541" s="21">
        <f t="shared" si="132"/>
        <v>1.3334476878972046</v>
      </c>
      <c r="T541" s="21">
        <f t="shared" si="132"/>
        <v>1.3900921030084361</v>
      </c>
      <c r="U541" s="21">
        <f t="shared" si="132"/>
        <v>1.4900071235886161</v>
      </c>
      <c r="V541" s="21">
        <f t="shared" si="132"/>
        <v>1.5494431045043124</v>
      </c>
      <c r="W541" s="21">
        <f t="shared" si="132"/>
        <v>1.5966581544980187</v>
      </c>
      <c r="X541" s="21">
        <f t="shared" si="132"/>
        <v>1.4877240941253482</v>
      </c>
      <c r="Y541" s="21">
        <f t="shared" si="132"/>
        <v>1.3820978173817251</v>
      </c>
      <c r="Z541" s="21">
        <f t="shared" si="132"/>
        <v>1.4139152620110504</v>
      </c>
      <c r="AA541" s="21">
        <f t="shared" si="132"/>
        <v>1.4038956202367636</v>
      </c>
      <c r="AB541" s="21">
        <f t="shared" si="132"/>
        <v>1.4536454470875826</v>
      </c>
      <c r="AC541" s="21">
        <f t="shared" si="132"/>
        <v>1.4912429579338211</v>
      </c>
      <c r="AD541" s="21">
        <f t="shared" si="132"/>
        <v>1.5151850218043224</v>
      </c>
      <c r="AE541" s="21">
        <f t="shared" si="132"/>
        <v>1.5537774220075851</v>
      </c>
    </row>
    <row r="542" spans="1:31" x14ac:dyDescent="0.2">
      <c r="A542" s="9" t="s">
        <v>488</v>
      </c>
      <c r="B542" s="4" t="s">
        <v>489</v>
      </c>
      <c r="C542" s="35">
        <f>+C258</f>
        <v>0.96242708741318639</v>
      </c>
      <c r="D542" s="35">
        <f t="shared" ref="D542:AE542" si="133">+D258</f>
        <v>0.97031957489798537</v>
      </c>
      <c r="E542" s="35">
        <f t="shared" si="133"/>
        <v>1.0101948378760766</v>
      </c>
      <c r="F542" s="35">
        <f t="shared" si="133"/>
        <v>1.0743812417971841</v>
      </c>
      <c r="G542" s="35">
        <f t="shared" si="133"/>
        <v>1.1313614427471474</v>
      </c>
      <c r="H542" s="35">
        <f t="shared" si="133"/>
        <v>1.1843415227604246</v>
      </c>
      <c r="I542" s="35">
        <f t="shared" si="133"/>
        <v>1.184358405253441</v>
      </c>
      <c r="J542" s="35">
        <f t="shared" si="133"/>
        <v>1.1559038981390566</v>
      </c>
      <c r="K542" s="35">
        <f t="shared" si="133"/>
        <v>1.143313056060884</v>
      </c>
      <c r="L542" s="35">
        <f t="shared" si="133"/>
        <v>1.1592860188280323</v>
      </c>
      <c r="M542" s="35">
        <f t="shared" si="133"/>
        <v>1.0886111401792609</v>
      </c>
      <c r="N542" s="35">
        <f t="shared" si="133"/>
        <v>1.102900390684159</v>
      </c>
      <c r="O542" s="35">
        <f t="shared" si="133"/>
        <v>1.1625839690127566</v>
      </c>
      <c r="P542" s="35">
        <f t="shared" si="133"/>
        <v>1.1074137831587805</v>
      </c>
      <c r="Q542" s="35">
        <f t="shared" si="133"/>
        <v>1.2224093513279739</v>
      </c>
      <c r="R542" s="35">
        <f t="shared" si="133"/>
        <v>1.156106255189129</v>
      </c>
      <c r="S542" s="35">
        <f t="shared" si="133"/>
        <v>1.1895367060357382</v>
      </c>
      <c r="T542" s="35">
        <f t="shared" si="133"/>
        <v>1.237796400496092</v>
      </c>
      <c r="U542" s="35">
        <f t="shared" si="133"/>
        <v>1.3252761664827115</v>
      </c>
      <c r="V542" s="35">
        <f t="shared" si="133"/>
        <v>1.3750130251499784</v>
      </c>
      <c r="W542" s="35">
        <f t="shared" si="133"/>
        <v>1.4147878553979834</v>
      </c>
      <c r="X542" s="35">
        <f t="shared" si="133"/>
        <v>1.3154577432609251</v>
      </c>
      <c r="Y542" s="35">
        <f t="shared" si="133"/>
        <v>1.2179971315530924</v>
      </c>
      <c r="Z542" s="35">
        <f t="shared" si="133"/>
        <v>1.2502982375948088</v>
      </c>
      <c r="AA542" s="35">
        <f t="shared" si="133"/>
        <v>1.2449597258852325</v>
      </c>
      <c r="AB542" s="35">
        <f t="shared" si="133"/>
        <v>1.2876530635575771</v>
      </c>
      <c r="AC542" s="35">
        <f t="shared" si="133"/>
        <v>1.3201557907072066</v>
      </c>
      <c r="AD542" s="35">
        <f t="shared" si="133"/>
        <v>1.3399757768252032</v>
      </c>
      <c r="AE542" s="35">
        <f t="shared" si="133"/>
        <v>1.37265330045936</v>
      </c>
    </row>
    <row r="543" spans="1:31" x14ac:dyDescent="0.2">
      <c r="A543" s="9" t="s">
        <v>509</v>
      </c>
      <c r="B543" s="4" t="s">
        <v>510</v>
      </c>
      <c r="C543" s="35">
        <f>+C269</f>
        <v>0.10328073891347887</v>
      </c>
      <c r="D543" s="35">
        <f t="shared" ref="D543:AE543" si="134">+D269</f>
        <v>0.103201813563294</v>
      </c>
      <c r="E543" s="35">
        <f t="shared" si="134"/>
        <v>0.10769017763153044</v>
      </c>
      <c r="F543" s="35">
        <f t="shared" si="134"/>
        <v>0.11373878442174383</v>
      </c>
      <c r="G543" s="35">
        <f t="shared" si="134"/>
        <v>0.11635259117360637</v>
      </c>
      <c r="H543" s="35">
        <f t="shared" si="134"/>
        <v>0.12082882872431221</v>
      </c>
      <c r="I543" s="35">
        <f t="shared" si="134"/>
        <v>0.12224214803261527</v>
      </c>
      <c r="J543" s="35">
        <f t="shared" si="134"/>
        <v>0.12878514430704691</v>
      </c>
      <c r="K543" s="35">
        <f t="shared" si="134"/>
        <v>0.12716556305938662</v>
      </c>
      <c r="L543" s="35">
        <f t="shared" si="134"/>
        <v>0.13191674402872416</v>
      </c>
      <c r="M543" s="35">
        <f t="shared" si="134"/>
        <v>0.12477491309766907</v>
      </c>
      <c r="N543" s="35">
        <f t="shared" si="134"/>
        <v>0.13199627971670502</v>
      </c>
      <c r="O543" s="35">
        <f t="shared" si="134"/>
        <v>0.13742770417138916</v>
      </c>
      <c r="P543" s="35">
        <f t="shared" si="134"/>
        <v>0.13024318419331715</v>
      </c>
      <c r="Q543" s="35">
        <f t="shared" si="134"/>
        <v>0.14207741921269873</v>
      </c>
      <c r="R543" s="35">
        <f t="shared" si="134"/>
        <v>0.13757097338189395</v>
      </c>
      <c r="S543" s="35">
        <f t="shared" si="134"/>
        <v>0.14391098186146645</v>
      </c>
      <c r="T543" s="35">
        <f t="shared" si="134"/>
        <v>0.15229570251234406</v>
      </c>
      <c r="U543" s="35">
        <f t="shared" si="134"/>
        <v>0.16473095710590463</v>
      </c>
      <c r="V543" s="35">
        <f t="shared" si="134"/>
        <v>0.17443007935433419</v>
      </c>
      <c r="W543" s="35">
        <f t="shared" si="134"/>
        <v>0.18187029910003544</v>
      </c>
      <c r="X543" s="35">
        <f t="shared" si="134"/>
        <v>0.17226635086442316</v>
      </c>
      <c r="Y543" s="35">
        <f t="shared" si="134"/>
        <v>0.16410068582863269</v>
      </c>
      <c r="Z543" s="35">
        <f t="shared" si="134"/>
        <v>0.16361702441624151</v>
      </c>
      <c r="AA543" s="35">
        <f t="shared" si="134"/>
        <v>0.1589358943515311</v>
      </c>
      <c r="AB543" s="35">
        <f t="shared" si="134"/>
        <v>0.16599238353000539</v>
      </c>
      <c r="AC543" s="35">
        <f t="shared" si="134"/>
        <v>0.17108716722661446</v>
      </c>
      <c r="AD543" s="35">
        <f t="shared" si="134"/>
        <v>0.17520924497911919</v>
      </c>
      <c r="AE543" s="35">
        <f t="shared" si="134"/>
        <v>0.18112412154822499</v>
      </c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35">+C546+C547+C548</f>
        <v>1.7302557576892249E-2</v>
      </c>
      <c r="D545" s="21">
        <f t="shared" si="135"/>
        <v>1.7060001623938555E-2</v>
      </c>
      <c r="E545" s="21">
        <f t="shared" si="135"/>
        <v>1.6582602473914125E-2</v>
      </c>
      <c r="F545" s="21">
        <f t="shared" si="135"/>
        <v>1.4718227855094752E-2</v>
      </c>
      <c r="G545" s="21">
        <f t="shared" si="135"/>
        <v>1.4595865040432577E-2</v>
      </c>
      <c r="H545" s="21">
        <f t="shared" si="135"/>
        <v>1.4231320871471628E-2</v>
      </c>
      <c r="I545" s="21">
        <f t="shared" si="135"/>
        <v>1.3672624449746758E-2</v>
      </c>
      <c r="J545" s="21">
        <f t="shared" si="135"/>
        <v>1.4032760189174341E-2</v>
      </c>
      <c r="K545" s="21">
        <f t="shared" si="135"/>
        <v>1.4050266752795953E-2</v>
      </c>
      <c r="L545" s="21">
        <f t="shared" si="135"/>
        <v>1.1923652761096448E-2</v>
      </c>
      <c r="M545" s="21">
        <f t="shared" si="135"/>
        <v>1.2569419905435182E-2</v>
      </c>
      <c r="N545" s="21">
        <f t="shared" si="135"/>
        <v>1.2472048300317047E-2</v>
      </c>
      <c r="O545" s="21">
        <f t="shared" si="135"/>
        <v>1.39935631782177E-2</v>
      </c>
      <c r="P545" s="21">
        <f t="shared" si="135"/>
        <v>1.4316624549415922E-2</v>
      </c>
      <c r="Q545" s="21">
        <f t="shared" si="135"/>
        <v>1.3654504741638596E-2</v>
      </c>
      <c r="R545" s="21">
        <f t="shared" si="135"/>
        <v>1.1364689743264218E-2</v>
      </c>
      <c r="S545" s="21">
        <f t="shared" si="135"/>
        <v>1.0443547327784996E-2</v>
      </c>
      <c r="T545" s="21">
        <f t="shared" si="135"/>
        <v>8.9233323705786207E-3</v>
      </c>
      <c r="U545" s="21">
        <f t="shared" si="135"/>
        <v>8.5652790273194179E-3</v>
      </c>
      <c r="V545" s="21">
        <f t="shared" si="135"/>
        <v>7.7976715795205365E-3</v>
      </c>
      <c r="W545" s="21">
        <f t="shared" si="135"/>
        <v>7.7023223139619981E-3</v>
      </c>
      <c r="X545" s="21">
        <f t="shared" si="135"/>
        <v>8.0661156447641262E-3</v>
      </c>
      <c r="Y545" s="21">
        <f t="shared" si="135"/>
        <v>7.7784059453080067E-3</v>
      </c>
      <c r="Z545" s="21">
        <f t="shared" si="135"/>
        <v>7.874656026003693E-3</v>
      </c>
      <c r="AA545" s="21">
        <f t="shared" si="135"/>
        <v>9.2266711116862424E-3</v>
      </c>
      <c r="AB545" s="21">
        <f t="shared" si="135"/>
        <v>9.9596581213551912E-3</v>
      </c>
      <c r="AC545" s="21">
        <f t="shared" si="135"/>
        <v>7.8222660438834728E-3</v>
      </c>
      <c r="AD545" s="21">
        <f t="shared" si="135"/>
        <v>7.9992642827914958E-3</v>
      </c>
      <c r="AE545" s="21">
        <f t="shared" si="135"/>
        <v>8.0769757956654243E-3</v>
      </c>
    </row>
    <row r="546" spans="1:31" x14ac:dyDescent="0.2">
      <c r="A546" s="9" t="s">
        <v>534</v>
      </c>
      <c r="B546" s="4" t="s">
        <v>798</v>
      </c>
      <c r="C546" s="36">
        <f t="shared" ref="C546:R548" si="136">+C288</f>
        <v>4.6130560630422415E-3</v>
      </c>
      <c r="D546" s="36">
        <f t="shared" si="136"/>
        <v>4.5984461285985493E-3</v>
      </c>
      <c r="E546" s="36">
        <f t="shared" si="136"/>
        <v>4.3660516696241202E-3</v>
      </c>
      <c r="F546" s="36">
        <f t="shared" si="136"/>
        <v>2.7834218585197517E-3</v>
      </c>
      <c r="G546" s="36">
        <f t="shared" si="136"/>
        <v>2.9799955642075731E-3</v>
      </c>
      <c r="H546" s="36">
        <f t="shared" si="136"/>
        <v>2.9765351628716296E-3</v>
      </c>
      <c r="I546" s="36">
        <f t="shared" si="136"/>
        <v>2.8244263128867578E-3</v>
      </c>
      <c r="J546" s="36">
        <f t="shared" si="136"/>
        <v>3.1558643921693408E-3</v>
      </c>
      <c r="K546" s="36">
        <f t="shared" si="136"/>
        <v>3.0640420277609588E-3</v>
      </c>
      <c r="L546" s="36">
        <f t="shared" si="136"/>
        <v>1.1870454261464528E-3</v>
      </c>
      <c r="M546" s="36">
        <f t="shared" si="136"/>
        <v>1.7401312166851807E-3</v>
      </c>
      <c r="N546" s="36">
        <f t="shared" si="136"/>
        <v>2.0778237608595472E-3</v>
      </c>
      <c r="O546" s="36">
        <f t="shared" si="136"/>
        <v>4.0771292741801999E-3</v>
      </c>
      <c r="P546" s="36">
        <f t="shared" si="136"/>
        <v>4.9127996541259268E-3</v>
      </c>
      <c r="Q546" s="36">
        <f t="shared" si="136"/>
        <v>4.6542230936585998E-3</v>
      </c>
      <c r="R546" s="36">
        <f t="shared" si="136"/>
        <v>2.8265093484642198E-3</v>
      </c>
      <c r="S546" s="36">
        <f t="shared" ref="D546:AE548" si="137">+S288</f>
        <v>2.3890230758849985E-3</v>
      </c>
      <c r="T546" s="36">
        <f t="shared" si="137"/>
        <v>1.4662820559486239E-3</v>
      </c>
      <c r="U546" s="36">
        <f t="shared" si="137"/>
        <v>1.7681024040194194E-3</v>
      </c>
      <c r="V546" s="36">
        <f t="shared" si="137"/>
        <v>1.6472328320255385E-3</v>
      </c>
      <c r="W546" s="36">
        <f t="shared" si="137"/>
        <v>2.3973851642119987E-3</v>
      </c>
      <c r="X546" s="36">
        <f t="shared" si="137"/>
        <v>2.6947100720141259E-3</v>
      </c>
      <c r="Y546" s="36">
        <f t="shared" si="137"/>
        <v>2.3891830475080049E-3</v>
      </c>
      <c r="Z546" s="36">
        <f t="shared" si="137"/>
        <v>2.4615240780036921E-3</v>
      </c>
      <c r="AA546" s="36">
        <f t="shared" si="137"/>
        <v>3.7107188775862402E-3</v>
      </c>
      <c r="AB546" s="36">
        <f t="shared" si="137"/>
        <v>4.4802178690551914E-3</v>
      </c>
      <c r="AC546" s="36">
        <f t="shared" si="137"/>
        <v>2.2964904738834719E-3</v>
      </c>
      <c r="AD546" s="36">
        <f t="shared" si="137"/>
        <v>2.4443730527914944E-3</v>
      </c>
      <c r="AE546" s="36">
        <f t="shared" si="137"/>
        <v>2.4929689056654237E-3</v>
      </c>
    </row>
    <row r="547" spans="1:31" x14ac:dyDescent="0.2">
      <c r="A547" s="9" t="s">
        <v>535</v>
      </c>
      <c r="B547" s="4" t="s">
        <v>799</v>
      </c>
      <c r="C547" s="36">
        <f t="shared" si="136"/>
        <v>1.2689501513850008E-2</v>
      </c>
      <c r="D547" s="36">
        <f t="shared" si="137"/>
        <v>1.2461555495340006E-2</v>
      </c>
      <c r="E547" s="36">
        <f t="shared" si="137"/>
        <v>1.2216550804290004E-2</v>
      </c>
      <c r="F547" s="36">
        <f t="shared" si="137"/>
        <v>1.1934805996575001E-2</v>
      </c>
      <c r="G547" s="36">
        <f t="shared" si="137"/>
        <v>1.1615869476225003E-2</v>
      </c>
      <c r="H547" s="36">
        <f t="shared" si="137"/>
        <v>1.1254785708599998E-2</v>
      </c>
      <c r="I547" s="36">
        <f t="shared" si="137"/>
        <v>1.0848198136860001E-2</v>
      </c>
      <c r="J547" s="36">
        <f t="shared" si="137"/>
        <v>1.0876895797004999E-2</v>
      </c>
      <c r="K547" s="36">
        <f t="shared" si="137"/>
        <v>1.0986224725034995E-2</v>
      </c>
      <c r="L547" s="36">
        <f t="shared" si="137"/>
        <v>1.0736607334949995E-2</v>
      </c>
      <c r="M547" s="36">
        <f t="shared" si="137"/>
        <v>1.0829288688750001E-2</v>
      </c>
      <c r="N547" s="36">
        <f t="shared" si="137"/>
        <v>1.03942245394575E-2</v>
      </c>
      <c r="O547" s="36">
        <f t="shared" si="137"/>
        <v>9.9164339040374999E-3</v>
      </c>
      <c r="P547" s="36">
        <f t="shared" si="137"/>
        <v>9.4038248952899965E-3</v>
      </c>
      <c r="Q547" s="36">
        <f t="shared" si="137"/>
        <v>9.0002816479799966E-3</v>
      </c>
      <c r="R547" s="36">
        <f t="shared" si="137"/>
        <v>8.5381803947999976E-3</v>
      </c>
      <c r="S547" s="36">
        <f t="shared" si="137"/>
        <v>8.0545242518999978E-3</v>
      </c>
      <c r="T547" s="36">
        <f t="shared" si="137"/>
        <v>7.4570503146299972E-3</v>
      </c>
      <c r="U547" s="36">
        <f t="shared" si="137"/>
        <v>6.7971766232999978E-3</v>
      </c>
      <c r="V547" s="36">
        <f t="shared" si="137"/>
        <v>6.1504387474949984E-3</v>
      </c>
      <c r="W547" s="36">
        <f t="shared" si="137"/>
        <v>5.3049371497499989E-3</v>
      </c>
      <c r="X547" s="36">
        <f t="shared" si="137"/>
        <v>5.3714055727500003E-3</v>
      </c>
      <c r="Y547" s="36">
        <f t="shared" si="137"/>
        <v>5.3892228978000018E-3</v>
      </c>
      <c r="Z547" s="36">
        <f t="shared" si="137"/>
        <v>5.4131319480000004E-3</v>
      </c>
      <c r="AA547" s="36">
        <f t="shared" si="137"/>
        <v>5.5159522341000026E-3</v>
      </c>
      <c r="AB547" s="36">
        <f t="shared" si="137"/>
        <v>5.4794402522999998E-3</v>
      </c>
      <c r="AC547" s="36">
        <f t="shared" si="137"/>
        <v>5.5257755700000005E-3</v>
      </c>
      <c r="AD547" s="36">
        <f t="shared" si="137"/>
        <v>5.554891230000001E-3</v>
      </c>
      <c r="AE547" s="36">
        <f t="shared" si="137"/>
        <v>5.5840068900000006E-3</v>
      </c>
    </row>
    <row r="548" spans="1:31" x14ac:dyDescent="0.2">
      <c r="A548" s="9" t="s">
        <v>536</v>
      </c>
      <c r="B548" s="4" t="s">
        <v>184</v>
      </c>
      <c r="C548" s="36">
        <f t="shared" si="136"/>
        <v>0</v>
      </c>
      <c r="D548" s="36">
        <f t="shared" si="137"/>
        <v>0</v>
      </c>
      <c r="E548" s="36">
        <f t="shared" si="137"/>
        <v>0</v>
      </c>
      <c r="F548" s="36">
        <f t="shared" si="137"/>
        <v>0</v>
      </c>
      <c r="G548" s="36">
        <f t="shared" si="137"/>
        <v>0</v>
      </c>
      <c r="H548" s="36">
        <f t="shared" si="137"/>
        <v>0</v>
      </c>
      <c r="I548" s="36">
        <f t="shared" si="137"/>
        <v>0</v>
      </c>
      <c r="J548" s="36">
        <f t="shared" si="137"/>
        <v>0</v>
      </c>
      <c r="K548" s="36">
        <f t="shared" si="137"/>
        <v>0</v>
      </c>
      <c r="L548" s="36">
        <f t="shared" si="137"/>
        <v>0</v>
      </c>
      <c r="M548" s="36">
        <f t="shared" si="137"/>
        <v>0</v>
      </c>
      <c r="N548" s="36">
        <f t="shared" si="137"/>
        <v>0</v>
      </c>
      <c r="O548" s="36">
        <f t="shared" si="137"/>
        <v>0</v>
      </c>
      <c r="P548" s="36">
        <f t="shared" si="137"/>
        <v>0</v>
      </c>
      <c r="Q548" s="36">
        <f t="shared" si="137"/>
        <v>0</v>
      </c>
      <c r="R548" s="36">
        <f t="shared" si="137"/>
        <v>0</v>
      </c>
      <c r="S548" s="36">
        <f t="shared" si="137"/>
        <v>0</v>
      </c>
      <c r="T548" s="36">
        <f t="shared" si="137"/>
        <v>0</v>
      </c>
      <c r="U548" s="36">
        <f t="shared" si="137"/>
        <v>0</v>
      </c>
      <c r="V548" s="36">
        <f t="shared" si="137"/>
        <v>0</v>
      </c>
      <c r="W548" s="36">
        <f t="shared" si="137"/>
        <v>0</v>
      </c>
      <c r="X548" s="36">
        <f t="shared" si="137"/>
        <v>0</v>
      </c>
      <c r="Y548" s="36">
        <f t="shared" si="137"/>
        <v>0</v>
      </c>
      <c r="Z548" s="36">
        <f t="shared" si="137"/>
        <v>0</v>
      </c>
      <c r="AA548" s="36">
        <f t="shared" si="137"/>
        <v>0</v>
      </c>
      <c r="AB548" s="36">
        <f t="shared" si="137"/>
        <v>0</v>
      </c>
      <c r="AC548" s="36">
        <f t="shared" si="137"/>
        <v>0</v>
      </c>
      <c r="AD548" s="36">
        <f t="shared" si="137"/>
        <v>0</v>
      </c>
      <c r="AE548" s="36">
        <f t="shared" si="137"/>
        <v>0</v>
      </c>
    </row>
    <row r="549" spans="1:31" x14ac:dyDescent="0.2">
      <c r="A549" s="9" t="s">
        <v>537</v>
      </c>
      <c r="B549" s="4" t="s">
        <v>538</v>
      </c>
      <c r="C549" s="21">
        <f t="shared" ref="C549:AE549" si="138">+C550+C551</f>
        <v>0</v>
      </c>
      <c r="D549" s="21">
        <f t="shared" si="138"/>
        <v>0</v>
      </c>
      <c r="E549" s="21">
        <f t="shared" si="138"/>
        <v>0</v>
      </c>
      <c r="F549" s="21">
        <f t="shared" si="138"/>
        <v>0</v>
      </c>
      <c r="G549" s="21">
        <f t="shared" si="138"/>
        <v>0</v>
      </c>
      <c r="H549" s="21">
        <f t="shared" si="138"/>
        <v>0</v>
      </c>
      <c r="I549" s="21">
        <f t="shared" si="138"/>
        <v>0</v>
      </c>
      <c r="J549" s="21">
        <f t="shared" si="138"/>
        <v>0</v>
      </c>
      <c r="K549" s="21">
        <f t="shared" si="138"/>
        <v>0</v>
      </c>
      <c r="L549" s="21">
        <f t="shared" si="138"/>
        <v>0</v>
      </c>
      <c r="M549" s="21">
        <f t="shared" si="138"/>
        <v>0</v>
      </c>
      <c r="N549" s="21">
        <f t="shared" si="138"/>
        <v>0</v>
      </c>
      <c r="O549" s="21">
        <f t="shared" si="138"/>
        <v>0</v>
      </c>
      <c r="P549" s="21">
        <f t="shared" si="138"/>
        <v>0</v>
      </c>
      <c r="Q549" s="21">
        <f t="shared" si="138"/>
        <v>0</v>
      </c>
      <c r="R549" s="21">
        <f t="shared" si="138"/>
        <v>0</v>
      </c>
      <c r="S549" s="21">
        <f t="shared" si="138"/>
        <v>0</v>
      </c>
      <c r="T549" s="21">
        <f t="shared" si="138"/>
        <v>0</v>
      </c>
      <c r="U549" s="21">
        <f t="shared" si="138"/>
        <v>0</v>
      </c>
      <c r="V549" s="21">
        <f t="shared" si="138"/>
        <v>0</v>
      </c>
      <c r="W549" s="21">
        <f t="shared" si="138"/>
        <v>0</v>
      </c>
      <c r="X549" s="21">
        <f t="shared" si="138"/>
        <v>0</v>
      </c>
      <c r="Y549" s="21">
        <f t="shared" si="138"/>
        <v>0</v>
      </c>
      <c r="Z549" s="21">
        <f t="shared" si="138"/>
        <v>0</v>
      </c>
      <c r="AA549" s="21">
        <f t="shared" si="138"/>
        <v>0</v>
      </c>
      <c r="AB549" s="21">
        <f t="shared" si="138"/>
        <v>0</v>
      </c>
      <c r="AC549" s="21">
        <f t="shared" si="138"/>
        <v>0</v>
      </c>
      <c r="AD549" s="21">
        <f t="shared" si="138"/>
        <v>0</v>
      </c>
      <c r="AE549" s="21">
        <f t="shared" si="138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ref="D554:AE554" si="139">+D296</f>
        <v>0</v>
      </c>
      <c r="E554" s="35">
        <f t="shared" si="139"/>
        <v>0</v>
      </c>
      <c r="F554" s="35">
        <f t="shared" si="139"/>
        <v>0</v>
      </c>
      <c r="G554" s="35">
        <f t="shared" si="139"/>
        <v>0</v>
      </c>
      <c r="H554" s="35">
        <f t="shared" si="139"/>
        <v>0</v>
      </c>
      <c r="I554" s="35">
        <f t="shared" si="139"/>
        <v>0</v>
      </c>
      <c r="J554" s="35">
        <f t="shared" si="139"/>
        <v>0</v>
      </c>
      <c r="K554" s="35">
        <f t="shared" si="139"/>
        <v>0</v>
      </c>
      <c r="L554" s="35">
        <f t="shared" si="139"/>
        <v>0</v>
      </c>
      <c r="M554" s="35">
        <f t="shared" si="139"/>
        <v>0</v>
      </c>
      <c r="N554" s="35">
        <f t="shared" si="139"/>
        <v>0</v>
      </c>
      <c r="O554" s="35">
        <f t="shared" si="139"/>
        <v>0</v>
      </c>
      <c r="P554" s="35">
        <f t="shared" si="139"/>
        <v>0</v>
      </c>
      <c r="Q554" s="35">
        <f t="shared" si="139"/>
        <v>0</v>
      </c>
      <c r="R554" s="35">
        <f t="shared" si="139"/>
        <v>0</v>
      </c>
      <c r="S554" s="35">
        <f t="shared" si="139"/>
        <v>0</v>
      </c>
      <c r="T554" s="35">
        <f t="shared" si="139"/>
        <v>0</v>
      </c>
      <c r="U554" s="35">
        <f t="shared" si="139"/>
        <v>0</v>
      </c>
      <c r="V554" s="35">
        <f t="shared" si="139"/>
        <v>0</v>
      </c>
      <c r="W554" s="35">
        <f t="shared" si="139"/>
        <v>0</v>
      </c>
      <c r="X554" s="35">
        <f t="shared" si="139"/>
        <v>0</v>
      </c>
      <c r="Y554" s="35">
        <f t="shared" si="139"/>
        <v>0</v>
      </c>
      <c r="Z554" s="35">
        <f t="shared" si="139"/>
        <v>0</v>
      </c>
      <c r="AA554" s="35">
        <f t="shared" si="139"/>
        <v>0</v>
      </c>
      <c r="AB554" s="35">
        <f t="shared" si="139"/>
        <v>0</v>
      </c>
      <c r="AC554" s="35">
        <f t="shared" si="139"/>
        <v>0</v>
      </c>
      <c r="AD554" s="35">
        <f t="shared" si="139"/>
        <v>0</v>
      </c>
      <c r="AE554" s="35">
        <f t="shared" si="139"/>
        <v>0</v>
      </c>
    </row>
    <row r="555" spans="1:31" x14ac:dyDescent="0.2">
      <c r="A555" s="12" t="s">
        <v>548</v>
      </c>
      <c r="B555" s="7" t="s">
        <v>804</v>
      </c>
      <c r="C555" s="28">
        <f t="shared" ref="C555:AE555" si="140">+C556+C559+C562+C565+C568++C571+C574+C575</f>
        <v>8.1740942756703006E-3</v>
      </c>
      <c r="D555" s="28">
        <f t="shared" si="140"/>
        <v>1.0580545094429537E-2</v>
      </c>
      <c r="E555" s="28">
        <f t="shared" si="140"/>
        <v>8.726972997092939E-3</v>
      </c>
      <c r="F555" s="28">
        <f t="shared" si="140"/>
        <v>1.2371058471088749E-2</v>
      </c>
      <c r="G555" s="28">
        <f t="shared" si="140"/>
        <v>3.0573192437025058E-2</v>
      </c>
      <c r="H555" s="28">
        <f t="shared" si="140"/>
        <v>9.5720189578621419E-3</v>
      </c>
      <c r="I555" s="28">
        <f t="shared" si="140"/>
        <v>1.8273284346707473E-2</v>
      </c>
      <c r="J555" s="28">
        <f t="shared" si="140"/>
        <v>9.2949169759352843E-3</v>
      </c>
      <c r="K555" s="28">
        <f t="shared" si="140"/>
        <v>4.3013045380423491E-3</v>
      </c>
      <c r="L555" s="28">
        <f t="shared" si="140"/>
        <v>5.7156236083411124E-2</v>
      </c>
      <c r="M555" s="28">
        <f t="shared" si="140"/>
        <v>1.171069891118413E-2</v>
      </c>
      <c r="N555" s="28">
        <f t="shared" si="140"/>
        <v>1.7524314534547822E-3</v>
      </c>
      <c r="O555" s="28">
        <f t="shared" si="140"/>
        <v>3.0298254895097552E-2</v>
      </c>
      <c r="P555" s="28">
        <f t="shared" si="140"/>
        <v>9.369881510108452E-3</v>
      </c>
      <c r="Q555" s="28">
        <f t="shared" si="140"/>
        <v>1.4791925464704292E-2</v>
      </c>
      <c r="R555" s="28">
        <f t="shared" si="140"/>
        <v>2.1111956215951071E-2</v>
      </c>
      <c r="S555" s="28">
        <f t="shared" si="140"/>
        <v>1.0654390582311509E-2</v>
      </c>
      <c r="T555" s="28">
        <f t="shared" si="140"/>
        <v>1.7486888328118771E-2</v>
      </c>
      <c r="U555" s="28">
        <f t="shared" si="140"/>
        <v>1.7302948110572487E-2</v>
      </c>
      <c r="V555" s="28">
        <f t="shared" si="140"/>
        <v>1.9866960890193321E-2</v>
      </c>
      <c r="W555" s="28">
        <f t="shared" si="140"/>
        <v>3.2756561426273617E-2</v>
      </c>
      <c r="X555" s="28">
        <f t="shared" si="140"/>
        <v>3.2610862939671054E-2</v>
      </c>
      <c r="Y555" s="28">
        <f t="shared" si="140"/>
        <v>3.0797781324150189E-2</v>
      </c>
      <c r="Z555" s="28">
        <f t="shared" si="140"/>
        <v>4.5530397424731533E-3</v>
      </c>
      <c r="AA555" s="28">
        <f t="shared" si="140"/>
        <v>9.9033258286162044E-3</v>
      </c>
      <c r="AB555" s="28">
        <f t="shared" si="140"/>
        <v>2.1064199760476968E-2</v>
      </c>
      <c r="AC555" s="28">
        <f t="shared" si="140"/>
        <v>5.2205478460488914E-3</v>
      </c>
      <c r="AD555" s="28">
        <f t="shared" si="140"/>
        <v>0.52751649190585281</v>
      </c>
      <c r="AE555" s="28">
        <f t="shared" si="140"/>
        <v>6.860271810330042E-3</v>
      </c>
    </row>
    <row r="556" spans="1:31" x14ac:dyDescent="0.2">
      <c r="A556" s="9" t="s">
        <v>549</v>
      </c>
      <c r="B556" s="4" t="s">
        <v>550</v>
      </c>
      <c r="C556" s="21">
        <f t="shared" ref="C556:AE556" si="141">+C557+C558</f>
        <v>7.5647713750758606E-3</v>
      </c>
      <c r="D556" s="21">
        <f t="shared" si="141"/>
        <v>9.3666220677349199E-3</v>
      </c>
      <c r="E556" s="21">
        <f t="shared" si="141"/>
        <v>7.8693746695474229E-3</v>
      </c>
      <c r="F556" s="21">
        <f t="shared" si="141"/>
        <v>1.1259530282257756E-2</v>
      </c>
      <c r="G556" s="21">
        <f t="shared" si="141"/>
        <v>2.7485084703776946E-2</v>
      </c>
      <c r="H556" s="21">
        <f t="shared" si="141"/>
        <v>8.1729649950884522E-3</v>
      </c>
      <c r="I556" s="21">
        <f t="shared" si="141"/>
        <v>1.7833202944359784E-2</v>
      </c>
      <c r="J556" s="21">
        <f t="shared" si="141"/>
        <v>8.6319280033843315E-3</v>
      </c>
      <c r="K556" s="21">
        <f t="shared" si="141"/>
        <v>4.0614316239146108E-3</v>
      </c>
      <c r="L556" s="21">
        <f t="shared" si="141"/>
        <v>5.1635143790256112E-2</v>
      </c>
      <c r="M556" s="21">
        <f t="shared" si="141"/>
        <v>1.0765608119924535E-2</v>
      </c>
      <c r="N556" s="21">
        <f t="shared" si="141"/>
        <v>1.6182909611129406E-3</v>
      </c>
      <c r="O556" s="21">
        <f t="shared" si="141"/>
        <v>2.9587087292153463E-2</v>
      </c>
      <c r="P556" s="21">
        <f t="shared" si="141"/>
        <v>7.1821313469084521E-3</v>
      </c>
      <c r="Q556" s="21">
        <f t="shared" si="141"/>
        <v>1.3602284528304292E-2</v>
      </c>
      <c r="R556" s="21">
        <f t="shared" si="141"/>
        <v>1.7797120596751068E-2</v>
      </c>
      <c r="S556" s="21">
        <f t="shared" si="141"/>
        <v>9.6355211839115103E-3</v>
      </c>
      <c r="T556" s="21">
        <f t="shared" si="141"/>
        <v>1.6547631937318771E-2</v>
      </c>
      <c r="U556" s="21">
        <f t="shared" si="141"/>
        <v>1.6371476814572489E-2</v>
      </c>
      <c r="V556" s="21">
        <f t="shared" si="141"/>
        <v>1.9483331730993321E-2</v>
      </c>
      <c r="W556" s="21">
        <f t="shared" si="141"/>
        <v>3.0209005822673621E-2</v>
      </c>
      <c r="X556" s="21">
        <f t="shared" si="141"/>
        <v>3.1442311488471056E-2</v>
      </c>
      <c r="Y556" s="21">
        <f t="shared" si="141"/>
        <v>2.926246650255019E-2</v>
      </c>
      <c r="Z556" s="21">
        <f t="shared" si="141"/>
        <v>4.0495667819931535E-3</v>
      </c>
      <c r="AA556" s="21">
        <f t="shared" si="141"/>
        <v>8.9271819046162059E-3</v>
      </c>
      <c r="AB556" s="21">
        <f t="shared" si="141"/>
        <v>1.9146739060076967E-2</v>
      </c>
      <c r="AC556" s="21">
        <f t="shared" si="141"/>
        <v>4.4461166668488912E-3</v>
      </c>
      <c r="AD556" s="21">
        <f t="shared" si="141"/>
        <v>0.51350130570433283</v>
      </c>
      <c r="AE556" s="21">
        <f t="shared" si="141"/>
        <v>5.5901814346500413E-3</v>
      </c>
    </row>
    <row r="557" spans="1:31" x14ac:dyDescent="0.2">
      <c r="A557" s="9" t="s">
        <v>551</v>
      </c>
      <c r="B557" s="4" t="s">
        <v>552</v>
      </c>
      <c r="C557" s="35">
        <f>+C299</f>
        <v>7.5647713750758606E-3</v>
      </c>
      <c r="D557" s="35">
        <f t="shared" ref="D557:AE557" si="142">+D299</f>
        <v>9.3666220677349199E-3</v>
      </c>
      <c r="E557" s="35">
        <f t="shared" si="142"/>
        <v>7.8693746695474229E-3</v>
      </c>
      <c r="F557" s="35">
        <f t="shared" si="142"/>
        <v>1.1259530282257756E-2</v>
      </c>
      <c r="G557" s="35">
        <f t="shared" si="142"/>
        <v>2.7485084703776946E-2</v>
      </c>
      <c r="H557" s="35">
        <f t="shared" si="142"/>
        <v>8.1729649950884522E-3</v>
      </c>
      <c r="I557" s="35">
        <f t="shared" si="142"/>
        <v>1.7833202944359784E-2</v>
      </c>
      <c r="J557" s="35">
        <f t="shared" si="142"/>
        <v>8.6319280033843315E-3</v>
      </c>
      <c r="K557" s="35">
        <f t="shared" si="142"/>
        <v>4.0614316239146108E-3</v>
      </c>
      <c r="L557" s="35">
        <f t="shared" si="142"/>
        <v>5.1635143790256112E-2</v>
      </c>
      <c r="M557" s="35">
        <f t="shared" si="142"/>
        <v>1.0765608119924535E-2</v>
      </c>
      <c r="N557" s="35">
        <f t="shared" si="142"/>
        <v>1.6182909611129406E-3</v>
      </c>
      <c r="O557" s="35">
        <f t="shared" si="142"/>
        <v>2.9587087292153463E-2</v>
      </c>
      <c r="P557" s="35">
        <f t="shared" si="142"/>
        <v>7.1821313469084521E-3</v>
      </c>
      <c r="Q557" s="35">
        <f t="shared" si="142"/>
        <v>1.3602284528304292E-2</v>
      </c>
      <c r="R557" s="35">
        <f t="shared" si="142"/>
        <v>1.7797120596751068E-2</v>
      </c>
      <c r="S557" s="35">
        <f t="shared" si="142"/>
        <v>9.6355211839115103E-3</v>
      </c>
      <c r="T557" s="35">
        <f t="shared" si="142"/>
        <v>1.6547631937318771E-2</v>
      </c>
      <c r="U557" s="35">
        <f t="shared" si="142"/>
        <v>1.6371476814572489E-2</v>
      </c>
      <c r="V557" s="35">
        <f t="shared" si="142"/>
        <v>1.9483331730993321E-2</v>
      </c>
      <c r="W557" s="35">
        <f t="shared" si="142"/>
        <v>3.0209005822673621E-2</v>
      </c>
      <c r="X557" s="35">
        <f t="shared" si="142"/>
        <v>3.1442311488471056E-2</v>
      </c>
      <c r="Y557" s="35">
        <f t="shared" si="142"/>
        <v>2.926246650255019E-2</v>
      </c>
      <c r="Z557" s="35">
        <f t="shared" si="142"/>
        <v>4.0495667819931535E-3</v>
      </c>
      <c r="AA557" s="35">
        <f t="shared" si="142"/>
        <v>8.9271819046162059E-3</v>
      </c>
      <c r="AB557" s="35">
        <f t="shared" si="142"/>
        <v>1.9146739060076967E-2</v>
      </c>
      <c r="AC557" s="35">
        <f t="shared" si="142"/>
        <v>4.4461166668488912E-3</v>
      </c>
      <c r="AD557" s="35">
        <f t="shared" si="142"/>
        <v>0.51350130570433283</v>
      </c>
      <c r="AE557" s="35">
        <f t="shared" si="142"/>
        <v>5.5901814346500413E-3</v>
      </c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43">+C560+C561</f>
        <v>3.0977524594439976E-5</v>
      </c>
      <c r="D559" s="21">
        <f t="shared" si="143"/>
        <v>2.7262956294616253E-5</v>
      </c>
      <c r="E559" s="21">
        <f t="shared" si="143"/>
        <v>3.6325287545515436E-5</v>
      </c>
      <c r="F559" s="21">
        <f t="shared" si="143"/>
        <v>2.0895776030992026E-5</v>
      </c>
      <c r="G559" s="21">
        <f t="shared" si="143"/>
        <v>5.3182894848110142E-5</v>
      </c>
      <c r="H559" s="21">
        <f t="shared" si="143"/>
        <v>7.6968285973688942E-5</v>
      </c>
      <c r="I559" s="21">
        <f t="shared" si="143"/>
        <v>2.0654215147690603E-5</v>
      </c>
      <c r="J559" s="21">
        <f t="shared" si="143"/>
        <v>2.6912009350951924E-5</v>
      </c>
      <c r="K559" s="21">
        <f t="shared" si="143"/>
        <v>5.8491157277387885E-6</v>
      </c>
      <c r="L559" s="21">
        <f t="shared" si="143"/>
        <v>1.2059813155010521E-5</v>
      </c>
      <c r="M559" s="21">
        <f t="shared" si="143"/>
        <v>4.5592717659595081E-5</v>
      </c>
      <c r="N559" s="21">
        <f t="shared" si="143"/>
        <v>8.5928827418417088E-6</v>
      </c>
      <c r="O559" s="21">
        <f t="shared" si="143"/>
        <v>4.3933695744090989E-5</v>
      </c>
      <c r="P559" s="21">
        <f t="shared" si="143"/>
        <v>3.5279999999999999E-6</v>
      </c>
      <c r="Q559" s="21">
        <f t="shared" si="143"/>
        <v>1.1488050000000001E-5</v>
      </c>
      <c r="R559" s="21">
        <f t="shared" si="143"/>
        <v>1.4799960000000002E-4</v>
      </c>
      <c r="S559" s="21">
        <f t="shared" si="143"/>
        <v>5.3625599999999997E-5</v>
      </c>
      <c r="T559" s="21">
        <f t="shared" si="143"/>
        <v>1.1047050000000001E-5</v>
      </c>
      <c r="U559" s="21">
        <f t="shared" si="143"/>
        <v>2.2050000000000001E-5</v>
      </c>
      <c r="V559" s="21">
        <f t="shared" si="143"/>
        <v>1.6978500000000004E-5</v>
      </c>
      <c r="W559" s="21">
        <f t="shared" si="143"/>
        <v>6.7142250000000006E-5</v>
      </c>
      <c r="X559" s="21">
        <f t="shared" si="143"/>
        <v>1.0143000000000001E-5</v>
      </c>
      <c r="Y559" s="21">
        <f t="shared" si="143"/>
        <v>7.7175000000000019E-6</v>
      </c>
      <c r="Z559" s="21">
        <f t="shared" si="143"/>
        <v>4.8951000000000008E-6</v>
      </c>
      <c r="AA559" s="21">
        <f t="shared" si="143"/>
        <v>1.4685299999999998E-5</v>
      </c>
      <c r="AB559" s="21">
        <f t="shared" si="143"/>
        <v>1.1165679000000002E-4</v>
      </c>
      <c r="AC559" s="21">
        <f t="shared" si="143"/>
        <v>3.9249000000000003E-5</v>
      </c>
      <c r="AD559" s="21">
        <f t="shared" si="143"/>
        <v>4.1751013500000008E-3</v>
      </c>
      <c r="AE559" s="21">
        <f t="shared" si="143"/>
        <v>5.733E-6</v>
      </c>
    </row>
    <row r="560" spans="1:31" x14ac:dyDescent="0.2">
      <c r="A560" s="9" t="s">
        <v>669</v>
      </c>
      <c r="B560" s="4" t="s">
        <v>670</v>
      </c>
      <c r="C560" s="35">
        <f t="shared" ref="C560:AE560" si="144">+C384</f>
        <v>3.0977524594439976E-5</v>
      </c>
      <c r="D560" s="35">
        <f t="shared" si="144"/>
        <v>2.7262956294616253E-5</v>
      </c>
      <c r="E560" s="35">
        <f t="shared" si="144"/>
        <v>3.6325287545515436E-5</v>
      </c>
      <c r="F560" s="35">
        <f t="shared" si="144"/>
        <v>2.0895776030992026E-5</v>
      </c>
      <c r="G560" s="35">
        <f t="shared" si="144"/>
        <v>5.3182894848110142E-5</v>
      </c>
      <c r="H560" s="35">
        <f t="shared" si="144"/>
        <v>7.6968285973688942E-5</v>
      </c>
      <c r="I560" s="35">
        <f t="shared" si="144"/>
        <v>2.0654215147690603E-5</v>
      </c>
      <c r="J560" s="35">
        <f t="shared" si="144"/>
        <v>2.6912009350951924E-5</v>
      </c>
      <c r="K560" s="35">
        <f t="shared" si="144"/>
        <v>5.8491157277387885E-6</v>
      </c>
      <c r="L560" s="35">
        <f t="shared" si="144"/>
        <v>1.2059813155010521E-5</v>
      </c>
      <c r="M560" s="35">
        <f t="shared" si="144"/>
        <v>4.5592717659595081E-5</v>
      </c>
      <c r="N560" s="35">
        <f t="shared" si="144"/>
        <v>8.5928827418417088E-6</v>
      </c>
      <c r="O560" s="35">
        <f t="shared" si="144"/>
        <v>4.3933695744090989E-5</v>
      </c>
      <c r="P560" s="35">
        <f t="shared" si="144"/>
        <v>3.5279999999999999E-6</v>
      </c>
      <c r="Q560" s="35">
        <f t="shared" si="144"/>
        <v>1.1488050000000001E-5</v>
      </c>
      <c r="R560" s="35">
        <f t="shared" si="144"/>
        <v>1.4799960000000002E-4</v>
      </c>
      <c r="S560" s="35">
        <f t="shared" si="144"/>
        <v>5.3625599999999997E-5</v>
      </c>
      <c r="T560" s="35">
        <f t="shared" si="144"/>
        <v>1.1047050000000001E-5</v>
      </c>
      <c r="U560" s="35">
        <f t="shared" si="144"/>
        <v>2.2050000000000001E-5</v>
      </c>
      <c r="V560" s="35">
        <f t="shared" si="144"/>
        <v>1.6978500000000004E-5</v>
      </c>
      <c r="W560" s="35">
        <f t="shared" si="144"/>
        <v>6.7142250000000006E-5</v>
      </c>
      <c r="X560" s="35">
        <f t="shared" si="144"/>
        <v>1.0143000000000001E-5</v>
      </c>
      <c r="Y560" s="35">
        <f t="shared" si="144"/>
        <v>7.7175000000000019E-6</v>
      </c>
      <c r="Z560" s="35">
        <f t="shared" si="144"/>
        <v>4.8951000000000008E-6</v>
      </c>
      <c r="AA560" s="35">
        <f t="shared" si="144"/>
        <v>1.4685299999999998E-5</v>
      </c>
      <c r="AB560" s="35">
        <f t="shared" si="144"/>
        <v>1.1165679000000002E-4</v>
      </c>
      <c r="AC560" s="35">
        <f t="shared" si="144"/>
        <v>3.9249000000000003E-5</v>
      </c>
      <c r="AD560" s="35">
        <f t="shared" si="144"/>
        <v>4.1751013500000008E-3</v>
      </c>
      <c r="AE560" s="35">
        <f t="shared" si="144"/>
        <v>5.733E-6</v>
      </c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45">+C563+C564</f>
        <v>5.7834537599999998E-4</v>
      </c>
      <c r="D562" s="21">
        <f t="shared" si="145"/>
        <v>1.1866600704000003E-3</v>
      </c>
      <c r="E562" s="21">
        <f t="shared" si="145"/>
        <v>8.2127303999999992E-4</v>
      </c>
      <c r="F562" s="21">
        <f t="shared" si="145"/>
        <v>1.0906324127999999E-3</v>
      </c>
      <c r="G562" s="21">
        <f t="shared" si="145"/>
        <v>3.0349248384000001E-3</v>
      </c>
      <c r="H562" s="21">
        <f t="shared" si="145"/>
        <v>1.3220856768000001E-3</v>
      </c>
      <c r="I562" s="21">
        <f t="shared" si="145"/>
        <v>4.1942718720000007E-4</v>
      </c>
      <c r="J562" s="21">
        <f t="shared" si="145"/>
        <v>6.3607696320000008E-4</v>
      </c>
      <c r="K562" s="21">
        <f t="shared" si="145"/>
        <v>2.3402379839999993E-4</v>
      </c>
      <c r="L562" s="21">
        <f t="shared" si="145"/>
        <v>5.5090324799999995E-3</v>
      </c>
      <c r="M562" s="21">
        <f t="shared" si="145"/>
        <v>8.994980736E-4</v>
      </c>
      <c r="N562" s="21">
        <f t="shared" si="145"/>
        <v>1.255476096E-4</v>
      </c>
      <c r="O562" s="21">
        <f t="shared" si="145"/>
        <v>6.6723390720000017E-4</v>
      </c>
      <c r="P562" s="21">
        <f t="shared" si="145"/>
        <v>2.1842221631999995E-3</v>
      </c>
      <c r="Q562" s="21">
        <f t="shared" si="145"/>
        <v>1.1781528863999999E-3</v>
      </c>
      <c r="R562" s="21">
        <f t="shared" si="145"/>
        <v>3.1668360192000007E-3</v>
      </c>
      <c r="S562" s="21">
        <f t="shared" si="145"/>
        <v>9.6524379839999983E-4</v>
      </c>
      <c r="T562" s="21">
        <f t="shared" si="145"/>
        <v>9.2820934079999992E-4</v>
      </c>
      <c r="U562" s="21">
        <f t="shared" si="145"/>
        <v>9.09421296E-4</v>
      </c>
      <c r="V562" s="21">
        <f t="shared" si="145"/>
        <v>3.6665065920000008E-4</v>
      </c>
      <c r="W562" s="21">
        <f t="shared" si="145"/>
        <v>2.4804133535999999E-3</v>
      </c>
      <c r="X562" s="21">
        <f t="shared" si="145"/>
        <v>1.1584084512000002E-3</v>
      </c>
      <c r="Y562" s="21">
        <f t="shared" si="145"/>
        <v>1.5275973216E-3</v>
      </c>
      <c r="Z562" s="21">
        <f t="shared" si="145"/>
        <v>4.9857786048000002E-4</v>
      </c>
      <c r="AA562" s="21">
        <f t="shared" si="145"/>
        <v>9.6145862399999989E-4</v>
      </c>
      <c r="AB562" s="21">
        <f t="shared" si="145"/>
        <v>1.8058039104000001E-3</v>
      </c>
      <c r="AC562" s="21">
        <f t="shared" si="145"/>
        <v>7.3518217919999991E-4</v>
      </c>
      <c r="AD562" s="21">
        <f t="shared" si="145"/>
        <v>9.8400848515199993E-3</v>
      </c>
      <c r="AE562" s="21">
        <f t="shared" si="145"/>
        <v>1.2643573756800004E-3</v>
      </c>
    </row>
    <row r="563" spans="1:31" x14ac:dyDescent="0.2">
      <c r="A563" s="9" t="s">
        <v>679</v>
      </c>
      <c r="B563" s="4" t="s">
        <v>680</v>
      </c>
      <c r="C563" s="35">
        <f>+C392</f>
        <v>5.7834537599999998E-4</v>
      </c>
      <c r="D563" s="35">
        <f t="shared" ref="D563:AE563" si="146">+D392</f>
        <v>1.1866600704000003E-3</v>
      </c>
      <c r="E563" s="35">
        <f t="shared" si="146"/>
        <v>8.2127303999999992E-4</v>
      </c>
      <c r="F563" s="35">
        <f t="shared" si="146"/>
        <v>1.0906324127999999E-3</v>
      </c>
      <c r="G563" s="35">
        <f t="shared" si="146"/>
        <v>3.0349248384000001E-3</v>
      </c>
      <c r="H563" s="35">
        <f t="shared" si="146"/>
        <v>1.3220856768000001E-3</v>
      </c>
      <c r="I563" s="35">
        <f t="shared" si="146"/>
        <v>4.1942718720000007E-4</v>
      </c>
      <c r="J563" s="35">
        <f t="shared" si="146"/>
        <v>6.3607696320000008E-4</v>
      </c>
      <c r="K563" s="35">
        <f t="shared" si="146"/>
        <v>2.3402379839999993E-4</v>
      </c>
      <c r="L563" s="35">
        <f t="shared" si="146"/>
        <v>5.5090324799999995E-3</v>
      </c>
      <c r="M563" s="35">
        <f t="shared" si="146"/>
        <v>8.994980736E-4</v>
      </c>
      <c r="N563" s="35">
        <f t="shared" si="146"/>
        <v>1.255476096E-4</v>
      </c>
      <c r="O563" s="35">
        <f t="shared" si="146"/>
        <v>6.6723390720000017E-4</v>
      </c>
      <c r="P563" s="35">
        <f t="shared" si="146"/>
        <v>2.1842221631999995E-3</v>
      </c>
      <c r="Q563" s="35">
        <f t="shared" si="146"/>
        <v>1.1781528863999999E-3</v>
      </c>
      <c r="R563" s="35">
        <f t="shared" si="146"/>
        <v>3.1668360192000007E-3</v>
      </c>
      <c r="S563" s="35">
        <f t="shared" si="146"/>
        <v>9.6524379839999983E-4</v>
      </c>
      <c r="T563" s="35">
        <f t="shared" si="146"/>
        <v>9.2820934079999992E-4</v>
      </c>
      <c r="U563" s="35">
        <f t="shared" si="146"/>
        <v>9.09421296E-4</v>
      </c>
      <c r="V563" s="35">
        <f t="shared" si="146"/>
        <v>3.6665065920000008E-4</v>
      </c>
      <c r="W563" s="35">
        <f t="shared" si="146"/>
        <v>2.4804133535999999E-3</v>
      </c>
      <c r="X563" s="35">
        <f t="shared" si="146"/>
        <v>1.1584084512000002E-3</v>
      </c>
      <c r="Y563" s="35">
        <f t="shared" si="146"/>
        <v>1.5275973216E-3</v>
      </c>
      <c r="Z563" s="35">
        <f t="shared" si="146"/>
        <v>4.9857786048000002E-4</v>
      </c>
      <c r="AA563" s="35">
        <f t="shared" si="146"/>
        <v>9.6145862399999989E-4</v>
      </c>
      <c r="AB563" s="35">
        <f t="shared" si="146"/>
        <v>1.8058039104000001E-3</v>
      </c>
      <c r="AC563" s="35">
        <f t="shared" si="146"/>
        <v>7.3518217919999991E-4</v>
      </c>
      <c r="AD563" s="35">
        <f t="shared" si="146"/>
        <v>9.8400848515199993E-3</v>
      </c>
      <c r="AE563" s="35">
        <f t="shared" si="146"/>
        <v>1.2643573756800004E-3</v>
      </c>
    </row>
    <row r="564" spans="1:31" x14ac:dyDescent="0.2">
      <c r="A564" s="9" t="s">
        <v>681</v>
      </c>
      <c r="B564" s="4" t="s">
        <v>682</v>
      </c>
      <c r="C564" s="35">
        <f t="shared" ref="C564:AE564" si="147">+C393</f>
        <v>0</v>
      </c>
      <c r="D564" s="35">
        <f t="shared" si="147"/>
        <v>0</v>
      </c>
      <c r="E564" s="35">
        <f t="shared" si="147"/>
        <v>0</v>
      </c>
      <c r="F564" s="35">
        <f t="shared" si="147"/>
        <v>0</v>
      </c>
      <c r="G564" s="35">
        <f t="shared" si="147"/>
        <v>0</v>
      </c>
      <c r="H564" s="35">
        <f t="shared" si="147"/>
        <v>0</v>
      </c>
      <c r="I564" s="35">
        <f t="shared" si="147"/>
        <v>0</v>
      </c>
      <c r="J564" s="35">
        <f t="shared" si="147"/>
        <v>0</v>
      </c>
      <c r="K564" s="35">
        <f t="shared" si="147"/>
        <v>0</v>
      </c>
      <c r="L564" s="35">
        <f t="shared" si="147"/>
        <v>0</v>
      </c>
      <c r="M564" s="35">
        <f t="shared" si="147"/>
        <v>0</v>
      </c>
      <c r="N564" s="35">
        <f t="shared" si="147"/>
        <v>0</v>
      </c>
      <c r="O564" s="35">
        <f t="shared" si="147"/>
        <v>0</v>
      </c>
      <c r="P564" s="35">
        <f t="shared" si="147"/>
        <v>0</v>
      </c>
      <c r="Q564" s="35">
        <f t="shared" si="147"/>
        <v>0</v>
      </c>
      <c r="R564" s="35">
        <f t="shared" si="147"/>
        <v>0</v>
      </c>
      <c r="S564" s="35">
        <f t="shared" si="147"/>
        <v>0</v>
      </c>
      <c r="T564" s="35">
        <f t="shared" si="147"/>
        <v>0</v>
      </c>
      <c r="U564" s="35">
        <f t="shared" si="147"/>
        <v>0</v>
      </c>
      <c r="V564" s="35">
        <f t="shared" si="147"/>
        <v>0</v>
      </c>
      <c r="W564" s="35">
        <f t="shared" si="147"/>
        <v>0</v>
      </c>
      <c r="X564" s="35">
        <f t="shared" si="147"/>
        <v>0</v>
      </c>
      <c r="Y564" s="35">
        <f t="shared" si="147"/>
        <v>0</v>
      </c>
      <c r="Z564" s="35">
        <f t="shared" si="147"/>
        <v>0</v>
      </c>
      <c r="AA564" s="35">
        <f t="shared" si="147"/>
        <v>0</v>
      </c>
      <c r="AB564" s="35">
        <f t="shared" si="147"/>
        <v>0</v>
      </c>
      <c r="AC564" s="35">
        <f t="shared" si="147"/>
        <v>0</v>
      </c>
      <c r="AD564" s="35">
        <f t="shared" si="147"/>
        <v>0</v>
      </c>
      <c r="AE564" s="35">
        <f t="shared" si="147"/>
        <v>0</v>
      </c>
    </row>
    <row r="565" spans="1:31" x14ac:dyDescent="0.2">
      <c r="A565" s="9" t="s">
        <v>688</v>
      </c>
      <c r="B565" s="4" t="s">
        <v>651</v>
      </c>
      <c r="C565" s="21">
        <f t="shared" ref="C565:AE565" si="148">+C566+C567</f>
        <v>0</v>
      </c>
      <c r="D565" s="21">
        <f t="shared" si="148"/>
        <v>0</v>
      </c>
      <c r="E565" s="21">
        <f t="shared" si="148"/>
        <v>0</v>
      </c>
      <c r="F565" s="21">
        <f t="shared" si="148"/>
        <v>0</v>
      </c>
      <c r="G565" s="21">
        <f t="shared" si="148"/>
        <v>0</v>
      </c>
      <c r="H565" s="21">
        <f t="shared" si="148"/>
        <v>0</v>
      </c>
      <c r="I565" s="21">
        <f t="shared" si="148"/>
        <v>0</v>
      </c>
      <c r="J565" s="21">
        <f t="shared" si="148"/>
        <v>0</v>
      </c>
      <c r="K565" s="21">
        <f t="shared" si="148"/>
        <v>0</v>
      </c>
      <c r="L565" s="21">
        <f t="shared" si="148"/>
        <v>0</v>
      </c>
      <c r="M565" s="21">
        <f t="shared" si="148"/>
        <v>0</v>
      </c>
      <c r="N565" s="21">
        <f t="shared" si="148"/>
        <v>0</v>
      </c>
      <c r="O565" s="21">
        <f t="shared" si="148"/>
        <v>0</v>
      </c>
      <c r="P565" s="21">
        <f t="shared" si="148"/>
        <v>0</v>
      </c>
      <c r="Q565" s="21">
        <f t="shared" si="148"/>
        <v>0</v>
      </c>
      <c r="R565" s="21">
        <f t="shared" si="148"/>
        <v>0</v>
      </c>
      <c r="S565" s="21">
        <f t="shared" si="148"/>
        <v>0</v>
      </c>
      <c r="T565" s="21">
        <f t="shared" si="148"/>
        <v>0</v>
      </c>
      <c r="U565" s="21">
        <f t="shared" si="148"/>
        <v>0</v>
      </c>
      <c r="V565" s="21">
        <f t="shared" si="148"/>
        <v>0</v>
      </c>
      <c r="W565" s="21">
        <f t="shared" si="148"/>
        <v>0</v>
      </c>
      <c r="X565" s="21">
        <f t="shared" si="148"/>
        <v>0</v>
      </c>
      <c r="Y565" s="21">
        <f t="shared" si="148"/>
        <v>0</v>
      </c>
      <c r="Z565" s="21">
        <f t="shared" si="148"/>
        <v>0</v>
      </c>
      <c r="AA565" s="21">
        <f t="shared" si="148"/>
        <v>0</v>
      </c>
      <c r="AB565" s="21">
        <f t="shared" si="148"/>
        <v>0</v>
      </c>
      <c r="AC565" s="21">
        <f t="shared" si="148"/>
        <v>0</v>
      </c>
      <c r="AD565" s="21">
        <f t="shared" si="148"/>
        <v>0</v>
      </c>
      <c r="AE565" s="21">
        <f t="shared" si="148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49">+C569+C570</f>
        <v>0</v>
      </c>
      <c r="D568" s="21">
        <f t="shared" si="149"/>
        <v>0</v>
      </c>
      <c r="E568" s="21">
        <f t="shared" si="149"/>
        <v>0</v>
      </c>
      <c r="F568" s="21">
        <f t="shared" si="149"/>
        <v>0</v>
      </c>
      <c r="G568" s="21">
        <f t="shared" si="149"/>
        <v>0</v>
      </c>
      <c r="H568" s="21">
        <f t="shared" si="149"/>
        <v>0</v>
      </c>
      <c r="I568" s="21">
        <f t="shared" si="149"/>
        <v>0</v>
      </c>
      <c r="J568" s="21">
        <f t="shared" si="149"/>
        <v>0</v>
      </c>
      <c r="K568" s="21">
        <f t="shared" si="149"/>
        <v>0</v>
      </c>
      <c r="L568" s="21">
        <f t="shared" si="149"/>
        <v>0</v>
      </c>
      <c r="M568" s="21">
        <f t="shared" si="149"/>
        <v>0</v>
      </c>
      <c r="N568" s="21">
        <f t="shared" si="149"/>
        <v>0</v>
      </c>
      <c r="O568" s="21">
        <f t="shared" si="149"/>
        <v>0</v>
      </c>
      <c r="P568" s="21">
        <f t="shared" si="149"/>
        <v>0</v>
      </c>
      <c r="Q568" s="21">
        <f t="shared" si="149"/>
        <v>0</v>
      </c>
      <c r="R568" s="21">
        <f t="shared" si="149"/>
        <v>0</v>
      </c>
      <c r="S568" s="21">
        <f t="shared" si="149"/>
        <v>0</v>
      </c>
      <c r="T568" s="21">
        <f t="shared" si="149"/>
        <v>0</v>
      </c>
      <c r="U568" s="21">
        <f t="shared" si="149"/>
        <v>0</v>
      </c>
      <c r="V568" s="21">
        <f t="shared" si="149"/>
        <v>0</v>
      </c>
      <c r="W568" s="21">
        <f t="shared" si="149"/>
        <v>0</v>
      </c>
      <c r="X568" s="21">
        <f t="shared" si="149"/>
        <v>0</v>
      </c>
      <c r="Y568" s="21">
        <f t="shared" si="149"/>
        <v>0</v>
      </c>
      <c r="Z568" s="21">
        <f t="shared" si="149"/>
        <v>0</v>
      </c>
      <c r="AA568" s="21">
        <f t="shared" si="149"/>
        <v>0</v>
      </c>
      <c r="AB568" s="21">
        <f t="shared" si="149"/>
        <v>0</v>
      </c>
      <c r="AC568" s="21">
        <f t="shared" si="149"/>
        <v>0</v>
      </c>
      <c r="AD568" s="21">
        <f t="shared" si="149"/>
        <v>0</v>
      </c>
      <c r="AE568" s="21">
        <f t="shared" si="149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50">+C572+C573</f>
        <v>0</v>
      </c>
      <c r="D571" s="21">
        <f t="shared" si="150"/>
        <v>0</v>
      </c>
      <c r="E571" s="21">
        <f t="shared" si="150"/>
        <v>0</v>
      </c>
      <c r="F571" s="21">
        <f t="shared" si="150"/>
        <v>0</v>
      </c>
      <c r="G571" s="21">
        <f t="shared" si="150"/>
        <v>0</v>
      </c>
      <c r="H571" s="21">
        <f t="shared" si="150"/>
        <v>0</v>
      </c>
      <c r="I571" s="21">
        <f t="shared" si="150"/>
        <v>0</v>
      </c>
      <c r="J571" s="21">
        <f t="shared" si="150"/>
        <v>0</v>
      </c>
      <c r="K571" s="21">
        <f t="shared" si="150"/>
        <v>0</v>
      </c>
      <c r="L571" s="21">
        <f t="shared" si="150"/>
        <v>0</v>
      </c>
      <c r="M571" s="21">
        <f t="shared" si="150"/>
        <v>0</v>
      </c>
      <c r="N571" s="21">
        <f t="shared" si="150"/>
        <v>0</v>
      </c>
      <c r="O571" s="21">
        <f t="shared" si="150"/>
        <v>0</v>
      </c>
      <c r="P571" s="21">
        <f t="shared" si="150"/>
        <v>0</v>
      </c>
      <c r="Q571" s="21">
        <f t="shared" si="150"/>
        <v>0</v>
      </c>
      <c r="R571" s="21">
        <f t="shared" si="150"/>
        <v>0</v>
      </c>
      <c r="S571" s="21">
        <f t="shared" si="150"/>
        <v>0</v>
      </c>
      <c r="T571" s="21">
        <f t="shared" si="150"/>
        <v>0</v>
      </c>
      <c r="U571" s="21">
        <f t="shared" si="150"/>
        <v>0</v>
      </c>
      <c r="V571" s="21">
        <f t="shared" si="150"/>
        <v>0</v>
      </c>
      <c r="W571" s="21">
        <f t="shared" si="150"/>
        <v>0</v>
      </c>
      <c r="X571" s="21">
        <f t="shared" si="150"/>
        <v>0</v>
      </c>
      <c r="Y571" s="21">
        <f t="shared" si="150"/>
        <v>0</v>
      </c>
      <c r="Z571" s="21">
        <f t="shared" si="150"/>
        <v>0</v>
      </c>
      <c r="AA571" s="21">
        <f t="shared" si="150"/>
        <v>0</v>
      </c>
      <c r="AB571" s="21">
        <f t="shared" si="150"/>
        <v>0</v>
      </c>
      <c r="AC571" s="21">
        <f t="shared" si="150"/>
        <v>0</v>
      </c>
      <c r="AD571" s="21">
        <f t="shared" si="150"/>
        <v>0</v>
      </c>
      <c r="AE571" s="21">
        <f t="shared" si="150"/>
        <v>0</v>
      </c>
    </row>
    <row r="572" spans="1:31" x14ac:dyDescent="0.2">
      <c r="A572" s="9" t="s">
        <v>709</v>
      </c>
      <c r="B572" s="4" t="s">
        <v>710</v>
      </c>
      <c r="C572" s="35">
        <f t="shared" ref="C572:R573" si="151">+C416</f>
        <v>0</v>
      </c>
      <c r="D572" s="35">
        <f t="shared" si="151"/>
        <v>0</v>
      </c>
      <c r="E572" s="35">
        <f t="shared" si="151"/>
        <v>0</v>
      </c>
      <c r="F572" s="35">
        <f t="shared" si="151"/>
        <v>0</v>
      </c>
      <c r="G572" s="35">
        <f t="shared" si="151"/>
        <v>0</v>
      </c>
      <c r="H572" s="35">
        <f t="shared" si="151"/>
        <v>0</v>
      </c>
      <c r="I572" s="35">
        <f t="shared" si="151"/>
        <v>0</v>
      </c>
      <c r="J572" s="35">
        <f t="shared" si="151"/>
        <v>0</v>
      </c>
      <c r="K572" s="35">
        <f t="shared" si="151"/>
        <v>0</v>
      </c>
      <c r="L572" s="35">
        <f t="shared" si="151"/>
        <v>0</v>
      </c>
      <c r="M572" s="35">
        <f t="shared" si="151"/>
        <v>0</v>
      </c>
      <c r="N572" s="35">
        <f t="shared" si="151"/>
        <v>0</v>
      </c>
      <c r="O572" s="35">
        <f t="shared" si="151"/>
        <v>0</v>
      </c>
      <c r="P572" s="35">
        <f t="shared" si="151"/>
        <v>0</v>
      </c>
      <c r="Q572" s="35">
        <f t="shared" si="151"/>
        <v>0</v>
      </c>
      <c r="R572" s="35">
        <f t="shared" si="151"/>
        <v>0</v>
      </c>
      <c r="S572" s="35">
        <f t="shared" ref="D572:AE573" si="152">+S416</f>
        <v>0</v>
      </c>
      <c r="T572" s="35">
        <f t="shared" si="152"/>
        <v>0</v>
      </c>
      <c r="U572" s="35">
        <f t="shared" si="152"/>
        <v>0</v>
      </c>
      <c r="V572" s="35">
        <f t="shared" si="152"/>
        <v>0</v>
      </c>
      <c r="W572" s="35">
        <f t="shared" si="152"/>
        <v>0</v>
      </c>
      <c r="X572" s="35">
        <f t="shared" si="152"/>
        <v>0</v>
      </c>
      <c r="Y572" s="35">
        <f t="shared" si="152"/>
        <v>0</v>
      </c>
      <c r="Z572" s="35">
        <f t="shared" si="152"/>
        <v>0</v>
      </c>
      <c r="AA572" s="35">
        <f t="shared" si="152"/>
        <v>0</v>
      </c>
      <c r="AB572" s="35">
        <f t="shared" si="152"/>
        <v>0</v>
      </c>
      <c r="AC572" s="35">
        <f t="shared" si="152"/>
        <v>0</v>
      </c>
      <c r="AD572" s="35">
        <f t="shared" si="152"/>
        <v>0</v>
      </c>
      <c r="AE572" s="35">
        <f t="shared" si="152"/>
        <v>0</v>
      </c>
    </row>
    <row r="573" spans="1:31" x14ac:dyDescent="0.2">
      <c r="A573" s="9" t="s">
        <v>711</v>
      </c>
      <c r="B573" s="4" t="s">
        <v>712</v>
      </c>
      <c r="C573" s="35">
        <f t="shared" si="151"/>
        <v>0</v>
      </c>
      <c r="D573" s="35">
        <f t="shared" si="152"/>
        <v>0</v>
      </c>
      <c r="E573" s="35">
        <f t="shared" si="152"/>
        <v>0</v>
      </c>
      <c r="F573" s="35">
        <f t="shared" si="152"/>
        <v>0</v>
      </c>
      <c r="G573" s="35">
        <f t="shared" si="152"/>
        <v>0</v>
      </c>
      <c r="H573" s="35">
        <f t="shared" si="152"/>
        <v>0</v>
      </c>
      <c r="I573" s="35">
        <f t="shared" si="152"/>
        <v>0</v>
      </c>
      <c r="J573" s="35">
        <f t="shared" si="152"/>
        <v>0</v>
      </c>
      <c r="K573" s="35">
        <f t="shared" si="152"/>
        <v>0</v>
      </c>
      <c r="L573" s="35">
        <f t="shared" si="152"/>
        <v>0</v>
      </c>
      <c r="M573" s="35">
        <f t="shared" si="152"/>
        <v>0</v>
      </c>
      <c r="N573" s="35">
        <f t="shared" si="152"/>
        <v>0</v>
      </c>
      <c r="O573" s="35">
        <f t="shared" si="152"/>
        <v>0</v>
      </c>
      <c r="P573" s="35">
        <f t="shared" si="152"/>
        <v>0</v>
      </c>
      <c r="Q573" s="35">
        <f t="shared" si="152"/>
        <v>0</v>
      </c>
      <c r="R573" s="35">
        <f t="shared" si="152"/>
        <v>0</v>
      </c>
      <c r="S573" s="35">
        <f t="shared" si="152"/>
        <v>0</v>
      </c>
      <c r="T573" s="35">
        <f t="shared" si="152"/>
        <v>0</v>
      </c>
      <c r="U573" s="35">
        <f t="shared" si="152"/>
        <v>0</v>
      </c>
      <c r="V573" s="35">
        <f t="shared" si="152"/>
        <v>0</v>
      </c>
      <c r="W573" s="35">
        <f t="shared" si="152"/>
        <v>0</v>
      </c>
      <c r="X573" s="35">
        <f t="shared" si="152"/>
        <v>0</v>
      </c>
      <c r="Y573" s="35">
        <f t="shared" si="152"/>
        <v>0</v>
      </c>
      <c r="Z573" s="35">
        <f t="shared" si="152"/>
        <v>0</v>
      </c>
      <c r="AA573" s="35">
        <f t="shared" si="152"/>
        <v>0</v>
      </c>
      <c r="AB573" s="35">
        <f t="shared" si="152"/>
        <v>0</v>
      </c>
      <c r="AC573" s="35">
        <f t="shared" si="152"/>
        <v>0</v>
      </c>
      <c r="AD573" s="35">
        <f t="shared" si="152"/>
        <v>0</v>
      </c>
      <c r="AE573" s="35">
        <f t="shared" si="152"/>
        <v>0</v>
      </c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 t="shared" ref="C576:AE576" si="153">+C577+C578+C579+C580+C581</f>
        <v>3.7524218220638506E-2</v>
      </c>
      <c r="D576" s="28">
        <f t="shared" si="153"/>
        <v>3.6373686529103125E-2</v>
      </c>
      <c r="E576" s="28">
        <f t="shared" si="153"/>
        <v>4.7229965769357861E-2</v>
      </c>
      <c r="F576" s="28">
        <f t="shared" si="153"/>
        <v>5.6289296383296432E-2</v>
      </c>
      <c r="G576" s="28">
        <f t="shared" si="153"/>
        <v>6.489786337499899E-2</v>
      </c>
      <c r="H576" s="28">
        <f t="shared" si="153"/>
        <v>6.9843223200055704E-2</v>
      </c>
      <c r="I576" s="28">
        <f t="shared" si="153"/>
        <v>6.4829476252194596E-2</v>
      </c>
      <c r="J576" s="28">
        <f t="shared" si="153"/>
        <v>6.13635311986203E-2</v>
      </c>
      <c r="K576" s="28">
        <f t="shared" si="153"/>
        <v>5.7786474332498075E-2</v>
      </c>
      <c r="L576" s="28">
        <f t="shared" si="153"/>
        <v>6.0872914904022829E-2</v>
      </c>
      <c r="M576" s="28">
        <f t="shared" si="153"/>
        <v>6.4335946102179326E-2</v>
      </c>
      <c r="N576" s="28">
        <f t="shared" si="153"/>
        <v>5.8716609797877059E-2</v>
      </c>
      <c r="O576" s="28">
        <f t="shared" si="153"/>
        <v>4.9332429096754601E-2</v>
      </c>
      <c r="P576" s="28">
        <f t="shared" si="153"/>
        <v>4.9743421310152351E-2</v>
      </c>
      <c r="Q576" s="28">
        <f t="shared" si="153"/>
        <v>5.0507765167484939E-2</v>
      </c>
      <c r="R576" s="28">
        <f t="shared" si="153"/>
        <v>4.5134624372774129E-2</v>
      </c>
      <c r="S576" s="28">
        <f t="shared" si="153"/>
        <v>5.7512489779838874E-2</v>
      </c>
      <c r="T576" s="28">
        <f t="shared" si="153"/>
        <v>5.5172415462829111E-2</v>
      </c>
      <c r="U576" s="28">
        <f t="shared" si="153"/>
        <v>5.1796441624659212E-2</v>
      </c>
      <c r="V576" s="28">
        <f t="shared" si="153"/>
        <v>5.0213375352492991E-2</v>
      </c>
      <c r="W576" s="28">
        <f t="shared" si="153"/>
        <v>4.7674885816252698E-2</v>
      </c>
      <c r="X576" s="28">
        <f t="shared" si="153"/>
        <v>3.6392648182175344E-2</v>
      </c>
      <c r="Y576" s="28">
        <f t="shared" si="153"/>
        <v>4.0915541027217506E-2</v>
      </c>
      <c r="Z576" s="28">
        <f t="shared" si="153"/>
        <v>4.6411856690697861E-2</v>
      </c>
      <c r="AA576" s="28">
        <f t="shared" si="153"/>
        <v>4.8415249031282866E-2</v>
      </c>
      <c r="AB576" s="28">
        <f t="shared" si="153"/>
        <v>5.2182486985537471E-2</v>
      </c>
      <c r="AC576" s="28">
        <f t="shared" si="153"/>
        <v>5.3878832918085678E-2</v>
      </c>
      <c r="AD576" s="28">
        <f t="shared" si="153"/>
        <v>5.4779557709155505E-2</v>
      </c>
      <c r="AE576" s="28">
        <f t="shared" si="153"/>
        <v>6.1840148333765874E-2</v>
      </c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35">
        <f t="shared" ref="C578:R579" si="154">+C430</f>
        <v>0</v>
      </c>
      <c r="D578" s="35">
        <f t="shared" si="154"/>
        <v>0</v>
      </c>
      <c r="E578" s="35">
        <f t="shared" si="154"/>
        <v>0</v>
      </c>
      <c r="F578" s="35">
        <f t="shared" si="154"/>
        <v>0</v>
      </c>
      <c r="G578" s="35">
        <f t="shared" si="154"/>
        <v>0</v>
      </c>
      <c r="H578" s="35">
        <f t="shared" si="154"/>
        <v>0</v>
      </c>
      <c r="I578" s="35">
        <f t="shared" si="154"/>
        <v>0</v>
      </c>
      <c r="J578" s="35">
        <f t="shared" si="154"/>
        <v>0</v>
      </c>
      <c r="K578" s="35">
        <f t="shared" si="154"/>
        <v>0</v>
      </c>
      <c r="L578" s="35">
        <f t="shared" si="154"/>
        <v>0</v>
      </c>
      <c r="M578" s="35">
        <f t="shared" si="154"/>
        <v>0</v>
      </c>
      <c r="N578" s="35">
        <f t="shared" si="154"/>
        <v>0</v>
      </c>
      <c r="O578" s="35">
        <f t="shared" si="154"/>
        <v>1.3687499999999997E-2</v>
      </c>
      <c r="P578" s="35">
        <f t="shared" si="154"/>
        <v>1.3687499999999997E-2</v>
      </c>
      <c r="Q578" s="35">
        <f t="shared" si="154"/>
        <v>1.36875E-2</v>
      </c>
      <c r="R578" s="35">
        <f t="shared" si="154"/>
        <v>1.5487499999999998E-2</v>
      </c>
      <c r="S578" s="35">
        <f t="shared" ref="D578:AE579" si="155">+S430</f>
        <v>2.8627499999999997E-2</v>
      </c>
      <c r="T578" s="35">
        <f t="shared" si="155"/>
        <v>2.8627499999999997E-2</v>
      </c>
      <c r="U578" s="35">
        <f t="shared" si="155"/>
        <v>2.6827500000000001E-2</v>
      </c>
      <c r="V578" s="35">
        <f t="shared" si="155"/>
        <v>2.6827500000000001E-2</v>
      </c>
      <c r="W578" s="35">
        <f t="shared" si="155"/>
        <v>2.6827499999999997E-2</v>
      </c>
      <c r="X578" s="35">
        <f t="shared" si="155"/>
        <v>1.7139227999999999E-2</v>
      </c>
      <c r="Y578" s="35">
        <f t="shared" si="155"/>
        <v>2.0590956000000004E-2</v>
      </c>
      <c r="Z578" s="35">
        <f t="shared" si="155"/>
        <v>2.4042684000000005E-2</v>
      </c>
      <c r="AA578" s="35">
        <f t="shared" si="155"/>
        <v>2.749441200000001E-2</v>
      </c>
      <c r="AB578" s="35">
        <f t="shared" si="155"/>
        <v>3.2507559000000005E-2</v>
      </c>
      <c r="AC578" s="35">
        <f t="shared" si="155"/>
        <v>3.4718495999999988E-2</v>
      </c>
      <c r="AD578" s="35">
        <f t="shared" si="155"/>
        <v>3.485922000000001E-2</v>
      </c>
      <c r="AE578" s="35">
        <f t="shared" si="155"/>
        <v>4.1137634999999999E-2</v>
      </c>
    </row>
    <row r="579" spans="1:31" x14ac:dyDescent="0.2">
      <c r="A579" s="9" t="s">
        <v>730</v>
      </c>
      <c r="B579" s="4" t="s">
        <v>731</v>
      </c>
      <c r="C579" s="35">
        <f t="shared" si="154"/>
        <v>6.1780009704102859E-4</v>
      </c>
      <c r="D579" s="35">
        <f t="shared" si="155"/>
        <v>6.310210141350067E-4</v>
      </c>
      <c r="E579" s="35">
        <f t="shared" si="155"/>
        <v>6.5288644489907698E-4</v>
      </c>
      <c r="F579" s="35">
        <f t="shared" si="155"/>
        <v>6.6242734563544197E-4</v>
      </c>
      <c r="G579" s="35">
        <f t="shared" si="155"/>
        <v>6.677062368085669E-4</v>
      </c>
      <c r="H579" s="35">
        <f t="shared" si="155"/>
        <v>6.8383229352656102E-4</v>
      </c>
      <c r="I579" s="35">
        <f t="shared" si="155"/>
        <v>6.9947802555138405E-4</v>
      </c>
      <c r="J579" s="35">
        <f t="shared" si="155"/>
        <v>7.1703753231992285E-4</v>
      </c>
      <c r="K579" s="35">
        <f t="shared" si="155"/>
        <v>7.2532142668810858E-4</v>
      </c>
      <c r="L579" s="35">
        <f t="shared" si="155"/>
        <v>7.1859031763843798E-4</v>
      </c>
      <c r="M579" s="35">
        <f t="shared" si="155"/>
        <v>7.2945285019808555E-4</v>
      </c>
      <c r="N579" s="35">
        <f t="shared" si="155"/>
        <v>7.3405308758751691E-4</v>
      </c>
      <c r="O579" s="35">
        <f t="shared" si="155"/>
        <v>7.5411174726828113E-4</v>
      </c>
      <c r="P579" s="35">
        <f t="shared" si="155"/>
        <v>7.713812505393136E-4</v>
      </c>
      <c r="Q579" s="35">
        <f t="shared" si="155"/>
        <v>7.911755785923538E-4</v>
      </c>
      <c r="R579" s="35">
        <f t="shared" si="155"/>
        <v>8.103565698111705E-4</v>
      </c>
      <c r="S579" s="35">
        <f t="shared" si="155"/>
        <v>8.2791325032372139E-4</v>
      </c>
      <c r="T579" s="35">
        <f t="shared" si="155"/>
        <v>8.4598349230887934E-4</v>
      </c>
      <c r="U579" s="35">
        <f t="shared" si="155"/>
        <v>8.0058154661605426E-4</v>
      </c>
      <c r="V579" s="35">
        <f t="shared" si="155"/>
        <v>8.2639875459222757E-4</v>
      </c>
      <c r="W579" s="35">
        <f t="shared" si="155"/>
        <v>8.6493449255897075E-4</v>
      </c>
      <c r="X579" s="35">
        <f t="shared" si="155"/>
        <v>9.2647447812464377E-4</v>
      </c>
      <c r="Y579" s="35">
        <f t="shared" si="155"/>
        <v>9.374976446596987E-4</v>
      </c>
      <c r="Z579" s="35">
        <f t="shared" si="155"/>
        <v>9.5387217541784348E-4</v>
      </c>
      <c r="AA579" s="35">
        <f t="shared" si="155"/>
        <v>8.0737976612166404E-4</v>
      </c>
      <c r="AB579" s="35">
        <f t="shared" si="155"/>
        <v>8.5805212741573865E-4</v>
      </c>
      <c r="AC579" s="35">
        <f t="shared" si="155"/>
        <v>8.7507755071349427E-4</v>
      </c>
      <c r="AD579" s="35">
        <f t="shared" si="155"/>
        <v>9.9171659374627948E-4</v>
      </c>
      <c r="AE579" s="35">
        <f t="shared" si="155"/>
        <v>1.1036916209714481E-3</v>
      </c>
    </row>
    <row r="580" spans="1:31" x14ac:dyDescent="0.2">
      <c r="A580" s="9" t="s">
        <v>736</v>
      </c>
      <c r="B580" s="4" t="s">
        <v>737</v>
      </c>
      <c r="C580" s="35">
        <f>+C434</f>
        <v>3.6906418123597476E-2</v>
      </c>
      <c r="D580" s="35">
        <f t="shared" ref="D580:AE580" si="156">+D434</f>
        <v>3.5742665514968117E-2</v>
      </c>
      <c r="E580" s="35">
        <f t="shared" si="156"/>
        <v>4.6577079324458787E-2</v>
      </c>
      <c r="F580" s="35">
        <f t="shared" si="156"/>
        <v>5.5626869037660988E-2</v>
      </c>
      <c r="G580" s="35">
        <f t="shared" si="156"/>
        <v>6.4230157138190427E-2</v>
      </c>
      <c r="H580" s="35">
        <f t="shared" si="156"/>
        <v>6.9159390906529145E-2</v>
      </c>
      <c r="I580" s="35">
        <f t="shared" si="156"/>
        <v>6.4129998226643212E-2</v>
      </c>
      <c r="J580" s="35">
        <f t="shared" si="156"/>
        <v>6.0646493666300379E-2</v>
      </c>
      <c r="K580" s="35">
        <f t="shared" si="156"/>
        <v>5.7061152905809966E-2</v>
      </c>
      <c r="L580" s="35">
        <f t="shared" si="156"/>
        <v>6.0154324586384388E-2</v>
      </c>
      <c r="M580" s="35">
        <f t="shared" si="156"/>
        <v>6.3606493251981241E-2</v>
      </c>
      <c r="N580" s="35">
        <f t="shared" si="156"/>
        <v>5.798255671028954E-2</v>
      </c>
      <c r="O580" s="35">
        <f t="shared" si="156"/>
        <v>3.4890817349486319E-2</v>
      </c>
      <c r="P580" s="35">
        <f t="shared" si="156"/>
        <v>3.528454005961304E-2</v>
      </c>
      <c r="Q580" s="35">
        <f t="shared" si="156"/>
        <v>3.6029089588892581E-2</v>
      </c>
      <c r="R580" s="35">
        <f t="shared" si="156"/>
        <v>2.8836767802962956E-2</v>
      </c>
      <c r="S580" s="35">
        <f t="shared" si="156"/>
        <v>2.8057076529515151E-2</v>
      </c>
      <c r="T580" s="35">
        <f t="shared" si="156"/>
        <v>2.5698931970520231E-2</v>
      </c>
      <c r="U580" s="35">
        <f t="shared" si="156"/>
        <v>2.4168360078043162E-2</v>
      </c>
      <c r="V580" s="35">
        <f t="shared" si="156"/>
        <v>2.2559476597900762E-2</v>
      </c>
      <c r="W580" s="35">
        <f t="shared" si="156"/>
        <v>1.998245132369373E-2</v>
      </c>
      <c r="X580" s="35">
        <f t="shared" si="156"/>
        <v>1.83269457040507E-2</v>
      </c>
      <c r="Y580" s="35">
        <f t="shared" si="156"/>
        <v>1.9387087382557806E-2</v>
      </c>
      <c r="Z580" s="35">
        <f t="shared" si="156"/>
        <v>2.1415300515280011E-2</v>
      </c>
      <c r="AA580" s="35">
        <f t="shared" si="156"/>
        <v>2.0113457265161193E-2</v>
      </c>
      <c r="AB580" s="35">
        <f t="shared" si="156"/>
        <v>1.881687585812173E-2</v>
      </c>
      <c r="AC580" s="35">
        <f t="shared" si="156"/>
        <v>1.8285259367372197E-2</v>
      </c>
      <c r="AD580" s="35">
        <f t="shared" si="156"/>
        <v>1.892862111540922E-2</v>
      </c>
      <c r="AE580" s="35">
        <f t="shared" si="156"/>
        <v>1.9598821712794427E-2</v>
      </c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57">+C585+C586</f>
        <v>0</v>
      </c>
      <c r="D584" s="21">
        <f t="shared" si="157"/>
        <v>0</v>
      </c>
      <c r="E584" s="21">
        <f t="shared" si="157"/>
        <v>0</v>
      </c>
      <c r="F584" s="21">
        <f t="shared" si="157"/>
        <v>0</v>
      </c>
      <c r="G584" s="21">
        <f t="shared" si="157"/>
        <v>0</v>
      </c>
      <c r="H584" s="21">
        <f t="shared" si="157"/>
        <v>0</v>
      </c>
      <c r="I584" s="21">
        <f t="shared" si="157"/>
        <v>0</v>
      </c>
      <c r="J584" s="21">
        <f t="shared" si="157"/>
        <v>0</v>
      </c>
      <c r="K584" s="21">
        <f t="shared" si="157"/>
        <v>0</v>
      </c>
      <c r="L584" s="21">
        <f t="shared" si="157"/>
        <v>0</v>
      </c>
      <c r="M584" s="21">
        <f t="shared" si="157"/>
        <v>0</v>
      </c>
      <c r="N584" s="21">
        <f t="shared" si="157"/>
        <v>0</v>
      </c>
      <c r="O584" s="21">
        <f t="shared" si="157"/>
        <v>0</v>
      </c>
      <c r="P584" s="21">
        <f t="shared" si="157"/>
        <v>0</v>
      </c>
      <c r="Q584" s="21">
        <f t="shared" si="157"/>
        <v>0</v>
      </c>
      <c r="R584" s="21">
        <f t="shared" si="157"/>
        <v>0</v>
      </c>
      <c r="S584" s="21">
        <f t="shared" si="157"/>
        <v>0</v>
      </c>
      <c r="T584" s="21">
        <f t="shared" si="157"/>
        <v>0</v>
      </c>
      <c r="U584" s="21">
        <f t="shared" si="157"/>
        <v>0</v>
      </c>
      <c r="V584" s="21">
        <f t="shared" si="157"/>
        <v>0</v>
      </c>
      <c r="W584" s="21">
        <f t="shared" si="157"/>
        <v>0</v>
      </c>
      <c r="X584" s="21">
        <f t="shared" si="157"/>
        <v>0</v>
      </c>
      <c r="Y584" s="21">
        <f t="shared" si="157"/>
        <v>0</v>
      </c>
      <c r="Z584" s="21">
        <f t="shared" si="157"/>
        <v>0</v>
      </c>
      <c r="AA584" s="21">
        <f t="shared" si="157"/>
        <v>0</v>
      </c>
      <c r="AB584" s="21">
        <f t="shared" si="157"/>
        <v>0</v>
      </c>
      <c r="AC584" s="21">
        <f t="shared" si="157"/>
        <v>0</v>
      </c>
      <c r="AD584" s="21">
        <f t="shared" si="157"/>
        <v>0</v>
      </c>
      <c r="AE584" s="21">
        <f t="shared" si="157"/>
        <v>0</v>
      </c>
    </row>
    <row r="585" spans="1:31" x14ac:dyDescent="0.2">
      <c r="A585" s="9" t="s">
        <v>222</v>
      </c>
      <c r="B585" s="4" t="s">
        <v>223</v>
      </c>
      <c r="C585" s="35">
        <f t="shared" ref="C585:R587" si="158">+C441</f>
        <v>0</v>
      </c>
      <c r="D585" s="35">
        <f t="shared" si="158"/>
        <v>0</v>
      </c>
      <c r="E585" s="35">
        <f t="shared" si="158"/>
        <v>0</v>
      </c>
      <c r="F585" s="35">
        <f t="shared" si="158"/>
        <v>0</v>
      </c>
      <c r="G585" s="35">
        <f t="shared" si="158"/>
        <v>0</v>
      </c>
      <c r="H585" s="35">
        <f t="shared" si="158"/>
        <v>0</v>
      </c>
      <c r="I585" s="35">
        <f t="shared" si="158"/>
        <v>0</v>
      </c>
      <c r="J585" s="35">
        <f t="shared" si="158"/>
        <v>0</v>
      </c>
      <c r="K585" s="35">
        <f t="shared" si="158"/>
        <v>0</v>
      </c>
      <c r="L585" s="35">
        <f t="shared" si="158"/>
        <v>0</v>
      </c>
      <c r="M585" s="35">
        <f t="shared" si="158"/>
        <v>0</v>
      </c>
      <c r="N585" s="35">
        <f t="shared" si="158"/>
        <v>0</v>
      </c>
      <c r="O585" s="35">
        <f t="shared" si="158"/>
        <v>0</v>
      </c>
      <c r="P585" s="35">
        <f t="shared" si="158"/>
        <v>0</v>
      </c>
      <c r="Q585" s="35">
        <f t="shared" si="158"/>
        <v>0</v>
      </c>
      <c r="R585" s="35">
        <f t="shared" si="158"/>
        <v>0</v>
      </c>
      <c r="S585" s="35">
        <f t="shared" ref="D585:AE587" si="159">+S441</f>
        <v>0</v>
      </c>
      <c r="T585" s="35">
        <f t="shared" si="159"/>
        <v>0</v>
      </c>
      <c r="U585" s="35">
        <f t="shared" si="159"/>
        <v>0</v>
      </c>
      <c r="V585" s="35">
        <f t="shared" si="159"/>
        <v>0</v>
      </c>
      <c r="W585" s="35">
        <f t="shared" si="159"/>
        <v>0</v>
      </c>
      <c r="X585" s="35">
        <f t="shared" si="159"/>
        <v>0</v>
      </c>
      <c r="Y585" s="35">
        <f t="shared" si="159"/>
        <v>0</v>
      </c>
      <c r="Z585" s="35">
        <f t="shared" si="159"/>
        <v>0</v>
      </c>
      <c r="AA585" s="35">
        <f t="shared" si="159"/>
        <v>0</v>
      </c>
      <c r="AB585" s="35">
        <f t="shared" si="159"/>
        <v>0</v>
      </c>
      <c r="AC585" s="35">
        <f t="shared" si="159"/>
        <v>0</v>
      </c>
      <c r="AD585" s="35">
        <f t="shared" si="159"/>
        <v>0</v>
      </c>
      <c r="AE585" s="35">
        <f t="shared" si="159"/>
        <v>0</v>
      </c>
    </row>
    <row r="586" spans="1:31" x14ac:dyDescent="0.2">
      <c r="A586" s="9" t="s">
        <v>224</v>
      </c>
      <c r="B586" s="4" t="s">
        <v>225</v>
      </c>
      <c r="C586" s="35">
        <f t="shared" si="158"/>
        <v>0</v>
      </c>
      <c r="D586" s="35">
        <f t="shared" si="159"/>
        <v>0</v>
      </c>
      <c r="E586" s="35">
        <f t="shared" si="159"/>
        <v>0</v>
      </c>
      <c r="F586" s="35">
        <f t="shared" si="159"/>
        <v>0</v>
      </c>
      <c r="G586" s="35">
        <f t="shared" si="159"/>
        <v>0</v>
      </c>
      <c r="H586" s="35">
        <f t="shared" si="159"/>
        <v>0</v>
      </c>
      <c r="I586" s="35">
        <f t="shared" si="159"/>
        <v>0</v>
      </c>
      <c r="J586" s="35">
        <f t="shared" si="159"/>
        <v>0</v>
      </c>
      <c r="K586" s="35">
        <f t="shared" si="159"/>
        <v>0</v>
      </c>
      <c r="L586" s="35">
        <f t="shared" si="159"/>
        <v>0</v>
      </c>
      <c r="M586" s="35">
        <f t="shared" si="159"/>
        <v>0</v>
      </c>
      <c r="N586" s="35">
        <f t="shared" si="159"/>
        <v>0</v>
      </c>
      <c r="O586" s="35">
        <f t="shared" si="159"/>
        <v>0</v>
      </c>
      <c r="P586" s="35">
        <f t="shared" si="159"/>
        <v>0</v>
      </c>
      <c r="Q586" s="35">
        <f t="shared" si="159"/>
        <v>0</v>
      </c>
      <c r="R586" s="35">
        <f t="shared" si="159"/>
        <v>0</v>
      </c>
      <c r="S586" s="35">
        <f t="shared" si="159"/>
        <v>0</v>
      </c>
      <c r="T586" s="35">
        <f t="shared" si="159"/>
        <v>0</v>
      </c>
      <c r="U586" s="35">
        <f t="shared" si="159"/>
        <v>0</v>
      </c>
      <c r="V586" s="35">
        <f t="shared" si="159"/>
        <v>0</v>
      </c>
      <c r="W586" s="35">
        <f t="shared" si="159"/>
        <v>0</v>
      </c>
      <c r="X586" s="35">
        <f t="shared" si="159"/>
        <v>0</v>
      </c>
      <c r="Y586" s="35">
        <f t="shared" si="159"/>
        <v>0</v>
      </c>
      <c r="Z586" s="35">
        <f t="shared" si="159"/>
        <v>0</v>
      </c>
      <c r="AA586" s="35">
        <f t="shared" si="159"/>
        <v>0</v>
      </c>
      <c r="AB586" s="35">
        <f t="shared" si="159"/>
        <v>0</v>
      </c>
      <c r="AC586" s="35">
        <f t="shared" si="159"/>
        <v>0</v>
      </c>
      <c r="AD586" s="35">
        <f t="shared" si="159"/>
        <v>0</v>
      </c>
      <c r="AE586" s="35">
        <f t="shared" si="159"/>
        <v>0</v>
      </c>
    </row>
    <row r="587" spans="1:31" x14ac:dyDescent="0.2">
      <c r="A587" s="9" t="s">
        <v>226</v>
      </c>
      <c r="B587" s="4" t="s">
        <v>141</v>
      </c>
      <c r="C587" s="37">
        <f t="shared" si="158"/>
        <v>0</v>
      </c>
      <c r="D587" s="37">
        <f t="shared" si="159"/>
        <v>0</v>
      </c>
      <c r="E587" s="37">
        <f t="shared" si="159"/>
        <v>0</v>
      </c>
      <c r="F587" s="37">
        <f t="shared" si="159"/>
        <v>0</v>
      </c>
      <c r="G587" s="37">
        <f t="shared" si="159"/>
        <v>0</v>
      </c>
      <c r="H587" s="37">
        <f t="shared" si="159"/>
        <v>0</v>
      </c>
      <c r="I587" s="37">
        <f t="shared" si="159"/>
        <v>0</v>
      </c>
      <c r="J587" s="37">
        <f t="shared" si="159"/>
        <v>0</v>
      </c>
      <c r="K587" s="37">
        <f t="shared" si="159"/>
        <v>0</v>
      </c>
      <c r="L587" s="37">
        <f t="shared" si="159"/>
        <v>0</v>
      </c>
      <c r="M587" s="37">
        <f t="shared" si="159"/>
        <v>0</v>
      </c>
      <c r="N587" s="37">
        <f t="shared" si="159"/>
        <v>0</v>
      </c>
      <c r="O587" s="37">
        <f t="shared" si="159"/>
        <v>0</v>
      </c>
      <c r="P587" s="37">
        <f t="shared" si="159"/>
        <v>0</v>
      </c>
      <c r="Q587" s="37">
        <f t="shared" si="159"/>
        <v>0</v>
      </c>
      <c r="R587" s="37">
        <f t="shared" si="159"/>
        <v>0</v>
      </c>
      <c r="S587" s="37">
        <f t="shared" si="159"/>
        <v>0</v>
      </c>
      <c r="T587" s="37">
        <f t="shared" si="159"/>
        <v>0</v>
      </c>
      <c r="U587" s="37">
        <f t="shared" si="159"/>
        <v>0</v>
      </c>
      <c r="V587" s="37">
        <f t="shared" si="159"/>
        <v>0</v>
      </c>
      <c r="W587" s="37">
        <f t="shared" si="159"/>
        <v>0</v>
      </c>
      <c r="X587" s="37">
        <f t="shared" si="159"/>
        <v>0</v>
      </c>
      <c r="Y587" s="37">
        <f t="shared" si="159"/>
        <v>0</v>
      </c>
      <c r="Z587" s="37">
        <f t="shared" si="159"/>
        <v>0</v>
      </c>
      <c r="AA587" s="37">
        <f t="shared" si="159"/>
        <v>0</v>
      </c>
      <c r="AB587" s="37">
        <f t="shared" si="159"/>
        <v>0</v>
      </c>
      <c r="AC587" s="37">
        <f t="shared" si="159"/>
        <v>0</v>
      </c>
      <c r="AD587" s="37">
        <f t="shared" si="159"/>
        <v>0</v>
      </c>
      <c r="AE587" s="37">
        <f t="shared" si="159"/>
        <v>0</v>
      </c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60">+C599-C4</f>
        <v>0</v>
      </c>
      <c r="D597" s="72">
        <f t="shared" si="160"/>
        <v>0</v>
      </c>
      <c r="E597" s="72">
        <f t="shared" si="160"/>
        <v>0</v>
      </c>
      <c r="F597" s="72">
        <f t="shared" si="160"/>
        <v>0</v>
      </c>
      <c r="G597" s="72">
        <f t="shared" si="160"/>
        <v>0</v>
      </c>
      <c r="H597" s="72">
        <f t="shared" si="160"/>
        <v>0</v>
      </c>
      <c r="I597" s="72">
        <f t="shared" si="160"/>
        <v>0</v>
      </c>
      <c r="J597" s="72">
        <f t="shared" si="160"/>
        <v>0</v>
      </c>
      <c r="K597" s="72">
        <f t="shared" si="160"/>
        <v>0</v>
      </c>
      <c r="L597" s="72">
        <f t="shared" si="160"/>
        <v>0</v>
      </c>
      <c r="M597" s="72">
        <f t="shared" si="160"/>
        <v>0</v>
      </c>
      <c r="N597" s="72">
        <f t="shared" si="160"/>
        <v>0</v>
      </c>
      <c r="O597" s="72">
        <f t="shared" si="160"/>
        <v>0</v>
      </c>
      <c r="P597" s="72">
        <f t="shared" si="160"/>
        <v>0</v>
      </c>
      <c r="Q597" s="72">
        <f t="shared" si="160"/>
        <v>0</v>
      </c>
      <c r="R597" s="72">
        <f t="shared" si="160"/>
        <v>0</v>
      </c>
      <c r="S597" s="72">
        <f t="shared" si="160"/>
        <v>0</v>
      </c>
      <c r="T597" s="72">
        <f t="shared" si="160"/>
        <v>0</v>
      </c>
      <c r="U597" s="72">
        <f t="shared" si="160"/>
        <v>0</v>
      </c>
      <c r="V597" s="72">
        <f t="shared" si="160"/>
        <v>0</v>
      </c>
      <c r="W597" s="72">
        <f t="shared" si="160"/>
        <v>0</v>
      </c>
      <c r="X597" s="72">
        <f t="shared" si="160"/>
        <v>0</v>
      </c>
      <c r="Y597" s="72">
        <f t="shared" si="160"/>
        <v>0</v>
      </c>
      <c r="Z597" s="72">
        <f t="shared" si="160"/>
        <v>0</v>
      </c>
      <c r="AA597" s="72">
        <f t="shared" si="160"/>
        <v>0</v>
      </c>
      <c r="AB597" s="72">
        <f t="shared" si="160"/>
        <v>0</v>
      </c>
      <c r="AC597" s="72">
        <f t="shared" si="160"/>
        <v>0</v>
      </c>
      <c r="AD597" s="72">
        <f t="shared" si="160"/>
        <v>0</v>
      </c>
      <c r="AE597" s="72">
        <f t="shared" si="160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161">+C600+C604+C613+C624+C633</f>
        <v>1.2116496300472648</v>
      </c>
      <c r="D599" s="28">
        <f t="shared" si="161"/>
        <v>1.2237502526843467</v>
      </c>
      <c r="E599" s="28">
        <f t="shared" si="161"/>
        <v>1.2810628057064815</v>
      </c>
      <c r="F599" s="28">
        <f t="shared" si="161"/>
        <v>1.3667337189397171</v>
      </c>
      <c r="G599" s="28">
        <f t="shared" si="161"/>
        <v>1.4595005707090938</v>
      </c>
      <c r="H599" s="28">
        <f t="shared" si="161"/>
        <v>1.5085265834894994</v>
      </c>
      <c r="I599" s="28">
        <f t="shared" si="161"/>
        <v>1.5214760618950669</v>
      </c>
      <c r="J599" s="28">
        <f t="shared" si="161"/>
        <v>1.4969505890355019</v>
      </c>
      <c r="K599" s="28">
        <f t="shared" si="161"/>
        <v>1.4794871304248467</v>
      </c>
      <c r="L599" s="28">
        <f t="shared" si="161"/>
        <v>1.5630970252275465</v>
      </c>
      <c r="M599" s="28">
        <f t="shared" si="161"/>
        <v>1.4484221946360396</v>
      </c>
      <c r="N599" s="28">
        <f t="shared" si="161"/>
        <v>1.4955516584459516</v>
      </c>
      <c r="O599" s="28">
        <f t="shared" si="161"/>
        <v>1.5936509076193932</v>
      </c>
      <c r="P599" s="28">
        <f t="shared" si="161"/>
        <v>1.5085180306853867</v>
      </c>
      <c r="Q599" s="28">
        <f t="shared" si="161"/>
        <v>1.6531629201668536</v>
      </c>
      <c r="R599" s="28">
        <f t="shared" si="161"/>
        <v>1.6068371972282982</v>
      </c>
      <c r="S599" s="28">
        <f t="shared" si="161"/>
        <v>1.6720585421827572</v>
      </c>
      <c r="T599" s="28">
        <f t="shared" si="161"/>
        <v>1.7545052060108941</v>
      </c>
      <c r="U599" s="28">
        <f t="shared" si="161"/>
        <v>1.8688020970323131</v>
      </c>
      <c r="V599" s="28">
        <f t="shared" si="161"/>
        <v>1.9416043647844334</v>
      </c>
      <c r="W599" s="28">
        <f t="shared" si="161"/>
        <v>2.0261350653636523</v>
      </c>
      <c r="X599" s="28">
        <f t="shared" si="161"/>
        <v>1.923667173426874</v>
      </c>
      <c r="Y599" s="28">
        <f t="shared" si="161"/>
        <v>1.8328337055995996</v>
      </c>
      <c r="Z599" s="28">
        <f t="shared" si="161"/>
        <v>1.839813006025466</v>
      </c>
      <c r="AA599" s="28">
        <f t="shared" si="161"/>
        <v>1.8135874410854216</v>
      </c>
      <c r="AB599" s="28">
        <f t="shared" si="161"/>
        <v>1.9028545100162777</v>
      </c>
      <c r="AC599" s="28">
        <f t="shared" si="161"/>
        <v>1.9452178510599689</v>
      </c>
      <c r="AD599" s="28">
        <f t="shared" si="161"/>
        <v>2.5073524861397458</v>
      </c>
      <c r="AE599" s="28">
        <f t="shared" si="161"/>
        <v>2.0465743478096821</v>
      </c>
    </row>
    <row r="600" spans="1:31" x14ac:dyDescent="0.2">
      <c r="A600" s="6" t="s">
        <v>19</v>
      </c>
      <c r="B600" s="7" t="s">
        <v>20</v>
      </c>
      <c r="C600" s="28">
        <f t="shared" ref="C600:AE600" si="162">+C601+C602+C603</f>
        <v>3.3583053178970479E-2</v>
      </c>
      <c r="D600" s="28">
        <f t="shared" si="162"/>
        <v>3.4208316596202729E-2</v>
      </c>
      <c r="E600" s="28">
        <f t="shared" si="162"/>
        <v>3.6693572626111066E-2</v>
      </c>
      <c r="F600" s="28">
        <f t="shared" si="162"/>
        <v>3.9337818635932949E-2</v>
      </c>
      <c r="G600" s="28">
        <f t="shared" si="162"/>
        <v>4.2911590462849453E-2</v>
      </c>
      <c r="H600" s="28">
        <f t="shared" si="162"/>
        <v>4.6746002191278911E-2</v>
      </c>
      <c r="I600" s="28">
        <f t="shared" si="162"/>
        <v>5.1170557161993986E-2</v>
      </c>
      <c r="J600" s="28">
        <f t="shared" si="162"/>
        <v>5.4432212340393325E-2</v>
      </c>
      <c r="K600" s="28">
        <f t="shared" si="162"/>
        <v>5.680616443806695E-2</v>
      </c>
      <c r="L600" s="28">
        <f t="shared" si="162"/>
        <v>6.043543954820902E-2</v>
      </c>
      <c r="M600" s="28">
        <f t="shared" si="162"/>
        <v>6.2816255095183626E-2</v>
      </c>
      <c r="N600" s="28">
        <f t="shared" si="162"/>
        <v>6.1918340304524942E-2</v>
      </c>
      <c r="O600" s="28">
        <f t="shared" si="162"/>
        <v>6.580283334691743E-2</v>
      </c>
      <c r="P600" s="28">
        <f t="shared" si="162"/>
        <v>6.2418092654234439E-2</v>
      </c>
      <c r="Q600" s="28">
        <f t="shared" si="162"/>
        <v>6.2357978325694126E-2</v>
      </c>
      <c r="R600" s="28">
        <f t="shared" si="162"/>
        <v>6.8418458549143524E-2</v>
      </c>
      <c r="S600" s="28">
        <f t="shared" si="162"/>
        <v>6.8502012682524274E-2</v>
      </c>
      <c r="T600" s="28">
        <f t="shared" si="162"/>
        <v>7.7086543541082853E-2</v>
      </c>
      <c r="U600" s="28">
        <f t="shared" si="162"/>
        <v>8.1104859153347586E-2</v>
      </c>
      <c r="V600" s="28">
        <f t="shared" si="162"/>
        <v>8.0116415356315071E-2</v>
      </c>
      <c r="W600" s="28">
        <f t="shared" si="162"/>
        <v>8.5934640157704648E-2</v>
      </c>
      <c r="X600" s="28">
        <f t="shared" si="162"/>
        <v>9.087396859982963E-2</v>
      </c>
      <c r="Y600" s="28">
        <f t="shared" si="162"/>
        <v>9.1429620155116714E-2</v>
      </c>
      <c r="Z600" s="28">
        <f t="shared" si="162"/>
        <v>9.5280251892488441E-2</v>
      </c>
      <c r="AA600" s="28">
        <f t="shared" si="162"/>
        <v>9.2680471381933777E-2</v>
      </c>
      <c r="AB600" s="28">
        <f t="shared" si="162"/>
        <v>9.7304346513612458E-2</v>
      </c>
      <c r="AC600" s="28">
        <f t="shared" si="162"/>
        <v>0.10554461731816363</v>
      </c>
      <c r="AD600" s="28">
        <f t="shared" si="162"/>
        <v>0.11261451386817663</v>
      </c>
      <c r="AE600" s="28">
        <f t="shared" si="162"/>
        <v>0.11210885281024209</v>
      </c>
    </row>
    <row r="601" spans="1:31" x14ac:dyDescent="0.2">
      <c r="A601" s="8" t="s">
        <v>23</v>
      </c>
      <c r="B601" s="4" t="s">
        <v>24</v>
      </c>
      <c r="C601" s="37">
        <f>+C457</f>
        <v>3.3583053178970479E-2</v>
      </c>
      <c r="D601" s="37">
        <f t="shared" ref="D601:AE601" si="163">+D457</f>
        <v>3.4208316596202729E-2</v>
      </c>
      <c r="E601" s="37">
        <f t="shared" si="163"/>
        <v>3.6693572626111066E-2</v>
      </c>
      <c r="F601" s="37">
        <f t="shared" si="163"/>
        <v>3.9337818635932949E-2</v>
      </c>
      <c r="G601" s="37">
        <f t="shared" si="163"/>
        <v>4.2911590462849453E-2</v>
      </c>
      <c r="H601" s="37">
        <f t="shared" si="163"/>
        <v>4.6746002191278911E-2</v>
      </c>
      <c r="I601" s="37">
        <f t="shared" si="163"/>
        <v>5.1170557161993986E-2</v>
      </c>
      <c r="J601" s="37">
        <f t="shared" si="163"/>
        <v>5.4432212340393325E-2</v>
      </c>
      <c r="K601" s="37">
        <f t="shared" si="163"/>
        <v>5.680616443806695E-2</v>
      </c>
      <c r="L601" s="37">
        <f t="shared" si="163"/>
        <v>6.043543954820902E-2</v>
      </c>
      <c r="M601" s="37">
        <f t="shared" si="163"/>
        <v>6.2816255095183626E-2</v>
      </c>
      <c r="N601" s="37">
        <f t="shared" si="163"/>
        <v>6.1918340304524942E-2</v>
      </c>
      <c r="O601" s="37">
        <f t="shared" si="163"/>
        <v>6.580283334691743E-2</v>
      </c>
      <c r="P601" s="37">
        <f t="shared" si="163"/>
        <v>6.2418092654234439E-2</v>
      </c>
      <c r="Q601" s="37">
        <f t="shared" si="163"/>
        <v>6.2357978325694126E-2</v>
      </c>
      <c r="R601" s="37">
        <f t="shared" si="163"/>
        <v>6.8418458549143524E-2</v>
      </c>
      <c r="S601" s="37">
        <f t="shared" si="163"/>
        <v>6.8502012682524274E-2</v>
      </c>
      <c r="T601" s="37">
        <f t="shared" si="163"/>
        <v>7.7086543541082853E-2</v>
      </c>
      <c r="U601" s="37">
        <f t="shared" si="163"/>
        <v>8.1104859153347586E-2</v>
      </c>
      <c r="V601" s="37">
        <f t="shared" si="163"/>
        <v>8.0116415356315071E-2</v>
      </c>
      <c r="W601" s="37">
        <f t="shared" si="163"/>
        <v>8.5934640157704648E-2</v>
      </c>
      <c r="X601" s="37">
        <f t="shared" si="163"/>
        <v>9.087396859982963E-2</v>
      </c>
      <c r="Y601" s="37">
        <f t="shared" si="163"/>
        <v>9.1429620155116714E-2</v>
      </c>
      <c r="Z601" s="37">
        <f t="shared" si="163"/>
        <v>9.5280251892488441E-2</v>
      </c>
      <c r="AA601" s="37">
        <f t="shared" si="163"/>
        <v>9.2680471381933777E-2</v>
      </c>
      <c r="AB601" s="37">
        <f t="shared" si="163"/>
        <v>9.7304346513612458E-2</v>
      </c>
      <c r="AC601" s="37">
        <f t="shared" si="163"/>
        <v>0.10554461731816363</v>
      </c>
      <c r="AD601" s="37">
        <f t="shared" si="163"/>
        <v>0.11261451386817663</v>
      </c>
      <c r="AE601" s="37">
        <f t="shared" si="163"/>
        <v>0.11210885281024209</v>
      </c>
    </row>
    <row r="602" spans="1:31" x14ac:dyDescent="0.2">
      <c r="A602" s="9" t="s">
        <v>142</v>
      </c>
      <c r="B602" s="4" t="s">
        <v>143</v>
      </c>
      <c r="C602" s="37">
        <f>+C463</f>
        <v>0</v>
      </c>
      <c r="D602" s="37">
        <f t="shared" ref="D602:AE602" si="164">+D463</f>
        <v>0</v>
      </c>
      <c r="E602" s="37">
        <f t="shared" si="164"/>
        <v>0</v>
      </c>
      <c r="F602" s="37">
        <f t="shared" si="164"/>
        <v>0</v>
      </c>
      <c r="G602" s="37">
        <f t="shared" si="164"/>
        <v>0</v>
      </c>
      <c r="H602" s="37">
        <f t="shared" si="164"/>
        <v>0</v>
      </c>
      <c r="I602" s="37">
        <f t="shared" si="164"/>
        <v>0</v>
      </c>
      <c r="J602" s="37">
        <f t="shared" si="164"/>
        <v>0</v>
      </c>
      <c r="K602" s="37">
        <f t="shared" si="164"/>
        <v>0</v>
      </c>
      <c r="L602" s="37">
        <f t="shared" si="164"/>
        <v>0</v>
      </c>
      <c r="M602" s="37">
        <f t="shared" si="164"/>
        <v>0</v>
      </c>
      <c r="N602" s="37">
        <f t="shared" si="164"/>
        <v>0</v>
      </c>
      <c r="O602" s="37">
        <f t="shared" si="164"/>
        <v>0</v>
      </c>
      <c r="P602" s="37">
        <f t="shared" si="164"/>
        <v>0</v>
      </c>
      <c r="Q602" s="37">
        <f t="shared" si="164"/>
        <v>0</v>
      </c>
      <c r="R602" s="37">
        <f t="shared" si="164"/>
        <v>0</v>
      </c>
      <c r="S602" s="37">
        <f t="shared" si="164"/>
        <v>0</v>
      </c>
      <c r="T602" s="37">
        <f t="shared" si="164"/>
        <v>0</v>
      </c>
      <c r="U602" s="37">
        <f t="shared" si="164"/>
        <v>0</v>
      </c>
      <c r="V602" s="37">
        <f t="shared" si="164"/>
        <v>0</v>
      </c>
      <c r="W602" s="37">
        <f t="shared" si="164"/>
        <v>0</v>
      </c>
      <c r="X602" s="37">
        <f t="shared" si="164"/>
        <v>0</v>
      </c>
      <c r="Y602" s="37">
        <f t="shared" si="164"/>
        <v>0</v>
      </c>
      <c r="Z602" s="37">
        <f t="shared" si="164"/>
        <v>0</v>
      </c>
      <c r="AA602" s="37">
        <f t="shared" si="164"/>
        <v>0</v>
      </c>
      <c r="AB602" s="37">
        <f t="shared" si="164"/>
        <v>0</v>
      </c>
      <c r="AC602" s="37">
        <f t="shared" si="164"/>
        <v>0</v>
      </c>
      <c r="AD602" s="37">
        <f t="shared" si="164"/>
        <v>0</v>
      </c>
      <c r="AE602" s="37">
        <f t="shared" si="164"/>
        <v>0</v>
      </c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 t="shared" ref="C604:AE604" si="165">+C605+C606+C607+C608+C609+C611+C612</f>
        <v>1.1046721252294339E-4</v>
      </c>
      <c r="D604" s="28">
        <f t="shared" si="165"/>
        <v>1.1046721252294341E-4</v>
      </c>
      <c r="E604" s="28">
        <f t="shared" si="165"/>
        <v>1.1046721252294341E-4</v>
      </c>
      <c r="F604" s="28">
        <f t="shared" si="165"/>
        <v>1.1046721252294336E-4</v>
      </c>
      <c r="G604" s="28">
        <f t="shared" si="165"/>
        <v>1.1046721252294339E-4</v>
      </c>
      <c r="H604" s="28">
        <f t="shared" si="165"/>
        <v>1.1046721252294336E-4</v>
      </c>
      <c r="I604" s="28">
        <f t="shared" si="165"/>
        <v>1.1046721252294337E-4</v>
      </c>
      <c r="J604" s="28">
        <f t="shared" si="165"/>
        <v>1.1046721252294336E-4</v>
      </c>
      <c r="K604" s="28">
        <f t="shared" si="165"/>
        <v>1.1046721252294337E-4</v>
      </c>
      <c r="L604" s="28">
        <f t="shared" si="165"/>
        <v>1.1046721252294339E-4</v>
      </c>
      <c r="M604" s="28">
        <f t="shared" si="165"/>
        <v>1.1046721252294337E-4</v>
      </c>
      <c r="N604" s="28">
        <f t="shared" si="165"/>
        <v>1.1046721252294339E-4</v>
      </c>
      <c r="O604" s="28">
        <f t="shared" si="165"/>
        <v>1.1046721252294339E-4</v>
      </c>
      <c r="P604" s="28">
        <f t="shared" si="165"/>
        <v>1.1050977096812678E-4</v>
      </c>
      <c r="Q604" s="28">
        <f t="shared" si="165"/>
        <v>1.1054933431947482E-4</v>
      </c>
      <c r="R604" s="28">
        <f t="shared" si="165"/>
        <v>1.105970931306815E-4</v>
      </c>
      <c r="S604" s="28">
        <f t="shared" si="165"/>
        <v>1.1061818340285279E-4</v>
      </c>
      <c r="T604" s="28">
        <f t="shared" si="165"/>
        <v>1.1064599064013395E-4</v>
      </c>
      <c r="U604" s="28">
        <f t="shared" si="165"/>
        <v>1.1070219102050184E-4</v>
      </c>
      <c r="V604" s="28">
        <f t="shared" si="165"/>
        <v>1.1077283538968199E-4</v>
      </c>
      <c r="W604" s="28">
        <f t="shared" si="165"/>
        <v>1.1086025629822241E-4</v>
      </c>
      <c r="X604" s="28">
        <f t="shared" si="165"/>
        <v>1.1090332250400381E-4</v>
      </c>
      <c r="Y604" s="28">
        <f t="shared" si="165"/>
        <v>9.2556752254684582E-5</v>
      </c>
      <c r="Z604" s="28">
        <f t="shared" si="165"/>
        <v>7.4259264679921082E-5</v>
      </c>
      <c r="AA604" s="28">
        <f t="shared" si="165"/>
        <v>7.9033878380206041E-5</v>
      </c>
      <c r="AB604" s="28">
        <f t="shared" si="165"/>
        <v>8.3801990814446879E-5</v>
      </c>
      <c r="AC604" s="28">
        <f t="shared" si="165"/>
        <v>6.7835162850881262E-5</v>
      </c>
      <c r="AD604" s="28">
        <f t="shared" si="165"/>
        <v>5.5272582202986127E-5</v>
      </c>
      <c r="AE604" s="28">
        <f t="shared" si="165"/>
        <v>4.2583005715685556E-5</v>
      </c>
    </row>
    <row r="605" spans="1:31" x14ac:dyDescent="0.2">
      <c r="A605" s="9" t="s">
        <v>250</v>
      </c>
      <c r="B605" s="4" t="s">
        <v>251</v>
      </c>
      <c r="C605" s="37">
        <f>+C472</f>
        <v>0</v>
      </c>
      <c r="D605" s="37">
        <f t="shared" ref="D605:AE605" si="166">+D472</f>
        <v>0</v>
      </c>
      <c r="E605" s="37">
        <f t="shared" si="166"/>
        <v>0</v>
      </c>
      <c r="F605" s="37">
        <f t="shared" si="166"/>
        <v>0</v>
      </c>
      <c r="G605" s="37">
        <f t="shared" si="166"/>
        <v>0</v>
      </c>
      <c r="H605" s="37">
        <f t="shared" si="166"/>
        <v>0</v>
      </c>
      <c r="I605" s="37">
        <f t="shared" si="166"/>
        <v>0</v>
      </c>
      <c r="J605" s="37">
        <f t="shared" si="166"/>
        <v>0</v>
      </c>
      <c r="K605" s="37">
        <f t="shared" si="166"/>
        <v>0</v>
      </c>
      <c r="L605" s="37">
        <f t="shared" si="166"/>
        <v>0</v>
      </c>
      <c r="M605" s="37">
        <f t="shared" si="166"/>
        <v>0</v>
      </c>
      <c r="N605" s="37">
        <f t="shared" si="166"/>
        <v>0</v>
      </c>
      <c r="O605" s="37">
        <f t="shared" si="166"/>
        <v>0</v>
      </c>
      <c r="P605" s="37">
        <f t="shared" si="166"/>
        <v>0</v>
      </c>
      <c r="Q605" s="37">
        <f t="shared" si="166"/>
        <v>0</v>
      </c>
      <c r="R605" s="37">
        <f t="shared" si="166"/>
        <v>0</v>
      </c>
      <c r="S605" s="37">
        <f t="shared" si="166"/>
        <v>0</v>
      </c>
      <c r="T605" s="37">
        <f t="shared" si="166"/>
        <v>0</v>
      </c>
      <c r="U605" s="37">
        <f t="shared" si="166"/>
        <v>0</v>
      </c>
      <c r="V605" s="37">
        <f t="shared" si="166"/>
        <v>0</v>
      </c>
      <c r="W605" s="37">
        <f t="shared" si="166"/>
        <v>0</v>
      </c>
      <c r="X605" s="37">
        <f t="shared" si="166"/>
        <v>0</v>
      </c>
      <c r="Y605" s="37">
        <f t="shared" si="166"/>
        <v>0</v>
      </c>
      <c r="Z605" s="37">
        <f t="shared" si="166"/>
        <v>0</v>
      </c>
      <c r="AA605" s="37">
        <f t="shared" si="166"/>
        <v>0</v>
      </c>
      <c r="AB605" s="37">
        <f t="shared" si="166"/>
        <v>0</v>
      </c>
      <c r="AC605" s="37">
        <f t="shared" si="166"/>
        <v>0</v>
      </c>
      <c r="AD605" s="37">
        <f t="shared" si="166"/>
        <v>0</v>
      </c>
      <c r="AE605" s="37">
        <f t="shared" si="166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167">+C478</f>
        <v>0</v>
      </c>
      <c r="D606" s="37">
        <f t="shared" si="167"/>
        <v>0</v>
      </c>
      <c r="E606" s="37">
        <f t="shared" si="167"/>
        <v>0</v>
      </c>
      <c r="F606" s="37">
        <f t="shared" si="167"/>
        <v>0</v>
      </c>
      <c r="G606" s="37">
        <f t="shared" si="167"/>
        <v>0</v>
      </c>
      <c r="H606" s="37">
        <f t="shared" si="167"/>
        <v>0</v>
      </c>
      <c r="I606" s="37">
        <f t="shared" si="167"/>
        <v>0</v>
      </c>
      <c r="J606" s="37">
        <f t="shared" si="167"/>
        <v>0</v>
      </c>
      <c r="K606" s="37">
        <f t="shared" si="167"/>
        <v>0</v>
      </c>
      <c r="L606" s="37">
        <f t="shared" si="167"/>
        <v>0</v>
      </c>
      <c r="M606" s="37">
        <f t="shared" si="167"/>
        <v>0</v>
      </c>
      <c r="N606" s="37">
        <f t="shared" si="167"/>
        <v>0</v>
      </c>
      <c r="O606" s="37">
        <f t="shared" si="167"/>
        <v>0</v>
      </c>
      <c r="P606" s="37">
        <f t="shared" si="167"/>
        <v>0</v>
      </c>
      <c r="Q606" s="37">
        <f t="shared" si="167"/>
        <v>0</v>
      </c>
      <c r="R606" s="37">
        <f t="shared" si="167"/>
        <v>0</v>
      </c>
      <c r="S606" s="37">
        <f t="shared" si="167"/>
        <v>0</v>
      </c>
      <c r="T606" s="37">
        <f t="shared" si="167"/>
        <v>0</v>
      </c>
      <c r="U606" s="37">
        <f t="shared" si="167"/>
        <v>0</v>
      </c>
      <c r="V606" s="37">
        <f t="shared" si="167"/>
        <v>0</v>
      </c>
      <c r="W606" s="37">
        <f t="shared" si="167"/>
        <v>0</v>
      </c>
      <c r="X606" s="37">
        <f t="shared" si="167"/>
        <v>0</v>
      </c>
      <c r="Y606" s="37">
        <f t="shared" si="167"/>
        <v>0</v>
      </c>
      <c r="Z606" s="37">
        <f t="shared" si="167"/>
        <v>0</v>
      </c>
      <c r="AA606" s="37">
        <f t="shared" si="167"/>
        <v>0</v>
      </c>
      <c r="AB606" s="37">
        <f t="shared" si="167"/>
        <v>0</v>
      </c>
      <c r="AC606" s="37">
        <f t="shared" si="167"/>
        <v>0</v>
      </c>
      <c r="AD606" s="37">
        <f t="shared" si="167"/>
        <v>0</v>
      </c>
      <c r="AE606" s="37">
        <f t="shared" si="167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68">+C489</f>
        <v>0</v>
      </c>
      <c r="D607" s="37">
        <f t="shared" si="168"/>
        <v>0</v>
      </c>
      <c r="E607" s="37">
        <f t="shared" si="168"/>
        <v>0</v>
      </c>
      <c r="F607" s="37">
        <f t="shared" si="168"/>
        <v>0</v>
      </c>
      <c r="G607" s="37">
        <f t="shared" si="168"/>
        <v>0</v>
      </c>
      <c r="H607" s="37">
        <f t="shared" si="168"/>
        <v>0</v>
      </c>
      <c r="I607" s="37">
        <f t="shared" si="168"/>
        <v>0</v>
      </c>
      <c r="J607" s="37">
        <f t="shared" si="168"/>
        <v>0</v>
      </c>
      <c r="K607" s="37">
        <f t="shared" si="168"/>
        <v>0</v>
      </c>
      <c r="L607" s="37">
        <f t="shared" si="168"/>
        <v>0</v>
      </c>
      <c r="M607" s="37">
        <f t="shared" si="168"/>
        <v>0</v>
      </c>
      <c r="N607" s="37">
        <f t="shared" si="168"/>
        <v>0</v>
      </c>
      <c r="O607" s="37">
        <f t="shared" si="168"/>
        <v>0</v>
      </c>
      <c r="P607" s="37">
        <f t="shared" si="168"/>
        <v>0</v>
      </c>
      <c r="Q607" s="37">
        <f t="shared" si="168"/>
        <v>0</v>
      </c>
      <c r="R607" s="37">
        <f t="shared" si="168"/>
        <v>0</v>
      </c>
      <c r="S607" s="37">
        <f t="shared" si="168"/>
        <v>0</v>
      </c>
      <c r="T607" s="37">
        <f t="shared" si="168"/>
        <v>0</v>
      </c>
      <c r="U607" s="37">
        <f t="shared" si="168"/>
        <v>0</v>
      </c>
      <c r="V607" s="37">
        <f t="shared" si="168"/>
        <v>0</v>
      </c>
      <c r="W607" s="37">
        <f t="shared" si="168"/>
        <v>0</v>
      </c>
      <c r="X607" s="37">
        <f t="shared" si="168"/>
        <v>0</v>
      </c>
      <c r="Y607" s="37">
        <f t="shared" si="168"/>
        <v>0</v>
      </c>
      <c r="Z607" s="37">
        <f t="shared" si="168"/>
        <v>0</v>
      </c>
      <c r="AA607" s="37">
        <f t="shared" si="168"/>
        <v>0</v>
      </c>
      <c r="AB607" s="37">
        <f t="shared" si="168"/>
        <v>0</v>
      </c>
      <c r="AC607" s="37">
        <f t="shared" si="168"/>
        <v>0</v>
      </c>
      <c r="AD607" s="37">
        <f t="shared" si="168"/>
        <v>0</v>
      </c>
      <c r="AE607" s="37">
        <f t="shared" si="168"/>
        <v>0</v>
      </c>
    </row>
    <row r="608" spans="1:31" x14ac:dyDescent="0.2">
      <c r="A608" s="9" t="s">
        <v>321</v>
      </c>
      <c r="B608" s="4" t="s">
        <v>322</v>
      </c>
      <c r="C608" s="37">
        <f>+C497</f>
        <v>0</v>
      </c>
      <c r="D608" s="37">
        <f t="shared" ref="D608:AE608" si="169">+D497</f>
        <v>0</v>
      </c>
      <c r="E608" s="37">
        <f t="shared" si="169"/>
        <v>0</v>
      </c>
      <c r="F608" s="37">
        <f t="shared" si="169"/>
        <v>0</v>
      </c>
      <c r="G608" s="37">
        <f t="shared" si="169"/>
        <v>0</v>
      </c>
      <c r="H608" s="37">
        <f t="shared" si="169"/>
        <v>0</v>
      </c>
      <c r="I608" s="37">
        <f t="shared" si="169"/>
        <v>0</v>
      </c>
      <c r="J608" s="37">
        <f t="shared" si="169"/>
        <v>0</v>
      </c>
      <c r="K608" s="37">
        <f t="shared" si="169"/>
        <v>0</v>
      </c>
      <c r="L608" s="37">
        <f t="shared" si="169"/>
        <v>0</v>
      </c>
      <c r="M608" s="37">
        <f t="shared" si="169"/>
        <v>0</v>
      </c>
      <c r="N608" s="37">
        <f t="shared" si="169"/>
        <v>0</v>
      </c>
      <c r="O608" s="37">
        <f t="shared" si="169"/>
        <v>0</v>
      </c>
      <c r="P608" s="37">
        <f t="shared" si="169"/>
        <v>0</v>
      </c>
      <c r="Q608" s="37">
        <f t="shared" si="169"/>
        <v>0</v>
      </c>
      <c r="R608" s="37">
        <f t="shared" si="169"/>
        <v>0</v>
      </c>
      <c r="S608" s="37">
        <f t="shared" si="169"/>
        <v>0</v>
      </c>
      <c r="T608" s="37">
        <f t="shared" si="169"/>
        <v>0</v>
      </c>
      <c r="U608" s="37">
        <f t="shared" si="169"/>
        <v>0</v>
      </c>
      <c r="V608" s="37">
        <f t="shared" si="169"/>
        <v>0</v>
      </c>
      <c r="W608" s="37">
        <f t="shared" si="169"/>
        <v>0</v>
      </c>
      <c r="X608" s="37">
        <f t="shared" si="169"/>
        <v>0</v>
      </c>
      <c r="Y608" s="37">
        <f t="shared" si="169"/>
        <v>0</v>
      </c>
      <c r="Z608" s="37">
        <f t="shared" si="169"/>
        <v>0</v>
      </c>
      <c r="AA608" s="37">
        <f t="shared" si="169"/>
        <v>0</v>
      </c>
      <c r="AB608" s="37">
        <f t="shared" si="169"/>
        <v>0</v>
      </c>
      <c r="AC608" s="37">
        <f t="shared" si="169"/>
        <v>0</v>
      </c>
      <c r="AD608" s="37">
        <f t="shared" si="169"/>
        <v>0</v>
      </c>
      <c r="AE608" s="37">
        <f t="shared" si="169"/>
        <v>0</v>
      </c>
    </row>
    <row r="609" spans="1:31" x14ac:dyDescent="0.2">
      <c r="A609" s="9" t="s">
        <v>330</v>
      </c>
      <c r="B609" s="4" t="s">
        <v>331</v>
      </c>
      <c r="C609" s="37">
        <f t="shared" ref="C609:AE609" si="170">+C502</f>
        <v>0</v>
      </c>
      <c r="D609" s="37">
        <f t="shared" si="170"/>
        <v>0</v>
      </c>
      <c r="E609" s="37">
        <f t="shared" si="170"/>
        <v>0</v>
      </c>
      <c r="F609" s="37">
        <f t="shared" si="170"/>
        <v>0</v>
      </c>
      <c r="G609" s="37">
        <f t="shared" si="170"/>
        <v>0</v>
      </c>
      <c r="H609" s="37">
        <f t="shared" si="170"/>
        <v>0</v>
      </c>
      <c r="I609" s="37">
        <f t="shared" si="170"/>
        <v>0</v>
      </c>
      <c r="J609" s="37">
        <f t="shared" si="170"/>
        <v>0</v>
      </c>
      <c r="K609" s="37">
        <f t="shared" si="170"/>
        <v>0</v>
      </c>
      <c r="L609" s="37">
        <f t="shared" si="170"/>
        <v>0</v>
      </c>
      <c r="M609" s="37">
        <f t="shared" si="170"/>
        <v>0</v>
      </c>
      <c r="N609" s="37">
        <f t="shared" si="170"/>
        <v>0</v>
      </c>
      <c r="O609" s="37">
        <f t="shared" si="170"/>
        <v>0</v>
      </c>
      <c r="P609" s="37">
        <f t="shared" si="170"/>
        <v>0</v>
      </c>
      <c r="Q609" s="37">
        <f t="shared" si="170"/>
        <v>0</v>
      </c>
      <c r="R609" s="37">
        <f t="shared" si="170"/>
        <v>0</v>
      </c>
      <c r="S609" s="37">
        <f t="shared" si="170"/>
        <v>0</v>
      </c>
      <c r="T609" s="37">
        <f t="shared" si="170"/>
        <v>0</v>
      </c>
      <c r="U609" s="37">
        <f t="shared" si="170"/>
        <v>0</v>
      </c>
      <c r="V609" s="37">
        <f t="shared" si="170"/>
        <v>0</v>
      </c>
      <c r="W609" s="37">
        <f t="shared" si="170"/>
        <v>0</v>
      </c>
      <c r="X609" s="37">
        <f t="shared" si="170"/>
        <v>0</v>
      </c>
      <c r="Y609" s="37">
        <f t="shared" si="170"/>
        <v>0</v>
      </c>
      <c r="Z609" s="37">
        <f t="shared" si="170"/>
        <v>0</v>
      </c>
      <c r="AA609" s="37">
        <f t="shared" si="170"/>
        <v>0</v>
      </c>
      <c r="AB609" s="37">
        <f t="shared" si="170"/>
        <v>0</v>
      </c>
      <c r="AC609" s="37">
        <f t="shared" si="170"/>
        <v>0</v>
      </c>
      <c r="AD609" s="37">
        <f t="shared" si="170"/>
        <v>0</v>
      </c>
      <c r="AE609" s="37">
        <f t="shared" si="170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171">+C515</f>
        <v>1.1046721252294339E-4</v>
      </c>
      <c r="D611" s="37">
        <f t="shared" si="171"/>
        <v>1.1046721252294341E-4</v>
      </c>
      <c r="E611" s="37">
        <f t="shared" si="171"/>
        <v>1.1046721252294341E-4</v>
      </c>
      <c r="F611" s="37">
        <f t="shared" si="171"/>
        <v>1.1046721252294336E-4</v>
      </c>
      <c r="G611" s="37">
        <f t="shared" si="171"/>
        <v>1.1046721252294339E-4</v>
      </c>
      <c r="H611" s="37">
        <f t="shared" si="171"/>
        <v>1.1046721252294336E-4</v>
      </c>
      <c r="I611" s="37">
        <f t="shared" si="171"/>
        <v>1.1046721252294337E-4</v>
      </c>
      <c r="J611" s="37">
        <f t="shared" si="171"/>
        <v>1.1046721252294336E-4</v>
      </c>
      <c r="K611" s="37">
        <f t="shared" si="171"/>
        <v>1.1046721252294337E-4</v>
      </c>
      <c r="L611" s="37">
        <f t="shared" si="171"/>
        <v>1.1046721252294339E-4</v>
      </c>
      <c r="M611" s="37">
        <f t="shared" si="171"/>
        <v>1.1046721252294337E-4</v>
      </c>
      <c r="N611" s="37">
        <f t="shared" si="171"/>
        <v>1.1046721252294339E-4</v>
      </c>
      <c r="O611" s="37">
        <f t="shared" si="171"/>
        <v>1.1046721252294339E-4</v>
      </c>
      <c r="P611" s="37">
        <f t="shared" si="171"/>
        <v>1.1050977096812678E-4</v>
      </c>
      <c r="Q611" s="37">
        <f t="shared" si="171"/>
        <v>1.1054933431947482E-4</v>
      </c>
      <c r="R611" s="37">
        <f t="shared" si="171"/>
        <v>1.105970931306815E-4</v>
      </c>
      <c r="S611" s="37">
        <f t="shared" si="171"/>
        <v>1.1061818340285279E-4</v>
      </c>
      <c r="T611" s="37">
        <f t="shared" si="171"/>
        <v>1.1064599064013395E-4</v>
      </c>
      <c r="U611" s="37">
        <f t="shared" si="171"/>
        <v>1.1070219102050184E-4</v>
      </c>
      <c r="V611" s="37">
        <f t="shared" si="171"/>
        <v>1.1077283538968199E-4</v>
      </c>
      <c r="W611" s="37">
        <f t="shared" si="171"/>
        <v>1.1086025629822241E-4</v>
      </c>
      <c r="X611" s="37">
        <f t="shared" si="171"/>
        <v>1.1090332250400381E-4</v>
      </c>
      <c r="Y611" s="37">
        <f t="shared" si="171"/>
        <v>9.2556752254684582E-5</v>
      </c>
      <c r="Z611" s="37">
        <f t="shared" si="171"/>
        <v>7.4259264679921082E-5</v>
      </c>
      <c r="AA611" s="37">
        <f t="shared" si="171"/>
        <v>7.9033878380206041E-5</v>
      </c>
      <c r="AB611" s="37">
        <f t="shared" si="171"/>
        <v>8.3801990814446879E-5</v>
      </c>
      <c r="AC611" s="37">
        <f t="shared" si="171"/>
        <v>6.7835162850881262E-5</v>
      </c>
      <c r="AD611" s="37">
        <f t="shared" si="171"/>
        <v>5.5272582202986127E-5</v>
      </c>
      <c r="AE611" s="37">
        <f t="shared" si="171"/>
        <v>4.2583005715685556E-5</v>
      </c>
    </row>
    <row r="612" spans="1:31" x14ac:dyDescent="0.2">
      <c r="A612" s="8" t="s">
        <v>383</v>
      </c>
      <c r="B612" s="4" t="s">
        <v>184</v>
      </c>
      <c r="C612" s="37">
        <f>+C520</f>
        <v>0</v>
      </c>
      <c r="D612" s="37">
        <f t="shared" ref="D612:AE612" si="172">+D520</f>
        <v>0</v>
      </c>
      <c r="E612" s="37">
        <f t="shared" si="172"/>
        <v>0</v>
      </c>
      <c r="F612" s="37">
        <f t="shared" si="172"/>
        <v>0</v>
      </c>
      <c r="G612" s="37">
        <f t="shared" si="172"/>
        <v>0</v>
      </c>
      <c r="H612" s="37">
        <f t="shared" si="172"/>
        <v>0</v>
      </c>
      <c r="I612" s="37">
        <f t="shared" si="172"/>
        <v>0</v>
      </c>
      <c r="J612" s="37">
        <f t="shared" si="172"/>
        <v>0</v>
      </c>
      <c r="K612" s="37">
        <f t="shared" si="172"/>
        <v>0</v>
      </c>
      <c r="L612" s="37">
        <f t="shared" si="172"/>
        <v>0</v>
      </c>
      <c r="M612" s="37">
        <f t="shared" si="172"/>
        <v>0</v>
      </c>
      <c r="N612" s="37">
        <f t="shared" si="172"/>
        <v>0</v>
      </c>
      <c r="O612" s="37">
        <f t="shared" si="172"/>
        <v>0</v>
      </c>
      <c r="P612" s="37">
        <f t="shared" si="172"/>
        <v>0</v>
      </c>
      <c r="Q612" s="37">
        <f t="shared" si="172"/>
        <v>0</v>
      </c>
      <c r="R612" s="37">
        <f t="shared" si="172"/>
        <v>0</v>
      </c>
      <c r="S612" s="37">
        <f t="shared" si="172"/>
        <v>0</v>
      </c>
      <c r="T612" s="37">
        <f t="shared" si="172"/>
        <v>0</v>
      </c>
      <c r="U612" s="37">
        <f t="shared" si="172"/>
        <v>0</v>
      </c>
      <c r="V612" s="37">
        <f t="shared" si="172"/>
        <v>0</v>
      </c>
      <c r="W612" s="37">
        <f t="shared" si="172"/>
        <v>0</v>
      </c>
      <c r="X612" s="37">
        <f t="shared" si="172"/>
        <v>0</v>
      </c>
      <c r="Y612" s="37">
        <f t="shared" si="172"/>
        <v>0</v>
      </c>
      <c r="Z612" s="37">
        <f t="shared" si="172"/>
        <v>0</v>
      </c>
      <c r="AA612" s="37">
        <f t="shared" si="172"/>
        <v>0</v>
      </c>
      <c r="AB612" s="37">
        <f t="shared" si="172"/>
        <v>0</v>
      </c>
      <c r="AC612" s="37">
        <f t="shared" si="172"/>
        <v>0</v>
      </c>
      <c r="AD612" s="37">
        <f t="shared" si="172"/>
        <v>0</v>
      </c>
      <c r="AE612" s="37">
        <f t="shared" si="172"/>
        <v>0</v>
      </c>
    </row>
    <row r="613" spans="1:31" x14ac:dyDescent="0.2">
      <c r="A613" s="12" t="s">
        <v>390</v>
      </c>
      <c r="B613" s="7" t="s">
        <v>391</v>
      </c>
      <c r="C613" s="28">
        <f t="shared" ref="C613:AE613" si="173">+C614+C615+C616+C617+C618+C619+C620+C621+C622+C623</f>
        <v>1.1322577971594625</v>
      </c>
      <c r="D613" s="28">
        <f t="shared" si="173"/>
        <v>1.1424772372520882</v>
      </c>
      <c r="E613" s="28">
        <f t="shared" si="173"/>
        <v>1.1883018271013968</v>
      </c>
      <c r="F613" s="28">
        <f t="shared" si="173"/>
        <v>1.258625078236876</v>
      </c>
      <c r="G613" s="28">
        <f t="shared" si="173"/>
        <v>1.3210074572216972</v>
      </c>
      <c r="H613" s="28">
        <f t="shared" si="173"/>
        <v>1.3822548719277798</v>
      </c>
      <c r="I613" s="28">
        <f t="shared" si="173"/>
        <v>1.3870922769216478</v>
      </c>
      <c r="J613" s="28">
        <f t="shared" si="173"/>
        <v>1.3717494613080301</v>
      </c>
      <c r="K613" s="28">
        <f t="shared" si="173"/>
        <v>1.3604827199037164</v>
      </c>
      <c r="L613" s="28">
        <f t="shared" si="173"/>
        <v>1.3845219674793807</v>
      </c>
      <c r="M613" s="28">
        <f t="shared" si="173"/>
        <v>1.3094488273149696</v>
      </c>
      <c r="N613" s="28">
        <f t="shared" si="173"/>
        <v>1.373053809677572</v>
      </c>
      <c r="O613" s="28">
        <f t="shared" si="173"/>
        <v>1.4481069230681007</v>
      </c>
      <c r="P613" s="28">
        <f t="shared" si="173"/>
        <v>1.3868761254399233</v>
      </c>
      <c r="Q613" s="28">
        <f t="shared" si="173"/>
        <v>1.5253947018746508</v>
      </c>
      <c r="R613" s="28">
        <f t="shared" si="173"/>
        <v>1.4720615609972989</v>
      </c>
      <c r="S613" s="28">
        <f t="shared" si="173"/>
        <v>1.5352790309546795</v>
      </c>
      <c r="T613" s="28">
        <f t="shared" si="173"/>
        <v>1.6046487126882234</v>
      </c>
      <c r="U613" s="28">
        <f t="shared" si="173"/>
        <v>1.7184871459527133</v>
      </c>
      <c r="V613" s="28">
        <f t="shared" si="173"/>
        <v>1.7912968403500424</v>
      </c>
      <c r="W613" s="28">
        <f t="shared" si="173"/>
        <v>1.859658117707123</v>
      </c>
      <c r="X613" s="28">
        <f t="shared" si="173"/>
        <v>1.763678790382694</v>
      </c>
      <c r="Y613" s="28">
        <f t="shared" si="173"/>
        <v>1.6695982063408605</v>
      </c>
      <c r="Z613" s="28">
        <f t="shared" si="173"/>
        <v>1.6934935984351267</v>
      </c>
      <c r="AA613" s="28">
        <f t="shared" si="173"/>
        <v>1.6625093609652084</v>
      </c>
      <c r="AB613" s="28">
        <f t="shared" si="173"/>
        <v>1.7322196747658363</v>
      </c>
      <c r="AC613" s="28">
        <f t="shared" si="173"/>
        <v>1.7805060178148198</v>
      </c>
      <c r="AD613" s="28">
        <f t="shared" si="173"/>
        <v>1.812386650074358</v>
      </c>
      <c r="AE613" s="28">
        <f t="shared" si="173"/>
        <v>1.8657224918496282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7">
        <f>+C530</f>
        <v>4.9247413255905079E-2</v>
      </c>
      <c r="D615" s="37">
        <f t="shared" ref="D615:AE615" si="174">+D530</f>
        <v>5.1895847166870214E-2</v>
      </c>
      <c r="E615" s="37">
        <f t="shared" si="174"/>
        <v>5.3834209119875673E-2</v>
      </c>
      <c r="F615" s="37">
        <f t="shared" si="174"/>
        <v>5.5786824162853278E-2</v>
      </c>
      <c r="G615" s="37">
        <f t="shared" si="174"/>
        <v>5.8697558260510985E-2</v>
      </c>
      <c r="H615" s="37">
        <f t="shared" si="174"/>
        <v>6.28531995715714E-2</v>
      </c>
      <c r="I615" s="37">
        <f t="shared" si="174"/>
        <v>6.681909918584486E-2</v>
      </c>
      <c r="J615" s="37">
        <f t="shared" si="174"/>
        <v>7.3027658672752349E-2</v>
      </c>
      <c r="K615" s="37">
        <f t="shared" si="174"/>
        <v>7.5953834030649842E-2</v>
      </c>
      <c r="L615" s="37">
        <f t="shared" si="174"/>
        <v>8.1395551861527832E-2</v>
      </c>
      <c r="M615" s="37">
        <f t="shared" si="174"/>
        <v>8.3493354132604655E-2</v>
      </c>
      <c r="N615" s="37">
        <f t="shared" si="174"/>
        <v>0.12568509097639069</v>
      </c>
      <c r="O615" s="37">
        <f t="shared" si="174"/>
        <v>0.13410168670573719</v>
      </c>
      <c r="P615" s="37">
        <f t="shared" si="174"/>
        <v>0.13490253353840975</v>
      </c>
      <c r="Q615" s="37">
        <f t="shared" si="174"/>
        <v>0.14725342659233961</v>
      </c>
      <c r="R615" s="37">
        <f t="shared" si="174"/>
        <v>0.16701964268301164</v>
      </c>
      <c r="S615" s="37">
        <f t="shared" si="174"/>
        <v>0.19138779572968978</v>
      </c>
      <c r="T615" s="37">
        <f t="shared" si="174"/>
        <v>0.20563327730920872</v>
      </c>
      <c r="U615" s="37">
        <f t="shared" si="174"/>
        <v>0.2199147433367778</v>
      </c>
      <c r="V615" s="37">
        <f t="shared" si="174"/>
        <v>0.23405606426620951</v>
      </c>
      <c r="W615" s="37">
        <f t="shared" si="174"/>
        <v>0.25529764089514217</v>
      </c>
      <c r="X615" s="37">
        <f t="shared" si="174"/>
        <v>0.26788858061258169</v>
      </c>
      <c r="Y615" s="37">
        <f t="shared" si="174"/>
        <v>0.27972198301382745</v>
      </c>
      <c r="Z615" s="37">
        <f t="shared" si="174"/>
        <v>0.27170368039807247</v>
      </c>
      <c r="AA615" s="37">
        <f t="shared" si="174"/>
        <v>0.24938706961675861</v>
      </c>
      <c r="AB615" s="37">
        <f t="shared" si="174"/>
        <v>0.26861456955689844</v>
      </c>
      <c r="AC615" s="37">
        <f t="shared" si="174"/>
        <v>0.28144079383711518</v>
      </c>
      <c r="AD615" s="37">
        <f t="shared" si="174"/>
        <v>0.28920236398724397</v>
      </c>
      <c r="AE615" s="37">
        <f t="shared" si="174"/>
        <v>0.30386809404637782</v>
      </c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7">
        <f>+C541</f>
        <v>1.0657078263266653</v>
      </c>
      <c r="D617" s="37">
        <f t="shared" ref="D617:AE617" si="175">+D541</f>
        <v>1.0735213884612793</v>
      </c>
      <c r="E617" s="37">
        <f t="shared" si="175"/>
        <v>1.117885015507607</v>
      </c>
      <c r="F617" s="37">
        <f t="shared" si="175"/>
        <v>1.188120026218928</v>
      </c>
      <c r="G617" s="37">
        <f t="shared" si="175"/>
        <v>1.2477140339207538</v>
      </c>
      <c r="H617" s="37">
        <f t="shared" si="175"/>
        <v>1.3051703514847368</v>
      </c>
      <c r="I617" s="37">
        <f t="shared" si="175"/>
        <v>1.3066005532860563</v>
      </c>
      <c r="J617" s="37">
        <f t="shared" si="175"/>
        <v>1.2846890424461035</v>
      </c>
      <c r="K617" s="37">
        <f t="shared" si="175"/>
        <v>1.2704786191202706</v>
      </c>
      <c r="L617" s="37">
        <f t="shared" si="175"/>
        <v>1.2912027628567564</v>
      </c>
      <c r="M617" s="37">
        <f t="shared" si="175"/>
        <v>1.2133860532769298</v>
      </c>
      <c r="N617" s="37">
        <f t="shared" si="175"/>
        <v>1.2348966704008641</v>
      </c>
      <c r="O617" s="37">
        <f t="shared" si="175"/>
        <v>1.3000116731841458</v>
      </c>
      <c r="P617" s="37">
        <f t="shared" si="175"/>
        <v>1.2376569673520976</v>
      </c>
      <c r="Q617" s="37">
        <f t="shared" si="175"/>
        <v>1.3644867705406727</v>
      </c>
      <c r="R617" s="37">
        <f t="shared" si="175"/>
        <v>1.293677228571023</v>
      </c>
      <c r="S617" s="37">
        <f t="shared" si="175"/>
        <v>1.3334476878972046</v>
      </c>
      <c r="T617" s="37">
        <f t="shared" si="175"/>
        <v>1.3900921030084361</v>
      </c>
      <c r="U617" s="37">
        <f t="shared" si="175"/>
        <v>1.4900071235886161</v>
      </c>
      <c r="V617" s="37">
        <f t="shared" si="175"/>
        <v>1.5494431045043124</v>
      </c>
      <c r="W617" s="37">
        <f t="shared" si="175"/>
        <v>1.5966581544980187</v>
      </c>
      <c r="X617" s="37">
        <f t="shared" si="175"/>
        <v>1.4877240941253482</v>
      </c>
      <c r="Y617" s="37">
        <f t="shared" si="175"/>
        <v>1.3820978173817251</v>
      </c>
      <c r="Z617" s="37">
        <f t="shared" si="175"/>
        <v>1.4139152620110504</v>
      </c>
      <c r="AA617" s="37">
        <f t="shared" si="175"/>
        <v>1.4038956202367636</v>
      </c>
      <c r="AB617" s="37">
        <f t="shared" si="175"/>
        <v>1.4536454470875826</v>
      </c>
      <c r="AC617" s="37">
        <f t="shared" si="175"/>
        <v>1.4912429579338211</v>
      </c>
      <c r="AD617" s="37">
        <f t="shared" si="175"/>
        <v>1.5151850218043224</v>
      </c>
      <c r="AE617" s="37">
        <f t="shared" si="175"/>
        <v>1.5537774220075851</v>
      </c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6">
        <f>+C545</f>
        <v>1.7302557576892249E-2</v>
      </c>
      <c r="D619" s="36">
        <f t="shared" ref="D619:AE619" si="176">+D545</f>
        <v>1.7060001623938555E-2</v>
      </c>
      <c r="E619" s="36">
        <f t="shared" si="176"/>
        <v>1.6582602473914125E-2</v>
      </c>
      <c r="F619" s="36">
        <f t="shared" si="176"/>
        <v>1.4718227855094752E-2</v>
      </c>
      <c r="G619" s="36">
        <f t="shared" si="176"/>
        <v>1.4595865040432577E-2</v>
      </c>
      <c r="H619" s="36">
        <f t="shared" si="176"/>
        <v>1.4231320871471628E-2</v>
      </c>
      <c r="I619" s="36">
        <f t="shared" si="176"/>
        <v>1.3672624449746758E-2</v>
      </c>
      <c r="J619" s="36">
        <f t="shared" si="176"/>
        <v>1.4032760189174341E-2</v>
      </c>
      <c r="K619" s="36">
        <f t="shared" si="176"/>
        <v>1.4050266752795953E-2</v>
      </c>
      <c r="L619" s="36">
        <f t="shared" si="176"/>
        <v>1.1923652761096448E-2</v>
      </c>
      <c r="M619" s="36">
        <f t="shared" si="176"/>
        <v>1.2569419905435182E-2</v>
      </c>
      <c r="N619" s="36">
        <f t="shared" si="176"/>
        <v>1.2472048300317047E-2</v>
      </c>
      <c r="O619" s="36">
        <f t="shared" si="176"/>
        <v>1.39935631782177E-2</v>
      </c>
      <c r="P619" s="36">
        <f t="shared" si="176"/>
        <v>1.4316624549415922E-2</v>
      </c>
      <c r="Q619" s="36">
        <f t="shared" si="176"/>
        <v>1.3654504741638596E-2</v>
      </c>
      <c r="R619" s="36">
        <f t="shared" si="176"/>
        <v>1.1364689743264218E-2</v>
      </c>
      <c r="S619" s="36">
        <f t="shared" si="176"/>
        <v>1.0443547327784996E-2</v>
      </c>
      <c r="T619" s="36">
        <f t="shared" si="176"/>
        <v>8.9233323705786207E-3</v>
      </c>
      <c r="U619" s="36">
        <f t="shared" si="176"/>
        <v>8.5652790273194179E-3</v>
      </c>
      <c r="V619" s="36">
        <f t="shared" si="176"/>
        <v>7.7976715795205365E-3</v>
      </c>
      <c r="W619" s="36">
        <f t="shared" si="176"/>
        <v>7.7023223139619981E-3</v>
      </c>
      <c r="X619" s="36">
        <f t="shared" si="176"/>
        <v>8.0661156447641262E-3</v>
      </c>
      <c r="Y619" s="36">
        <f t="shared" si="176"/>
        <v>7.7784059453080067E-3</v>
      </c>
      <c r="Z619" s="36">
        <f t="shared" si="176"/>
        <v>7.874656026003693E-3</v>
      </c>
      <c r="AA619" s="36">
        <f t="shared" si="176"/>
        <v>9.2266711116862424E-3</v>
      </c>
      <c r="AB619" s="36">
        <f t="shared" si="176"/>
        <v>9.9596581213551912E-3</v>
      </c>
      <c r="AC619" s="36">
        <f t="shared" si="176"/>
        <v>7.8222660438834728E-3</v>
      </c>
      <c r="AD619" s="36">
        <f t="shared" si="176"/>
        <v>7.9992642827914958E-3</v>
      </c>
      <c r="AE619" s="36">
        <f t="shared" si="176"/>
        <v>8.0769757956654243E-3</v>
      </c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7">
        <f t="shared" ref="C623:AE623" si="177">+C554</f>
        <v>0</v>
      </c>
      <c r="D623" s="37">
        <f t="shared" si="177"/>
        <v>0</v>
      </c>
      <c r="E623" s="37">
        <f t="shared" si="177"/>
        <v>0</v>
      </c>
      <c r="F623" s="37">
        <f t="shared" si="177"/>
        <v>0</v>
      </c>
      <c r="G623" s="37">
        <f t="shared" si="177"/>
        <v>0</v>
      </c>
      <c r="H623" s="37">
        <f t="shared" si="177"/>
        <v>0</v>
      </c>
      <c r="I623" s="37">
        <f t="shared" si="177"/>
        <v>0</v>
      </c>
      <c r="J623" s="37">
        <f t="shared" si="177"/>
        <v>0</v>
      </c>
      <c r="K623" s="37">
        <f t="shared" si="177"/>
        <v>0</v>
      </c>
      <c r="L623" s="37">
        <f t="shared" si="177"/>
        <v>0</v>
      </c>
      <c r="M623" s="37">
        <f t="shared" si="177"/>
        <v>0</v>
      </c>
      <c r="N623" s="37">
        <f t="shared" si="177"/>
        <v>0</v>
      </c>
      <c r="O623" s="37">
        <f t="shared" si="177"/>
        <v>0</v>
      </c>
      <c r="P623" s="37">
        <f t="shared" si="177"/>
        <v>0</v>
      </c>
      <c r="Q623" s="37">
        <f t="shared" si="177"/>
        <v>0</v>
      </c>
      <c r="R623" s="37">
        <f t="shared" si="177"/>
        <v>0</v>
      </c>
      <c r="S623" s="37">
        <f t="shared" si="177"/>
        <v>0</v>
      </c>
      <c r="T623" s="37">
        <f t="shared" si="177"/>
        <v>0</v>
      </c>
      <c r="U623" s="37">
        <f t="shared" si="177"/>
        <v>0</v>
      </c>
      <c r="V623" s="37">
        <f t="shared" si="177"/>
        <v>0</v>
      </c>
      <c r="W623" s="37">
        <f t="shared" si="177"/>
        <v>0</v>
      </c>
      <c r="X623" s="37">
        <f t="shared" si="177"/>
        <v>0</v>
      </c>
      <c r="Y623" s="37">
        <f t="shared" si="177"/>
        <v>0</v>
      </c>
      <c r="Z623" s="37">
        <f t="shared" si="177"/>
        <v>0</v>
      </c>
      <c r="AA623" s="37">
        <f t="shared" si="177"/>
        <v>0</v>
      </c>
      <c r="AB623" s="37">
        <f t="shared" si="177"/>
        <v>0</v>
      </c>
      <c r="AC623" s="37">
        <f t="shared" si="177"/>
        <v>0</v>
      </c>
      <c r="AD623" s="37">
        <f t="shared" si="177"/>
        <v>0</v>
      </c>
      <c r="AE623" s="37">
        <f t="shared" si="177"/>
        <v>0</v>
      </c>
    </row>
    <row r="624" spans="1:31" x14ac:dyDescent="0.2">
      <c r="A624" s="12" t="s">
        <v>548</v>
      </c>
      <c r="B624" s="7" t="s">
        <v>804</v>
      </c>
      <c r="C624" s="28">
        <f t="shared" ref="C624:AE624" si="178">+C625+C626+C627+C628+C629+C630+C631+C632</f>
        <v>8.1740942756703006E-3</v>
      </c>
      <c r="D624" s="28">
        <f t="shared" si="178"/>
        <v>1.0580545094429537E-2</v>
      </c>
      <c r="E624" s="28">
        <f t="shared" si="178"/>
        <v>8.726972997092939E-3</v>
      </c>
      <c r="F624" s="28">
        <f t="shared" si="178"/>
        <v>1.2371058471088749E-2</v>
      </c>
      <c r="G624" s="28">
        <f t="shared" si="178"/>
        <v>3.0573192437025058E-2</v>
      </c>
      <c r="H624" s="28">
        <f t="shared" si="178"/>
        <v>9.5720189578621419E-3</v>
      </c>
      <c r="I624" s="28">
        <f t="shared" si="178"/>
        <v>1.8273284346707473E-2</v>
      </c>
      <c r="J624" s="28">
        <f t="shared" si="178"/>
        <v>9.2949169759352843E-3</v>
      </c>
      <c r="K624" s="28">
        <f t="shared" si="178"/>
        <v>4.3013045380423491E-3</v>
      </c>
      <c r="L624" s="28">
        <f t="shared" si="178"/>
        <v>5.7156236083411124E-2</v>
      </c>
      <c r="M624" s="28">
        <f t="shared" si="178"/>
        <v>1.171069891118413E-2</v>
      </c>
      <c r="N624" s="28">
        <f t="shared" si="178"/>
        <v>1.7524314534547822E-3</v>
      </c>
      <c r="O624" s="28">
        <f t="shared" si="178"/>
        <v>3.0298254895097552E-2</v>
      </c>
      <c r="P624" s="28">
        <f t="shared" si="178"/>
        <v>9.369881510108452E-3</v>
      </c>
      <c r="Q624" s="28">
        <f t="shared" si="178"/>
        <v>1.4791925464704292E-2</v>
      </c>
      <c r="R624" s="28">
        <f t="shared" si="178"/>
        <v>2.1111956215951071E-2</v>
      </c>
      <c r="S624" s="28">
        <f t="shared" si="178"/>
        <v>1.0654390582311509E-2</v>
      </c>
      <c r="T624" s="28">
        <f t="shared" si="178"/>
        <v>1.7486888328118771E-2</v>
      </c>
      <c r="U624" s="28">
        <f t="shared" si="178"/>
        <v>1.7302948110572487E-2</v>
      </c>
      <c r="V624" s="28">
        <f t="shared" si="178"/>
        <v>1.9866960890193321E-2</v>
      </c>
      <c r="W624" s="28">
        <f t="shared" si="178"/>
        <v>3.2756561426273617E-2</v>
      </c>
      <c r="X624" s="28">
        <f t="shared" si="178"/>
        <v>3.2610862939671054E-2</v>
      </c>
      <c r="Y624" s="28">
        <f t="shared" si="178"/>
        <v>3.0797781324150189E-2</v>
      </c>
      <c r="Z624" s="28">
        <f t="shared" si="178"/>
        <v>4.5530397424731533E-3</v>
      </c>
      <c r="AA624" s="28">
        <f t="shared" si="178"/>
        <v>9.9033258286162044E-3</v>
      </c>
      <c r="AB624" s="28">
        <f t="shared" si="178"/>
        <v>2.1064199760476968E-2</v>
      </c>
      <c r="AC624" s="28">
        <f t="shared" si="178"/>
        <v>5.2205478460488914E-3</v>
      </c>
      <c r="AD624" s="28">
        <f t="shared" si="178"/>
        <v>0.52751649190585281</v>
      </c>
      <c r="AE624" s="28">
        <f t="shared" si="178"/>
        <v>6.860271810330042E-3</v>
      </c>
    </row>
    <row r="625" spans="1:31" x14ac:dyDescent="0.2">
      <c r="A625" s="9" t="s">
        <v>549</v>
      </c>
      <c r="B625" s="4" t="s">
        <v>550</v>
      </c>
      <c r="C625" s="37">
        <f t="shared" ref="C625:AE625" si="179">+C556</f>
        <v>7.5647713750758606E-3</v>
      </c>
      <c r="D625" s="37">
        <f t="shared" si="179"/>
        <v>9.3666220677349199E-3</v>
      </c>
      <c r="E625" s="37">
        <f t="shared" si="179"/>
        <v>7.8693746695474229E-3</v>
      </c>
      <c r="F625" s="37">
        <f t="shared" si="179"/>
        <v>1.1259530282257756E-2</v>
      </c>
      <c r="G625" s="37">
        <f t="shared" si="179"/>
        <v>2.7485084703776946E-2</v>
      </c>
      <c r="H625" s="37">
        <f t="shared" si="179"/>
        <v>8.1729649950884522E-3</v>
      </c>
      <c r="I625" s="37">
        <f t="shared" si="179"/>
        <v>1.7833202944359784E-2</v>
      </c>
      <c r="J625" s="37">
        <f t="shared" si="179"/>
        <v>8.6319280033843315E-3</v>
      </c>
      <c r="K625" s="37">
        <f t="shared" si="179"/>
        <v>4.0614316239146108E-3</v>
      </c>
      <c r="L625" s="37">
        <f t="shared" si="179"/>
        <v>5.1635143790256112E-2</v>
      </c>
      <c r="M625" s="37">
        <f t="shared" si="179"/>
        <v>1.0765608119924535E-2</v>
      </c>
      <c r="N625" s="37">
        <f t="shared" si="179"/>
        <v>1.6182909611129406E-3</v>
      </c>
      <c r="O625" s="37">
        <f t="shared" si="179"/>
        <v>2.9587087292153463E-2</v>
      </c>
      <c r="P625" s="37">
        <f t="shared" si="179"/>
        <v>7.1821313469084521E-3</v>
      </c>
      <c r="Q625" s="37">
        <f t="shared" si="179"/>
        <v>1.3602284528304292E-2</v>
      </c>
      <c r="R625" s="37">
        <f t="shared" si="179"/>
        <v>1.7797120596751068E-2</v>
      </c>
      <c r="S625" s="37">
        <f t="shared" si="179"/>
        <v>9.6355211839115103E-3</v>
      </c>
      <c r="T625" s="37">
        <f t="shared" si="179"/>
        <v>1.6547631937318771E-2</v>
      </c>
      <c r="U625" s="37">
        <f t="shared" si="179"/>
        <v>1.6371476814572489E-2</v>
      </c>
      <c r="V625" s="37">
        <f t="shared" si="179"/>
        <v>1.9483331730993321E-2</v>
      </c>
      <c r="W625" s="37">
        <f t="shared" si="179"/>
        <v>3.0209005822673621E-2</v>
      </c>
      <c r="X625" s="37">
        <f t="shared" si="179"/>
        <v>3.1442311488471056E-2</v>
      </c>
      <c r="Y625" s="37">
        <f t="shared" si="179"/>
        <v>2.926246650255019E-2</v>
      </c>
      <c r="Z625" s="37">
        <f t="shared" si="179"/>
        <v>4.0495667819931535E-3</v>
      </c>
      <c r="AA625" s="37">
        <f t="shared" si="179"/>
        <v>8.9271819046162059E-3</v>
      </c>
      <c r="AB625" s="37">
        <f t="shared" si="179"/>
        <v>1.9146739060076967E-2</v>
      </c>
      <c r="AC625" s="37">
        <f t="shared" si="179"/>
        <v>4.4461166668488912E-3</v>
      </c>
      <c r="AD625" s="37">
        <f t="shared" si="179"/>
        <v>0.51350130570433283</v>
      </c>
      <c r="AE625" s="37">
        <f t="shared" si="179"/>
        <v>5.5901814346500413E-3</v>
      </c>
    </row>
    <row r="626" spans="1:31" x14ac:dyDescent="0.2">
      <c r="A626" s="9" t="s">
        <v>668</v>
      </c>
      <c r="B626" s="4" t="s">
        <v>639</v>
      </c>
      <c r="C626" s="37">
        <f t="shared" ref="C626:AE626" si="180">+C559</f>
        <v>3.0977524594439976E-5</v>
      </c>
      <c r="D626" s="37">
        <f t="shared" si="180"/>
        <v>2.7262956294616253E-5</v>
      </c>
      <c r="E626" s="37">
        <f t="shared" si="180"/>
        <v>3.6325287545515436E-5</v>
      </c>
      <c r="F626" s="37">
        <f t="shared" si="180"/>
        <v>2.0895776030992026E-5</v>
      </c>
      <c r="G626" s="37">
        <f t="shared" si="180"/>
        <v>5.3182894848110142E-5</v>
      </c>
      <c r="H626" s="37">
        <f t="shared" si="180"/>
        <v>7.6968285973688942E-5</v>
      </c>
      <c r="I626" s="37">
        <f t="shared" si="180"/>
        <v>2.0654215147690603E-5</v>
      </c>
      <c r="J626" s="37">
        <f t="shared" si="180"/>
        <v>2.6912009350951924E-5</v>
      </c>
      <c r="K626" s="37">
        <f t="shared" si="180"/>
        <v>5.8491157277387885E-6</v>
      </c>
      <c r="L626" s="37">
        <f t="shared" si="180"/>
        <v>1.2059813155010521E-5</v>
      </c>
      <c r="M626" s="37">
        <f t="shared" si="180"/>
        <v>4.5592717659595081E-5</v>
      </c>
      <c r="N626" s="37">
        <f t="shared" si="180"/>
        <v>8.5928827418417088E-6</v>
      </c>
      <c r="O626" s="37">
        <f t="shared" si="180"/>
        <v>4.3933695744090989E-5</v>
      </c>
      <c r="P626" s="37">
        <f t="shared" si="180"/>
        <v>3.5279999999999999E-6</v>
      </c>
      <c r="Q626" s="37">
        <f t="shared" si="180"/>
        <v>1.1488050000000001E-5</v>
      </c>
      <c r="R626" s="37">
        <f t="shared" si="180"/>
        <v>1.4799960000000002E-4</v>
      </c>
      <c r="S626" s="37">
        <f t="shared" si="180"/>
        <v>5.3625599999999997E-5</v>
      </c>
      <c r="T626" s="37">
        <f t="shared" si="180"/>
        <v>1.1047050000000001E-5</v>
      </c>
      <c r="U626" s="37">
        <f t="shared" si="180"/>
        <v>2.2050000000000001E-5</v>
      </c>
      <c r="V626" s="37">
        <f t="shared" si="180"/>
        <v>1.6978500000000004E-5</v>
      </c>
      <c r="W626" s="37">
        <f t="shared" si="180"/>
        <v>6.7142250000000006E-5</v>
      </c>
      <c r="X626" s="37">
        <f t="shared" si="180"/>
        <v>1.0143000000000001E-5</v>
      </c>
      <c r="Y626" s="37">
        <f t="shared" si="180"/>
        <v>7.7175000000000019E-6</v>
      </c>
      <c r="Z626" s="37">
        <f t="shared" si="180"/>
        <v>4.8951000000000008E-6</v>
      </c>
      <c r="AA626" s="37">
        <f t="shared" si="180"/>
        <v>1.4685299999999998E-5</v>
      </c>
      <c r="AB626" s="37">
        <f t="shared" si="180"/>
        <v>1.1165679000000002E-4</v>
      </c>
      <c r="AC626" s="37">
        <f t="shared" si="180"/>
        <v>3.9249000000000003E-5</v>
      </c>
      <c r="AD626" s="37">
        <f t="shared" si="180"/>
        <v>4.1751013500000008E-3</v>
      </c>
      <c r="AE626" s="37">
        <f t="shared" si="180"/>
        <v>5.733E-6</v>
      </c>
    </row>
    <row r="627" spans="1:31" x14ac:dyDescent="0.2">
      <c r="A627" s="9" t="s">
        <v>678</v>
      </c>
      <c r="B627" s="4" t="s">
        <v>645</v>
      </c>
      <c r="C627" s="37">
        <f t="shared" ref="C627:AE627" si="181">+C562</f>
        <v>5.7834537599999998E-4</v>
      </c>
      <c r="D627" s="37">
        <f t="shared" si="181"/>
        <v>1.1866600704000003E-3</v>
      </c>
      <c r="E627" s="37">
        <f t="shared" si="181"/>
        <v>8.2127303999999992E-4</v>
      </c>
      <c r="F627" s="37">
        <f t="shared" si="181"/>
        <v>1.0906324127999999E-3</v>
      </c>
      <c r="G627" s="37">
        <f t="shared" si="181"/>
        <v>3.0349248384000001E-3</v>
      </c>
      <c r="H627" s="37">
        <f t="shared" si="181"/>
        <v>1.3220856768000001E-3</v>
      </c>
      <c r="I627" s="37">
        <f t="shared" si="181"/>
        <v>4.1942718720000007E-4</v>
      </c>
      <c r="J627" s="37">
        <f t="shared" si="181"/>
        <v>6.3607696320000008E-4</v>
      </c>
      <c r="K627" s="37">
        <f t="shared" si="181"/>
        <v>2.3402379839999993E-4</v>
      </c>
      <c r="L627" s="37">
        <f t="shared" si="181"/>
        <v>5.5090324799999995E-3</v>
      </c>
      <c r="M627" s="37">
        <f t="shared" si="181"/>
        <v>8.994980736E-4</v>
      </c>
      <c r="N627" s="37">
        <f t="shared" si="181"/>
        <v>1.255476096E-4</v>
      </c>
      <c r="O627" s="37">
        <f t="shared" si="181"/>
        <v>6.6723390720000017E-4</v>
      </c>
      <c r="P627" s="37">
        <f t="shared" si="181"/>
        <v>2.1842221631999995E-3</v>
      </c>
      <c r="Q627" s="37">
        <f t="shared" si="181"/>
        <v>1.1781528863999999E-3</v>
      </c>
      <c r="R627" s="37">
        <f t="shared" si="181"/>
        <v>3.1668360192000007E-3</v>
      </c>
      <c r="S627" s="37">
        <f t="shared" si="181"/>
        <v>9.6524379839999983E-4</v>
      </c>
      <c r="T627" s="37">
        <f t="shared" si="181"/>
        <v>9.2820934079999992E-4</v>
      </c>
      <c r="U627" s="37">
        <f t="shared" si="181"/>
        <v>9.09421296E-4</v>
      </c>
      <c r="V627" s="37">
        <f t="shared" si="181"/>
        <v>3.6665065920000008E-4</v>
      </c>
      <c r="W627" s="37">
        <f t="shared" si="181"/>
        <v>2.4804133535999999E-3</v>
      </c>
      <c r="X627" s="37">
        <f t="shared" si="181"/>
        <v>1.1584084512000002E-3</v>
      </c>
      <c r="Y627" s="37">
        <f t="shared" si="181"/>
        <v>1.5275973216E-3</v>
      </c>
      <c r="Z627" s="37">
        <f t="shared" si="181"/>
        <v>4.9857786048000002E-4</v>
      </c>
      <c r="AA627" s="37">
        <f t="shared" si="181"/>
        <v>9.6145862399999989E-4</v>
      </c>
      <c r="AB627" s="37">
        <f t="shared" si="181"/>
        <v>1.8058039104000001E-3</v>
      </c>
      <c r="AC627" s="37">
        <f t="shared" si="181"/>
        <v>7.3518217919999991E-4</v>
      </c>
      <c r="AD627" s="37">
        <f t="shared" si="181"/>
        <v>9.8400848515199993E-3</v>
      </c>
      <c r="AE627" s="37">
        <f t="shared" si="181"/>
        <v>1.2643573756800004E-3</v>
      </c>
    </row>
    <row r="628" spans="1:31" x14ac:dyDescent="0.2">
      <c r="A628" s="9" t="s">
        <v>688</v>
      </c>
      <c r="B628" s="4" t="s">
        <v>651</v>
      </c>
      <c r="C628" s="37">
        <f t="shared" ref="C628:AE628" si="182">+C565</f>
        <v>0</v>
      </c>
      <c r="D628" s="37">
        <f t="shared" si="182"/>
        <v>0</v>
      </c>
      <c r="E628" s="37">
        <f t="shared" si="182"/>
        <v>0</v>
      </c>
      <c r="F628" s="37">
        <f t="shared" si="182"/>
        <v>0</v>
      </c>
      <c r="G628" s="37">
        <f t="shared" si="182"/>
        <v>0</v>
      </c>
      <c r="H628" s="37">
        <f t="shared" si="182"/>
        <v>0</v>
      </c>
      <c r="I628" s="37">
        <f t="shared" si="182"/>
        <v>0</v>
      </c>
      <c r="J628" s="37">
        <f t="shared" si="182"/>
        <v>0</v>
      </c>
      <c r="K628" s="37">
        <f t="shared" si="182"/>
        <v>0</v>
      </c>
      <c r="L628" s="37">
        <f t="shared" si="182"/>
        <v>0</v>
      </c>
      <c r="M628" s="37">
        <f t="shared" si="182"/>
        <v>0</v>
      </c>
      <c r="N628" s="37">
        <f t="shared" si="182"/>
        <v>0</v>
      </c>
      <c r="O628" s="37">
        <f t="shared" si="182"/>
        <v>0</v>
      </c>
      <c r="P628" s="37">
        <f t="shared" si="182"/>
        <v>0</v>
      </c>
      <c r="Q628" s="37">
        <f t="shared" si="182"/>
        <v>0</v>
      </c>
      <c r="R628" s="37">
        <f t="shared" si="182"/>
        <v>0</v>
      </c>
      <c r="S628" s="37">
        <f t="shared" si="182"/>
        <v>0</v>
      </c>
      <c r="T628" s="37">
        <f t="shared" si="182"/>
        <v>0</v>
      </c>
      <c r="U628" s="37">
        <f t="shared" si="182"/>
        <v>0</v>
      </c>
      <c r="V628" s="37">
        <f t="shared" si="182"/>
        <v>0</v>
      </c>
      <c r="W628" s="37">
        <f t="shared" si="182"/>
        <v>0</v>
      </c>
      <c r="X628" s="37">
        <f t="shared" si="182"/>
        <v>0</v>
      </c>
      <c r="Y628" s="37">
        <f t="shared" si="182"/>
        <v>0</v>
      </c>
      <c r="Z628" s="37">
        <f t="shared" si="182"/>
        <v>0</v>
      </c>
      <c r="AA628" s="37">
        <f t="shared" si="182"/>
        <v>0</v>
      </c>
      <c r="AB628" s="37">
        <f t="shared" si="182"/>
        <v>0</v>
      </c>
      <c r="AC628" s="37">
        <f t="shared" si="182"/>
        <v>0</v>
      </c>
      <c r="AD628" s="37">
        <f t="shared" si="182"/>
        <v>0</v>
      </c>
      <c r="AE628" s="37">
        <f t="shared" si="182"/>
        <v>0</v>
      </c>
    </row>
    <row r="629" spans="1:31" x14ac:dyDescent="0.2">
      <c r="A629" s="9" t="s">
        <v>698</v>
      </c>
      <c r="B629" s="4" t="s">
        <v>657</v>
      </c>
      <c r="C629" s="37">
        <f t="shared" ref="C629:AE629" si="183">+C568</f>
        <v>0</v>
      </c>
      <c r="D629" s="37">
        <f t="shared" si="183"/>
        <v>0</v>
      </c>
      <c r="E629" s="37">
        <f t="shared" si="183"/>
        <v>0</v>
      </c>
      <c r="F629" s="37">
        <f t="shared" si="183"/>
        <v>0</v>
      </c>
      <c r="G629" s="37">
        <f t="shared" si="183"/>
        <v>0</v>
      </c>
      <c r="H629" s="37">
        <f t="shared" si="183"/>
        <v>0</v>
      </c>
      <c r="I629" s="37">
        <f t="shared" si="183"/>
        <v>0</v>
      </c>
      <c r="J629" s="37">
        <f t="shared" si="183"/>
        <v>0</v>
      </c>
      <c r="K629" s="37">
        <f t="shared" si="183"/>
        <v>0</v>
      </c>
      <c r="L629" s="37">
        <f t="shared" si="183"/>
        <v>0</v>
      </c>
      <c r="M629" s="37">
        <f t="shared" si="183"/>
        <v>0</v>
      </c>
      <c r="N629" s="37">
        <f t="shared" si="183"/>
        <v>0</v>
      </c>
      <c r="O629" s="37">
        <f t="shared" si="183"/>
        <v>0</v>
      </c>
      <c r="P629" s="37">
        <f t="shared" si="183"/>
        <v>0</v>
      </c>
      <c r="Q629" s="37">
        <f t="shared" si="183"/>
        <v>0</v>
      </c>
      <c r="R629" s="37">
        <f t="shared" si="183"/>
        <v>0</v>
      </c>
      <c r="S629" s="37">
        <f t="shared" si="183"/>
        <v>0</v>
      </c>
      <c r="T629" s="37">
        <f t="shared" si="183"/>
        <v>0</v>
      </c>
      <c r="U629" s="37">
        <f t="shared" si="183"/>
        <v>0</v>
      </c>
      <c r="V629" s="37">
        <f t="shared" si="183"/>
        <v>0</v>
      </c>
      <c r="W629" s="37">
        <f t="shared" si="183"/>
        <v>0</v>
      </c>
      <c r="X629" s="37">
        <f t="shared" si="183"/>
        <v>0</v>
      </c>
      <c r="Y629" s="37">
        <f t="shared" si="183"/>
        <v>0</v>
      </c>
      <c r="Z629" s="37">
        <f t="shared" si="183"/>
        <v>0</v>
      </c>
      <c r="AA629" s="37">
        <f t="shared" si="183"/>
        <v>0</v>
      </c>
      <c r="AB629" s="37">
        <f t="shared" si="183"/>
        <v>0</v>
      </c>
      <c r="AC629" s="37">
        <f t="shared" si="183"/>
        <v>0</v>
      </c>
      <c r="AD629" s="37">
        <f t="shared" si="183"/>
        <v>0</v>
      </c>
      <c r="AE629" s="37">
        <f t="shared" si="183"/>
        <v>0</v>
      </c>
    </row>
    <row r="630" spans="1:31" x14ac:dyDescent="0.2">
      <c r="A630" s="9" t="s">
        <v>708</v>
      </c>
      <c r="B630" s="4" t="s">
        <v>663</v>
      </c>
      <c r="C630" s="37">
        <f t="shared" ref="C630:AE630" si="184">+C571</f>
        <v>0</v>
      </c>
      <c r="D630" s="37">
        <f t="shared" si="184"/>
        <v>0</v>
      </c>
      <c r="E630" s="37">
        <f t="shared" si="184"/>
        <v>0</v>
      </c>
      <c r="F630" s="37">
        <f t="shared" si="184"/>
        <v>0</v>
      </c>
      <c r="G630" s="37">
        <f t="shared" si="184"/>
        <v>0</v>
      </c>
      <c r="H630" s="37">
        <f t="shared" si="184"/>
        <v>0</v>
      </c>
      <c r="I630" s="37">
        <f t="shared" si="184"/>
        <v>0</v>
      </c>
      <c r="J630" s="37">
        <f t="shared" si="184"/>
        <v>0</v>
      </c>
      <c r="K630" s="37">
        <f t="shared" si="184"/>
        <v>0</v>
      </c>
      <c r="L630" s="37">
        <f t="shared" si="184"/>
        <v>0</v>
      </c>
      <c r="M630" s="37">
        <f t="shared" si="184"/>
        <v>0</v>
      </c>
      <c r="N630" s="37">
        <f t="shared" si="184"/>
        <v>0</v>
      </c>
      <c r="O630" s="37">
        <f t="shared" si="184"/>
        <v>0</v>
      </c>
      <c r="P630" s="37">
        <f t="shared" si="184"/>
        <v>0</v>
      </c>
      <c r="Q630" s="37">
        <f t="shared" si="184"/>
        <v>0</v>
      </c>
      <c r="R630" s="37">
        <f t="shared" si="184"/>
        <v>0</v>
      </c>
      <c r="S630" s="37">
        <f t="shared" si="184"/>
        <v>0</v>
      </c>
      <c r="T630" s="37">
        <f t="shared" si="184"/>
        <v>0</v>
      </c>
      <c r="U630" s="37">
        <f t="shared" si="184"/>
        <v>0</v>
      </c>
      <c r="V630" s="37">
        <f t="shared" si="184"/>
        <v>0</v>
      </c>
      <c r="W630" s="37">
        <f t="shared" si="184"/>
        <v>0</v>
      </c>
      <c r="X630" s="37">
        <f t="shared" si="184"/>
        <v>0</v>
      </c>
      <c r="Y630" s="37">
        <f t="shared" si="184"/>
        <v>0</v>
      </c>
      <c r="Z630" s="37">
        <f t="shared" si="184"/>
        <v>0</v>
      </c>
      <c r="AA630" s="37">
        <f t="shared" si="184"/>
        <v>0</v>
      </c>
      <c r="AB630" s="37">
        <f t="shared" si="184"/>
        <v>0</v>
      </c>
      <c r="AC630" s="37">
        <f t="shared" si="184"/>
        <v>0</v>
      </c>
      <c r="AD630" s="37">
        <f t="shared" si="184"/>
        <v>0</v>
      </c>
      <c r="AE630" s="37">
        <f t="shared" si="184"/>
        <v>0</v>
      </c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 t="shared" ref="C633:AE633" si="185">+C634+C635+C636+C637+C638</f>
        <v>3.7524218220638506E-2</v>
      </c>
      <c r="D633" s="28">
        <f t="shared" si="185"/>
        <v>3.6373686529103125E-2</v>
      </c>
      <c r="E633" s="28">
        <f t="shared" si="185"/>
        <v>4.7229965769357861E-2</v>
      </c>
      <c r="F633" s="28">
        <f t="shared" si="185"/>
        <v>5.6289296383296432E-2</v>
      </c>
      <c r="G633" s="28">
        <f t="shared" si="185"/>
        <v>6.489786337499899E-2</v>
      </c>
      <c r="H633" s="28">
        <f t="shared" si="185"/>
        <v>6.9843223200055704E-2</v>
      </c>
      <c r="I633" s="28">
        <f t="shared" si="185"/>
        <v>6.4829476252194596E-2</v>
      </c>
      <c r="J633" s="28">
        <f t="shared" si="185"/>
        <v>6.13635311986203E-2</v>
      </c>
      <c r="K633" s="28">
        <f t="shared" si="185"/>
        <v>5.7786474332498075E-2</v>
      </c>
      <c r="L633" s="28">
        <f t="shared" si="185"/>
        <v>6.0872914904022829E-2</v>
      </c>
      <c r="M633" s="28">
        <f t="shared" si="185"/>
        <v>6.4335946102179326E-2</v>
      </c>
      <c r="N633" s="28">
        <f t="shared" si="185"/>
        <v>5.8716609797877059E-2</v>
      </c>
      <c r="O633" s="28">
        <f t="shared" si="185"/>
        <v>4.9332429096754601E-2</v>
      </c>
      <c r="P633" s="28">
        <f t="shared" si="185"/>
        <v>4.9743421310152351E-2</v>
      </c>
      <c r="Q633" s="28">
        <f t="shared" si="185"/>
        <v>5.0507765167484939E-2</v>
      </c>
      <c r="R633" s="28">
        <f t="shared" si="185"/>
        <v>4.5134624372774129E-2</v>
      </c>
      <c r="S633" s="28">
        <f t="shared" si="185"/>
        <v>5.7512489779838874E-2</v>
      </c>
      <c r="T633" s="28">
        <f t="shared" si="185"/>
        <v>5.5172415462829111E-2</v>
      </c>
      <c r="U633" s="28">
        <f t="shared" si="185"/>
        <v>5.1796441624659212E-2</v>
      </c>
      <c r="V633" s="28">
        <f t="shared" si="185"/>
        <v>5.0213375352492991E-2</v>
      </c>
      <c r="W633" s="28">
        <f t="shared" si="185"/>
        <v>4.7674885816252698E-2</v>
      </c>
      <c r="X633" s="28">
        <f t="shared" si="185"/>
        <v>3.6392648182175344E-2</v>
      </c>
      <c r="Y633" s="28">
        <f t="shared" si="185"/>
        <v>4.0915541027217506E-2</v>
      </c>
      <c r="Z633" s="28">
        <f t="shared" si="185"/>
        <v>4.6411856690697861E-2</v>
      </c>
      <c r="AA633" s="28">
        <f t="shared" si="185"/>
        <v>4.8415249031282866E-2</v>
      </c>
      <c r="AB633" s="28">
        <f t="shared" si="185"/>
        <v>5.2182486985537471E-2</v>
      </c>
      <c r="AC633" s="28">
        <f t="shared" si="185"/>
        <v>5.3878832918085678E-2</v>
      </c>
      <c r="AD633" s="28">
        <f t="shared" si="185"/>
        <v>5.4779557709155505E-2</v>
      </c>
      <c r="AE633" s="28">
        <f t="shared" si="185"/>
        <v>6.1840148333765874E-2</v>
      </c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37">
        <f t="shared" ref="C635:R636" si="186">+C578</f>
        <v>0</v>
      </c>
      <c r="D635" s="37">
        <f t="shared" si="186"/>
        <v>0</v>
      </c>
      <c r="E635" s="37">
        <f t="shared" si="186"/>
        <v>0</v>
      </c>
      <c r="F635" s="37">
        <f t="shared" si="186"/>
        <v>0</v>
      </c>
      <c r="G635" s="37">
        <f t="shared" si="186"/>
        <v>0</v>
      </c>
      <c r="H635" s="37">
        <f t="shared" si="186"/>
        <v>0</v>
      </c>
      <c r="I635" s="37">
        <f t="shared" si="186"/>
        <v>0</v>
      </c>
      <c r="J635" s="37">
        <f t="shared" si="186"/>
        <v>0</v>
      </c>
      <c r="K635" s="37">
        <f t="shared" si="186"/>
        <v>0</v>
      </c>
      <c r="L635" s="37">
        <f t="shared" si="186"/>
        <v>0</v>
      </c>
      <c r="M635" s="37">
        <f t="shared" si="186"/>
        <v>0</v>
      </c>
      <c r="N635" s="37">
        <f t="shared" si="186"/>
        <v>0</v>
      </c>
      <c r="O635" s="37">
        <f t="shared" si="186"/>
        <v>1.3687499999999997E-2</v>
      </c>
      <c r="P635" s="37">
        <f t="shared" si="186"/>
        <v>1.3687499999999997E-2</v>
      </c>
      <c r="Q635" s="37">
        <f t="shared" si="186"/>
        <v>1.36875E-2</v>
      </c>
      <c r="R635" s="37">
        <f t="shared" si="186"/>
        <v>1.5487499999999998E-2</v>
      </c>
      <c r="S635" s="37">
        <f t="shared" ref="D635:AE636" si="187">+S578</f>
        <v>2.8627499999999997E-2</v>
      </c>
      <c r="T635" s="37">
        <f t="shared" si="187"/>
        <v>2.8627499999999997E-2</v>
      </c>
      <c r="U635" s="37">
        <f t="shared" si="187"/>
        <v>2.6827500000000001E-2</v>
      </c>
      <c r="V635" s="37">
        <f t="shared" si="187"/>
        <v>2.6827500000000001E-2</v>
      </c>
      <c r="W635" s="37">
        <f t="shared" si="187"/>
        <v>2.6827499999999997E-2</v>
      </c>
      <c r="X635" s="37">
        <f t="shared" si="187"/>
        <v>1.7139227999999999E-2</v>
      </c>
      <c r="Y635" s="37">
        <f t="shared" si="187"/>
        <v>2.0590956000000004E-2</v>
      </c>
      <c r="Z635" s="37">
        <f t="shared" si="187"/>
        <v>2.4042684000000005E-2</v>
      </c>
      <c r="AA635" s="37">
        <f t="shared" si="187"/>
        <v>2.749441200000001E-2</v>
      </c>
      <c r="AB635" s="37">
        <f t="shared" si="187"/>
        <v>3.2507559000000005E-2</v>
      </c>
      <c r="AC635" s="37">
        <f t="shared" si="187"/>
        <v>3.4718495999999988E-2</v>
      </c>
      <c r="AD635" s="37">
        <f t="shared" si="187"/>
        <v>3.485922000000001E-2</v>
      </c>
      <c r="AE635" s="37">
        <f t="shared" si="187"/>
        <v>4.1137634999999999E-2</v>
      </c>
    </row>
    <row r="636" spans="1:31" x14ac:dyDescent="0.2">
      <c r="A636" s="9" t="s">
        <v>730</v>
      </c>
      <c r="B636" s="4" t="s">
        <v>731</v>
      </c>
      <c r="C636" s="37">
        <f t="shared" si="186"/>
        <v>6.1780009704102859E-4</v>
      </c>
      <c r="D636" s="37">
        <f t="shared" si="187"/>
        <v>6.310210141350067E-4</v>
      </c>
      <c r="E636" s="37">
        <f t="shared" si="187"/>
        <v>6.5288644489907698E-4</v>
      </c>
      <c r="F636" s="37">
        <f t="shared" si="187"/>
        <v>6.6242734563544197E-4</v>
      </c>
      <c r="G636" s="37">
        <f t="shared" si="187"/>
        <v>6.677062368085669E-4</v>
      </c>
      <c r="H636" s="37">
        <f t="shared" si="187"/>
        <v>6.8383229352656102E-4</v>
      </c>
      <c r="I636" s="37">
        <f t="shared" si="187"/>
        <v>6.9947802555138405E-4</v>
      </c>
      <c r="J636" s="37">
        <f t="shared" si="187"/>
        <v>7.1703753231992285E-4</v>
      </c>
      <c r="K636" s="37">
        <f t="shared" si="187"/>
        <v>7.2532142668810858E-4</v>
      </c>
      <c r="L636" s="37">
        <f t="shared" si="187"/>
        <v>7.1859031763843798E-4</v>
      </c>
      <c r="M636" s="37">
        <f t="shared" si="187"/>
        <v>7.2945285019808555E-4</v>
      </c>
      <c r="N636" s="37">
        <f t="shared" si="187"/>
        <v>7.3405308758751691E-4</v>
      </c>
      <c r="O636" s="37">
        <f t="shared" si="187"/>
        <v>7.5411174726828113E-4</v>
      </c>
      <c r="P636" s="37">
        <f t="shared" si="187"/>
        <v>7.713812505393136E-4</v>
      </c>
      <c r="Q636" s="37">
        <f t="shared" si="187"/>
        <v>7.911755785923538E-4</v>
      </c>
      <c r="R636" s="37">
        <f t="shared" si="187"/>
        <v>8.103565698111705E-4</v>
      </c>
      <c r="S636" s="37">
        <f t="shared" si="187"/>
        <v>8.2791325032372139E-4</v>
      </c>
      <c r="T636" s="37">
        <f t="shared" si="187"/>
        <v>8.4598349230887934E-4</v>
      </c>
      <c r="U636" s="37">
        <f t="shared" si="187"/>
        <v>8.0058154661605426E-4</v>
      </c>
      <c r="V636" s="37">
        <f t="shared" si="187"/>
        <v>8.2639875459222757E-4</v>
      </c>
      <c r="W636" s="37">
        <f t="shared" si="187"/>
        <v>8.6493449255897075E-4</v>
      </c>
      <c r="X636" s="37">
        <f t="shared" si="187"/>
        <v>9.2647447812464377E-4</v>
      </c>
      <c r="Y636" s="37">
        <f t="shared" si="187"/>
        <v>9.374976446596987E-4</v>
      </c>
      <c r="Z636" s="37">
        <f t="shared" si="187"/>
        <v>9.5387217541784348E-4</v>
      </c>
      <c r="AA636" s="37">
        <f t="shared" si="187"/>
        <v>8.0737976612166404E-4</v>
      </c>
      <c r="AB636" s="37">
        <f t="shared" si="187"/>
        <v>8.5805212741573865E-4</v>
      </c>
      <c r="AC636" s="37">
        <f t="shared" si="187"/>
        <v>8.7507755071349427E-4</v>
      </c>
      <c r="AD636" s="37">
        <f t="shared" si="187"/>
        <v>9.9171659374627948E-4</v>
      </c>
      <c r="AE636" s="37">
        <f t="shared" si="187"/>
        <v>1.1036916209714481E-3</v>
      </c>
    </row>
    <row r="637" spans="1:31" x14ac:dyDescent="0.2">
      <c r="A637" s="9" t="s">
        <v>736</v>
      </c>
      <c r="B637" s="4" t="s">
        <v>737</v>
      </c>
      <c r="C637" s="37">
        <f>+C580</f>
        <v>3.6906418123597476E-2</v>
      </c>
      <c r="D637" s="37">
        <f t="shared" ref="D637:AE637" si="188">+D580</f>
        <v>3.5742665514968117E-2</v>
      </c>
      <c r="E637" s="37">
        <f t="shared" si="188"/>
        <v>4.6577079324458787E-2</v>
      </c>
      <c r="F637" s="37">
        <f t="shared" si="188"/>
        <v>5.5626869037660988E-2</v>
      </c>
      <c r="G637" s="37">
        <f t="shared" si="188"/>
        <v>6.4230157138190427E-2</v>
      </c>
      <c r="H637" s="37">
        <f t="shared" si="188"/>
        <v>6.9159390906529145E-2</v>
      </c>
      <c r="I637" s="37">
        <f t="shared" si="188"/>
        <v>6.4129998226643212E-2</v>
      </c>
      <c r="J637" s="37">
        <f t="shared" si="188"/>
        <v>6.0646493666300379E-2</v>
      </c>
      <c r="K637" s="37">
        <f t="shared" si="188"/>
        <v>5.7061152905809966E-2</v>
      </c>
      <c r="L637" s="37">
        <f t="shared" si="188"/>
        <v>6.0154324586384388E-2</v>
      </c>
      <c r="M637" s="37">
        <f t="shared" si="188"/>
        <v>6.3606493251981241E-2</v>
      </c>
      <c r="N637" s="37">
        <f t="shared" si="188"/>
        <v>5.798255671028954E-2</v>
      </c>
      <c r="O637" s="37">
        <f t="shared" si="188"/>
        <v>3.4890817349486319E-2</v>
      </c>
      <c r="P637" s="37">
        <f t="shared" si="188"/>
        <v>3.528454005961304E-2</v>
      </c>
      <c r="Q637" s="37">
        <f t="shared" si="188"/>
        <v>3.6029089588892581E-2</v>
      </c>
      <c r="R637" s="37">
        <f t="shared" si="188"/>
        <v>2.8836767802962956E-2</v>
      </c>
      <c r="S637" s="37">
        <f t="shared" si="188"/>
        <v>2.8057076529515151E-2</v>
      </c>
      <c r="T637" s="37">
        <f t="shared" si="188"/>
        <v>2.5698931970520231E-2</v>
      </c>
      <c r="U637" s="37">
        <f t="shared" si="188"/>
        <v>2.4168360078043162E-2</v>
      </c>
      <c r="V637" s="37">
        <f t="shared" si="188"/>
        <v>2.2559476597900762E-2</v>
      </c>
      <c r="W637" s="37">
        <f t="shared" si="188"/>
        <v>1.998245132369373E-2</v>
      </c>
      <c r="X637" s="37">
        <f t="shared" si="188"/>
        <v>1.83269457040507E-2</v>
      </c>
      <c r="Y637" s="37">
        <f t="shared" si="188"/>
        <v>1.9387087382557806E-2</v>
      </c>
      <c r="Z637" s="37">
        <f t="shared" si="188"/>
        <v>2.1415300515280011E-2</v>
      </c>
      <c r="AA637" s="37">
        <f t="shared" si="188"/>
        <v>2.0113457265161193E-2</v>
      </c>
      <c r="AB637" s="37">
        <f t="shared" si="188"/>
        <v>1.881687585812173E-2</v>
      </c>
      <c r="AC637" s="37">
        <f t="shared" si="188"/>
        <v>1.8285259367372197E-2</v>
      </c>
      <c r="AD637" s="37">
        <f t="shared" si="188"/>
        <v>1.892862111540922E-2</v>
      </c>
      <c r="AE637" s="37">
        <f t="shared" si="188"/>
        <v>1.9598821712794427E-2</v>
      </c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89">+C642+C643</f>
        <v>0</v>
      </c>
      <c r="D641" s="21">
        <f t="shared" si="189"/>
        <v>0</v>
      </c>
      <c r="E641" s="21">
        <f t="shared" si="189"/>
        <v>0</v>
      </c>
      <c r="F641" s="21">
        <f t="shared" si="189"/>
        <v>0</v>
      </c>
      <c r="G641" s="21">
        <f t="shared" si="189"/>
        <v>0</v>
      </c>
      <c r="H641" s="21">
        <f t="shared" si="189"/>
        <v>0</v>
      </c>
      <c r="I641" s="21">
        <f t="shared" si="189"/>
        <v>0</v>
      </c>
      <c r="J641" s="21">
        <f t="shared" si="189"/>
        <v>0</v>
      </c>
      <c r="K641" s="21">
        <f t="shared" si="189"/>
        <v>0</v>
      </c>
      <c r="L641" s="21">
        <f t="shared" si="189"/>
        <v>0</v>
      </c>
      <c r="M641" s="21">
        <f t="shared" si="189"/>
        <v>0</v>
      </c>
      <c r="N641" s="21">
        <f t="shared" si="189"/>
        <v>0</v>
      </c>
      <c r="O641" s="21">
        <f t="shared" si="189"/>
        <v>0</v>
      </c>
      <c r="P641" s="21">
        <f t="shared" si="189"/>
        <v>0</v>
      </c>
      <c r="Q641" s="21">
        <f t="shared" si="189"/>
        <v>0</v>
      </c>
      <c r="R641" s="21">
        <f t="shared" si="189"/>
        <v>0</v>
      </c>
      <c r="S641" s="21">
        <f t="shared" si="189"/>
        <v>0</v>
      </c>
      <c r="T641" s="21">
        <f t="shared" si="189"/>
        <v>0</v>
      </c>
      <c r="U641" s="21">
        <f t="shared" si="189"/>
        <v>0</v>
      </c>
      <c r="V641" s="21">
        <f t="shared" si="189"/>
        <v>0</v>
      </c>
      <c r="W641" s="21">
        <f t="shared" si="189"/>
        <v>0</v>
      </c>
      <c r="X641" s="21">
        <f t="shared" si="189"/>
        <v>0</v>
      </c>
      <c r="Y641" s="21">
        <f t="shared" si="189"/>
        <v>0</v>
      </c>
      <c r="Z641" s="21">
        <f t="shared" si="189"/>
        <v>0</v>
      </c>
      <c r="AA641" s="21">
        <f t="shared" si="189"/>
        <v>0</v>
      </c>
      <c r="AB641" s="21">
        <f t="shared" si="189"/>
        <v>0</v>
      </c>
      <c r="AC641" s="21">
        <f t="shared" si="189"/>
        <v>0</v>
      </c>
      <c r="AD641" s="21">
        <f t="shared" si="189"/>
        <v>0</v>
      </c>
      <c r="AE641" s="21">
        <f t="shared" si="189"/>
        <v>0</v>
      </c>
    </row>
    <row r="642" spans="1:31" x14ac:dyDescent="0.2">
      <c r="A642" s="9" t="s">
        <v>222</v>
      </c>
      <c r="B642" s="4" t="s">
        <v>223</v>
      </c>
      <c r="C642" s="37">
        <f t="shared" ref="C642:R644" si="190">+C585</f>
        <v>0</v>
      </c>
      <c r="D642" s="37">
        <f t="shared" si="190"/>
        <v>0</v>
      </c>
      <c r="E642" s="37">
        <f t="shared" si="190"/>
        <v>0</v>
      </c>
      <c r="F642" s="37">
        <f t="shared" si="190"/>
        <v>0</v>
      </c>
      <c r="G642" s="37">
        <f t="shared" si="190"/>
        <v>0</v>
      </c>
      <c r="H642" s="37">
        <f t="shared" si="190"/>
        <v>0</v>
      </c>
      <c r="I642" s="37">
        <f t="shared" si="190"/>
        <v>0</v>
      </c>
      <c r="J642" s="37">
        <f t="shared" si="190"/>
        <v>0</v>
      </c>
      <c r="K642" s="37">
        <f t="shared" si="190"/>
        <v>0</v>
      </c>
      <c r="L642" s="37">
        <f t="shared" si="190"/>
        <v>0</v>
      </c>
      <c r="M642" s="37">
        <f t="shared" si="190"/>
        <v>0</v>
      </c>
      <c r="N642" s="37">
        <f t="shared" si="190"/>
        <v>0</v>
      </c>
      <c r="O642" s="37">
        <f t="shared" si="190"/>
        <v>0</v>
      </c>
      <c r="P642" s="37">
        <f t="shared" si="190"/>
        <v>0</v>
      </c>
      <c r="Q642" s="37">
        <f t="shared" si="190"/>
        <v>0</v>
      </c>
      <c r="R642" s="37">
        <f t="shared" si="190"/>
        <v>0</v>
      </c>
      <c r="S642" s="37">
        <f t="shared" ref="D642:AE644" si="191">+S585</f>
        <v>0</v>
      </c>
      <c r="T642" s="37">
        <f t="shared" si="191"/>
        <v>0</v>
      </c>
      <c r="U642" s="37">
        <f t="shared" si="191"/>
        <v>0</v>
      </c>
      <c r="V642" s="37">
        <f t="shared" si="191"/>
        <v>0</v>
      </c>
      <c r="W642" s="37">
        <f t="shared" si="191"/>
        <v>0</v>
      </c>
      <c r="X642" s="37">
        <f t="shared" si="191"/>
        <v>0</v>
      </c>
      <c r="Y642" s="37">
        <f t="shared" si="191"/>
        <v>0</v>
      </c>
      <c r="Z642" s="37">
        <f t="shared" si="191"/>
        <v>0</v>
      </c>
      <c r="AA642" s="37">
        <f t="shared" si="191"/>
        <v>0</v>
      </c>
      <c r="AB642" s="37">
        <f t="shared" si="191"/>
        <v>0</v>
      </c>
      <c r="AC642" s="37">
        <f t="shared" si="191"/>
        <v>0</v>
      </c>
      <c r="AD642" s="37">
        <f t="shared" si="191"/>
        <v>0</v>
      </c>
      <c r="AE642" s="37">
        <f t="shared" si="191"/>
        <v>0</v>
      </c>
    </row>
    <row r="643" spans="1:31" x14ac:dyDescent="0.2">
      <c r="A643" s="9" t="s">
        <v>224</v>
      </c>
      <c r="B643" s="4" t="s">
        <v>225</v>
      </c>
      <c r="C643" s="37">
        <f t="shared" si="190"/>
        <v>0</v>
      </c>
      <c r="D643" s="37">
        <f t="shared" si="191"/>
        <v>0</v>
      </c>
      <c r="E643" s="37">
        <f t="shared" si="191"/>
        <v>0</v>
      </c>
      <c r="F643" s="37">
        <f t="shared" si="191"/>
        <v>0</v>
      </c>
      <c r="G643" s="37">
        <f t="shared" si="191"/>
        <v>0</v>
      </c>
      <c r="H643" s="37">
        <f t="shared" si="191"/>
        <v>0</v>
      </c>
      <c r="I643" s="37">
        <f t="shared" si="191"/>
        <v>0</v>
      </c>
      <c r="J643" s="37">
        <f t="shared" si="191"/>
        <v>0</v>
      </c>
      <c r="K643" s="37">
        <f t="shared" si="191"/>
        <v>0</v>
      </c>
      <c r="L643" s="37">
        <f t="shared" si="191"/>
        <v>0</v>
      </c>
      <c r="M643" s="37">
        <f t="shared" si="191"/>
        <v>0</v>
      </c>
      <c r="N643" s="37">
        <f t="shared" si="191"/>
        <v>0</v>
      </c>
      <c r="O643" s="37">
        <f t="shared" si="191"/>
        <v>0</v>
      </c>
      <c r="P643" s="37">
        <f t="shared" si="191"/>
        <v>0</v>
      </c>
      <c r="Q643" s="37">
        <f t="shared" si="191"/>
        <v>0</v>
      </c>
      <c r="R643" s="37">
        <f t="shared" si="191"/>
        <v>0</v>
      </c>
      <c r="S643" s="37">
        <f t="shared" si="191"/>
        <v>0</v>
      </c>
      <c r="T643" s="37">
        <f t="shared" si="191"/>
        <v>0</v>
      </c>
      <c r="U643" s="37">
        <f t="shared" si="191"/>
        <v>0</v>
      </c>
      <c r="V643" s="37">
        <f t="shared" si="191"/>
        <v>0</v>
      </c>
      <c r="W643" s="37">
        <f t="shared" si="191"/>
        <v>0</v>
      </c>
      <c r="X643" s="37">
        <f t="shared" si="191"/>
        <v>0</v>
      </c>
      <c r="Y643" s="37">
        <f t="shared" si="191"/>
        <v>0</v>
      </c>
      <c r="Z643" s="37">
        <f t="shared" si="191"/>
        <v>0</v>
      </c>
      <c r="AA643" s="37">
        <f t="shared" si="191"/>
        <v>0</v>
      </c>
      <c r="AB643" s="37">
        <f t="shared" si="191"/>
        <v>0</v>
      </c>
      <c r="AC643" s="37">
        <f t="shared" si="191"/>
        <v>0</v>
      </c>
      <c r="AD643" s="37">
        <f t="shared" si="191"/>
        <v>0</v>
      </c>
      <c r="AE643" s="37">
        <f t="shared" si="191"/>
        <v>0</v>
      </c>
    </row>
    <row r="644" spans="1:31" x14ac:dyDescent="0.2">
      <c r="A644" s="9" t="s">
        <v>226</v>
      </c>
      <c r="B644" s="4" t="s">
        <v>141</v>
      </c>
      <c r="C644" s="37">
        <f t="shared" si="190"/>
        <v>0</v>
      </c>
      <c r="D644" s="37">
        <f t="shared" si="191"/>
        <v>0</v>
      </c>
      <c r="E644" s="37">
        <f t="shared" si="191"/>
        <v>0</v>
      </c>
      <c r="F644" s="37">
        <f t="shared" si="191"/>
        <v>0</v>
      </c>
      <c r="G644" s="37">
        <f t="shared" si="191"/>
        <v>0</v>
      </c>
      <c r="H644" s="37">
        <f t="shared" si="191"/>
        <v>0</v>
      </c>
      <c r="I644" s="37">
        <f t="shared" si="191"/>
        <v>0</v>
      </c>
      <c r="J644" s="37">
        <f t="shared" si="191"/>
        <v>0</v>
      </c>
      <c r="K644" s="37">
        <f t="shared" si="191"/>
        <v>0</v>
      </c>
      <c r="L644" s="37">
        <f t="shared" si="191"/>
        <v>0</v>
      </c>
      <c r="M644" s="37">
        <f t="shared" si="191"/>
        <v>0</v>
      </c>
      <c r="N644" s="37">
        <f t="shared" si="191"/>
        <v>0</v>
      </c>
      <c r="O644" s="37">
        <f t="shared" si="191"/>
        <v>0</v>
      </c>
      <c r="P644" s="37">
        <f t="shared" si="191"/>
        <v>0</v>
      </c>
      <c r="Q644" s="37">
        <f t="shared" si="191"/>
        <v>0</v>
      </c>
      <c r="R644" s="37">
        <f t="shared" si="191"/>
        <v>0</v>
      </c>
      <c r="S644" s="37">
        <f t="shared" si="191"/>
        <v>0</v>
      </c>
      <c r="T644" s="37">
        <f t="shared" si="191"/>
        <v>0</v>
      </c>
      <c r="U644" s="37">
        <f t="shared" si="191"/>
        <v>0</v>
      </c>
      <c r="V644" s="37">
        <f t="shared" si="191"/>
        <v>0</v>
      </c>
      <c r="W644" s="37">
        <f t="shared" si="191"/>
        <v>0</v>
      </c>
      <c r="X644" s="37">
        <f t="shared" si="191"/>
        <v>0</v>
      </c>
      <c r="Y644" s="37">
        <f t="shared" si="191"/>
        <v>0</v>
      </c>
      <c r="Z644" s="37">
        <f t="shared" si="191"/>
        <v>0</v>
      </c>
      <c r="AA644" s="37">
        <f t="shared" si="191"/>
        <v>0</v>
      </c>
      <c r="AB644" s="37">
        <f t="shared" si="191"/>
        <v>0</v>
      </c>
      <c r="AC644" s="37">
        <f t="shared" si="191"/>
        <v>0</v>
      </c>
      <c r="AD644" s="37">
        <f t="shared" si="191"/>
        <v>0</v>
      </c>
      <c r="AE644" s="37">
        <f t="shared" si="191"/>
        <v>0</v>
      </c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92">+C656-C4</f>
        <v>0</v>
      </c>
      <c r="D654" s="70">
        <f t="shared" si="192"/>
        <v>0</v>
      </c>
      <c r="E654" s="70">
        <f t="shared" si="192"/>
        <v>0</v>
      </c>
      <c r="F654" s="70">
        <f t="shared" si="192"/>
        <v>0</v>
      </c>
      <c r="G654" s="70">
        <f t="shared" si="192"/>
        <v>0</v>
      </c>
      <c r="H654" s="70">
        <f t="shared" si="192"/>
        <v>0</v>
      </c>
      <c r="I654" s="70">
        <f t="shared" si="192"/>
        <v>0</v>
      </c>
      <c r="J654" s="70">
        <f t="shared" si="192"/>
        <v>0</v>
      </c>
      <c r="K654" s="70">
        <f t="shared" si="192"/>
        <v>0</v>
      </c>
      <c r="L654" s="70">
        <f t="shared" si="192"/>
        <v>0</v>
      </c>
      <c r="M654" s="70">
        <f t="shared" si="192"/>
        <v>0</v>
      </c>
      <c r="N654" s="70">
        <f t="shared" si="192"/>
        <v>0</v>
      </c>
      <c r="O654" s="70">
        <f t="shared" si="192"/>
        <v>0</v>
      </c>
      <c r="P654" s="70">
        <f t="shared" si="192"/>
        <v>0</v>
      </c>
      <c r="Q654" s="70">
        <f t="shared" si="192"/>
        <v>0</v>
      </c>
      <c r="R654" s="70">
        <f t="shared" si="192"/>
        <v>0</v>
      </c>
      <c r="S654" s="70">
        <f t="shared" si="192"/>
        <v>0</v>
      </c>
      <c r="T654" s="70">
        <f t="shared" si="192"/>
        <v>0</v>
      </c>
      <c r="U654" s="70">
        <f t="shared" si="192"/>
        <v>0</v>
      </c>
      <c r="V654" s="70">
        <f t="shared" si="192"/>
        <v>0</v>
      </c>
      <c r="W654" s="70">
        <f t="shared" si="192"/>
        <v>0</v>
      </c>
      <c r="X654" s="70">
        <f t="shared" si="192"/>
        <v>0</v>
      </c>
      <c r="Y654" s="70">
        <f t="shared" si="192"/>
        <v>0</v>
      </c>
      <c r="Z654" s="70">
        <f t="shared" si="192"/>
        <v>0</v>
      </c>
      <c r="AA654" s="70">
        <f t="shared" si="192"/>
        <v>0</v>
      </c>
      <c r="AB654" s="70">
        <f t="shared" si="192"/>
        <v>0</v>
      </c>
      <c r="AC654" s="70">
        <f t="shared" si="192"/>
        <v>0</v>
      </c>
      <c r="AD654" s="70">
        <f t="shared" si="192"/>
        <v>0</v>
      </c>
      <c r="AE654" s="70">
        <f t="shared" si="192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193">+C657+C658+C659+C660+C661</f>
        <v>1.2116496300472648</v>
      </c>
      <c r="D656" s="28">
        <f t="shared" si="193"/>
        <v>1.2237502526843467</v>
      </c>
      <c r="E656" s="28">
        <f t="shared" si="193"/>
        <v>1.2810628057064815</v>
      </c>
      <c r="F656" s="28">
        <f t="shared" si="193"/>
        <v>1.3667337189397171</v>
      </c>
      <c r="G656" s="28">
        <f t="shared" si="193"/>
        <v>1.4595005707090938</v>
      </c>
      <c r="H656" s="28">
        <f t="shared" si="193"/>
        <v>1.5085265834894994</v>
      </c>
      <c r="I656" s="28">
        <f t="shared" si="193"/>
        <v>1.5214760618950669</v>
      </c>
      <c r="J656" s="28">
        <f t="shared" si="193"/>
        <v>1.4969505890355019</v>
      </c>
      <c r="K656" s="28">
        <f t="shared" si="193"/>
        <v>1.4794871304248467</v>
      </c>
      <c r="L656" s="28">
        <f t="shared" si="193"/>
        <v>1.5630970252275465</v>
      </c>
      <c r="M656" s="28">
        <f t="shared" si="193"/>
        <v>1.4484221946360396</v>
      </c>
      <c r="N656" s="28">
        <f t="shared" si="193"/>
        <v>1.4955516584459516</v>
      </c>
      <c r="O656" s="28">
        <f t="shared" si="193"/>
        <v>1.5936509076193932</v>
      </c>
      <c r="P656" s="28">
        <f t="shared" si="193"/>
        <v>1.5085180306853867</v>
      </c>
      <c r="Q656" s="28">
        <f t="shared" si="193"/>
        <v>1.6531629201668536</v>
      </c>
      <c r="R656" s="28">
        <f t="shared" si="193"/>
        <v>1.6068371972282982</v>
      </c>
      <c r="S656" s="28">
        <f t="shared" si="193"/>
        <v>1.6720585421827572</v>
      </c>
      <c r="T656" s="28">
        <f t="shared" si="193"/>
        <v>1.7545052060108941</v>
      </c>
      <c r="U656" s="28">
        <f t="shared" si="193"/>
        <v>1.8688020970323131</v>
      </c>
      <c r="V656" s="28">
        <f t="shared" si="193"/>
        <v>1.9416043647844334</v>
      </c>
      <c r="W656" s="28">
        <f t="shared" si="193"/>
        <v>2.0261350653636523</v>
      </c>
      <c r="X656" s="28">
        <f t="shared" si="193"/>
        <v>1.923667173426874</v>
      </c>
      <c r="Y656" s="28">
        <f t="shared" si="193"/>
        <v>1.8328337055995996</v>
      </c>
      <c r="Z656" s="28">
        <f t="shared" si="193"/>
        <v>1.839813006025466</v>
      </c>
      <c r="AA656" s="28">
        <f t="shared" si="193"/>
        <v>1.8135874410854216</v>
      </c>
      <c r="AB656" s="28">
        <f t="shared" si="193"/>
        <v>1.9028545100162777</v>
      </c>
      <c r="AC656" s="28">
        <f t="shared" si="193"/>
        <v>1.9452178510599689</v>
      </c>
      <c r="AD656" s="28">
        <f t="shared" si="193"/>
        <v>2.5073524861397458</v>
      </c>
      <c r="AE656" s="28">
        <f t="shared" si="193"/>
        <v>2.0465743478096821</v>
      </c>
    </row>
    <row r="657" spans="1:31" x14ac:dyDescent="0.2">
      <c r="A657" s="6" t="s">
        <v>19</v>
      </c>
      <c r="B657" s="7" t="s">
        <v>20</v>
      </c>
      <c r="C657" s="28">
        <f t="shared" ref="C657:AE657" si="194">+C600</f>
        <v>3.3583053178970479E-2</v>
      </c>
      <c r="D657" s="28">
        <f t="shared" si="194"/>
        <v>3.4208316596202729E-2</v>
      </c>
      <c r="E657" s="28">
        <f t="shared" si="194"/>
        <v>3.6693572626111066E-2</v>
      </c>
      <c r="F657" s="28">
        <f t="shared" si="194"/>
        <v>3.9337818635932949E-2</v>
      </c>
      <c r="G657" s="28">
        <f t="shared" si="194"/>
        <v>4.2911590462849453E-2</v>
      </c>
      <c r="H657" s="28">
        <f t="shared" si="194"/>
        <v>4.6746002191278911E-2</v>
      </c>
      <c r="I657" s="28">
        <f t="shared" si="194"/>
        <v>5.1170557161993986E-2</v>
      </c>
      <c r="J657" s="28">
        <f t="shared" si="194"/>
        <v>5.4432212340393325E-2</v>
      </c>
      <c r="K657" s="28">
        <f t="shared" si="194"/>
        <v>5.680616443806695E-2</v>
      </c>
      <c r="L657" s="28">
        <f t="shared" si="194"/>
        <v>6.043543954820902E-2</v>
      </c>
      <c r="M657" s="28">
        <f t="shared" si="194"/>
        <v>6.2816255095183626E-2</v>
      </c>
      <c r="N657" s="28">
        <f t="shared" si="194"/>
        <v>6.1918340304524942E-2</v>
      </c>
      <c r="O657" s="28">
        <f t="shared" si="194"/>
        <v>6.580283334691743E-2</v>
      </c>
      <c r="P657" s="28">
        <f t="shared" si="194"/>
        <v>6.2418092654234439E-2</v>
      </c>
      <c r="Q657" s="28">
        <f t="shared" si="194"/>
        <v>6.2357978325694126E-2</v>
      </c>
      <c r="R657" s="28">
        <f t="shared" si="194"/>
        <v>6.8418458549143524E-2</v>
      </c>
      <c r="S657" s="28">
        <f t="shared" si="194"/>
        <v>6.8502012682524274E-2</v>
      </c>
      <c r="T657" s="28">
        <f t="shared" si="194"/>
        <v>7.7086543541082853E-2</v>
      </c>
      <c r="U657" s="28">
        <f t="shared" si="194"/>
        <v>8.1104859153347586E-2</v>
      </c>
      <c r="V657" s="28">
        <f t="shared" si="194"/>
        <v>8.0116415356315071E-2</v>
      </c>
      <c r="W657" s="28">
        <f t="shared" si="194"/>
        <v>8.5934640157704648E-2</v>
      </c>
      <c r="X657" s="28">
        <f t="shared" si="194"/>
        <v>9.087396859982963E-2</v>
      </c>
      <c r="Y657" s="28">
        <f t="shared" si="194"/>
        <v>9.1429620155116714E-2</v>
      </c>
      <c r="Z657" s="28">
        <f t="shared" si="194"/>
        <v>9.5280251892488441E-2</v>
      </c>
      <c r="AA657" s="28">
        <f t="shared" si="194"/>
        <v>9.2680471381933777E-2</v>
      </c>
      <c r="AB657" s="28">
        <f t="shared" si="194"/>
        <v>9.7304346513612458E-2</v>
      </c>
      <c r="AC657" s="28">
        <f t="shared" si="194"/>
        <v>0.10554461731816363</v>
      </c>
      <c r="AD657" s="28">
        <f t="shared" si="194"/>
        <v>0.11261451386817663</v>
      </c>
      <c r="AE657" s="28">
        <f t="shared" si="194"/>
        <v>0.11210885281024209</v>
      </c>
    </row>
    <row r="658" spans="1:31" x14ac:dyDescent="0.2">
      <c r="A658" s="12" t="s">
        <v>248</v>
      </c>
      <c r="B658" s="7" t="s">
        <v>249</v>
      </c>
      <c r="C658" s="28">
        <f t="shared" ref="C658:AE658" si="195">+C604</f>
        <v>1.1046721252294339E-4</v>
      </c>
      <c r="D658" s="28">
        <f t="shared" si="195"/>
        <v>1.1046721252294341E-4</v>
      </c>
      <c r="E658" s="28">
        <f t="shared" si="195"/>
        <v>1.1046721252294341E-4</v>
      </c>
      <c r="F658" s="28">
        <f t="shared" si="195"/>
        <v>1.1046721252294336E-4</v>
      </c>
      <c r="G658" s="28">
        <f t="shared" si="195"/>
        <v>1.1046721252294339E-4</v>
      </c>
      <c r="H658" s="28">
        <f t="shared" si="195"/>
        <v>1.1046721252294336E-4</v>
      </c>
      <c r="I658" s="28">
        <f t="shared" si="195"/>
        <v>1.1046721252294337E-4</v>
      </c>
      <c r="J658" s="28">
        <f t="shared" si="195"/>
        <v>1.1046721252294336E-4</v>
      </c>
      <c r="K658" s="28">
        <f t="shared" si="195"/>
        <v>1.1046721252294337E-4</v>
      </c>
      <c r="L658" s="28">
        <f t="shared" si="195"/>
        <v>1.1046721252294339E-4</v>
      </c>
      <c r="M658" s="28">
        <f t="shared" si="195"/>
        <v>1.1046721252294337E-4</v>
      </c>
      <c r="N658" s="28">
        <f t="shared" si="195"/>
        <v>1.1046721252294339E-4</v>
      </c>
      <c r="O658" s="28">
        <f t="shared" si="195"/>
        <v>1.1046721252294339E-4</v>
      </c>
      <c r="P658" s="28">
        <f t="shared" si="195"/>
        <v>1.1050977096812678E-4</v>
      </c>
      <c r="Q658" s="28">
        <f t="shared" si="195"/>
        <v>1.1054933431947482E-4</v>
      </c>
      <c r="R658" s="28">
        <f t="shared" si="195"/>
        <v>1.105970931306815E-4</v>
      </c>
      <c r="S658" s="28">
        <f t="shared" si="195"/>
        <v>1.1061818340285279E-4</v>
      </c>
      <c r="T658" s="28">
        <f t="shared" si="195"/>
        <v>1.1064599064013395E-4</v>
      </c>
      <c r="U658" s="28">
        <f t="shared" si="195"/>
        <v>1.1070219102050184E-4</v>
      </c>
      <c r="V658" s="28">
        <f t="shared" si="195"/>
        <v>1.1077283538968199E-4</v>
      </c>
      <c r="W658" s="28">
        <f t="shared" si="195"/>
        <v>1.1086025629822241E-4</v>
      </c>
      <c r="X658" s="28">
        <f t="shared" si="195"/>
        <v>1.1090332250400381E-4</v>
      </c>
      <c r="Y658" s="28">
        <f t="shared" si="195"/>
        <v>9.2556752254684582E-5</v>
      </c>
      <c r="Z658" s="28">
        <f t="shared" si="195"/>
        <v>7.4259264679921082E-5</v>
      </c>
      <c r="AA658" s="28">
        <f t="shared" si="195"/>
        <v>7.9033878380206041E-5</v>
      </c>
      <c r="AB658" s="28">
        <f t="shared" si="195"/>
        <v>8.3801990814446879E-5</v>
      </c>
      <c r="AC658" s="28">
        <f t="shared" si="195"/>
        <v>6.7835162850881262E-5</v>
      </c>
      <c r="AD658" s="28">
        <f t="shared" si="195"/>
        <v>5.5272582202986127E-5</v>
      </c>
      <c r="AE658" s="28">
        <f t="shared" si="195"/>
        <v>4.2583005715685556E-5</v>
      </c>
    </row>
    <row r="659" spans="1:31" x14ac:dyDescent="0.2">
      <c r="A659" s="12" t="s">
        <v>390</v>
      </c>
      <c r="B659" s="7" t="s">
        <v>391</v>
      </c>
      <c r="C659" s="28">
        <f t="shared" ref="C659:AE659" si="196">+C613</f>
        <v>1.1322577971594625</v>
      </c>
      <c r="D659" s="28">
        <f t="shared" si="196"/>
        <v>1.1424772372520882</v>
      </c>
      <c r="E659" s="28">
        <f t="shared" si="196"/>
        <v>1.1883018271013968</v>
      </c>
      <c r="F659" s="28">
        <f t="shared" si="196"/>
        <v>1.258625078236876</v>
      </c>
      <c r="G659" s="28">
        <f t="shared" si="196"/>
        <v>1.3210074572216972</v>
      </c>
      <c r="H659" s="28">
        <f t="shared" si="196"/>
        <v>1.3822548719277798</v>
      </c>
      <c r="I659" s="28">
        <f t="shared" si="196"/>
        <v>1.3870922769216478</v>
      </c>
      <c r="J659" s="28">
        <f t="shared" si="196"/>
        <v>1.3717494613080301</v>
      </c>
      <c r="K659" s="28">
        <f t="shared" si="196"/>
        <v>1.3604827199037164</v>
      </c>
      <c r="L659" s="28">
        <f t="shared" si="196"/>
        <v>1.3845219674793807</v>
      </c>
      <c r="M659" s="28">
        <f t="shared" si="196"/>
        <v>1.3094488273149696</v>
      </c>
      <c r="N659" s="28">
        <f t="shared" si="196"/>
        <v>1.373053809677572</v>
      </c>
      <c r="O659" s="28">
        <f t="shared" si="196"/>
        <v>1.4481069230681007</v>
      </c>
      <c r="P659" s="28">
        <f t="shared" si="196"/>
        <v>1.3868761254399233</v>
      </c>
      <c r="Q659" s="28">
        <f t="shared" si="196"/>
        <v>1.5253947018746508</v>
      </c>
      <c r="R659" s="28">
        <f t="shared" si="196"/>
        <v>1.4720615609972989</v>
      </c>
      <c r="S659" s="28">
        <f t="shared" si="196"/>
        <v>1.5352790309546795</v>
      </c>
      <c r="T659" s="28">
        <f t="shared" si="196"/>
        <v>1.6046487126882234</v>
      </c>
      <c r="U659" s="28">
        <f t="shared" si="196"/>
        <v>1.7184871459527133</v>
      </c>
      <c r="V659" s="28">
        <f t="shared" si="196"/>
        <v>1.7912968403500424</v>
      </c>
      <c r="W659" s="28">
        <f t="shared" si="196"/>
        <v>1.859658117707123</v>
      </c>
      <c r="X659" s="28">
        <f t="shared" si="196"/>
        <v>1.763678790382694</v>
      </c>
      <c r="Y659" s="28">
        <f t="shared" si="196"/>
        <v>1.6695982063408605</v>
      </c>
      <c r="Z659" s="28">
        <f t="shared" si="196"/>
        <v>1.6934935984351267</v>
      </c>
      <c r="AA659" s="28">
        <f t="shared" si="196"/>
        <v>1.6625093609652084</v>
      </c>
      <c r="AB659" s="28">
        <f t="shared" si="196"/>
        <v>1.7322196747658363</v>
      </c>
      <c r="AC659" s="28">
        <f t="shared" si="196"/>
        <v>1.7805060178148198</v>
      </c>
      <c r="AD659" s="28">
        <f t="shared" si="196"/>
        <v>1.812386650074358</v>
      </c>
      <c r="AE659" s="28">
        <f t="shared" si="196"/>
        <v>1.8657224918496282</v>
      </c>
    </row>
    <row r="660" spans="1:31" x14ac:dyDescent="0.2">
      <c r="A660" s="12" t="s">
        <v>548</v>
      </c>
      <c r="B660" s="7" t="s">
        <v>804</v>
      </c>
      <c r="C660" s="28">
        <f t="shared" ref="C660:AE660" si="197">+C624</f>
        <v>8.1740942756703006E-3</v>
      </c>
      <c r="D660" s="28">
        <f t="shared" si="197"/>
        <v>1.0580545094429537E-2</v>
      </c>
      <c r="E660" s="28">
        <f t="shared" si="197"/>
        <v>8.726972997092939E-3</v>
      </c>
      <c r="F660" s="28">
        <f t="shared" si="197"/>
        <v>1.2371058471088749E-2</v>
      </c>
      <c r="G660" s="28">
        <f t="shared" si="197"/>
        <v>3.0573192437025058E-2</v>
      </c>
      <c r="H660" s="28">
        <f t="shared" si="197"/>
        <v>9.5720189578621419E-3</v>
      </c>
      <c r="I660" s="28">
        <f t="shared" si="197"/>
        <v>1.8273284346707473E-2</v>
      </c>
      <c r="J660" s="28">
        <f t="shared" si="197"/>
        <v>9.2949169759352843E-3</v>
      </c>
      <c r="K660" s="28">
        <f t="shared" si="197"/>
        <v>4.3013045380423491E-3</v>
      </c>
      <c r="L660" s="28">
        <f t="shared" si="197"/>
        <v>5.7156236083411124E-2</v>
      </c>
      <c r="M660" s="28">
        <f t="shared" si="197"/>
        <v>1.171069891118413E-2</v>
      </c>
      <c r="N660" s="28">
        <f t="shared" si="197"/>
        <v>1.7524314534547822E-3</v>
      </c>
      <c r="O660" s="28">
        <f t="shared" si="197"/>
        <v>3.0298254895097552E-2</v>
      </c>
      <c r="P660" s="28">
        <f t="shared" si="197"/>
        <v>9.369881510108452E-3</v>
      </c>
      <c r="Q660" s="28">
        <f t="shared" si="197"/>
        <v>1.4791925464704292E-2</v>
      </c>
      <c r="R660" s="28">
        <f t="shared" si="197"/>
        <v>2.1111956215951071E-2</v>
      </c>
      <c r="S660" s="28">
        <f t="shared" si="197"/>
        <v>1.0654390582311509E-2</v>
      </c>
      <c r="T660" s="28">
        <f t="shared" si="197"/>
        <v>1.7486888328118771E-2</v>
      </c>
      <c r="U660" s="28">
        <f t="shared" si="197"/>
        <v>1.7302948110572487E-2</v>
      </c>
      <c r="V660" s="28">
        <f t="shared" si="197"/>
        <v>1.9866960890193321E-2</v>
      </c>
      <c r="W660" s="28">
        <f t="shared" si="197"/>
        <v>3.2756561426273617E-2</v>
      </c>
      <c r="X660" s="28">
        <f t="shared" si="197"/>
        <v>3.2610862939671054E-2</v>
      </c>
      <c r="Y660" s="28">
        <f t="shared" si="197"/>
        <v>3.0797781324150189E-2</v>
      </c>
      <c r="Z660" s="28">
        <f t="shared" si="197"/>
        <v>4.5530397424731533E-3</v>
      </c>
      <c r="AA660" s="28">
        <f t="shared" si="197"/>
        <v>9.9033258286162044E-3</v>
      </c>
      <c r="AB660" s="28">
        <f t="shared" si="197"/>
        <v>2.1064199760476968E-2</v>
      </c>
      <c r="AC660" s="28">
        <f t="shared" si="197"/>
        <v>5.2205478460488914E-3</v>
      </c>
      <c r="AD660" s="28">
        <f t="shared" si="197"/>
        <v>0.52751649190585281</v>
      </c>
      <c r="AE660" s="28">
        <f t="shared" si="197"/>
        <v>6.860271810330042E-3</v>
      </c>
    </row>
    <row r="661" spans="1:31" x14ac:dyDescent="0.2">
      <c r="A661" s="12" t="s">
        <v>721</v>
      </c>
      <c r="B661" s="7" t="s">
        <v>722</v>
      </c>
      <c r="C661" s="28">
        <f t="shared" ref="C661:AE661" si="198">+C633</f>
        <v>3.7524218220638506E-2</v>
      </c>
      <c r="D661" s="28">
        <f t="shared" si="198"/>
        <v>3.6373686529103125E-2</v>
      </c>
      <c r="E661" s="28">
        <f t="shared" si="198"/>
        <v>4.7229965769357861E-2</v>
      </c>
      <c r="F661" s="28">
        <f t="shared" si="198"/>
        <v>5.6289296383296432E-2</v>
      </c>
      <c r="G661" s="28">
        <f t="shared" si="198"/>
        <v>6.489786337499899E-2</v>
      </c>
      <c r="H661" s="28">
        <f t="shared" si="198"/>
        <v>6.9843223200055704E-2</v>
      </c>
      <c r="I661" s="28">
        <f t="shared" si="198"/>
        <v>6.4829476252194596E-2</v>
      </c>
      <c r="J661" s="28">
        <f t="shared" si="198"/>
        <v>6.13635311986203E-2</v>
      </c>
      <c r="K661" s="28">
        <f t="shared" si="198"/>
        <v>5.7786474332498075E-2</v>
      </c>
      <c r="L661" s="28">
        <f t="shared" si="198"/>
        <v>6.0872914904022829E-2</v>
      </c>
      <c r="M661" s="28">
        <f t="shared" si="198"/>
        <v>6.4335946102179326E-2</v>
      </c>
      <c r="N661" s="28">
        <f t="shared" si="198"/>
        <v>5.8716609797877059E-2</v>
      </c>
      <c r="O661" s="28">
        <f t="shared" si="198"/>
        <v>4.9332429096754601E-2</v>
      </c>
      <c r="P661" s="28">
        <f t="shared" si="198"/>
        <v>4.9743421310152351E-2</v>
      </c>
      <c r="Q661" s="28">
        <f t="shared" si="198"/>
        <v>5.0507765167484939E-2</v>
      </c>
      <c r="R661" s="28">
        <f t="shared" si="198"/>
        <v>4.5134624372774129E-2</v>
      </c>
      <c r="S661" s="28">
        <f t="shared" si="198"/>
        <v>5.7512489779838874E-2</v>
      </c>
      <c r="T661" s="28">
        <f t="shared" si="198"/>
        <v>5.5172415462829111E-2</v>
      </c>
      <c r="U661" s="28">
        <f t="shared" si="198"/>
        <v>5.1796441624659212E-2</v>
      </c>
      <c r="V661" s="28">
        <f t="shared" si="198"/>
        <v>5.0213375352492991E-2</v>
      </c>
      <c r="W661" s="28">
        <f t="shared" si="198"/>
        <v>4.7674885816252698E-2</v>
      </c>
      <c r="X661" s="28">
        <f t="shared" si="198"/>
        <v>3.6392648182175344E-2</v>
      </c>
      <c r="Y661" s="28">
        <f t="shared" si="198"/>
        <v>4.0915541027217506E-2</v>
      </c>
      <c r="Z661" s="28">
        <f t="shared" si="198"/>
        <v>4.6411856690697861E-2</v>
      </c>
      <c r="AA661" s="28">
        <f t="shared" si="198"/>
        <v>4.8415249031282866E-2</v>
      </c>
      <c r="AB661" s="28">
        <f t="shared" si="198"/>
        <v>5.2182486985537471E-2</v>
      </c>
      <c r="AC661" s="28">
        <f t="shared" si="198"/>
        <v>5.3878832918085678E-2</v>
      </c>
      <c r="AD661" s="28">
        <f t="shared" si="198"/>
        <v>5.4779557709155505E-2</v>
      </c>
      <c r="AE661" s="28">
        <f t="shared" si="198"/>
        <v>6.1840148333765874E-2</v>
      </c>
    </row>
  </sheetData>
  <conditionalFormatting sqref="C2:AC2">
    <cfRule type="cellIs" dxfId="521" priority="348" operator="equal">
      <formula>0</formula>
    </cfRule>
  </conditionalFormatting>
  <conditionalFormatting sqref="AD2:AE2">
    <cfRule type="cellIs" dxfId="520" priority="160" operator="equal">
      <formula>0</formula>
    </cfRule>
  </conditionalFormatting>
  <conditionalFormatting sqref="A425:B426 A430:B431 A434:B437 A427:A429">
    <cfRule type="cellIs" dxfId="519" priority="112" operator="lessThan">
      <formula>0</formula>
    </cfRule>
  </conditionalFormatting>
  <conditionalFormatting sqref="A432:B433">
    <cfRule type="cellIs" dxfId="518" priority="111" operator="lessThan">
      <formula>0</formula>
    </cfRule>
  </conditionalFormatting>
  <conditionalFormatting sqref="B555 A576:B581">
    <cfRule type="cellIs" dxfId="517" priority="110" operator="lessThan">
      <formula>0</formula>
    </cfRule>
  </conditionalFormatting>
  <conditionalFormatting sqref="A633:B638 B624">
    <cfRule type="cellIs" dxfId="516" priority="109" operator="lessThan">
      <formula>0</formula>
    </cfRule>
  </conditionalFormatting>
  <conditionalFormatting sqref="A661:B661">
    <cfRule type="cellIs" dxfId="515" priority="108" operator="lessThan">
      <formula>0</formula>
    </cfRule>
  </conditionalFormatting>
  <conditionalFormatting sqref="B659:B660">
    <cfRule type="cellIs" dxfId="514" priority="107" operator="lessThan">
      <formula>0</formula>
    </cfRule>
  </conditionalFormatting>
  <conditionalFormatting sqref="B613">
    <cfRule type="cellIs" dxfId="513" priority="106" operator="lessThan">
      <formula>0</formula>
    </cfRule>
  </conditionalFormatting>
  <conditionalFormatting sqref="C434 C425:C429 C431 C437">
    <cfRule type="cellIs" dxfId="512" priority="105" operator="lessThan">
      <formula>0</formula>
    </cfRule>
  </conditionalFormatting>
  <conditionalFormatting sqref="C211">
    <cfRule type="cellIs" dxfId="511" priority="101" operator="lessThan">
      <formula>0</formula>
    </cfRule>
  </conditionalFormatting>
  <conditionalFormatting sqref="C237 C191:C210 C212:C217 C230 C240 C277 C286 C292:C295 C219 C244 C252:C258 C260 C269:C270">
    <cfRule type="cellIs" dxfId="510" priority="104" operator="lessThan">
      <formula>0</formula>
    </cfRule>
  </conditionalFormatting>
  <conditionalFormatting sqref="C287">
    <cfRule type="cellIs" dxfId="509" priority="103" operator="lessThan">
      <formula>0</formula>
    </cfRule>
  </conditionalFormatting>
  <conditionalFormatting sqref="C291">
    <cfRule type="cellIs" dxfId="508" priority="102" operator="lessThan">
      <formula>0</formula>
    </cfRule>
  </conditionalFormatting>
  <conditionalFormatting sqref="C226">
    <cfRule type="cellIs" dxfId="507" priority="100" operator="lessThan">
      <formula>0</formula>
    </cfRule>
  </conditionalFormatting>
  <conditionalFormatting sqref="C272">
    <cfRule type="cellIs" dxfId="506" priority="99" operator="lessThan">
      <formula>0</formula>
    </cfRule>
  </conditionalFormatting>
  <conditionalFormatting sqref="C279">
    <cfRule type="cellIs" dxfId="505" priority="98" operator="lessThan">
      <formula>0</formula>
    </cfRule>
  </conditionalFormatting>
  <conditionalFormatting sqref="C297:C354 C356:C359 C393 C385:C391 C395:C417 C419:C424 C364:C383">
    <cfRule type="cellIs" dxfId="504" priority="97" operator="lessThan">
      <formula>0</formula>
    </cfRule>
  </conditionalFormatting>
  <conditionalFormatting sqref="C355">
    <cfRule type="cellIs" dxfId="503" priority="96" operator="lessThan">
      <formula>0</formula>
    </cfRule>
  </conditionalFormatting>
  <conditionalFormatting sqref="C580">
    <cfRule type="cellIs" dxfId="502" priority="75" operator="lessThan">
      <formula>0</formula>
    </cfRule>
  </conditionalFormatting>
  <conditionalFormatting sqref="C613">
    <cfRule type="cellIs" dxfId="501" priority="85" operator="lessThan">
      <formula>0</formula>
    </cfRule>
  </conditionalFormatting>
  <conditionalFormatting sqref="C555:C556 C581 C574:C577 C565:C571 C561:C562 C558:C559">
    <cfRule type="cellIs" dxfId="500" priority="84" operator="lessThan">
      <formula>0</formula>
    </cfRule>
  </conditionalFormatting>
  <conditionalFormatting sqref="C638 C631:C634 C624">
    <cfRule type="cellIs" dxfId="499" priority="83" operator="lessThan">
      <formula>0</formula>
    </cfRule>
  </conditionalFormatting>
  <conditionalFormatting sqref="C659">
    <cfRule type="cellIs" dxfId="498" priority="82" operator="lessThan">
      <formula>0</formula>
    </cfRule>
  </conditionalFormatting>
  <conditionalFormatting sqref="C660">
    <cfRule type="cellIs" dxfId="497" priority="81" operator="lessThan">
      <formula>0</formula>
    </cfRule>
  </conditionalFormatting>
  <conditionalFormatting sqref="C661">
    <cfRule type="cellIs" dxfId="496" priority="80" operator="lessThan">
      <formula>0</formula>
    </cfRule>
  </conditionalFormatting>
  <conditionalFormatting sqref="C557">
    <cfRule type="cellIs" dxfId="495" priority="79" operator="lessThan">
      <formula>0</formula>
    </cfRule>
  </conditionalFormatting>
  <conditionalFormatting sqref="C560">
    <cfRule type="cellIs" dxfId="494" priority="78" operator="lessThan">
      <formula>0</formula>
    </cfRule>
  </conditionalFormatting>
  <conditionalFormatting sqref="C563:C564">
    <cfRule type="cellIs" dxfId="493" priority="77" operator="lessThan">
      <formula>0</formula>
    </cfRule>
  </conditionalFormatting>
  <conditionalFormatting sqref="C572:C573">
    <cfRule type="cellIs" dxfId="492" priority="76" operator="lessThan">
      <formula>0</formula>
    </cfRule>
  </conditionalFormatting>
  <conditionalFormatting sqref="C585:C586">
    <cfRule type="cellIs" dxfId="491" priority="74" operator="lessThan">
      <formula>0</formula>
    </cfRule>
  </conditionalFormatting>
  <conditionalFormatting sqref="C601:C602">
    <cfRule type="cellIs" dxfId="490" priority="73" operator="lessThan">
      <formula>0</formula>
    </cfRule>
  </conditionalFormatting>
  <conditionalFormatting sqref="C605:C609">
    <cfRule type="cellIs" dxfId="489" priority="72" operator="lessThan">
      <formula>0</formula>
    </cfRule>
  </conditionalFormatting>
  <conditionalFormatting sqref="C611:C612">
    <cfRule type="cellIs" dxfId="488" priority="71" operator="lessThan">
      <formula>0</formula>
    </cfRule>
  </conditionalFormatting>
  <conditionalFormatting sqref="C626">
    <cfRule type="cellIs" dxfId="487" priority="70" operator="lessThan">
      <formula>0</formula>
    </cfRule>
  </conditionalFormatting>
  <conditionalFormatting sqref="C637">
    <cfRule type="cellIs" dxfId="486" priority="69" operator="lessThan">
      <formula>0</formula>
    </cfRule>
  </conditionalFormatting>
  <conditionalFormatting sqref="C642:C644">
    <cfRule type="cellIs" dxfId="485" priority="68" operator="lessThan">
      <formula>0</formula>
    </cfRule>
  </conditionalFormatting>
  <conditionalFormatting sqref="C625">
    <cfRule type="cellIs" dxfId="484" priority="67" operator="lessThan">
      <formula>0</formula>
    </cfRule>
  </conditionalFormatting>
  <conditionalFormatting sqref="C627">
    <cfRule type="cellIs" dxfId="483" priority="66" operator="lessThan">
      <formula>0</formula>
    </cfRule>
  </conditionalFormatting>
  <conditionalFormatting sqref="C630">
    <cfRule type="cellIs" dxfId="482" priority="65" operator="lessThan">
      <formula>0</formula>
    </cfRule>
  </conditionalFormatting>
  <conditionalFormatting sqref="C578">
    <cfRule type="cellIs" dxfId="481" priority="64" operator="lessThan">
      <formula>0</formula>
    </cfRule>
  </conditionalFormatting>
  <conditionalFormatting sqref="C579">
    <cfRule type="cellIs" dxfId="480" priority="63" operator="lessThan">
      <formula>0</formula>
    </cfRule>
  </conditionalFormatting>
  <conditionalFormatting sqref="C635:C636">
    <cfRule type="cellIs" dxfId="479" priority="62" operator="lessThan">
      <formula>0</formula>
    </cfRule>
  </conditionalFormatting>
  <conditionalFormatting sqref="C526:C554">
    <cfRule type="cellIs" dxfId="478" priority="61" operator="lessThan">
      <formula>0</formula>
    </cfRule>
  </conditionalFormatting>
  <conditionalFormatting sqref="C524:C525">
    <cfRule type="cellIs" dxfId="477" priority="60" operator="lessThan">
      <formula>0</formula>
    </cfRule>
  </conditionalFormatting>
  <conditionalFormatting sqref="C628">
    <cfRule type="cellIs" dxfId="476" priority="58" operator="lessThan">
      <formula>0</formula>
    </cfRule>
  </conditionalFormatting>
  <conditionalFormatting sqref="C614:C623">
    <cfRule type="cellIs" dxfId="475" priority="59" operator="lessThan">
      <formula>0</formula>
    </cfRule>
  </conditionalFormatting>
  <conditionalFormatting sqref="C629">
    <cfRule type="cellIs" dxfId="474" priority="57" operator="lessThan">
      <formula>0</formula>
    </cfRule>
  </conditionalFormatting>
  <conditionalFormatting sqref="C597">
    <cfRule type="cellIs" dxfId="473" priority="56" operator="lessThan">
      <formula>0</formula>
    </cfRule>
  </conditionalFormatting>
  <conditionalFormatting sqref="C597">
    <cfRule type="cellIs" dxfId="472" priority="54" operator="equal">
      <formula>0</formula>
    </cfRule>
    <cfRule type="cellIs" dxfId="471" priority="55" operator="equal">
      <formula>0</formula>
    </cfRule>
  </conditionalFormatting>
  <conditionalFormatting sqref="C654">
    <cfRule type="cellIs" dxfId="470" priority="53" operator="lessThan">
      <formula>0</formula>
    </cfRule>
  </conditionalFormatting>
  <conditionalFormatting sqref="C654">
    <cfRule type="cellIs" dxfId="469" priority="51" operator="equal">
      <formula>0</formula>
    </cfRule>
    <cfRule type="cellIs" dxfId="468" priority="52" operator="equal">
      <formula>0</formula>
    </cfRule>
  </conditionalFormatting>
  <conditionalFormatting sqref="D434:AE434 D425:AE429 D431:AE431 D437:AE437">
    <cfRule type="cellIs" dxfId="467" priority="49" operator="lessThan">
      <formula>0</formula>
    </cfRule>
  </conditionalFormatting>
  <conditionalFormatting sqref="D211:AE211">
    <cfRule type="cellIs" dxfId="466" priority="45" operator="lessThan">
      <formula>0</formula>
    </cfRule>
  </conditionalFormatting>
  <conditionalFormatting sqref="D237:AE237 D191:AE210 D212:AE217 D230:AE230 D240:AE240 D277:AE277 D286:AE286 D292:AE295 D219:AE219 D244:AE244 D252:AE258 D260:AE260 D269:AE270">
    <cfRule type="cellIs" dxfId="465" priority="48" operator="lessThan">
      <formula>0</formula>
    </cfRule>
  </conditionalFormatting>
  <conditionalFormatting sqref="D287:AE287">
    <cfRule type="cellIs" dxfId="464" priority="47" operator="lessThan">
      <formula>0</formula>
    </cfRule>
  </conditionalFormatting>
  <conditionalFormatting sqref="D291:AE291">
    <cfRule type="cellIs" dxfId="463" priority="46" operator="lessThan">
      <formula>0</formula>
    </cfRule>
  </conditionalFormatting>
  <conditionalFormatting sqref="D226:AE226">
    <cfRule type="cellIs" dxfId="462" priority="44" operator="lessThan">
      <formula>0</formula>
    </cfRule>
  </conditionalFormatting>
  <conditionalFormatting sqref="D272:AE272">
    <cfRule type="cellIs" dxfId="461" priority="43" operator="lessThan">
      <formula>0</formula>
    </cfRule>
  </conditionalFormatting>
  <conditionalFormatting sqref="D279:AE279">
    <cfRule type="cellIs" dxfId="460" priority="42" operator="lessThan">
      <formula>0</formula>
    </cfRule>
  </conditionalFormatting>
  <conditionalFormatting sqref="D297:AE354 D356:AE359 D393:AE393 D385:AE391 D395:AE417 D419:AE424 D364:AE383">
    <cfRule type="cellIs" dxfId="459" priority="41" operator="lessThan">
      <formula>0</formula>
    </cfRule>
  </conditionalFormatting>
  <conditionalFormatting sqref="D355:AE355">
    <cfRule type="cellIs" dxfId="458" priority="40" operator="lessThan">
      <formula>0</formula>
    </cfRule>
  </conditionalFormatting>
  <conditionalFormatting sqref="D580:AE580">
    <cfRule type="cellIs" dxfId="457" priority="29" operator="lessThan">
      <formula>0</formula>
    </cfRule>
  </conditionalFormatting>
  <conditionalFormatting sqref="D613:AE613">
    <cfRule type="cellIs" dxfId="456" priority="39" operator="lessThan">
      <formula>0</formula>
    </cfRule>
  </conditionalFormatting>
  <conditionalFormatting sqref="D555:AE556 D581:AE581 D574:AE577 D565:AE571 D561:AE562 D558:AE559">
    <cfRule type="cellIs" dxfId="455" priority="38" operator="lessThan">
      <formula>0</formula>
    </cfRule>
  </conditionalFormatting>
  <conditionalFormatting sqref="D638:AE638 D631:AE634 D624:AE624">
    <cfRule type="cellIs" dxfId="454" priority="37" operator="lessThan">
      <formula>0</formula>
    </cfRule>
  </conditionalFormatting>
  <conditionalFormatting sqref="D659:AE659">
    <cfRule type="cellIs" dxfId="453" priority="36" operator="lessThan">
      <formula>0</formula>
    </cfRule>
  </conditionalFormatting>
  <conditionalFormatting sqref="D660:AE660">
    <cfRule type="cellIs" dxfId="452" priority="35" operator="lessThan">
      <formula>0</formula>
    </cfRule>
  </conditionalFormatting>
  <conditionalFormatting sqref="D661:AE661">
    <cfRule type="cellIs" dxfId="451" priority="34" operator="lessThan">
      <formula>0</formula>
    </cfRule>
  </conditionalFormatting>
  <conditionalFormatting sqref="D557:AE557">
    <cfRule type="cellIs" dxfId="450" priority="33" operator="lessThan">
      <formula>0</formula>
    </cfRule>
  </conditionalFormatting>
  <conditionalFormatting sqref="D560:AE560">
    <cfRule type="cellIs" dxfId="449" priority="32" operator="lessThan">
      <formula>0</formula>
    </cfRule>
  </conditionalFormatting>
  <conditionalFormatting sqref="D563:AE564">
    <cfRule type="cellIs" dxfId="448" priority="31" operator="lessThan">
      <formula>0</formula>
    </cfRule>
  </conditionalFormatting>
  <conditionalFormatting sqref="D572:AE573">
    <cfRule type="cellIs" dxfId="447" priority="30" operator="lessThan">
      <formula>0</formula>
    </cfRule>
  </conditionalFormatting>
  <conditionalFormatting sqref="D585:AE586">
    <cfRule type="cellIs" dxfId="446" priority="28" operator="lessThan">
      <formula>0</formula>
    </cfRule>
  </conditionalFormatting>
  <conditionalFormatting sqref="D601:AE602">
    <cfRule type="cellIs" dxfId="445" priority="27" operator="lessThan">
      <formula>0</formula>
    </cfRule>
  </conditionalFormatting>
  <conditionalFormatting sqref="D605:AE609">
    <cfRule type="cellIs" dxfId="444" priority="26" operator="lessThan">
      <formula>0</formula>
    </cfRule>
  </conditionalFormatting>
  <conditionalFormatting sqref="D611:AE612">
    <cfRule type="cellIs" dxfId="443" priority="25" operator="lessThan">
      <formula>0</formula>
    </cfRule>
  </conditionalFormatting>
  <conditionalFormatting sqref="D626:AE626">
    <cfRule type="cellIs" dxfId="442" priority="24" operator="lessThan">
      <formula>0</formula>
    </cfRule>
  </conditionalFormatting>
  <conditionalFormatting sqref="D637:AE637">
    <cfRule type="cellIs" dxfId="441" priority="23" operator="lessThan">
      <formula>0</formula>
    </cfRule>
  </conditionalFormatting>
  <conditionalFormatting sqref="D642:AE644">
    <cfRule type="cellIs" dxfId="440" priority="22" operator="lessThan">
      <formula>0</formula>
    </cfRule>
  </conditionalFormatting>
  <conditionalFormatting sqref="D625:AE625">
    <cfRule type="cellIs" dxfId="439" priority="21" operator="lessThan">
      <formula>0</formula>
    </cfRule>
  </conditionalFormatting>
  <conditionalFormatting sqref="D627:AE627">
    <cfRule type="cellIs" dxfId="438" priority="20" operator="lessThan">
      <formula>0</formula>
    </cfRule>
  </conditionalFormatting>
  <conditionalFormatting sqref="D630:AE630">
    <cfRule type="cellIs" dxfId="437" priority="19" operator="lessThan">
      <formula>0</formula>
    </cfRule>
  </conditionalFormatting>
  <conditionalFormatting sqref="D578:AE578">
    <cfRule type="cellIs" dxfId="436" priority="18" operator="lessThan">
      <formula>0</formula>
    </cfRule>
  </conditionalFormatting>
  <conditionalFormatting sqref="D579:AE579">
    <cfRule type="cellIs" dxfId="435" priority="17" operator="lessThan">
      <formula>0</formula>
    </cfRule>
  </conditionalFormatting>
  <conditionalFormatting sqref="D635:AE636">
    <cfRule type="cellIs" dxfId="434" priority="16" operator="lessThan">
      <formula>0</formula>
    </cfRule>
  </conditionalFormatting>
  <conditionalFormatting sqref="D526:AE554">
    <cfRule type="cellIs" dxfId="433" priority="15" operator="lessThan">
      <formula>0</formula>
    </cfRule>
  </conditionalFormatting>
  <conditionalFormatting sqref="D524:AE525">
    <cfRule type="cellIs" dxfId="432" priority="14" operator="lessThan">
      <formula>0</formula>
    </cfRule>
  </conditionalFormatting>
  <conditionalFormatting sqref="D628:AE628">
    <cfRule type="cellIs" dxfId="431" priority="12" operator="lessThan">
      <formula>0</formula>
    </cfRule>
  </conditionalFormatting>
  <conditionalFormatting sqref="D614:AE623">
    <cfRule type="cellIs" dxfId="430" priority="13" operator="lessThan">
      <formula>0</formula>
    </cfRule>
  </conditionalFormatting>
  <conditionalFormatting sqref="D629:AE629">
    <cfRule type="cellIs" dxfId="429" priority="11" operator="lessThan">
      <formula>0</formula>
    </cfRule>
  </conditionalFormatting>
  <conditionalFormatting sqref="D597:AE597">
    <cfRule type="cellIs" dxfId="428" priority="10" operator="lessThan">
      <formula>0</formula>
    </cfRule>
  </conditionalFormatting>
  <conditionalFormatting sqref="D597:AE597">
    <cfRule type="cellIs" dxfId="427" priority="8" operator="equal">
      <formula>0</formula>
    </cfRule>
    <cfRule type="cellIs" dxfId="426" priority="9" operator="equal">
      <formula>0</formula>
    </cfRule>
  </conditionalFormatting>
  <conditionalFormatting sqref="D654:AE654">
    <cfRule type="cellIs" dxfId="425" priority="7" operator="lessThan">
      <formula>0</formula>
    </cfRule>
  </conditionalFormatting>
  <conditionalFormatting sqref="D654:AE654">
    <cfRule type="cellIs" dxfId="424" priority="5" operator="equal">
      <formula>0</formula>
    </cfRule>
    <cfRule type="cellIs" dxfId="423" priority="6" operator="equal">
      <formula>0</formula>
    </cfRule>
  </conditionalFormatting>
  <conditionalFormatting sqref="C453:AE453">
    <cfRule type="cellIs" dxfId="422" priority="4" operator="equal">
      <formula>0</formula>
    </cfRule>
  </conditionalFormatting>
  <dataValidations disablePrompts="1"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rgb="FF00FF00"/>
  </sheetPr>
  <dimension ref="A1:AE661"/>
  <sheetViews>
    <sheetView showGridLines="0" zoomScale="85" zoomScaleNormal="85" workbookViewId="0">
      <selection activeCell="C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793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69" t="s">
        <v>17</v>
      </c>
      <c r="B3" s="69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1.5964459133978973E-4</v>
      </c>
      <c r="D4" s="28">
        <f t="shared" si="0"/>
        <v>5.8445911446311841E-4</v>
      </c>
      <c r="E4" s="28">
        <f t="shared" si="0"/>
        <v>1.5639126762961224E-3</v>
      </c>
      <c r="F4" s="28">
        <f t="shared" si="0"/>
        <v>3.7791266760679862E-3</v>
      </c>
      <c r="G4" s="28">
        <f t="shared" si="0"/>
        <v>0.23185991774431472</v>
      </c>
      <c r="H4" s="28">
        <f t="shared" si="0"/>
        <v>0.51894944240841923</v>
      </c>
      <c r="I4" s="28">
        <f t="shared" si="0"/>
        <v>1.1364890210125342</v>
      </c>
      <c r="J4" s="28">
        <f t="shared" si="0"/>
        <v>2.5280790129765611</v>
      </c>
      <c r="K4" s="28">
        <f t="shared" si="0"/>
        <v>2.6143584919247873</v>
      </c>
      <c r="L4" s="28">
        <f t="shared" si="0"/>
        <v>7.3315770959525342</v>
      </c>
      <c r="M4" s="28">
        <f t="shared" si="0"/>
        <v>10.223838870061723</v>
      </c>
      <c r="N4" s="28">
        <f t="shared" si="0"/>
        <v>21.876083554001006</v>
      </c>
      <c r="O4" s="28">
        <f t="shared" si="0"/>
        <v>22.226092517735939</v>
      </c>
      <c r="P4" s="28">
        <f t="shared" si="0"/>
        <v>29.18339640406202</v>
      </c>
      <c r="Q4" s="28">
        <f t="shared" si="0"/>
        <v>36.086809824934846</v>
      </c>
      <c r="R4" s="28">
        <f t="shared" si="0"/>
        <v>47.440612530321332</v>
      </c>
      <c r="S4" s="28">
        <f t="shared" si="0"/>
        <v>59.052700114766857</v>
      </c>
      <c r="T4" s="28">
        <f t="shared" si="0"/>
        <v>74.184042413824827</v>
      </c>
      <c r="U4" s="28">
        <f t="shared" si="0"/>
        <v>91.701542202386861</v>
      </c>
      <c r="V4" s="28">
        <f t="shared" si="0"/>
        <v>105.27986397741464</v>
      </c>
      <c r="W4" s="28">
        <f t="shared" si="0"/>
        <v>138.76976526229254</v>
      </c>
      <c r="X4" s="28">
        <f t="shared" si="0"/>
        <v>167.69251618618713</v>
      </c>
      <c r="Y4" s="28">
        <f t="shared" si="0"/>
        <v>203.85275103596712</v>
      </c>
      <c r="Z4" s="28">
        <f t="shared" si="0"/>
        <v>216.60799067869866</v>
      </c>
      <c r="AA4" s="28">
        <f t="shared" si="0"/>
        <v>252.83589441409538</v>
      </c>
      <c r="AB4" s="28">
        <f t="shared" si="0"/>
        <v>259.26455530939853</v>
      </c>
      <c r="AC4" s="28">
        <f t="shared" si="0"/>
        <v>312.95891561545693</v>
      </c>
      <c r="AD4" s="28">
        <f t="shared" si="0"/>
        <v>358.52389193780954</v>
      </c>
      <c r="AE4" s="28">
        <f t="shared" si="0"/>
        <v>434.27095165252229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1"/>
        <v>0</v>
      </c>
      <c r="W5" s="21">
        <f t="shared" si="1"/>
        <v>0</v>
      </c>
      <c r="X5" s="21">
        <f t="shared" si="1"/>
        <v>0</v>
      </c>
      <c r="Y5" s="21">
        <f t="shared" si="1"/>
        <v>0</v>
      </c>
      <c r="Z5" s="21">
        <f t="shared" si="1"/>
        <v>0</v>
      </c>
      <c r="AA5" s="21">
        <f t="shared" si="1"/>
        <v>0</v>
      </c>
      <c r="AB5" s="21">
        <f t="shared" si="1"/>
        <v>0</v>
      </c>
      <c r="AC5" s="21">
        <f t="shared" si="1"/>
        <v>0</v>
      </c>
      <c r="AD5" s="21">
        <f t="shared" si="1"/>
        <v>0</v>
      </c>
      <c r="AE5" s="21">
        <f t="shared" si="1"/>
        <v>0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2">
      <c r="A10" s="13" t="s">
        <v>29</v>
      </c>
      <c r="B10" s="4" t="s">
        <v>30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3" t="s">
        <v>31</v>
      </c>
      <c r="B11" s="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">
      <c r="A12" s="13" t="s">
        <v>33</v>
      </c>
      <c r="B12" s="4" t="s">
        <v>34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">
      <c r="A13" s="13" t="s">
        <v>35</v>
      </c>
      <c r="B13" s="4" t="s">
        <v>36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13" t="s">
        <v>37</v>
      </c>
      <c r="B14" s="4" t="s">
        <v>38</v>
      </c>
      <c r="C14" s="21">
        <f t="shared" ref="C14:AE14" si="4">+C15+C16</f>
        <v>0</v>
      </c>
      <c r="D14" s="21">
        <f t="shared" si="4"/>
        <v>0</v>
      </c>
      <c r="E14" s="21">
        <f t="shared" si="4"/>
        <v>0</v>
      </c>
      <c r="F14" s="21">
        <f t="shared" si="4"/>
        <v>0</v>
      </c>
      <c r="G14" s="21">
        <f t="shared" si="4"/>
        <v>0</v>
      </c>
      <c r="H14" s="21">
        <f t="shared" si="4"/>
        <v>0</v>
      </c>
      <c r="I14" s="21">
        <f t="shared" si="4"/>
        <v>0</v>
      </c>
      <c r="J14" s="21">
        <f t="shared" si="4"/>
        <v>0</v>
      </c>
      <c r="K14" s="21">
        <f t="shared" si="4"/>
        <v>0</v>
      </c>
      <c r="L14" s="21">
        <f t="shared" si="4"/>
        <v>0</v>
      </c>
      <c r="M14" s="21">
        <f t="shared" si="4"/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1">
        <f t="shared" si="4"/>
        <v>0</v>
      </c>
      <c r="U14" s="21">
        <f t="shared" si="4"/>
        <v>0</v>
      </c>
      <c r="V14" s="21">
        <f t="shared" si="4"/>
        <v>0</v>
      </c>
      <c r="W14" s="21">
        <f t="shared" si="4"/>
        <v>0</v>
      </c>
      <c r="X14" s="21">
        <f t="shared" si="4"/>
        <v>0</v>
      </c>
      <c r="Y14" s="21">
        <f t="shared" si="4"/>
        <v>0</v>
      </c>
      <c r="Z14" s="21">
        <f t="shared" si="4"/>
        <v>0</v>
      </c>
      <c r="AA14" s="21">
        <f t="shared" si="4"/>
        <v>0</v>
      </c>
      <c r="AB14" s="21">
        <f t="shared" si="4"/>
        <v>0</v>
      </c>
      <c r="AC14" s="21">
        <f t="shared" si="4"/>
        <v>0</v>
      </c>
      <c r="AD14" s="21">
        <f t="shared" si="4"/>
        <v>0</v>
      </c>
      <c r="AE14" s="21">
        <f t="shared" si="4"/>
        <v>0</v>
      </c>
    </row>
    <row r="15" spans="1:31" x14ac:dyDescent="0.2">
      <c r="A15" s="13" t="s">
        <v>39</v>
      </c>
      <c r="B15" s="4" t="s">
        <v>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13" t="s">
        <v>41</v>
      </c>
      <c r="B16" s="4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13" t="s">
        <v>43</v>
      </c>
      <c r="B17" s="4" t="s">
        <v>44</v>
      </c>
      <c r="C17" s="79">
        <f t="shared" ref="C17:AE17" si="5">+C18+C19+C20+C21+C22+C23+C24+C25+C26+C27+C28+C29+C30</f>
        <v>0</v>
      </c>
      <c r="D17" s="79">
        <f t="shared" si="5"/>
        <v>0</v>
      </c>
      <c r="E17" s="79">
        <f t="shared" si="5"/>
        <v>0</v>
      </c>
      <c r="F17" s="79">
        <f t="shared" si="5"/>
        <v>0</v>
      </c>
      <c r="G17" s="79">
        <f t="shared" si="5"/>
        <v>0</v>
      </c>
      <c r="H17" s="79">
        <f t="shared" si="5"/>
        <v>0</v>
      </c>
      <c r="I17" s="79">
        <f t="shared" si="5"/>
        <v>0</v>
      </c>
      <c r="J17" s="79">
        <f t="shared" si="5"/>
        <v>0</v>
      </c>
      <c r="K17" s="79">
        <f t="shared" si="5"/>
        <v>0</v>
      </c>
      <c r="L17" s="79">
        <f t="shared" si="5"/>
        <v>0</v>
      </c>
      <c r="M17" s="79">
        <f t="shared" si="5"/>
        <v>0</v>
      </c>
      <c r="N17" s="79">
        <f t="shared" si="5"/>
        <v>0</v>
      </c>
      <c r="O17" s="79">
        <f t="shared" si="5"/>
        <v>0</v>
      </c>
      <c r="P17" s="79">
        <f t="shared" si="5"/>
        <v>0</v>
      </c>
      <c r="Q17" s="79">
        <f t="shared" si="5"/>
        <v>0</v>
      </c>
      <c r="R17" s="79">
        <f t="shared" si="5"/>
        <v>0</v>
      </c>
      <c r="S17" s="79">
        <f t="shared" si="5"/>
        <v>0</v>
      </c>
      <c r="T17" s="79">
        <f t="shared" si="5"/>
        <v>0</v>
      </c>
      <c r="U17" s="79">
        <f t="shared" si="5"/>
        <v>0</v>
      </c>
      <c r="V17" s="79">
        <f t="shared" si="5"/>
        <v>0</v>
      </c>
      <c r="W17" s="79">
        <f t="shared" si="5"/>
        <v>0</v>
      </c>
      <c r="X17" s="79">
        <f t="shared" si="5"/>
        <v>0</v>
      </c>
      <c r="Y17" s="79">
        <f t="shared" si="5"/>
        <v>0</v>
      </c>
      <c r="Z17" s="79">
        <f t="shared" si="5"/>
        <v>0</v>
      </c>
      <c r="AA17" s="79">
        <f t="shared" si="5"/>
        <v>0</v>
      </c>
      <c r="AB17" s="79">
        <f t="shared" si="5"/>
        <v>0</v>
      </c>
      <c r="AC17" s="79">
        <f t="shared" si="5"/>
        <v>0</v>
      </c>
      <c r="AD17" s="79">
        <f t="shared" si="5"/>
        <v>0</v>
      </c>
      <c r="AE17" s="79">
        <f t="shared" si="5"/>
        <v>0</v>
      </c>
    </row>
    <row r="18" spans="1:31" x14ac:dyDescent="0.2">
      <c r="A18" s="13" t="s">
        <v>45</v>
      </c>
      <c r="B18" s="4" t="s">
        <v>46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13" t="s">
        <v>47</v>
      </c>
      <c r="B19" s="4" t="s">
        <v>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13" t="s">
        <v>49</v>
      </c>
      <c r="B20" s="4" t="s">
        <v>50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13" t="s">
        <v>51</v>
      </c>
      <c r="B21" s="4" t="s">
        <v>52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13" t="s">
        <v>53</v>
      </c>
      <c r="B22" s="4" t="s">
        <v>54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13" t="s">
        <v>55</v>
      </c>
      <c r="B23" s="4" t="s">
        <v>56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13" t="s">
        <v>57</v>
      </c>
      <c r="B24" s="4" t="s">
        <v>58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13" t="s">
        <v>59</v>
      </c>
      <c r="B25" s="4" t="s">
        <v>60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A26" s="13" t="s">
        <v>61</v>
      </c>
      <c r="B26" s="4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A27" s="13" t="s">
        <v>63</v>
      </c>
      <c r="B27" s="4" t="s">
        <v>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2">
      <c r="A28" s="13" t="s">
        <v>65</v>
      </c>
      <c r="B28" s="4" t="s">
        <v>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2">
      <c r="A29" s="13" t="s">
        <v>67</v>
      </c>
      <c r="B29" s="4" t="s">
        <v>68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2">
      <c r="A30" s="13" t="s">
        <v>69</v>
      </c>
      <c r="B30" s="4" t="s">
        <v>70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2">
      <c r="A31" s="13" t="s">
        <v>71</v>
      </c>
      <c r="B31" s="4" t="s">
        <v>72</v>
      </c>
      <c r="C31" s="21">
        <f t="shared" ref="C31:AE31" si="6">+C32+C35+C46+C47+C50</f>
        <v>0</v>
      </c>
      <c r="D31" s="21">
        <f t="shared" si="6"/>
        <v>0</v>
      </c>
      <c r="E31" s="21">
        <f t="shared" si="6"/>
        <v>0</v>
      </c>
      <c r="F31" s="21">
        <f t="shared" si="6"/>
        <v>0</v>
      </c>
      <c r="G31" s="21">
        <f t="shared" si="6"/>
        <v>0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  <c r="L31" s="21">
        <f t="shared" si="6"/>
        <v>0</v>
      </c>
      <c r="M31" s="21">
        <f t="shared" si="6"/>
        <v>0</v>
      </c>
      <c r="N31" s="21">
        <f t="shared" si="6"/>
        <v>0</v>
      </c>
      <c r="O31" s="21">
        <f t="shared" si="6"/>
        <v>0</v>
      </c>
      <c r="P31" s="21">
        <f t="shared" si="6"/>
        <v>0</v>
      </c>
      <c r="Q31" s="21">
        <f t="shared" si="6"/>
        <v>0</v>
      </c>
      <c r="R31" s="21">
        <f t="shared" si="6"/>
        <v>0</v>
      </c>
      <c r="S31" s="21">
        <f t="shared" si="6"/>
        <v>0</v>
      </c>
      <c r="T31" s="21">
        <f t="shared" si="6"/>
        <v>0</v>
      </c>
      <c r="U31" s="21">
        <f t="shared" si="6"/>
        <v>0</v>
      </c>
      <c r="V31" s="21">
        <f t="shared" si="6"/>
        <v>0</v>
      </c>
      <c r="W31" s="21">
        <f t="shared" si="6"/>
        <v>0</v>
      </c>
      <c r="X31" s="21">
        <f t="shared" si="6"/>
        <v>0</v>
      </c>
      <c r="Y31" s="21">
        <f t="shared" si="6"/>
        <v>0</v>
      </c>
      <c r="Z31" s="21">
        <f t="shared" si="6"/>
        <v>0</v>
      </c>
      <c r="AA31" s="21">
        <f t="shared" si="6"/>
        <v>0</v>
      </c>
      <c r="AB31" s="21">
        <f t="shared" si="6"/>
        <v>0</v>
      </c>
      <c r="AC31" s="21">
        <f t="shared" si="6"/>
        <v>0</v>
      </c>
      <c r="AD31" s="21">
        <f t="shared" si="6"/>
        <v>0</v>
      </c>
      <c r="AE31" s="21">
        <f t="shared" si="6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7">+C34</f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0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21">
        <f t="shared" si="7"/>
        <v>0</v>
      </c>
      <c r="Z32" s="21">
        <f t="shared" si="7"/>
        <v>0</v>
      </c>
      <c r="AA32" s="21">
        <f t="shared" si="7"/>
        <v>0</v>
      </c>
      <c r="AB32" s="21">
        <f t="shared" si="7"/>
        <v>0</v>
      </c>
      <c r="AC32" s="21">
        <f t="shared" si="7"/>
        <v>0</v>
      </c>
      <c r="AD32" s="21">
        <f t="shared" si="7"/>
        <v>0</v>
      </c>
      <c r="AE32" s="21">
        <f t="shared" si="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2">
      <c r="A35" s="13" t="s">
        <v>79</v>
      </c>
      <c r="B35" s="4" t="s">
        <v>80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2">
      <c r="A36" s="13" t="s">
        <v>81</v>
      </c>
      <c r="B36" s="4" t="s">
        <v>82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2">
      <c r="A37" s="13" t="s">
        <v>83</v>
      </c>
      <c r="B37" s="4" t="s">
        <v>84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2">
      <c r="A38" s="13" t="s">
        <v>85</v>
      </c>
      <c r="B38" s="4" t="s">
        <v>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2">
      <c r="A39" s="13" t="s">
        <v>87</v>
      </c>
      <c r="B39" s="4" t="s">
        <v>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2">
      <c r="A40" s="13" t="s">
        <v>89</v>
      </c>
      <c r="B40" s="4" t="s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">
      <c r="A41" s="13" t="s">
        <v>91</v>
      </c>
      <c r="B41" s="4" t="s">
        <v>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2">
      <c r="A42" s="13" t="s">
        <v>93</v>
      </c>
      <c r="B42" s="4" t="s">
        <v>94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2">
      <c r="A43" s="13" t="s">
        <v>95</v>
      </c>
      <c r="B43" s="4" t="s">
        <v>96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2">
      <c r="A47" s="13" t="s">
        <v>103</v>
      </c>
      <c r="B47" s="4" t="s">
        <v>104</v>
      </c>
      <c r="C47" s="21">
        <f t="shared" ref="C47:AE47" si="8">+C49</f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8"/>
        <v>0</v>
      </c>
      <c r="U47" s="21">
        <f t="shared" si="8"/>
        <v>0</v>
      </c>
      <c r="V47" s="21">
        <f t="shared" si="8"/>
        <v>0</v>
      </c>
      <c r="W47" s="21">
        <f t="shared" si="8"/>
        <v>0</v>
      </c>
      <c r="X47" s="21">
        <f t="shared" si="8"/>
        <v>0</v>
      </c>
      <c r="Y47" s="21">
        <f t="shared" si="8"/>
        <v>0</v>
      </c>
      <c r="Z47" s="21">
        <f t="shared" si="8"/>
        <v>0</v>
      </c>
      <c r="AA47" s="21">
        <f t="shared" si="8"/>
        <v>0</v>
      </c>
      <c r="AB47" s="21">
        <f t="shared" si="8"/>
        <v>0</v>
      </c>
      <c r="AC47" s="21">
        <f t="shared" si="8"/>
        <v>0</v>
      </c>
      <c r="AD47" s="21">
        <f t="shared" si="8"/>
        <v>0</v>
      </c>
      <c r="AE47" s="21">
        <f t="shared" si="8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2">
      <c r="A50" s="13" t="s">
        <v>109</v>
      </c>
      <c r="B50" s="4" t="s">
        <v>110</v>
      </c>
      <c r="C50" s="21">
        <f t="shared" ref="C50:AE50" si="9">+C51+C52</f>
        <v>0</v>
      </c>
      <c r="D50" s="21">
        <f t="shared" si="9"/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  <c r="H50" s="21">
        <f t="shared" si="9"/>
        <v>0</v>
      </c>
      <c r="I50" s="21">
        <f t="shared" si="9"/>
        <v>0</v>
      </c>
      <c r="J50" s="21">
        <f t="shared" si="9"/>
        <v>0</v>
      </c>
      <c r="K50" s="21">
        <f t="shared" si="9"/>
        <v>0</v>
      </c>
      <c r="L50" s="21">
        <f t="shared" si="9"/>
        <v>0</v>
      </c>
      <c r="M50" s="21">
        <f t="shared" si="9"/>
        <v>0</v>
      </c>
      <c r="N50" s="21">
        <f t="shared" si="9"/>
        <v>0</v>
      </c>
      <c r="O50" s="21">
        <f t="shared" si="9"/>
        <v>0</v>
      </c>
      <c r="P50" s="21">
        <f t="shared" si="9"/>
        <v>0</v>
      </c>
      <c r="Q50" s="21">
        <f t="shared" si="9"/>
        <v>0</v>
      </c>
      <c r="R50" s="21">
        <f t="shared" si="9"/>
        <v>0</v>
      </c>
      <c r="S50" s="21">
        <f t="shared" si="9"/>
        <v>0</v>
      </c>
      <c r="T50" s="21">
        <f t="shared" si="9"/>
        <v>0</v>
      </c>
      <c r="U50" s="21">
        <f t="shared" si="9"/>
        <v>0</v>
      </c>
      <c r="V50" s="21">
        <f t="shared" si="9"/>
        <v>0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1">
        <f t="shared" si="9"/>
        <v>0</v>
      </c>
      <c r="AB50" s="21">
        <f t="shared" si="9"/>
        <v>0</v>
      </c>
      <c r="AC50" s="21">
        <f t="shared" si="9"/>
        <v>0</v>
      </c>
      <c r="AD50" s="21">
        <f t="shared" si="9"/>
        <v>0</v>
      </c>
      <c r="AE50" s="21">
        <f t="shared" si="9"/>
        <v>0</v>
      </c>
    </row>
    <row r="51" spans="1:31" x14ac:dyDescent="0.2">
      <c r="A51" s="13" t="s">
        <v>111</v>
      </c>
      <c r="B51" s="4" t="s">
        <v>112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">
      <c r="A52" s="13" t="s">
        <v>113</v>
      </c>
      <c r="B52" s="4" t="s">
        <v>114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">
      <c r="A53" s="13" t="s">
        <v>115</v>
      </c>
      <c r="B53" s="4" t="s">
        <v>116</v>
      </c>
      <c r="C53" s="21">
        <f t="shared" ref="C53:AE53" si="10">+C54+C55+C56</f>
        <v>0</v>
      </c>
      <c r="D53" s="21">
        <f t="shared" si="10"/>
        <v>0</v>
      </c>
      <c r="E53" s="21">
        <f t="shared" si="10"/>
        <v>0</v>
      </c>
      <c r="F53" s="21">
        <f t="shared" si="10"/>
        <v>0</v>
      </c>
      <c r="G53" s="21">
        <f t="shared" si="10"/>
        <v>0</v>
      </c>
      <c r="H53" s="21">
        <f t="shared" si="10"/>
        <v>0</v>
      </c>
      <c r="I53" s="21">
        <f t="shared" si="10"/>
        <v>0</v>
      </c>
      <c r="J53" s="21">
        <f t="shared" si="10"/>
        <v>0</v>
      </c>
      <c r="K53" s="21">
        <f t="shared" si="10"/>
        <v>0</v>
      </c>
      <c r="L53" s="21">
        <f t="shared" si="10"/>
        <v>0</v>
      </c>
      <c r="M53" s="21">
        <f t="shared" si="10"/>
        <v>0</v>
      </c>
      <c r="N53" s="21">
        <f t="shared" si="10"/>
        <v>0</v>
      </c>
      <c r="O53" s="21">
        <f t="shared" si="10"/>
        <v>0</v>
      </c>
      <c r="P53" s="21">
        <f t="shared" si="10"/>
        <v>0</v>
      </c>
      <c r="Q53" s="21">
        <f t="shared" si="10"/>
        <v>0</v>
      </c>
      <c r="R53" s="21">
        <f t="shared" si="10"/>
        <v>0</v>
      </c>
      <c r="S53" s="21">
        <f t="shared" si="10"/>
        <v>0</v>
      </c>
      <c r="T53" s="21">
        <f t="shared" si="10"/>
        <v>0</v>
      </c>
      <c r="U53" s="21">
        <f t="shared" si="10"/>
        <v>0</v>
      </c>
      <c r="V53" s="21">
        <f t="shared" si="10"/>
        <v>0</v>
      </c>
      <c r="W53" s="21">
        <f t="shared" si="10"/>
        <v>0</v>
      </c>
      <c r="X53" s="21">
        <f t="shared" si="10"/>
        <v>0</v>
      </c>
      <c r="Y53" s="21">
        <f t="shared" si="10"/>
        <v>0</v>
      </c>
      <c r="Z53" s="21">
        <f t="shared" si="10"/>
        <v>0</v>
      </c>
      <c r="AA53" s="21">
        <f t="shared" si="10"/>
        <v>0</v>
      </c>
      <c r="AB53" s="21">
        <f t="shared" si="10"/>
        <v>0</v>
      </c>
      <c r="AC53" s="21">
        <f t="shared" si="10"/>
        <v>0</v>
      </c>
      <c r="AD53" s="21">
        <f t="shared" si="10"/>
        <v>0</v>
      </c>
      <c r="AE53" s="21">
        <f t="shared" si="10"/>
        <v>0</v>
      </c>
    </row>
    <row r="54" spans="1:31" x14ac:dyDescent="0.2">
      <c r="A54" s="13" t="s">
        <v>117</v>
      </c>
      <c r="B54" s="4" t="s">
        <v>118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">
      <c r="A55" s="13" t="s">
        <v>119</v>
      </c>
      <c r="B55" s="4" t="s">
        <v>120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">
      <c r="A56" s="13" t="s">
        <v>121</v>
      </c>
      <c r="B56" s="4" t="s">
        <v>122</v>
      </c>
      <c r="C56" s="21">
        <f t="shared" ref="C56:AE56" si="11">+C57+C58+C59</f>
        <v>0</v>
      </c>
      <c r="D56" s="21">
        <f t="shared" si="11"/>
        <v>0</v>
      </c>
      <c r="E56" s="21">
        <f t="shared" si="11"/>
        <v>0</v>
      </c>
      <c r="F56" s="21">
        <f t="shared" si="11"/>
        <v>0</v>
      </c>
      <c r="G56" s="21">
        <f t="shared" si="11"/>
        <v>0</v>
      </c>
      <c r="H56" s="21">
        <f t="shared" si="11"/>
        <v>0</v>
      </c>
      <c r="I56" s="21">
        <f t="shared" si="11"/>
        <v>0</v>
      </c>
      <c r="J56" s="21">
        <f t="shared" si="11"/>
        <v>0</v>
      </c>
      <c r="K56" s="21">
        <f t="shared" si="11"/>
        <v>0</v>
      </c>
      <c r="L56" s="21">
        <f t="shared" si="11"/>
        <v>0</v>
      </c>
      <c r="M56" s="21">
        <f t="shared" si="11"/>
        <v>0</v>
      </c>
      <c r="N56" s="21">
        <f t="shared" si="11"/>
        <v>0</v>
      </c>
      <c r="O56" s="21">
        <f t="shared" si="11"/>
        <v>0</v>
      </c>
      <c r="P56" s="21">
        <f t="shared" si="11"/>
        <v>0</v>
      </c>
      <c r="Q56" s="21">
        <f t="shared" si="11"/>
        <v>0</v>
      </c>
      <c r="R56" s="21">
        <f t="shared" si="11"/>
        <v>0</v>
      </c>
      <c r="S56" s="21">
        <f t="shared" si="11"/>
        <v>0</v>
      </c>
      <c r="T56" s="21">
        <f t="shared" si="11"/>
        <v>0</v>
      </c>
      <c r="U56" s="21">
        <f t="shared" si="11"/>
        <v>0</v>
      </c>
      <c r="V56" s="21">
        <f t="shared" si="11"/>
        <v>0</v>
      </c>
      <c r="W56" s="21">
        <f t="shared" si="11"/>
        <v>0</v>
      </c>
      <c r="X56" s="21">
        <f t="shared" si="11"/>
        <v>0</v>
      </c>
      <c r="Y56" s="21">
        <f t="shared" si="11"/>
        <v>0</v>
      </c>
      <c r="Z56" s="21">
        <f t="shared" si="11"/>
        <v>0</v>
      </c>
      <c r="AA56" s="21">
        <f t="shared" si="11"/>
        <v>0</v>
      </c>
      <c r="AB56" s="21">
        <f t="shared" si="11"/>
        <v>0</v>
      </c>
      <c r="AC56" s="21">
        <f t="shared" si="11"/>
        <v>0</v>
      </c>
      <c r="AD56" s="21">
        <f t="shared" si="11"/>
        <v>0</v>
      </c>
      <c r="AE56" s="21">
        <f t="shared" si="11"/>
        <v>0</v>
      </c>
    </row>
    <row r="57" spans="1:31" x14ac:dyDescent="0.2">
      <c r="A57" s="13" t="s">
        <v>123</v>
      </c>
      <c r="B57" s="4" t="s">
        <v>124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">
      <c r="A58" s="13" t="s">
        <v>125</v>
      </c>
      <c r="B58" s="4" t="s">
        <v>126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">
      <c r="A59" s="13" t="s">
        <v>127</v>
      </c>
      <c r="B59" s="4" t="s">
        <v>128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">
      <c r="A60" s="13" t="s">
        <v>129</v>
      </c>
      <c r="B60" s="4" t="s">
        <v>130</v>
      </c>
      <c r="C60" s="21">
        <f t="shared" ref="C60:AE60" si="12">+C61+C62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0</v>
      </c>
      <c r="L60" s="21">
        <f t="shared" si="12"/>
        <v>0</v>
      </c>
      <c r="M60" s="21">
        <f t="shared" si="12"/>
        <v>0</v>
      </c>
      <c r="N60" s="21">
        <f t="shared" si="12"/>
        <v>0</v>
      </c>
      <c r="O60" s="21">
        <f t="shared" si="12"/>
        <v>0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  <c r="V60" s="21">
        <f t="shared" si="12"/>
        <v>0</v>
      </c>
      <c r="W60" s="21">
        <f t="shared" si="12"/>
        <v>0</v>
      </c>
      <c r="X60" s="21">
        <f t="shared" si="12"/>
        <v>0</v>
      </c>
      <c r="Y60" s="21">
        <f t="shared" si="12"/>
        <v>0</v>
      </c>
      <c r="Z60" s="21">
        <f t="shared" si="12"/>
        <v>0</v>
      </c>
      <c r="AA60" s="21">
        <f t="shared" si="12"/>
        <v>0</v>
      </c>
      <c r="AB60" s="21">
        <f t="shared" si="12"/>
        <v>0</v>
      </c>
      <c r="AC60" s="21">
        <f t="shared" si="12"/>
        <v>0</v>
      </c>
      <c r="AD60" s="21">
        <f t="shared" si="12"/>
        <v>0</v>
      </c>
      <c r="AE60" s="21">
        <f t="shared" si="12"/>
        <v>0</v>
      </c>
    </row>
    <row r="61" spans="1:31" x14ac:dyDescent="0.2">
      <c r="A61" s="13" t="s">
        <v>131</v>
      </c>
      <c r="B61" s="4" t="s">
        <v>124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">
      <c r="A62" s="13" t="s">
        <v>132</v>
      </c>
      <c r="B62" s="4" t="s">
        <v>133</v>
      </c>
      <c r="C62" s="21">
        <f t="shared" ref="C62:AE62" si="13">+C63+C64+C65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 t="shared" si="13"/>
        <v>0</v>
      </c>
      <c r="M62" s="21">
        <f t="shared" si="13"/>
        <v>0</v>
      </c>
      <c r="N62" s="21">
        <f t="shared" si="13"/>
        <v>0</v>
      </c>
      <c r="O62" s="21">
        <f t="shared" si="13"/>
        <v>0</v>
      </c>
      <c r="P62" s="21">
        <f t="shared" si="13"/>
        <v>0</v>
      </c>
      <c r="Q62" s="21">
        <f t="shared" si="13"/>
        <v>0</v>
      </c>
      <c r="R62" s="21">
        <f t="shared" si="13"/>
        <v>0</v>
      </c>
      <c r="S62" s="21">
        <f t="shared" si="13"/>
        <v>0</v>
      </c>
      <c r="T62" s="21">
        <f t="shared" si="13"/>
        <v>0</v>
      </c>
      <c r="U62" s="21">
        <f t="shared" si="13"/>
        <v>0</v>
      </c>
      <c r="V62" s="21">
        <f t="shared" si="13"/>
        <v>0</v>
      </c>
      <c r="W62" s="21">
        <f t="shared" si="13"/>
        <v>0</v>
      </c>
      <c r="X62" s="21">
        <f t="shared" si="13"/>
        <v>0</v>
      </c>
      <c r="Y62" s="21">
        <f t="shared" si="13"/>
        <v>0</v>
      </c>
      <c r="Z62" s="21">
        <f t="shared" si="13"/>
        <v>0</v>
      </c>
      <c r="AA62" s="21">
        <f t="shared" si="13"/>
        <v>0</v>
      </c>
      <c r="AB62" s="21">
        <f t="shared" si="13"/>
        <v>0</v>
      </c>
      <c r="AC62" s="21">
        <f t="shared" si="13"/>
        <v>0</v>
      </c>
      <c r="AD62" s="21">
        <f t="shared" si="13"/>
        <v>0</v>
      </c>
      <c r="AE62" s="21">
        <f t="shared" si="13"/>
        <v>0</v>
      </c>
    </row>
    <row r="63" spans="1:31" x14ac:dyDescent="0.2">
      <c r="A63" s="13" t="s">
        <v>134</v>
      </c>
      <c r="B63" s="4" t="s">
        <v>135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">
      <c r="A64" s="13" t="s">
        <v>136</v>
      </c>
      <c r="B64" s="4" t="s">
        <v>137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">
      <c r="A65" s="13" t="s">
        <v>138</v>
      </c>
      <c r="B65" s="4" t="s">
        <v>139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4">+C68+C80+C101</f>
        <v>0</v>
      </c>
      <c r="D67" s="21">
        <f t="shared" si="14"/>
        <v>0</v>
      </c>
      <c r="E67" s="21">
        <f t="shared" si="14"/>
        <v>0</v>
      </c>
      <c r="F67" s="21">
        <f t="shared" si="14"/>
        <v>0</v>
      </c>
      <c r="G67" s="21">
        <f t="shared" si="14"/>
        <v>0</v>
      </c>
      <c r="H67" s="21">
        <f t="shared" si="14"/>
        <v>0</v>
      </c>
      <c r="I67" s="21">
        <f t="shared" si="14"/>
        <v>0</v>
      </c>
      <c r="J67" s="21">
        <f t="shared" si="14"/>
        <v>0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0</v>
      </c>
      <c r="W67" s="21">
        <f t="shared" si="14"/>
        <v>0</v>
      </c>
      <c r="X67" s="21">
        <f t="shared" si="14"/>
        <v>0</v>
      </c>
      <c r="Y67" s="21">
        <f t="shared" si="14"/>
        <v>0</v>
      </c>
      <c r="Z67" s="21">
        <f t="shared" si="14"/>
        <v>0</v>
      </c>
      <c r="AA67" s="21">
        <f t="shared" si="14"/>
        <v>0</v>
      </c>
      <c r="AB67" s="21">
        <f t="shared" si="14"/>
        <v>0</v>
      </c>
      <c r="AC67" s="21">
        <f t="shared" si="14"/>
        <v>0</v>
      </c>
      <c r="AD67" s="21">
        <f t="shared" si="14"/>
        <v>0</v>
      </c>
      <c r="AE67" s="21">
        <f t="shared" si="14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5">+C69+C78</f>
        <v>0</v>
      </c>
      <c r="D68" s="21">
        <f t="shared" si="15"/>
        <v>0</v>
      </c>
      <c r="E68" s="21">
        <f t="shared" si="15"/>
        <v>0</v>
      </c>
      <c r="F68" s="21">
        <f t="shared" si="15"/>
        <v>0</v>
      </c>
      <c r="G68" s="21">
        <f t="shared" si="15"/>
        <v>0</v>
      </c>
      <c r="H68" s="21">
        <f t="shared" si="15"/>
        <v>0</v>
      </c>
      <c r="I68" s="21">
        <f t="shared" si="15"/>
        <v>0</v>
      </c>
      <c r="J68" s="21">
        <f t="shared" si="15"/>
        <v>0</v>
      </c>
      <c r="K68" s="21">
        <f t="shared" si="15"/>
        <v>0</v>
      </c>
      <c r="L68" s="21">
        <f t="shared" si="15"/>
        <v>0</v>
      </c>
      <c r="M68" s="21">
        <f t="shared" si="15"/>
        <v>0</v>
      </c>
      <c r="N68" s="21">
        <f t="shared" si="15"/>
        <v>0</v>
      </c>
      <c r="O68" s="21">
        <f t="shared" si="15"/>
        <v>0</v>
      </c>
      <c r="P68" s="21">
        <f t="shared" si="15"/>
        <v>0</v>
      </c>
      <c r="Q68" s="21">
        <f t="shared" si="15"/>
        <v>0</v>
      </c>
      <c r="R68" s="21">
        <f t="shared" si="15"/>
        <v>0</v>
      </c>
      <c r="S68" s="21">
        <f t="shared" si="15"/>
        <v>0</v>
      </c>
      <c r="T68" s="21">
        <f t="shared" si="15"/>
        <v>0</v>
      </c>
      <c r="U68" s="21">
        <f t="shared" si="15"/>
        <v>0</v>
      </c>
      <c r="V68" s="21">
        <f t="shared" si="15"/>
        <v>0</v>
      </c>
      <c r="W68" s="21">
        <f t="shared" si="15"/>
        <v>0</v>
      </c>
      <c r="X68" s="21">
        <f t="shared" si="15"/>
        <v>0</v>
      </c>
      <c r="Y68" s="21">
        <f t="shared" si="15"/>
        <v>0</v>
      </c>
      <c r="Z68" s="21">
        <f t="shared" si="15"/>
        <v>0</v>
      </c>
      <c r="AA68" s="21">
        <f t="shared" si="15"/>
        <v>0</v>
      </c>
      <c r="AB68" s="21">
        <f t="shared" si="15"/>
        <v>0</v>
      </c>
      <c r="AC68" s="21">
        <f t="shared" si="15"/>
        <v>0</v>
      </c>
      <c r="AD68" s="21">
        <f t="shared" si="15"/>
        <v>0</v>
      </c>
      <c r="AE68" s="21">
        <f t="shared" si="15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16">+C70+C75</f>
        <v>0</v>
      </c>
      <c r="D69" s="21">
        <f t="shared" si="16"/>
        <v>0</v>
      </c>
      <c r="E69" s="21">
        <f t="shared" si="16"/>
        <v>0</v>
      </c>
      <c r="F69" s="21">
        <f t="shared" si="16"/>
        <v>0</v>
      </c>
      <c r="G69" s="21">
        <f t="shared" si="16"/>
        <v>0</v>
      </c>
      <c r="H69" s="21">
        <f t="shared" si="16"/>
        <v>0</v>
      </c>
      <c r="I69" s="21">
        <f t="shared" si="16"/>
        <v>0</v>
      </c>
      <c r="J69" s="21">
        <f t="shared" si="16"/>
        <v>0</v>
      </c>
      <c r="K69" s="21">
        <f t="shared" si="16"/>
        <v>0</v>
      </c>
      <c r="L69" s="21">
        <f t="shared" si="16"/>
        <v>0</v>
      </c>
      <c r="M69" s="21">
        <f t="shared" si="16"/>
        <v>0</v>
      </c>
      <c r="N69" s="21">
        <f t="shared" si="16"/>
        <v>0</v>
      </c>
      <c r="O69" s="21">
        <f t="shared" si="16"/>
        <v>0</v>
      </c>
      <c r="P69" s="21">
        <f t="shared" si="16"/>
        <v>0</v>
      </c>
      <c r="Q69" s="21">
        <f t="shared" si="16"/>
        <v>0</v>
      </c>
      <c r="R69" s="21">
        <f t="shared" si="16"/>
        <v>0</v>
      </c>
      <c r="S69" s="21">
        <f t="shared" si="16"/>
        <v>0</v>
      </c>
      <c r="T69" s="21">
        <f t="shared" si="16"/>
        <v>0</v>
      </c>
      <c r="U69" s="21">
        <f t="shared" si="16"/>
        <v>0</v>
      </c>
      <c r="V69" s="21">
        <f t="shared" si="16"/>
        <v>0</v>
      </c>
      <c r="W69" s="21">
        <f t="shared" si="16"/>
        <v>0</v>
      </c>
      <c r="X69" s="21">
        <f t="shared" si="16"/>
        <v>0</v>
      </c>
      <c r="Y69" s="21">
        <f t="shared" si="16"/>
        <v>0</v>
      </c>
      <c r="Z69" s="21">
        <f t="shared" si="16"/>
        <v>0</v>
      </c>
      <c r="AA69" s="21">
        <f t="shared" si="16"/>
        <v>0</v>
      </c>
      <c r="AB69" s="21">
        <f t="shared" si="16"/>
        <v>0</v>
      </c>
      <c r="AC69" s="21">
        <f t="shared" si="16"/>
        <v>0</v>
      </c>
      <c r="AD69" s="21">
        <f t="shared" si="16"/>
        <v>0</v>
      </c>
      <c r="AE69" s="21">
        <f t="shared" si="16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17">+C71+C72+C73+C74</f>
        <v>0</v>
      </c>
      <c r="D70" s="21">
        <f t="shared" si="17"/>
        <v>0</v>
      </c>
      <c r="E70" s="21">
        <f t="shared" si="17"/>
        <v>0</v>
      </c>
      <c r="F70" s="21">
        <f t="shared" si="17"/>
        <v>0</v>
      </c>
      <c r="G70" s="21">
        <f t="shared" si="17"/>
        <v>0</v>
      </c>
      <c r="H70" s="21">
        <f t="shared" si="17"/>
        <v>0</v>
      </c>
      <c r="I70" s="21">
        <f t="shared" si="17"/>
        <v>0</v>
      </c>
      <c r="J70" s="21">
        <f t="shared" si="17"/>
        <v>0</v>
      </c>
      <c r="K70" s="21">
        <f t="shared" si="17"/>
        <v>0</v>
      </c>
      <c r="L70" s="21">
        <f t="shared" si="17"/>
        <v>0</v>
      </c>
      <c r="M70" s="21">
        <f t="shared" si="17"/>
        <v>0</v>
      </c>
      <c r="N70" s="21">
        <f t="shared" si="17"/>
        <v>0</v>
      </c>
      <c r="O70" s="21">
        <f t="shared" si="17"/>
        <v>0</v>
      </c>
      <c r="P70" s="21">
        <f t="shared" si="17"/>
        <v>0</v>
      </c>
      <c r="Q70" s="21">
        <f t="shared" si="17"/>
        <v>0</v>
      </c>
      <c r="R70" s="21">
        <f t="shared" si="17"/>
        <v>0</v>
      </c>
      <c r="S70" s="21">
        <f t="shared" si="17"/>
        <v>0</v>
      </c>
      <c r="T70" s="21">
        <f t="shared" si="17"/>
        <v>0</v>
      </c>
      <c r="U70" s="21">
        <f t="shared" si="17"/>
        <v>0</v>
      </c>
      <c r="V70" s="21">
        <f t="shared" si="17"/>
        <v>0</v>
      </c>
      <c r="W70" s="21">
        <f t="shared" si="17"/>
        <v>0</v>
      </c>
      <c r="X70" s="21">
        <f t="shared" si="17"/>
        <v>0</v>
      </c>
      <c r="Y70" s="21">
        <f t="shared" si="17"/>
        <v>0</v>
      </c>
      <c r="Z70" s="21">
        <f t="shared" si="17"/>
        <v>0</v>
      </c>
      <c r="AA70" s="21">
        <f t="shared" si="17"/>
        <v>0</v>
      </c>
      <c r="AB70" s="21">
        <f t="shared" si="17"/>
        <v>0</v>
      </c>
      <c r="AC70" s="21">
        <f t="shared" si="17"/>
        <v>0</v>
      </c>
      <c r="AD70" s="21">
        <f t="shared" si="17"/>
        <v>0</v>
      </c>
      <c r="AE70" s="21">
        <f t="shared" si="17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18">+C76+C77</f>
        <v>0</v>
      </c>
      <c r="D75" s="21">
        <f t="shared" si="18"/>
        <v>0</v>
      </c>
      <c r="E75" s="21">
        <f t="shared" si="18"/>
        <v>0</v>
      </c>
      <c r="F75" s="21">
        <f t="shared" si="18"/>
        <v>0</v>
      </c>
      <c r="G75" s="21">
        <f t="shared" si="18"/>
        <v>0</v>
      </c>
      <c r="H75" s="21">
        <f t="shared" si="18"/>
        <v>0</v>
      </c>
      <c r="I75" s="21">
        <f t="shared" si="18"/>
        <v>0</v>
      </c>
      <c r="J75" s="21">
        <f t="shared" si="18"/>
        <v>0</v>
      </c>
      <c r="K75" s="21">
        <f t="shared" si="18"/>
        <v>0</v>
      </c>
      <c r="L75" s="21">
        <f t="shared" si="18"/>
        <v>0</v>
      </c>
      <c r="M75" s="21">
        <f t="shared" si="18"/>
        <v>0</v>
      </c>
      <c r="N75" s="21">
        <f t="shared" si="18"/>
        <v>0</v>
      </c>
      <c r="O75" s="21">
        <f t="shared" si="18"/>
        <v>0</v>
      </c>
      <c r="P75" s="21">
        <f t="shared" si="18"/>
        <v>0</v>
      </c>
      <c r="Q75" s="21">
        <f t="shared" si="18"/>
        <v>0</v>
      </c>
      <c r="R75" s="21">
        <f t="shared" si="18"/>
        <v>0</v>
      </c>
      <c r="S75" s="21">
        <f t="shared" si="18"/>
        <v>0</v>
      </c>
      <c r="T75" s="21">
        <f t="shared" si="18"/>
        <v>0</v>
      </c>
      <c r="U75" s="21">
        <f t="shared" si="18"/>
        <v>0</v>
      </c>
      <c r="V75" s="21">
        <f t="shared" si="18"/>
        <v>0</v>
      </c>
      <c r="W75" s="21">
        <f t="shared" si="18"/>
        <v>0</v>
      </c>
      <c r="X75" s="21">
        <f t="shared" si="18"/>
        <v>0</v>
      </c>
      <c r="Y75" s="21">
        <f t="shared" si="18"/>
        <v>0</v>
      </c>
      <c r="Z75" s="21">
        <f t="shared" si="18"/>
        <v>0</v>
      </c>
      <c r="AA75" s="21">
        <f t="shared" si="18"/>
        <v>0</v>
      </c>
      <c r="AB75" s="21">
        <f t="shared" si="18"/>
        <v>0</v>
      </c>
      <c r="AC75" s="21">
        <f t="shared" si="18"/>
        <v>0</v>
      </c>
      <c r="AD75" s="21">
        <f t="shared" si="18"/>
        <v>0</v>
      </c>
      <c r="AE75" s="21">
        <f t="shared" si="18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19">+C81+C91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 t="shared" si="19"/>
        <v>0</v>
      </c>
      <c r="P80" s="21">
        <f t="shared" si="19"/>
        <v>0</v>
      </c>
      <c r="Q80" s="21">
        <f t="shared" si="19"/>
        <v>0</v>
      </c>
      <c r="R80" s="21">
        <f t="shared" si="19"/>
        <v>0</v>
      </c>
      <c r="S80" s="21">
        <f t="shared" si="19"/>
        <v>0</v>
      </c>
      <c r="T80" s="21">
        <f t="shared" si="19"/>
        <v>0</v>
      </c>
      <c r="U80" s="21">
        <f t="shared" si="19"/>
        <v>0</v>
      </c>
      <c r="V80" s="21">
        <f t="shared" si="19"/>
        <v>0</v>
      </c>
      <c r="W80" s="21">
        <f t="shared" si="19"/>
        <v>0</v>
      </c>
      <c r="X80" s="21">
        <f t="shared" si="19"/>
        <v>0</v>
      </c>
      <c r="Y80" s="21">
        <f t="shared" si="19"/>
        <v>0</v>
      </c>
      <c r="Z80" s="21">
        <f t="shared" si="19"/>
        <v>0</v>
      </c>
      <c r="AA80" s="21">
        <f t="shared" si="19"/>
        <v>0</v>
      </c>
      <c r="AB80" s="21">
        <f t="shared" si="19"/>
        <v>0</v>
      </c>
      <c r="AC80" s="21">
        <f t="shared" si="19"/>
        <v>0</v>
      </c>
      <c r="AD80" s="21">
        <f t="shared" si="19"/>
        <v>0</v>
      </c>
      <c r="AE80" s="21">
        <f t="shared" si="19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0">+C82+C83+C84</f>
        <v>0</v>
      </c>
      <c r="D81" s="21">
        <f t="shared" si="20"/>
        <v>0</v>
      </c>
      <c r="E81" s="21">
        <f t="shared" si="20"/>
        <v>0</v>
      </c>
      <c r="F81" s="21">
        <f t="shared" si="20"/>
        <v>0</v>
      </c>
      <c r="G81" s="21">
        <f t="shared" si="20"/>
        <v>0</v>
      </c>
      <c r="H81" s="21">
        <f t="shared" si="20"/>
        <v>0</v>
      </c>
      <c r="I81" s="21">
        <f t="shared" si="20"/>
        <v>0</v>
      </c>
      <c r="J81" s="21">
        <f t="shared" si="20"/>
        <v>0</v>
      </c>
      <c r="K81" s="21">
        <f t="shared" si="20"/>
        <v>0</v>
      </c>
      <c r="L81" s="21">
        <f t="shared" si="20"/>
        <v>0</v>
      </c>
      <c r="M81" s="21">
        <f t="shared" si="20"/>
        <v>0</v>
      </c>
      <c r="N81" s="21">
        <f t="shared" si="20"/>
        <v>0</v>
      </c>
      <c r="O81" s="21">
        <f t="shared" si="20"/>
        <v>0</v>
      </c>
      <c r="P81" s="21">
        <f t="shared" si="20"/>
        <v>0</v>
      </c>
      <c r="Q81" s="21">
        <f t="shared" si="20"/>
        <v>0</v>
      </c>
      <c r="R81" s="21">
        <f t="shared" si="20"/>
        <v>0</v>
      </c>
      <c r="S81" s="21">
        <f t="shared" si="20"/>
        <v>0</v>
      </c>
      <c r="T81" s="21">
        <f t="shared" si="20"/>
        <v>0</v>
      </c>
      <c r="U81" s="21">
        <f t="shared" si="20"/>
        <v>0</v>
      </c>
      <c r="V81" s="21">
        <f t="shared" si="20"/>
        <v>0</v>
      </c>
      <c r="W81" s="21">
        <f t="shared" si="20"/>
        <v>0</v>
      </c>
      <c r="X81" s="21">
        <f t="shared" si="20"/>
        <v>0</v>
      </c>
      <c r="Y81" s="21">
        <f t="shared" si="20"/>
        <v>0</v>
      </c>
      <c r="Z81" s="21">
        <f t="shared" si="20"/>
        <v>0</v>
      </c>
      <c r="AA81" s="21">
        <f t="shared" si="20"/>
        <v>0</v>
      </c>
      <c r="AB81" s="21">
        <f t="shared" si="20"/>
        <v>0</v>
      </c>
      <c r="AC81" s="21">
        <f t="shared" si="20"/>
        <v>0</v>
      </c>
      <c r="AD81" s="21">
        <f t="shared" si="20"/>
        <v>0</v>
      </c>
      <c r="AE81" s="21">
        <f t="shared" si="20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">
      <c r="A84" s="13" t="s">
        <v>172</v>
      </c>
      <c r="B84" s="4" t="s">
        <v>173</v>
      </c>
      <c r="C84" s="21">
        <f t="shared" ref="C84:AE84" si="21">+C85+C86+C87+C88+C89+C90</f>
        <v>0</v>
      </c>
      <c r="D84" s="21">
        <f t="shared" si="21"/>
        <v>0</v>
      </c>
      <c r="E84" s="21">
        <f t="shared" si="21"/>
        <v>0</v>
      </c>
      <c r="F84" s="21">
        <f t="shared" si="21"/>
        <v>0</v>
      </c>
      <c r="G84" s="21">
        <f t="shared" si="21"/>
        <v>0</v>
      </c>
      <c r="H84" s="21">
        <f t="shared" si="21"/>
        <v>0</v>
      </c>
      <c r="I84" s="21">
        <f t="shared" si="21"/>
        <v>0</v>
      </c>
      <c r="J84" s="21">
        <f t="shared" si="21"/>
        <v>0</v>
      </c>
      <c r="K84" s="21">
        <f t="shared" si="21"/>
        <v>0</v>
      </c>
      <c r="L84" s="21">
        <f t="shared" si="21"/>
        <v>0</v>
      </c>
      <c r="M84" s="21">
        <f t="shared" si="21"/>
        <v>0</v>
      </c>
      <c r="N84" s="21">
        <f t="shared" si="21"/>
        <v>0</v>
      </c>
      <c r="O84" s="21">
        <f t="shared" si="21"/>
        <v>0</v>
      </c>
      <c r="P84" s="21">
        <f t="shared" si="21"/>
        <v>0</v>
      </c>
      <c r="Q84" s="21">
        <f t="shared" si="21"/>
        <v>0</v>
      </c>
      <c r="R84" s="21">
        <f t="shared" si="21"/>
        <v>0</v>
      </c>
      <c r="S84" s="21">
        <f t="shared" si="21"/>
        <v>0</v>
      </c>
      <c r="T84" s="21">
        <f t="shared" si="21"/>
        <v>0</v>
      </c>
      <c r="U84" s="21">
        <f t="shared" si="21"/>
        <v>0</v>
      </c>
      <c r="V84" s="21">
        <f t="shared" si="21"/>
        <v>0</v>
      </c>
      <c r="W84" s="21">
        <f t="shared" si="21"/>
        <v>0</v>
      </c>
      <c r="X84" s="21">
        <f t="shared" si="21"/>
        <v>0</v>
      </c>
      <c r="Y84" s="21">
        <f t="shared" si="21"/>
        <v>0</v>
      </c>
      <c r="Z84" s="21">
        <f t="shared" si="21"/>
        <v>0</v>
      </c>
      <c r="AA84" s="21">
        <f t="shared" si="21"/>
        <v>0</v>
      </c>
      <c r="AB84" s="21">
        <f t="shared" si="21"/>
        <v>0</v>
      </c>
      <c r="AC84" s="21">
        <f t="shared" si="21"/>
        <v>0</v>
      </c>
      <c r="AD84" s="21">
        <f t="shared" si="21"/>
        <v>0</v>
      </c>
      <c r="AE84" s="21">
        <f t="shared" si="21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">
      <c r="A87" s="13" t="s">
        <v>178</v>
      </c>
      <c r="B87" s="4" t="s">
        <v>72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2">+C92+C93+C94</f>
        <v>0</v>
      </c>
      <c r="D91" s="21">
        <f t="shared" si="22"/>
        <v>0</v>
      </c>
      <c r="E91" s="21">
        <f t="shared" si="22"/>
        <v>0</v>
      </c>
      <c r="F91" s="21">
        <f t="shared" si="22"/>
        <v>0</v>
      </c>
      <c r="G91" s="21">
        <f t="shared" si="22"/>
        <v>0</v>
      </c>
      <c r="H91" s="21">
        <f t="shared" si="22"/>
        <v>0</v>
      </c>
      <c r="I91" s="21">
        <f t="shared" si="22"/>
        <v>0</v>
      </c>
      <c r="J91" s="21">
        <f t="shared" si="22"/>
        <v>0</v>
      </c>
      <c r="K91" s="21">
        <f t="shared" si="22"/>
        <v>0</v>
      </c>
      <c r="L91" s="21">
        <f t="shared" si="22"/>
        <v>0</v>
      </c>
      <c r="M91" s="21">
        <f t="shared" si="22"/>
        <v>0</v>
      </c>
      <c r="N91" s="21">
        <f t="shared" si="22"/>
        <v>0</v>
      </c>
      <c r="O91" s="21">
        <f t="shared" si="22"/>
        <v>0</v>
      </c>
      <c r="P91" s="21">
        <f t="shared" si="22"/>
        <v>0</v>
      </c>
      <c r="Q91" s="21">
        <f t="shared" si="22"/>
        <v>0</v>
      </c>
      <c r="R91" s="21">
        <f t="shared" si="22"/>
        <v>0</v>
      </c>
      <c r="S91" s="21">
        <f t="shared" si="22"/>
        <v>0</v>
      </c>
      <c r="T91" s="21">
        <f t="shared" si="22"/>
        <v>0</v>
      </c>
      <c r="U91" s="21">
        <f t="shared" si="22"/>
        <v>0</v>
      </c>
      <c r="V91" s="21">
        <f t="shared" si="22"/>
        <v>0</v>
      </c>
      <c r="W91" s="21">
        <f t="shared" si="22"/>
        <v>0</v>
      </c>
      <c r="X91" s="21">
        <f t="shared" si="22"/>
        <v>0</v>
      </c>
      <c r="Y91" s="21">
        <f t="shared" si="22"/>
        <v>0</v>
      </c>
      <c r="Z91" s="21">
        <f t="shared" si="22"/>
        <v>0</v>
      </c>
      <c r="AA91" s="21">
        <f t="shared" si="22"/>
        <v>0</v>
      </c>
      <c r="AB91" s="21">
        <f t="shared" si="22"/>
        <v>0</v>
      </c>
      <c r="AC91" s="21">
        <f t="shared" si="22"/>
        <v>0</v>
      </c>
      <c r="AD91" s="21">
        <f t="shared" si="22"/>
        <v>0</v>
      </c>
      <c r="AE91" s="21">
        <f t="shared" si="22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">
      <c r="A94" s="13" t="s">
        <v>189</v>
      </c>
      <c r="B94" s="4" t="s">
        <v>173</v>
      </c>
      <c r="C94" s="21">
        <f t="shared" ref="C94:AE94" si="23">+C95+C96+C97+C98+C99+C100</f>
        <v>0</v>
      </c>
      <c r="D94" s="21">
        <f t="shared" si="23"/>
        <v>0</v>
      </c>
      <c r="E94" s="21">
        <f t="shared" si="23"/>
        <v>0</v>
      </c>
      <c r="F94" s="21">
        <f t="shared" si="23"/>
        <v>0</v>
      </c>
      <c r="G94" s="21">
        <f t="shared" si="23"/>
        <v>0</v>
      </c>
      <c r="H94" s="21">
        <f t="shared" si="23"/>
        <v>0</v>
      </c>
      <c r="I94" s="21">
        <f t="shared" si="23"/>
        <v>0</v>
      </c>
      <c r="J94" s="21">
        <f t="shared" si="23"/>
        <v>0</v>
      </c>
      <c r="K94" s="21">
        <f t="shared" si="23"/>
        <v>0</v>
      </c>
      <c r="L94" s="21">
        <f t="shared" si="23"/>
        <v>0</v>
      </c>
      <c r="M94" s="21">
        <f t="shared" si="23"/>
        <v>0</v>
      </c>
      <c r="N94" s="21">
        <f t="shared" si="23"/>
        <v>0</v>
      </c>
      <c r="O94" s="21">
        <f t="shared" si="23"/>
        <v>0</v>
      </c>
      <c r="P94" s="21">
        <f t="shared" si="23"/>
        <v>0</v>
      </c>
      <c r="Q94" s="21">
        <f t="shared" si="23"/>
        <v>0</v>
      </c>
      <c r="R94" s="21">
        <f t="shared" si="23"/>
        <v>0</v>
      </c>
      <c r="S94" s="21">
        <f t="shared" si="23"/>
        <v>0</v>
      </c>
      <c r="T94" s="21">
        <f t="shared" si="23"/>
        <v>0</v>
      </c>
      <c r="U94" s="21">
        <f t="shared" si="23"/>
        <v>0</v>
      </c>
      <c r="V94" s="21">
        <f t="shared" si="23"/>
        <v>0</v>
      </c>
      <c r="W94" s="21">
        <f t="shared" si="23"/>
        <v>0</v>
      </c>
      <c r="X94" s="21">
        <f t="shared" si="23"/>
        <v>0</v>
      </c>
      <c r="Y94" s="21">
        <f t="shared" si="23"/>
        <v>0</v>
      </c>
      <c r="Z94" s="21">
        <f t="shared" si="23"/>
        <v>0</v>
      </c>
      <c r="AA94" s="21">
        <f t="shared" si="23"/>
        <v>0</v>
      </c>
      <c r="AB94" s="21">
        <f t="shared" si="23"/>
        <v>0</v>
      </c>
      <c r="AC94" s="21">
        <f t="shared" si="23"/>
        <v>0</v>
      </c>
      <c r="AD94" s="21">
        <f t="shared" si="23"/>
        <v>0</v>
      </c>
      <c r="AE94" s="21">
        <f t="shared" si="23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4">+C103+C107+C110</f>
        <v>0</v>
      </c>
      <c r="D102" s="21">
        <f t="shared" si="24"/>
        <v>0</v>
      </c>
      <c r="E102" s="21">
        <f t="shared" si="24"/>
        <v>0</v>
      </c>
      <c r="F102" s="21">
        <f t="shared" si="24"/>
        <v>0</v>
      </c>
      <c r="G102" s="21">
        <f t="shared" si="24"/>
        <v>0</v>
      </c>
      <c r="H102" s="21">
        <f t="shared" si="24"/>
        <v>0</v>
      </c>
      <c r="I102" s="21">
        <f t="shared" si="24"/>
        <v>0</v>
      </c>
      <c r="J102" s="21">
        <f t="shared" si="24"/>
        <v>0</v>
      </c>
      <c r="K102" s="21">
        <f t="shared" si="24"/>
        <v>0</v>
      </c>
      <c r="L102" s="21">
        <f t="shared" si="24"/>
        <v>0</v>
      </c>
      <c r="M102" s="21">
        <f t="shared" si="24"/>
        <v>0</v>
      </c>
      <c r="N102" s="21">
        <f t="shared" si="24"/>
        <v>0</v>
      </c>
      <c r="O102" s="21">
        <f t="shared" si="24"/>
        <v>0</v>
      </c>
      <c r="P102" s="21">
        <f t="shared" si="24"/>
        <v>0</v>
      </c>
      <c r="Q102" s="21">
        <f t="shared" si="24"/>
        <v>0</v>
      </c>
      <c r="R102" s="21">
        <f t="shared" si="24"/>
        <v>0</v>
      </c>
      <c r="S102" s="21">
        <f t="shared" si="24"/>
        <v>0</v>
      </c>
      <c r="T102" s="21">
        <f t="shared" si="24"/>
        <v>0</v>
      </c>
      <c r="U102" s="21">
        <f t="shared" si="24"/>
        <v>0</v>
      </c>
      <c r="V102" s="21">
        <f t="shared" si="24"/>
        <v>0</v>
      </c>
      <c r="W102" s="21">
        <f t="shared" si="24"/>
        <v>0</v>
      </c>
      <c r="X102" s="21">
        <f t="shared" si="24"/>
        <v>0</v>
      </c>
      <c r="Y102" s="21">
        <f t="shared" si="24"/>
        <v>0</v>
      </c>
      <c r="Z102" s="21">
        <f t="shared" si="24"/>
        <v>0</v>
      </c>
      <c r="AA102" s="21">
        <f t="shared" si="24"/>
        <v>0</v>
      </c>
      <c r="AB102" s="21">
        <f t="shared" si="24"/>
        <v>0</v>
      </c>
      <c r="AC102" s="21">
        <f t="shared" si="24"/>
        <v>0</v>
      </c>
      <c r="AD102" s="21">
        <f t="shared" si="24"/>
        <v>0</v>
      </c>
      <c r="AE102" s="21">
        <f t="shared" si="24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5">+C104+C105+C106</f>
        <v>0</v>
      </c>
      <c r="D103" s="21">
        <f t="shared" si="25"/>
        <v>0</v>
      </c>
      <c r="E103" s="21">
        <f t="shared" si="25"/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21">
        <f t="shared" si="25"/>
        <v>0</v>
      </c>
      <c r="J103" s="21">
        <f t="shared" si="25"/>
        <v>0</v>
      </c>
      <c r="K103" s="21">
        <f t="shared" si="25"/>
        <v>0</v>
      </c>
      <c r="L103" s="21">
        <f t="shared" si="25"/>
        <v>0</v>
      </c>
      <c r="M103" s="21">
        <f t="shared" si="25"/>
        <v>0</v>
      </c>
      <c r="N103" s="21">
        <f t="shared" si="25"/>
        <v>0</v>
      </c>
      <c r="O103" s="21">
        <f t="shared" si="25"/>
        <v>0</v>
      </c>
      <c r="P103" s="21">
        <f t="shared" si="25"/>
        <v>0</v>
      </c>
      <c r="Q103" s="21">
        <f t="shared" si="25"/>
        <v>0</v>
      </c>
      <c r="R103" s="21">
        <f t="shared" si="25"/>
        <v>0</v>
      </c>
      <c r="S103" s="21">
        <f t="shared" si="25"/>
        <v>0</v>
      </c>
      <c r="T103" s="21">
        <f t="shared" si="25"/>
        <v>0</v>
      </c>
      <c r="U103" s="21">
        <f t="shared" si="25"/>
        <v>0</v>
      </c>
      <c r="V103" s="21">
        <f t="shared" si="25"/>
        <v>0</v>
      </c>
      <c r="W103" s="21">
        <f t="shared" si="25"/>
        <v>0</v>
      </c>
      <c r="X103" s="21">
        <f t="shared" si="25"/>
        <v>0</v>
      </c>
      <c r="Y103" s="21">
        <f t="shared" si="25"/>
        <v>0</v>
      </c>
      <c r="Z103" s="21">
        <f t="shared" si="25"/>
        <v>0</v>
      </c>
      <c r="AA103" s="21">
        <f t="shared" si="25"/>
        <v>0</v>
      </c>
      <c r="AB103" s="21">
        <f t="shared" si="25"/>
        <v>0</v>
      </c>
      <c r="AC103" s="21">
        <f t="shared" si="25"/>
        <v>0</v>
      </c>
      <c r="AD103" s="21">
        <f t="shared" si="25"/>
        <v>0</v>
      </c>
      <c r="AE103" s="21">
        <f t="shared" si="25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26">+C108+C109</f>
        <v>0</v>
      </c>
      <c r="D107" s="21">
        <f t="shared" si="26"/>
        <v>0</v>
      </c>
      <c r="E107" s="21">
        <f t="shared" si="26"/>
        <v>0</v>
      </c>
      <c r="F107" s="21">
        <f t="shared" si="26"/>
        <v>0</v>
      </c>
      <c r="G107" s="21">
        <f t="shared" si="26"/>
        <v>0</v>
      </c>
      <c r="H107" s="21">
        <f t="shared" si="26"/>
        <v>0</v>
      </c>
      <c r="I107" s="21">
        <f t="shared" si="26"/>
        <v>0</v>
      </c>
      <c r="J107" s="21">
        <f t="shared" si="26"/>
        <v>0</v>
      </c>
      <c r="K107" s="21">
        <f t="shared" si="26"/>
        <v>0</v>
      </c>
      <c r="L107" s="21">
        <f t="shared" si="26"/>
        <v>0</v>
      </c>
      <c r="M107" s="21">
        <f t="shared" si="26"/>
        <v>0</v>
      </c>
      <c r="N107" s="21">
        <f t="shared" si="26"/>
        <v>0</v>
      </c>
      <c r="O107" s="21">
        <f t="shared" si="26"/>
        <v>0</v>
      </c>
      <c r="P107" s="21">
        <f t="shared" si="26"/>
        <v>0</v>
      </c>
      <c r="Q107" s="21">
        <f t="shared" si="26"/>
        <v>0</v>
      </c>
      <c r="R107" s="21">
        <f t="shared" si="26"/>
        <v>0</v>
      </c>
      <c r="S107" s="21">
        <f t="shared" si="26"/>
        <v>0</v>
      </c>
      <c r="T107" s="21">
        <f t="shared" si="26"/>
        <v>0</v>
      </c>
      <c r="U107" s="21">
        <f t="shared" si="26"/>
        <v>0</v>
      </c>
      <c r="V107" s="21">
        <f t="shared" si="26"/>
        <v>0</v>
      </c>
      <c r="W107" s="21">
        <f t="shared" si="26"/>
        <v>0</v>
      </c>
      <c r="X107" s="21">
        <f t="shared" si="26"/>
        <v>0</v>
      </c>
      <c r="Y107" s="21">
        <f t="shared" si="26"/>
        <v>0</v>
      </c>
      <c r="Z107" s="21">
        <f t="shared" si="26"/>
        <v>0</v>
      </c>
      <c r="AA107" s="21">
        <f t="shared" si="26"/>
        <v>0</v>
      </c>
      <c r="AB107" s="21">
        <f t="shared" si="26"/>
        <v>0</v>
      </c>
      <c r="AC107" s="21">
        <f t="shared" si="26"/>
        <v>0</v>
      </c>
      <c r="AD107" s="21">
        <f t="shared" si="26"/>
        <v>0</v>
      </c>
      <c r="AE107" s="21">
        <f t="shared" si="26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27">+C112+C122+C141+C149+C154+C160+C173+C187</f>
        <v>1.5964459133978973E-4</v>
      </c>
      <c r="D111" s="21">
        <f t="shared" si="27"/>
        <v>5.8445911446311841E-4</v>
      </c>
      <c r="E111" s="21">
        <f t="shared" si="27"/>
        <v>1.5639126762961224E-3</v>
      </c>
      <c r="F111" s="21">
        <f t="shared" si="27"/>
        <v>3.7791266760679862E-3</v>
      </c>
      <c r="G111" s="21">
        <f t="shared" si="27"/>
        <v>0.23185991774431472</v>
      </c>
      <c r="H111" s="21">
        <f t="shared" si="27"/>
        <v>0.51894944240841923</v>
      </c>
      <c r="I111" s="21">
        <f t="shared" si="27"/>
        <v>1.1364890210125342</v>
      </c>
      <c r="J111" s="21">
        <f t="shared" si="27"/>
        <v>2.5280790129765611</v>
      </c>
      <c r="K111" s="21">
        <f t="shared" si="27"/>
        <v>2.6143584919247873</v>
      </c>
      <c r="L111" s="21">
        <f t="shared" si="27"/>
        <v>7.3315770959525342</v>
      </c>
      <c r="M111" s="21">
        <f t="shared" si="27"/>
        <v>10.223838870061723</v>
      </c>
      <c r="N111" s="21">
        <f t="shared" si="27"/>
        <v>21.876083554001006</v>
      </c>
      <c r="O111" s="21">
        <f t="shared" si="27"/>
        <v>22.226092517735939</v>
      </c>
      <c r="P111" s="21">
        <f t="shared" si="27"/>
        <v>29.18339640406202</v>
      </c>
      <c r="Q111" s="21">
        <f t="shared" si="27"/>
        <v>36.086809824934846</v>
      </c>
      <c r="R111" s="21">
        <f t="shared" si="27"/>
        <v>47.440612530321332</v>
      </c>
      <c r="S111" s="21">
        <f t="shared" si="27"/>
        <v>59.052700114766857</v>
      </c>
      <c r="T111" s="21">
        <f t="shared" si="27"/>
        <v>74.184042413824827</v>
      </c>
      <c r="U111" s="21">
        <f t="shared" si="27"/>
        <v>91.701542202386861</v>
      </c>
      <c r="V111" s="21">
        <f t="shared" si="27"/>
        <v>105.27986397741464</v>
      </c>
      <c r="W111" s="21">
        <f t="shared" si="27"/>
        <v>138.76976526229254</v>
      </c>
      <c r="X111" s="21">
        <f t="shared" si="27"/>
        <v>167.69251618618713</v>
      </c>
      <c r="Y111" s="21">
        <f t="shared" si="27"/>
        <v>203.85275103596712</v>
      </c>
      <c r="Z111" s="21">
        <f t="shared" si="27"/>
        <v>216.60799067869866</v>
      </c>
      <c r="AA111" s="21">
        <f t="shared" si="27"/>
        <v>252.83589441409538</v>
      </c>
      <c r="AB111" s="21">
        <f t="shared" si="27"/>
        <v>259.26455530939853</v>
      </c>
      <c r="AC111" s="21">
        <f t="shared" si="27"/>
        <v>312.95891561545693</v>
      </c>
      <c r="AD111" s="21">
        <f t="shared" si="27"/>
        <v>358.52389193780954</v>
      </c>
      <c r="AE111" s="21">
        <f t="shared" si="27"/>
        <v>434.27095165252229</v>
      </c>
    </row>
    <row r="112" spans="1:31" x14ac:dyDescent="0.2">
      <c r="A112" s="13" t="s">
        <v>250</v>
      </c>
      <c r="B112" s="4" t="s">
        <v>251</v>
      </c>
      <c r="C112" s="21">
        <f t="shared" ref="C112:AE112" si="28">+C113+C114+C115+C116+C121</f>
        <v>0</v>
      </c>
      <c r="D112" s="21">
        <f t="shared" si="28"/>
        <v>0</v>
      </c>
      <c r="E112" s="21">
        <f t="shared" si="28"/>
        <v>0</v>
      </c>
      <c r="F112" s="21">
        <f t="shared" si="28"/>
        <v>0</v>
      </c>
      <c r="G112" s="21">
        <f t="shared" si="28"/>
        <v>0</v>
      </c>
      <c r="H112" s="21">
        <f t="shared" si="28"/>
        <v>0</v>
      </c>
      <c r="I112" s="21">
        <f t="shared" si="28"/>
        <v>0</v>
      </c>
      <c r="J112" s="21">
        <f t="shared" si="28"/>
        <v>0</v>
      </c>
      <c r="K112" s="21">
        <f t="shared" si="28"/>
        <v>0</v>
      </c>
      <c r="L112" s="21">
        <f t="shared" si="28"/>
        <v>0</v>
      </c>
      <c r="M112" s="21">
        <f t="shared" si="28"/>
        <v>0</v>
      </c>
      <c r="N112" s="21">
        <f t="shared" si="28"/>
        <v>0</v>
      </c>
      <c r="O112" s="21">
        <f t="shared" si="28"/>
        <v>0</v>
      </c>
      <c r="P112" s="21">
        <f t="shared" si="28"/>
        <v>0</v>
      </c>
      <c r="Q112" s="21">
        <f t="shared" si="28"/>
        <v>0</v>
      </c>
      <c r="R112" s="21">
        <f t="shared" si="28"/>
        <v>0</v>
      </c>
      <c r="S112" s="21">
        <f t="shared" si="28"/>
        <v>0</v>
      </c>
      <c r="T112" s="21">
        <f t="shared" si="28"/>
        <v>0</v>
      </c>
      <c r="U112" s="21">
        <f t="shared" si="28"/>
        <v>0</v>
      </c>
      <c r="V112" s="21">
        <f t="shared" si="28"/>
        <v>0</v>
      </c>
      <c r="W112" s="21">
        <f t="shared" si="28"/>
        <v>0</v>
      </c>
      <c r="X112" s="21">
        <f t="shared" si="28"/>
        <v>0</v>
      </c>
      <c r="Y112" s="21">
        <f t="shared" si="28"/>
        <v>0</v>
      </c>
      <c r="Z112" s="21">
        <f t="shared" si="28"/>
        <v>0</v>
      </c>
      <c r="AA112" s="21">
        <f t="shared" si="28"/>
        <v>0</v>
      </c>
      <c r="AB112" s="21">
        <f t="shared" si="28"/>
        <v>0</v>
      </c>
      <c r="AC112" s="21">
        <f t="shared" si="28"/>
        <v>0</v>
      </c>
      <c r="AD112" s="21">
        <f t="shared" si="28"/>
        <v>0</v>
      </c>
      <c r="AE112" s="21">
        <f t="shared" si="28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 t="shared" ref="C122:AE122" si="29">+C123+C124+C125+C126+C127+C128+C129+C130+C137+C140</f>
        <v>0</v>
      </c>
      <c r="D122" s="21">
        <f t="shared" si="29"/>
        <v>0</v>
      </c>
      <c r="E122" s="21">
        <f t="shared" si="29"/>
        <v>0</v>
      </c>
      <c r="F122" s="21">
        <f t="shared" si="29"/>
        <v>0</v>
      </c>
      <c r="G122" s="21">
        <f t="shared" si="29"/>
        <v>0</v>
      </c>
      <c r="H122" s="21">
        <f t="shared" si="29"/>
        <v>0</v>
      </c>
      <c r="I122" s="21">
        <f t="shared" si="29"/>
        <v>0</v>
      </c>
      <c r="J122" s="21">
        <f t="shared" si="29"/>
        <v>0</v>
      </c>
      <c r="K122" s="21">
        <f t="shared" si="29"/>
        <v>0</v>
      </c>
      <c r="L122" s="21">
        <f t="shared" si="29"/>
        <v>0</v>
      </c>
      <c r="M122" s="21">
        <f t="shared" si="29"/>
        <v>0</v>
      </c>
      <c r="N122" s="21">
        <f t="shared" si="29"/>
        <v>0</v>
      </c>
      <c r="O122" s="21">
        <f t="shared" si="29"/>
        <v>0</v>
      </c>
      <c r="P122" s="21">
        <f t="shared" si="29"/>
        <v>0</v>
      </c>
      <c r="Q122" s="21">
        <f t="shared" si="29"/>
        <v>0</v>
      </c>
      <c r="R122" s="21">
        <f t="shared" si="29"/>
        <v>0</v>
      </c>
      <c r="S122" s="21">
        <f t="shared" si="29"/>
        <v>0</v>
      </c>
      <c r="T122" s="21">
        <f t="shared" si="29"/>
        <v>0</v>
      </c>
      <c r="U122" s="21">
        <f t="shared" si="29"/>
        <v>0</v>
      </c>
      <c r="V122" s="21">
        <f t="shared" si="29"/>
        <v>0</v>
      </c>
      <c r="W122" s="21">
        <f t="shared" si="29"/>
        <v>0</v>
      </c>
      <c r="X122" s="21">
        <f t="shared" si="29"/>
        <v>0</v>
      </c>
      <c r="Y122" s="21">
        <f t="shared" si="29"/>
        <v>0</v>
      </c>
      <c r="Z122" s="21">
        <f t="shared" si="29"/>
        <v>0</v>
      </c>
      <c r="AA122" s="21">
        <f t="shared" si="29"/>
        <v>0</v>
      </c>
      <c r="AB122" s="21">
        <f t="shared" si="29"/>
        <v>0</v>
      </c>
      <c r="AC122" s="21">
        <f t="shared" si="29"/>
        <v>0</v>
      </c>
      <c r="AD122" s="21">
        <f t="shared" si="29"/>
        <v>0</v>
      </c>
      <c r="AE122" s="21">
        <f t="shared" si="29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>
        <f>+C138+C139</f>
        <v>0</v>
      </c>
      <c r="D137" s="21">
        <f t="shared" ref="D137:AE137" si="30">+D138+D139</f>
        <v>0</v>
      </c>
      <c r="E137" s="21">
        <f t="shared" si="30"/>
        <v>0</v>
      </c>
      <c r="F137" s="21">
        <f t="shared" si="30"/>
        <v>0</v>
      </c>
      <c r="G137" s="21">
        <f t="shared" si="30"/>
        <v>0</v>
      </c>
      <c r="H137" s="21">
        <f t="shared" si="30"/>
        <v>0</v>
      </c>
      <c r="I137" s="21">
        <f t="shared" si="30"/>
        <v>0</v>
      </c>
      <c r="J137" s="21">
        <f t="shared" si="30"/>
        <v>0</v>
      </c>
      <c r="K137" s="21">
        <f t="shared" si="30"/>
        <v>0</v>
      </c>
      <c r="L137" s="21">
        <f t="shared" si="30"/>
        <v>0</v>
      </c>
      <c r="M137" s="21">
        <f t="shared" si="30"/>
        <v>0</v>
      </c>
      <c r="N137" s="21">
        <f t="shared" si="30"/>
        <v>0</v>
      </c>
      <c r="O137" s="21">
        <f t="shared" si="30"/>
        <v>0</v>
      </c>
      <c r="P137" s="21">
        <f t="shared" si="30"/>
        <v>0</v>
      </c>
      <c r="Q137" s="21">
        <f t="shared" si="30"/>
        <v>0</v>
      </c>
      <c r="R137" s="21">
        <f t="shared" si="30"/>
        <v>0</v>
      </c>
      <c r="S137" s="21">
        <f t="shared" si="30"/>
        <v>0</v>
      </c>
      <c r="T137" s="21">
        <f t="shared" si="30"/>
        <v>0</v>
      </c>
      <c r="U137" s="21">
        <f t="shared" si="30"/>
        <v>0</v>
      </c>
      <c r="V137" s="21">
        <f t="shared" si="30"/>
        <v>0</v>
      </c>
      <c r="W137" s="21">
        <f t="shared" si="30"/>
        <v>0</v>
      </c>
      <c r="X137" s="21">
        <f t="shared" si="30"/>
        <v>0</v>
      </c>
      <c r="Y137" s="21">
        <f t="shared" si="30"/>
        <v>0</v>
      </c>
      <c r="Z137" s="21">
        <f t="shared" si="30"/>
        <v>0</v>
      </c>
      <c r="AA137" s="21">
        <f t="shared" si="30"/>
        <v>0</v>
      </c>
      <c r="AB137" s="21">
        <f t="shared" si="30"/>
        <v>0</v>
      </c>
      <c r="AC137" s="21">
        <f t="shared" si="30"/>
        <v>0</v>
      </c>
      <c r="AD137" s="21">
        <f t="shared" si="30"/>
        <v>0</v>
      </c>
      <c r="AE137" s="21">
        <f t="shared" si="30"/>
        <v>0</v>
      </c>
    </row>
    <row r="138" spans="1:31" x14ac:dyDescent="0.2">
      <c r="A138" s="13" t="s">
        <v>301</v>
      </c>
      <c r="B138" s="4" t="s">
        <v>302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</row>
    <row r="139" spans="1:31" x14ac:dyDescent="0.2">
      <c r="A139" s="13" t="s">
        <v>303</v>
      </c>
      <c r="B139" s="4" t="s">
        <v>304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</row>
    <row r="140" spans="1:31" x14ac:dyDescent="0.2">
      <c r="A140" s="13" t="s">
        <v>305</v>
      </c>
      <c r="B140" s="4" t="s">
        <v>267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">
      <c r="A141" s="13" t="s">
        <v>306</v>
      </c>
      <c r="B141" s="4" t="s">
        <v>307</v>
      </c>
      <c r="C141" s="21">
        <f t="shared" ref="C141:AE141" si="31">+C142+C143+C144+C145+C146+C147</f>
        <v>0</v>
      </c>
      <c r="D141" s="21">
        <f t="shared" si="31"/>
        <v>0</v>
      </c>
      <c r="E141" s="21">
        <f t="shared" si="31"/>
        <v>0</v>
      </c>
      <c r="F141" s="21">
        <f t="shared" si="31"/>
        <v>0</v>
      </c>
      <c r="G141" s="21">
        <f t="shared" si="31"/>
        <v>0</v>
      </c>
      <c r="H141" s="21">
        <f t="shared" si="31"/>
        <v>0</v>
      </c>
      <c r="I141" s="21">
        <f t="shared" si="31"/>
        <v>0</v>
      </c>
      <c r="J141" s="21">
        <f t="shared" si="31"/>
        <v>0</v>
      </c>
      <c r="K141" s="21">
        <f t="shared" si="31"/>
        <v>0</v>
      </c>
      <c r="L141" s="21">
        <f t="shared" si="31"/>
        <v>0</v>
      </c>
      <c r="M141" s="21">
        <f t="shared" si="31"/>
        <v>0</v>
      </c>
      <c r="N141" s="21">
        <f t="shared" si="31"/>
        <v>0</v>
      </c>
      <c r="O141" s="21">
        <f t="shared" si="31"/>
        <v>0</v>
      </c>
      <c r="P141" s="21">
        <f t="shared" si="31"/>
        <v>0</v>
      </c>
      <c r="Q141" s="21">
        <f t="shared" si="31"/>
        <v>0</v>
      </c>
      <c r="R141" s="21">
        <f t="shared" si="31"/>
        <v>0</v>
      </c>
      <c r="S141" s="21">
        <f t="shared" si="31"/>
        <v>0</v>
      </c>
      <c r="T141" s="21">
        <f t="shared" si="31"/>
        <v>0</v>
      </c>
      <c r="U141" s="21">
        <f t="shared" si="31"/>
        <v>0</v>
      </c>
      <c r="V141" s="21">
        <f t="shared" si="31"/>
        <v>0</v>
      </c>
      <c r="W141" s="21">
        <f t="shared" si="31"/>
        <v>0</v>
      </c>
      <c r="X141" s="21">
        <f t="shared" si="31"/>
        <v>0</v>
      </c>
      <c r="Y141" s="21">
        <f t="shared" si="31"/>
        <v>0</v>
      </c>
      <c r="Z141" s="21">
        <f t="shared" si="31"/>
        <v>0</v>
      </c>
      <c r="AA141" s="21">
        <f t="shared" si="31"/>
        <v>0</v>
      </c>
      <c r="AB141" s="21">
        <f t="shared" si="31"/>
        <v>0</v>
      </c>
      <c r="AC141" s="21">
        <f t="shared" si="31"/>
        <v>0</v>
      </c>
      <c r="AD141" s="21">
        <f t="shared" si="31"/>
        <v>0</v>
      </c>
      <c r="AE141" s="21">
        <f t="shared" si="31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2">+C150+C151</f>
        <v>0</v>
      </c>
      <c r="D149" s="21">
        <f t="shared" si="32"/>
        <v>0</v>
      </c>
      <c r="E149" s="21">
        <f t="shared" si="32"/>
        <v>0</v>
      </c>
      <c r="F149" s="21">
        <f t="shared" si="32"/>
        <v>0</v>
      </c>
      <c r="G149" s="21">
        <f t="shared" si="32"/>
        <v>0</v>
      </c>
      <c r="H149" s="21">
        <f t="shared" si="32"/>
        <v>0</v>
      </c>
      <c r="I149" s="21">
        <f t="shared" si="32"/>
        <v>0</v>
      </c>
      <c r="J149" s="21">
        <f t="shared" si="32"/>
        <v>0</v>
      </c>
      <c r="K149" s="21">
        <f t="shared" si="32"/>
        <v>0</v>
      </c>
      <c r="L149" s="21">
        <f t="shared" si="32"/>
        <v>0</v>
      </c>
      <c r="M149" s="21">
        <f t="shared" si="32"/>
        <v>0</v>
      </c>
      <c r="N149" s="21">
        <f t="shared" si="32"/>
        <v>0</v>
      </c>
      <c r="O149" s="21">
        <f t="shared" si="32"/>
        <v>0</v>
      </c>
      <c r="P149" s="21">
        <f t="shared" si="32"/>
        <v>0</v>
      </c>
      <c r="Q149" s="21">
        <f t="shared" si="32"/>
        <v>0</v>
      </c>
      <c r="R149" s="21">
        <f t="shared" si="32"/>
        <v>0</v>
      </c>
      <c r="S149" s="21">
        <f t="shared" si="32"/>
        <v>0</v>
      </c>
      <c r="T149" s="21">
        <f t="shared" si="32"/>
        <v>0</v>
      </c>
      <c r="U149" s="21">
        <f t="shared" si="32"/>
        <v>0</v>
      </c>
      <c r="V149" s="21">
        <f t="shared" si="32"/>
        <v>0</v>
      </c>
      <c r="W149" s="21">
        <f t="shared" si="32"/>
        <v>0</v>
      </c>
      <c r="X149" s="21">
        <f t="shared" si="32"/>
        <v>0</v>
      </c>
      <c r="Y149" s="21">
        <f t="shared" si="32"/>
        <v>0</v>
      </c>
      <c r="Z149" s="21">
        <f t="shared" si="32"/>
        <v>0</v>
      </c>
      <c r="AA149" s="21">
        <f t="shared" si="32"/>
        <v>0</v>
      </c>
      <c r="AB149" s="21">
        <f t="shared" si="32"/>
        <v>0</v>
      </c>
      <c r="AC149" s="21">
        <f t="shared" si="32"/>
        <v>0</v>
      </c>
      <c r="AD149" s="21">
        <f t="shared" si="32"/>
        <v>0</v>
      </c>
      <c r="AE149" s="21">
        <f t="shared" si="32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>
        <f>+C155</f>
        <v>0</v>
      </c>
      <c r="D154" s="21">
        <f t="shared" ref="D154:AE154" si="33">+D155</f>
        <v>0</v>
      </c>
      <c r="E154" s="21">
        <f t="shared" si="33"/>
        <v>0</v>
      </c>
      <c r="F154" s="21">
        <f t="shared" si="33"/>
        <v>0</v>
      </c>
      <c r="G154" s="21">
        <f t="shared" si="33"/>
        <v>0</v>
      </c>
      <c r="H154" s="21">
        <f t="shared" si="33"/>
        <v>0</v>
      </c>
      <c r="I154" s="21">
        <f t="shared" si="33"/>
        <v>0</v>
      </c>
      <c r="J154" s="21">
        <f t="shared" si="33"/>
        <v>0</v>
      </c>
      <c r="K154" s="21">
        <f t="shared" si="33"/>
        <v>0</v>
      </c>
      <c r="L154" s="21">
        <f t="shared" si="33"/>
        <v>0</v>
      </c>
      <c r="M154" s="21">
        <f t="shared" si="33"/>
        <v>0</v>
      </c>
      <c r="N154" s="21">
        <f t="shared" si="33"/>
        <v>0</v>
      </c>
      <c r="O154" s="21">
        <f t="shared" si="33"/>
        <v>0</v>
      </c>
      <c r="P154" s="21">
        <f t="shared" si="33"/>
        <v>0</v>
      </c>
      <c r="Q154" s="21">
        <f t="shared" si="33"/>
        <v>0</v>
      </c>
      <c r="R154" s="21">
        <f t="shared" si="33"/>
        <v>0</v>
      </c>
      <c r="S154" s="21">
        <f t="shared" si="33"/>
        <v>0</v>
      </c>
      <c r="T154" s="21">
        <f t="shared" si="33"/>
        <v>0</v>
      </c>
      <c r="U154" s="21">
        <f t="shared" si="33"/>
        <v>0</v>
      </c>
      <c r="V154" s="21">
        <f t="shared" si="33"/>
        <v>0</v>
      </c>
      <c r="W154" s="21">
        <f t="shared" si="33"/>
        <v>0</v>
      </c>
      <c r="X154" s="21">
        <f t="shared" si="33"/>
        <v>0</v>
      </c>
      <c r="Y154" s="21">
        <f t="shared" si="33"/>
        <v>0</v>
      </c>
      <c r="Z154" s="21">
        <f t="shared" si="33"/>
        <v>0</v>
      </c>
      <c r="AA154" s="21">
        <f t="shared" si="33"/>
        <v>0</v>
      </c>
      <c r="AB154" s="21">
        <f t="shared" si="33"/>
        <v>0</v>
      </c>
      <c r="AC154" s="21">
        <f t="shared" si="33"/>
        <v>0</v>
      </c>
      <c r="AD154" s="21">
        <f t="shared" si="33"/>
        <v>0</v>
      </c>
      <c r="AE154" s="21">
        <f t="shared" si="33"/>
        <v>0</v>
      </c>
    </row>
    <row r="155" spans="1:31" x14ac:dyDescent="0.2">
      <c r="A155" s="13" t="s">
        <v>332</v>
      </c>
      <c r="B155" s="4" t="s">
        <v>333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+C161+C168+C169+C170+C171+C172</f>
        <v>1.5964459133978973E-4</v>
      </c>
      <c r="D160" s="21">
        <f t="shared" ref="D160:AE160" si="34">+D161+D168+D169+D170+D171+D172</f>
        <v>5.8445911446311841E-4</v>
      </c>
      <c r="E160" s="21">
        <f t="shared" si="34"/>
        <v>1.5639126762961224E-3</v>
      </c>
      <c r="F160" s="21">
        <f t="shared" si="34"/>
        <v>3.7791266760679862E-3</v>
      </c>
      <c r="G160" s="21">
        <f t="shared" si="34"/>
        <v>0.23185991774431472</v>
      </c>
      <c r="H160" s="21">
        <f t="shared" si="34"/>
        <v>0.51894944240841923</v>
      </c>
      <c r="I160" s="21">
        <f t="shared" si="34"/>
        <v>1.1364890210125342</v>
      </c>
      <c r="J160" s="21">
        <f t="shared" si="34"/>
        <v>2.5280790129765611</v>
      </c>
      <c r="K160" s="21">
        <f t="shared" si="34"/>
        <v>2.6143584919247873</v>
      </c>
      <c r="L160" s="21">
        <f t="shared" si="34"/>
        <v>7.3315770959525342</v>
      </c>
      <c r="M160" s="21">
        <f t="shared" si="34"/>
        <v>10.223838870061723</v>
      </c>
      <c r="N160" s="21">
        <f t="shared" si="34"/>
        <v>21.876083554001006</v>
      </c>
      <c r="O160" s="21">
        <f t="shared" si="34"/>
        <v>22.226092517735939</v>
      </c>
      <c r="P160" s="21">
        <f t="shared" si="34"/>
        <v>29.18339640406202</v>
      </c>
      <c r="Q160" s="21">
        <f t="shared" si="34"/>
        <v>36.086809824934846</v>
      </c>
      <c r="R160" s="21">
        <f t="shared" si="34"/>
        <v>47.440612530321332</v>
      </c>
      <c r="S160" s="21">
        <f t="shared" si="34"/>
        <v>59.052700114766857</v>
      </c>
      <c r="T160" s="21">
        <f t="shared" si="34"/>
        <v>74.184042413824827</v>
      </c>
      <c r="U160" s="21">
        <f t="shared" si="34"/>
        <v>91.701542202386861</v>
      </c>
      <c r="V160" s="21">
        <f t="shared" si="34"/>
        <v>105.27986397741464</v>
      </c>
      <c r="W160" s="21">
        <f t="shared" si="34"/>
        <v>138.76976526229254</v>
      </c>
      <c r="X160" s="21">
        <f t="shared" si="34"/>
        <v>167.69251618618713</v>
      </c>
      <c r="Y160" s="21">
        <f t="shared" si="34"/>
        <v>203.85275103596712</v>
      </c>
      <c r="Z160" s="21">
        <f t="shared" si="34"/>
        <v>216.60799067869866</v>
      </c>
      <c r="AA160" s="21">
        <f t="shared" si="34"/>
        <v>252.83589441409538</v>
      </c>
      <c r="AB160" s="21">
        <f t="shared" si="34"/>
        <v>259.26455530939853</v>
      </c>
      <c r="AC160" s="21">
        <f t="shared" si="34"/>
        <v>312.95891561545693</v>
      </c>
      <c r="AD160" s="21">
        <f t="shared" si="34"/>
        <v>358.52389193780954</v>
      </c>
      <c r="AE160" s="21">
        <f t="shared" si="34"/>
        <v>434.27095165252229</v>
      </c>
    </row>
    <row r="161" spans="1:31" x14ac:dyDescent="0.2">
      <c r="A161" s="13" t="s">
        <v>343</v>
      </c>
      <c r="B161" s="4" t="s">
        <v>344</v>
      </c>
      <c r="C161" s="21">
        <f>+C162+C163+C164+C165+C166+C167</f>
        <v>1.5964459133978973E-4</v>
      </c>
      <c r="D161" s="21">
        <f t="shared" ref="D161:AE161" si="35">+D162+D163+D164+D165+D166+D167</f>
        <v>5.8445911446311841E-4</v>
      </c>
      <c r="E161" s="21">
        <f t="shared" si="35"/>
        <v>1.5639126762961224E-3</v>
      </c>
      <c r="F161" s="21">
        <f t="shared" si="35"/>
        <v>3.7791266760679862E-3</v>
      </c>
      <c r="G161" s="21">
        <f t="shared" si="35"/>
        <v>0.23185991774431472</v>
      </c>
      <c r="H161" s="21">
        <f t="shared" si="35"/>
        <v>0.51894944240841923</v>
      </c>
      <c r="I161" s="21">
        <f t="shared" si="35"/>
        <v>1.1364890210125342</v>
      </c>
      <c r="J161" s="21">
        <f t="shared" si="35"/>
        <v>2.5240401762152871</v>
      </c>
      <c r="K161" s="21">
        <f t="shared" si="35"/>
        <v>2.5968601988742419</v>
      </c>
      <c r="L161" s="21">
        <f t="shared" si="35"/>
        <v>7.2552416363723129</v>
      </c>
      <c r="M161" s="21">
        <f t="shared" si="35"/>
        <v>10.071806552025155</v>
      </c>
      <c r="N161" s="21">
        <f t="shared" si="35"/>
        <v>21.680625731707863</v>
      </c>
      <c r="O161" s="21">
        <f t="shared" si="35"/>
        <v>22.007486811394056</v>
      </c>
      <c r="P161" s="21">
        <f t="shared" si="35"/>
        <v>28.924999528983157</v>
      </c>
      <c r="Q161" s="21">
        <f t="shared" si="35"/>
        <v>35.609911875194534</v>
      </c>
      <c r="R161" s="21">
        <f t="shared" si="35"/>
        <v>46.515276087082832</v>
      </c>
      <c r="S161" s="21">
        <f t="shared" si="35"/>
        <v>58.222926161303633</v>
      </c>
      <c r="T161" s="21">
        <f t="shared" si="35"/>
        <v>73.463355681780868</v>
      </c>
      <c r="U161" s="21">
        <f t="shared" si="35"/>
        <v>90.218176403357546</v>
      </c>
      <c r="V161" s="21">
        <f t="shared" si="35"/>
        <v>103.17845283314679</v>
      </c>
      <c r="W161" s="21">
        <f t="shared" si="35"/>
        <v>134.37811585826014</v>
      </c>
      <c r="X161" s="21">
        <f t="shared" si="35"/>
        <v>164.49326637516839</v>
      </c>
      <c r="Y161" s="21">
        <f t="shared" si="35"/>
        <v>198.32364734547238</v>
      </c>
      <c r="Z161" s="21">
        <f t="shared" si="35"/>
        <v>211.43995751821319</v>
      </c>
      <c r="AA161" s="21">
        <f t="shared" si="35"/>
        <v>246.78697596074326</v>
      </c>
      <c r="AB161" s="21">
        <f t="shared" si="35"/>
        <v>252.74243055527947</v>
      </c>
      <c r="AC161" s="21">
        <f t="shared" si="35"/>
        <v>303.87712493814331</v>
      </c>
      <c r="AD161" s="21">
        <f t="shared" si="35"/>
        <v>349.4886563106358</v>
      </c>
      <c r="AE161" s="21">
        <f t="shared" si="35"/>
        <v>426.3324928562381</v>
      </c>
    </row>
    <row r="162" spans="1:31" x14ac:dyDescent="0.2">
      <c r="A162" s="13" t="s">
        <v>345</v>
      </c>
      <c r="B162" s="4" t="s">
        <v>805</v>
      </c>
      <c r="C162" s="27">
        <v>1.5964459133978973E-4</v>
      </c>
      <c r="D162" s="27">
        <v>5.3374257975421743E-4</v>
      </c>
      <c r="E162" s="27">
        <v>1.1267689678723003E-3</v>
      </c>
      <c r="F162" s="27">
        <v>1.3821849696035525E-3</v>
      </c>
      <c r="G162" s="27">
        <v>2.3615765009422614E-3</v>
      </c>
      <c r="H162" s="27">
        <v>4.9202043865486838E-3</v>
      </c>
      <c r="I162" s="27">
        <v>7.0706731894474096E-3</v>
      </c>
      <c r="J162" s="27">
        <v>1.259505160286168E-2</v>
      </c>
      <c r="K162" s="27">
        <v>1.5168734297378647E-2</v>
      </c>
      <c r="L162" s="27">
        <v>2.1339516493721546E-2</v>
      </c>
      <c r="M162" s="27">
        <v>3.2402537941691734E-2</v>
      </c>
      <c r="N162" s="27">
        <v>5.1114396776964742E-2</v>
      </c>
      <c r="O162" s="27">
        <v>4.9229634352362543E-2</v>
      </c>
      <c r="P162" s="27">
        <v>6.5261684143152573E-2</v>
      </c>
      <c r="Q162" s="27">
        <v>5.8810433058511462E-2</v>
      </c>
      <c r="R162" s="27">
        <v>0.99646595081680067</v>
      </c>
      <c r="S162" s="27">
        <v>1.1661851368559473</v>
      </c>
      <c r="T162" s="27">
        <v>2.2149491645645161</v>
      </c>
      <c r="U162" s="27">
        <v>3.1251437685287748</v>
      </c>
      <c r="V162" s="27">
        <v>6.198551152981354</v>
      </c>
      <c r="W162" s="27">
        <v>11.091807283469832</v>
      </c>
      <c r="X162" s="27">
        <v>12.487645479114262</v>
      </c>
      <c r="Y162" s="27">
        <v>16.222414781273265</v>
      </c>
      <c r="Z162" s="27">
        <v>17.639318752602286</v>
      </c>
      <c r="AA162" s="27">
        <v>20.771710733058601</v>
      </c>
      <c r="AB162" s="27">
        <v>22.6327767616364</v>
      </c>
      <c r="AC162" s="27">
        <v>25.522471564611937</v>
      </c>
      <c r="AD162" s="27">
        <v>26.733206609577117</v>
      </c>
      <c r="AE162" s="27">
        <v>30.1316386501307</v>
      </c>
    </row>
    <row r="163" spans="1:31" x14ac:dyDescent="0.2">
      <c r="A163" s="13" t="s">
        <v>346</v>
      </c>
      <c r="B163" s="4" t="s">
        <v>806</v>
      </c>
      <c r="C163" s="27">
        <v>0</v>
      </c>
      <c r="D163" s="27">
        <v>5.0716534708900977E-5</v>
      </c>
      <c r="E163" s="27">
        <v>4.3713717201640816E-4</v>
      </c>
      <c r="F163" s="27">
        <v>2.3690223339040369E-3</v>
      </c>
      <c r="G163" s="27">
        <v>2.1139120483815558E-2</v>
      </c>
      <c r="H163" s="27">
        <v>3.6601481659403107E-2</v>
      </c>
      <c r="I163" s="27">
        <v>0.11693233402978721</v>
      </c>
      <c r="J163" s="27">
        <v>0.22199366851721375</v>
      </c>
      <c r="K163" s="27">
        <v>0.18121878838314087</v>
      </c>
      <c r="L163" s="27">
        <v>0.180008932249655</v>
      </c>
      <c r="M163" s="27">
        <v>0.43616930991425407</v>
      </c>
      <c r="N163" s="27">
        <v>0.46562892645599152</v>
      </c>
      <c r="O163" s="27">
        <v>0.35852042635494163</v>
      </c>
      <c r="P163" s="27">
        <v>0.49473627972220396</v>
      </c>
      <c r="Q163" s="27">
        <v>0.63009340108407186</v>
      </c>
      <c r="R163" s="27">
        <v>0.93176542088425596</v>
      </c>
      <c r="S163" s="27">
        <v>0.91603497135639389</v>
      </c>
      <c r="T163" s="27">
        <v>1.1552310273587549</v>
      </c>
      <c r="U163" s="27">
        <v>1.026099319256347</v>
      </c>
      <c r="V163" s="27">
        <v>1.2194028305263949</v>
      </c>
      <c r="W163" s="27">
        <v>1.7788266587541706</v>
      </c>
      <c r="X163" s="27">
        <v>3.0887862964939115</v>
      </c>
      <c r="Y163" s="27">
        <v>3.1293361055350761</v>
      </c>
      <c r="Z163" s="27">
        <v>2.5930506706804328</v>
      </c>
      <c r="AA163" s="27">
        <v>2.9697988192498777</v>
      </c>
      <c r="AB163" s="27">
        <v>4.3175920550080358</v>
      </c>
      <c r="AC163" s="27">
        <v>4.1922978086958373</v>
      </c>
      <c r="AD163" s="27">
        <v>3.7094687126768915</v>
      </c>
      <c r="AE163" s="27">
        <v>3.9924884512151291</v>
      </c>
    </row>
    <row r="164" spans="1:31" x14ac:dyDescent="0.2">
      <c r="A164" s="13" t="s">
        <v>807</v>
      </c>
      <c r="B164" s="4" t="s">
        <v>808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4.194656695974543</v>
      </c>
      <c r="M164" s="27">
        <v>5.8320140446696538</v>
      </c>
      <c r="N164" s="27">
        <v>16.900340560801116</v>
      </c>
      <c r="O164" s="27">
        <v>16.609753327417888</v>
      </c>
      <c r="P164" s="27">
        <v>22.18684028794787</v>
      </c>
      <c r="Q164" s="27">
        <v>27.632537700017281</v>
      </c>
      <c r="R164" s="27">
        <v>35.300819165985153</v>
      </c>
      <c r="S164" s="27">
        <v>43.97432486697069</v>
      </c>
      <c r="T164" s="27">
        <v>55.423261760430684</v>
      </c>
      <c r="U164" s="27">
        <v>68.93131697392468</v>
      </c>
      <c r="V164" s="27">
        <v>73.619221364904575</v>
      </c>
      <c r="W164" s="27">
        <v>99.04218553281747</v>
      </c>
      <c r="X164" s="27">
        <v>122.11695484887836</v>
      </c>
      <c r="Y164" s="27">
        <v>147.47233694572932</v>
      </c>
      <c r="Z164" s="27">
        <v>156.5374710098728</v>
      </c>
      <c r="AA164" s="27">
        <v>184.3695577569479</v>
      </c>
      <c r="AB164" s="27">
        <v>184.35655576020844</v>
      </c>
      <c r="AC164" s="27">
        <v>226.94591693050043</v>
      </c>
      <c r="AD164" s="27">
        <v>265.05577671023218</v>
      </c>
      <c r="AE164" s="27">
        <v>333.8842673978873</v>
      </c>
    </row>
    <row r="165" spans="1:31" x14ac:dyDescent="0.2">
      <c r="A165" s="13" t="s">
        <v>809</v>
      </c>
      <c r="B165" s="4" t="s">
        <v>810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4.4489845096950358E-2</v>
      </c>
      <c r="M165" s="27">
        <v>6.0498224902665924E-2</v>
      </c>
      <c r="N165" s="27">
        <v>9.0474087164401085E-2</v>
      </c>
      <c r="O165" s="27">
        <v>0.22786009589735118</v>
      </c>
      <c r="P165" s="27">
        <v>0.46208023412611643</v>
      </c>
      <c r="Q165" s="27">
        <v>0.63273860935740378</v>
      </c>
      <c r="R165" s="27">
        <v>0.97570889893485224</v>
      </c>
      <c r="S165" s="27">
        <v>1.9118145872112502</v>
      </c>
      <c r="T165" s="27">
        <v>2.6127778929505672</v>
      </c>
      <c r="U165" s="27">
        <v>3.6253869056243855</v>
      </c>
      <c r="V165" s="27">
        <v>5.3825720347326733</v>
      </c>
      <c r="W165" s="27">
        <v>7.040893695864523</v>
      </c>
      <c r="X165" s="27">
        <v>7.8907651729945165</v>
      </c>
      <c r="Y165" s="27">
        <v>10.115354766838315</v>
      </c>
      <c r="Z165" s="27">
        <v>11.270926958908165</v>
      </c>
      <c r="AA165" s="27">
        <v>11.980266776153186</v>
      </c>
      <c r="AB165" s="27">
        <v>11.506362373922219</v>
      </c>
      <c r="AC165" s="27">
        <v>13.434048424898481</v>
      </c>
      <c r="AD165" s="27">
        <v>13.236276475661287</v>
      </c>
      <c r="AE165" s="27">
        <v>13.198064391532155</v>
      </c>
    </row>
    <row r="166" spans="1:31" x14ac:dyDescent="0.2">
      <c r="A166" s="13" t="s">
        <v>811</v>
      </c>
      <c r="B166" s="4" t="s">
        <v>812</v>
      </c>
      <c r="C166" s="27">
        <v>0</v>
      </c>
      <c r="D166" s="27">
        <v>0</v>
      </c>
      <c r="E166" s="27">
        <v>0</v>
      </c>
      <c r="F166" s="27">
        <v>2.7913314648469879E-5</v>
      </c>
      <c r="G166" s="27">
        <v>2.4393880256581759E-5</v>
      </c>
      <c r="H166" s="27">
        <v>7.8790307659602917E-4</v>
      </c>
      <c r="I166" s="27">
        <v>1.140053358518685E-3</v>
      </c>
      <c r="J166" s="27">
        <v>1.1075602904788618E-2</v>
      </c>
      <c r="K166" s="27">
        <v>8.8713463613450724E-3</v>
      </c>
      <c r="L166" s="27">
        <v>3.1799099816541672E-2</v>
      </c>
      <c r="M166" s="27">
        <v>2.3020147987092007E-2</v>
      </c>
      <c r="N166" s="27">
        <v>2.7941209635475049E-2</v>
      </c>
      <c r="O166" s="27">
        <v>0.13655398847871969</v>
      </c>
      <c r="P166" s="27">
        <v>0.51044858186801689</v>
      </c>
      <c r="Q166" s="27">
        <v>0.70237138177703795</v>
      </c>
      <c r="R166" s="27">
        <v>0.78899727651151119</v>
      </c>
      <c r="S166" s="27">
        <v>1.257886877776041</v>
      </c>
      <c r="T166" s="27">
        <v>1.5691850230255551</v>
      </c>
      <c r="U166" s="27">
        <v>1.3731973224571152</v>
      </c>
      <c r="V166" s="27">
        <v>1.7549462101956694</v>
      </c>
      <c r="W166" s="27">
        <v>2.1753699797513066</v>
      </c>
      <c r="X166" s="27">
        <v>3.2078506524094701</v>
      </c>
      <c r="Y166" s="27">
        <v>3.3759071485267866</v>
      </c>
      <c r="Z166" s="27">
        <v>4.6579203658711545</v>
      </c>
      <c r="AA166" s="27">
        <v>5.7374238552497161</v>
      </c>
      <c r="AB166" s="27">
        <v>6.9967526628729875</v>
      </c>
      <c r="AC166" s="27">
        <v>7.9953979421980339</v>
      </c>
      <c r="AD166" s="27">
        <v>11.29413054059515</v>
      </c>
      <c r="AE166" s="27">
        <v>14.05642966361466</v>
      </c>
    </row>
    <row r="167" spans="1:31" x14ac:dyDescent="0.2">
      <c r="A167" s="13" t="s">
        <v>813</v>
      </c>
      <c r="B167" s="4" t="s">
        <v>347</v>
      </c>
      <c r="C167" s="27">
        <v>0</v>
      </c>
      <c r="D167" s="27">
        <v>0</v>
      </c>
      <c r="E167" s="27">
        <v>6.5364074137102347E-9</v>
      </c>
      <c r="F167" s="27">
        <v>6.0579119273848072E-9</v>
      </c>
      <c r="G167" s="27">
        <v>0.20833482687930033</v>
      </c>
      <c r="H167" s="27">
        <v>0.47663985328587138</v>
      </c>
      <c r="I167" s="27">
        <v>1.011345960434781</v>
      </c>
      <c r="J167" s="27">
        <v>2.2783758531904232</v>
      </c>
      <c r="K167" s="27">
        <v>2.3916013298323775</v>
      </c>
      <c r="L167" s="27">
        <v>2.7829475467409002</v>
      </c>
      <c r="M167" s="27">
        <v>3.6877022866097966</v>
      </c>
      <c r="N167" s="27">
        <v>4.1451265508739139</v>
      </c>
      <c r="O167" s="27">
        <v>4.6255693388927916</v>
      </c>
      <c r="P167" s="27">
        <v>5.2056324611757994</v>
      </c>
      <c r="Q167" s="27">
        <v>5.9533603499002297</v>
      </c>
      <c r="R167" s="27">
        <v>7.5215193739502544</v>
      </c>
      <c r="S167" s="27">
        <v>8.9966797211333152</v>
      </c>
      <c r="T167" s="27">
        <v>10.487950813450798</v>
      </c>
      <c r="U167" s="27">
        <v>12.137032113566249</v>
      </c>
      <c r="V167" s="27">
        <v>15.003759239806127</v>
      </c>
      <c r="W167" s="27">
        <v>13.249032707602831</v>
      </c>
      <c r="X167" s="27">
        <v>15.701263925277848</v>
      </c>
      <c r="Y167" s="27">
        <v>18.008297597569616</v>
      </c>
      <c r="Z167" s="27">
        <v>18.741269760278332</v>
      </c>
      <c r="AA167" s="27">
        <v>20.958218020083969</v>
      </c>
      <c r="AB167" s="27">
        <v>22.932390941631393</v>
      </c>
      <c r="AC167" s="27">
        <v>25.786992267238549</v>
      </c>
      <c r="AD167" s="27">
        <v>29.459797261893204</v>
      </c>
      <c r="AE167" s="27">
        <v>31.069604301858128</v>
      </c>
    </row>
    <row r="168" spans="1:31" x14ac:dyDescent="0.2">
      <c r="A168" s="13" t="s">
        <v>348</v>
      </c>
      <c r="B168" s="4" t="s">
        <v>349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4.4731047324279009E-4</v>
      </c>
      <c r="Q168" s="27">
        <v>0.21044803656110445</v>
      </c>
      <c r="R168" s="27">
        <v>0.62226877425644589</v>
      </c>
      <c r="S168" s="27">
        <v>0.45851923914012077</v>
      </c>
      <c r="T168" s="27">
        <v>0.29986837382021558</v>
      </c>
      <c r="U168" s="27">
        <v>0.8223961094556429</v>
      </c>
      <c r="V168" s="27">
        <v>1.0616468144469882</v>
      </c>
      <c r="W168" s="27">
        <v>3.0588252061468881</v>
      </c>
      <c r="X168" s="27">
        <v>1.4601308260602146</v>
      </c>
      <c r="Y168" s="27">
        <v>3.0836643925650766</v>
      </c>
      <c r="Z168" s="27">
        <v>2.1014347811156497</v>
      </c>
      <c r="AA168" s="27">
        <v>2.7899385539289772</v>
      </c>
      <c r="AB168" s="27">
        <v>3.0434771563525032</v>
      </c>
      <c r="AC168" s="27">
        <v>4.877000455729803</v>
      </c>
      <c r="AD168" s="27">
        <v>4.2910322609598435</v>
      </c>
      <c r="AE168" s="27">
        <v>3.5287068030714535</v>
      </c>
    </row>
    <row r="169" spans="1:31" x14ac:dyDescent="0.2">
      <c r="A169" s="13" t="s">
        <v>350</v>
      </c>
      <c r="B169" s="4" t="s">
        <v>351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4.0388367612739871E-3</v>
      </c>
      <c r="K169" s="27">
        <v>9.9355892721947198E-3</v>
      </c>
      <c r="L169" s="27">
        <v>2.2273824658730505E-2</v>
      </c>
      <c r="M169" s="27">
        <v>4.1011285011156036E-2</v>
      </c>
      <c r="N169" s="27">
        <v>6.5389486522466872E-2</v>
      </c>
      <c r="O169" s="27">
        <v>9.1463669966681219E-2</v>
      </c>
      <c r="P169" s="27">
        <v>0.20489509177291645</v>
      </c>
      <c r="Q169" s="27">
        <v>0.23798803670024071</v>
      </c>
      <c r="R169" s="27">
        <v>0.26547501823446573</v>
      </c>
      <c r="S169" s="27">
        <v>0.3237130622599273</v>
      </c>
      <c r="T169" s="27">
        <v>0.37895041480336694</v>
      </c>
      <c r="U169" s="27">
        <v>0.33129207298647234</v>
      </c>
      <c r="V169" s="27">
        <v>0.39348343769799099</v>
      </c>
      <c r="W169" s="27">
        <v>0.51221623244145631</v>
      </c>
      <c r="X169" s="27">
        <v>0.70320799266530365</v>
      </c>
      <c r="Y169" s="27">
        <v>1.0632813674478971</v>
      </c>
      <c r="Z169" s="27">
        <v>1.3450748400991828</v>
      </c>
      <c r="AA169" s="27">
        <v>1.5454883754845854</v>
      </c>
      <c r="AB169" s="27">
        <v>2.0206367619440444</v>
      </c>
      <c r="AC169" s="27">
        <v>2.246490414964875</v>
      </c>
      <c r="AD169" s="27">
        <v>2.2580700049493778</v>
      </c>
      <c r="AE169" s="27">
        <v>2.1748066860300859</v>
      </c>
    </row>
    <row r="170" spans="1:31" x14ac:dyDescent="0.2">
      <c r="A170" s="13" t="s">
        <v>352</v>
      </c>
      <c r="B170" s="4" t="s">
        <v>353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0.27524760818878263</v>
      </c>
      <c r="V170" s="27">
        <v>0.59305228822613487</v>
      </c>
      <c r="W170" s="27">
        <v>0.69490599878946036</v>
      </c>
      <c r="X170" s="27">
        <v>0.75805054659023563</v>
      </c>
      <c r="Y170" s="27">
        <v>0.82464360035770246</v>
      </c>
      <c r="Z170" s="27">
        <v>0.93376738013133997</v>
      </c>
      <c r="AA170" s="27">
        <v>0.89805034558909336</v>
      </c>
      <c r="AB170" s="27">
        <v>0.64293563831962386</v>
      </c>
      <c r="AC170" s="27">
        <v>1.1399552127779176</v>
      </c>
      <c r="AD170" s="27">
        <v>1.4821231039603233</v>
      </c>
      <c r="AE170" s="27">
        <v>1.0998515944788607</v>
      </c>
    </row>
    <row r="171" spans="1:31" x14ac:dyDescent="0.2">
      <c r="A171" s="13" t="s">
        <v>354</v>
      </c>
      <c r="B171" s="4" t="s">
        <v>355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7.5627037783507394E-3</v>
      </c>
      <c r="L171" s="27">
        <v>5.4061634921490638E-2</v>
      </c>
      <c r="M171" s="27">
        <v>0.11102103302541312</v>
      </c>
      <c r="N171" s="27">
        <v>0.13006833577067581</v>
      </c>
      <c r="O171" s="27">
        <v>0.12714203637520227</v>
      </c>
      <c r="P171" s="27">
        <v>5.3054472832704154E-2</v>
      </c>
      <c r="Q171" s="27">
        <v>2.8461876478968674E-2</v>
      </c>
      <c r="R171" s="27">
        <v>3.75926507475828E-2</v>
      </c>
      <c r="S171" s="27">
        <v>4.7541652063170611E-2</v>
      </c>
      <c r="T171" s="27">
        <v>4.1867943420368446E-2</v>
      </c>
      <c r="U171" s="27">
        <v>5.4430008398428723E-2</v>
      </c>
      <c r="V171" s="27">
        <v>5.32286038967296E-2</v>
      </c>
      <c r="W171" s="27">
        <v>0.12570196665459213</v>
      </c>
      <c r="X171" s="27">
        <v>0.27786044570298651</v>
      </c>
      <c r="Y171" s="27">
        <v>0.5575143301240757</v>
      </c>
      <c r="Z171" s="27">
        <v>0.78775615913928509</v>
      </c>
      <c r="AA171" s="27">
        <v>0.81544117834945951</v>
      </c>
      <c r="AB171" s="27">
        <v>0.81507519750287016</v>
      </c>
      <c r="AC171" s="27">
        <v>0.81834459384105462</v>
      </c>
      <c r="AD171" s="27">
        <v>1.0040102573041958</v>
      </c>
      <c r="AE171" s="27">
        <v>1.135093712703781</v>
      </c>
    </row>
    <row r="172" spans="1:31" x14ac:dyDescent="0.2">
      <c r="A172" s="13" t="s">
        <v>356</v>
      </c>
      <c r="B172" s="4" t="s">
        <v>357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</row>
    <row r="173" spans="1:31" x14ac:dyDescent="0.2">
      <c r="A173" s="13" t="s">
        <v>358</v>
      </c>
      <c r="B173" s="4" t="s">
        <v>359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x14ac:dyDescent="0.2">
      <c r="A174" s="13" t="s">
        <v>360</v>
      </c>
      <c r="B174" s="4" t="s">
        <v>361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6">+C192+C216+C252+C257+C286+C287+C291+C294+C295+C296</f>
        <v>0</v>
      </c>
      <c r="D191" s="28">
        <f t="shared" si="36"/>
        <v>0</v>
      </c>
      <c r="E191" s="28">
        <f t="shared" si="36"/>
        <v>0</v>
      </c>
      <c r="F191" s="28">
        <f t="shared" si="36"/>
        <v>0</v>
      </c>
      <c r="G191" s="28">
        <f t="shared" si="36"/>
        <v>0</v>
      </c>
      <c r="H191" s="28">
        <f t="shared" si="36"/>
        <v>0</v>
      </c>
      <c r="I191" s="28">
        <f t="shared" si="36"/>
        <v>0</v>
      </c>
      <c r="J191" s="28">
        <f t="shared" si="36"/>
        <v>0</v>
      </c>
      <c r="K191" s="28">
        <f t="shared" si="36"/>
        <v>0</v>
      </c>
      <c r="L191" s="28">
        <f t="shared" si="36"/>
        <v>0</v>
      </c>
      <c r="M191" s="28">
        <f t="shared" si="36"/>
        <v>0</v>
      </c>
      <c r="N191" s="28">
        <f t="shared" si="36"/>
        <v>0</v>
      </c>
      <c r="O191" s="28">
        <f t="shared" si="36"/>
        <v>0</v>
      </c>
      <c r="P191" s="28">
        <f t="shared" si="36"/>
        <v>0</v>
      </c>
      <c r="Q191" s="28">
        <f t="shared" si="36"/>
        <v>0</v>
      </c>
      <c r="R191" s="28">
        <f t="shared" si="36"/>
        <v>0</v>
      </c>
      <c r="S191" s="28">
        <f t="shared" si="36"/>
        <v>0</v>
      </c>
      <c r="T191" s="28">
        <f t="shared" si="36"/>
        <v>0</v>
      </c>
      <c r="U191" s="28">
        <f t="shared" si="36"/>
        <v>0</v>
      </c>
      <c r="V191" s="28">
        <f t="shared" si="36"/>
        <v>0</v>
      </c>
      <c r="W191" s="28">
        <f t="shared" si="36"/>
        <v>0</v>
      </c>
      <c r="X191" s="28">
        <f t="shared" si="36"/>
        <v>0</v>
      </c>
      <c r="Y191" s="28">
        <f t="shared" si="36"/>
        <v>0</v>
      </c>
      <c r="Z191" s="28">
        <f t="shared" si="36"/>
        <v>0</v>
      </c>
      <c r="AA191" s="28">
        <f t="shared" si="36"/>
        <v>0</v>
      </c>
      <c r="AB191" s="28">
        <f t="shared" si="36"/>
        <v>0</v>
      </c>
      <c r="AC191" s="28">
        <f t="shared" si="36"/>
        <v>0</v>
      </c>
      <c r="AD191" s="28">
        <f t="shared" si="36"/>
        <v>0</v>
      </c>
      <c r="AE191" s="28">
        <f t="shared" si="36"/>
        <v>0</v>
      </c>
    </row>
    <row r="192" spans="1:31" x14ac:dyDescent="0.2">
      <c r="A192" s="80" t="s">
        <v>392</v>
      </c>
      <c r="B192" s="4" t="s">
        <v>393</v>
      </c>
      <c r="C192" s="21">
        <f t="shared" ref="C192:AE192" si="37">+C193++C201+C202+C206</f>
        <v>0</v>
      </c>
      <c r="D192" s="21">
        <f t="shared" si="37"/>
        <v>0</v>
      </c>
      <c r="E192" s="21">
        <f t="shared" si="37"/>
        <v>0</v>
      </c>
      <c r="F192" s="21">
        <f t="shared" si="37"/>
        <v>0</v>
      </c>
      <c r="G192" s="21">
        <f t="shared" si="37"/>
        <v>0</v>
      </c>
      <c r="H192" s="21">
        <f t="shared" si="37"/>
        <v>0</v>
      </c>
      <c r="I192" s="21">
        <f t="shared" si="37"/>
        <v>0</v>
      </c>
      <c r="J192" s="21">
        <f t="shared" si="37"/>
        <v>0</v>
      </c>
      <c r="K192" s="21">
        <f t="shared" si="37"/>
        <v>0</v>
      </c>
      <c r="L192" s="21">
        <f t="shared" si="37"/>
        <v>0</v>
      </c>
      <c r="M192" s="21">
        <f t="shared" si="37"/>
        <v>0</v>
      </c>
      <c r="N192" s="21">
        <f t="shared" si="37"/>
        <v>0</v>
      </c>
      <c r="O192" s="21">
        <f t="shared" si="37"/>
        <v>0</v>
      </c>
      <c r="P192" s="21">
        <f t="shared" si="37"/>
        <v>0</v>
      </c>
      <c r="Q192" s="21">
        <f t="shared" si="37"/>
        <v>0</v>
      </c>
      <c r="R192" s="21">
        <f t="shared" si="37"/>
        <v>0</v>
      </c>
      <c r="S192" s="21">
        <f t="shared" si="37"/>
        <v>0</v>
      </c>
      <c r="T192" s="21">
        <f t="shared" si="37"/>
        <v>0</v>
      </c>
      <c r="U192" s="21">
        <f t="shared" si="37"/>
        <v>0</v>
      </c>
      <c r="V192" s="21">
        <f t="shared" si="37"/>
        <v>0</v>
      </c>
      <c r="W192" s="21">
        <f t="shared" si="37"/>
        <v>0</v>
      </c>
      <c r="X192" s="21">
        <f t="shared" si="37"/>
        <v>0</v>
      </c>
      <c r="Y192" s="21">
        <f t="shared" si="37"/>
        <v>0</v>
      </c>
      <c r="Z192" s="21">
        <f t="shared" si="37"/>
        <v>0</v>
      </c>
      <c r="AA192" s="21">
        <f t="shared" si="37"/>
        <v>0</v>
      </c>
      <c r="AB192" s="21">
        <f t="shared" si="37"/>
        <v>0</v>
      </c>
      <c r="AC192" s="21">
        <f t="shared" si="37"/>
        <v>0</v>
      </c>
      <c r="AD192" s="21">
        <f t="shared" si="37"/>
        <v>0</v>
      </c>
      <c r="AE192" s="21">
        <f t="shared" si="37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38">+C194+C195</f>
        <v>0</v>
      </c>
      <c r="D193" s="21">
        <f t="shared" si="38"/>
        <v>0</v>
      </c>
      <c r="E193" s="21">
        <f t="shared" si="38"/>
        <v>0</v>
      </c>
      <c r="F193" s="21">
        <f t="shared" si="38"/>
        <v>0</v>
      </c>
      <c r="G193" s="21">
        <f t="shared" si="38"/>
        <v>0</v>
      </c>
      <c r="H193" s="21">
        <f t="shared" si="38"/>
        <v>0</v>
      </c>
      <c r="I193" s="21">
        <f t="shared" si="38"/>
        <v>0</v>
      </c>
      <c r="J193" s="21">
        <f t="shared" si="38"/>
        <v>0</v>
      </c>
      <c r="K193" s="21">
        <f t="shared" si="38"/>
        <v>0</v>
      </c>
      <c r="L193" s="21">
        <f t="shared" si="38"/>
        <v>0</v>
      </c>
      <c r="M193" s="21">
        <f t="shared" si="38"/>
        <v>0</v>
      </c>
      <c r="N193" s="21">
        <f t="shared" si="38"/>
        <v>0</v>
      </c>
      <c r="O193" s="21">
        <f t="shared" si="38"/>
        <v>0</v>
      </c>
      <c r="P193" s="21">
        <f t="shared" si="38"/>
        <v>0</v>
      </c>
      <c r="Q193" s="21">
        <f t="shared" si="38"/>
        <v>0</v>
      </c>
      <c r="R193" s="21">
        <f t="shared" si="38"/>
        <v>0</v>
      </c>
      <c r="S193" s="21">
        <f t="shared" si="38"/>
        <v>0</v>
      </c>
      <c r="T193" s="21">
        <f t="shared" si="38"/>
        <v>0</v>
      </c>
      <c r="U193" s="21">
        <f t="shared" si="38"/>
        <v>0</v>
      </c>
      <c r="V193" s="21">
        <f t="shared" si="38"/>
        <v>0</v>
      </c>
      <c r="W193" s="21">
        <f t="shared" si="38"/>
        <v>0</v>
      </c>
      <c r="X193" s="21">
        <f t="shared" si="38"/>
        <v>0</v>
      </c>
      <c r="Y193" s="21">
        <f t="shared" si="38"/>
        <v>0</v>
      </c>
      <c r="Z193" s="21">
        <f t="shared" si="38"/>
        <v>0</v>
      </c>
      <c r="AA193" s="21">
        <f t="shared" si="38"/>
        <v>0</v>
      </c>
      <c r="AB193" s="21">
        <f t="shared" si="38"/>
        <v>0</v>
      </c>
      <c r="AC193" s="21">
        <f t="shared" si="38"/>
        <v>0</v>
      </c>
      <c r="AD193" s="21">
        <f t="shared" si="38"/>
        <v>0</v>
      </c>
      <c r="AE193" s="21">
        <f t="shared" si="38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39">+C196+C197+C198+C199+C200</f>
        <v>0</v>
      </c>
      <c r="D195" s="21">
        <f t="shared" si="39"/>
        <v>0</v>
      </c>
      <c r="E195" s="21">
        <f t="shared" si="39"/>
        <v>0</v>
      </c>
      <c r="F195" s="21">
        <f t="shared" si="39"/>
        <v>0</v>
      </c>
      <c r="G195" s="21">
        <f t="shared" si="39"/>
        <v>0</v>
      </c>
      <c r="H195" s="21">
        <f t="shared" si="39"/>
        <v>0</v>
      </c>
      <c r="I195" s="21">
        <f t="shared" si="39"/>
        <v>0</v>
      </c>
      <c r="J195" s="21">
        <f t="shared" si="39"/>
        <v>0</v>
      </c>
      <c r="K195" s="21">
        <f t="shared" si="39"/>
        <v>0</v>
      </c>
      <c r="L195" s="21">
        <f t="shared" si="39"/>
        <v>0</v>
      </c>
      <c r="M195" s="21">
        <f t="shared" si="39"/>
        <v>0</v>
      </c>
      <c r="N195" s="21">
        <f t="shared" si="39"/>
        <v>0</v>
      </c>
      <c r="O195" s="21">
        <f t="shared" si="39"/>
        <v>0</v>
      </c>
      <c r="P195" s="21">
        <f t="shared" si="39"/>
        <v>0</v>
      </c>
      <c r="Q195" s="21">
        <f t="shared" si="39"/>
        <v>0</v>
      </c>
      <c r="R195" s="21">
        <f t="shared" si="39"/>
        <v>0</v>
      </c>
      <c r="S195" s="21">
        <f t="shared" si="39"/>
        <v>0</v>
      </c>
      <c r="T195" s="21">
        <f t="shared" si="39"/>
        <v>0</v>
      </c>
      <c r="U195" s="21">
        <f t="shared" si="39"/>
        <v>0</v>
      </c>
      <c r="V195" s="21">
        <f t="shared" si="39"/>
        <v>0</v>
      </c>
      <c r="W195" s="21">
        <f t="shared" si="39"/>
        <v>0</v>
      </c>
      <c r="X195" s="21">
        <f t="shared" si="39"/>
        <v>0</v>
      </c>
      <c r="Y195" s="21">
        <f t="shared" si="39"/>
        <v>0</v>
      </c>
      <c r="Z195" s="21">
        <f t="shared" si="39"/>
        <v>0</v>
      </c>
      <c r="AA195" s="21">
        <f t="shared" si="39"/>
        <v>0</v>
      </c>
      <c r="AB195" s="21">
        <f t="shared" si="39"/>
        <v>0</v>
      </c>
      <c r="AC195" s="21">
        <f t="shared" si="39"/>
        <v>0</v>
      </c>
      <c r="AD195" s="21">
        <f t="shared" si="39"/>
        <v>0</v>
      </c>
      <c r="AE195" s="21">
        <f t="shared" si="39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0">+C203+C204+C205</f>
        <v>0</v>
      </c>
      <c r="D202" s="21">
        <f t="shared" si="40"/>
        <v>0</v>
      </c>
      <c r="E202" s="21">
        <f t="shared" si="40"/>
        <v>0</v>
      </c>
      <c r="F202" s="21">
        <f t="shared" si="40"/>
        <v>0</v>
      </c>
      <c r="G202" s="21">
        <f t="shared" si="40"/>
        <v>0</v>
      </c>
      <c r="H202" s="21">
        <f t="shared" si="40"/>
        <v>0</v>
      </c>
      <c r="I202" s="21">
        <f t="shared" si="40"/>
        <v>0</v>
      </c>
      <c r="J202" s="21">
        <f t="shared" si="40"/>
        <v>0</v>
      </c>
      <c r="K202" s="21">
        <f t="shared" si="40"/>
        <v>0</v>
      </c>
      <c r="L202" s="21">
        <f t="shared" si="40"/>
        <v>0</v>
      </c>
      <c r="M202" s="21">
        <f t="shared" si="40"/>
        <v>0</v>
      </c>
      <c r="N202" s="21">
        <f t="shared" si="40"/>
        <v>0</v>
      </c>
      <c r="O202" s="21">
        <f t="shared" si="40"/>
        <v>0</v>
      </c>
      <c r="P202" s="21">
        <f t="shared" si="40"/>
        <v>0</v>
      </c>
      <c r="Q202" s="21">
        <f t="shared" si="40"/>
        <v>0</v>
      </c>
      <c r="R202" s="21">
        <f t="shared" si="40"/>
        <v>0</v>
      </c>
      <c r="S202" s="21">
        <f t="shared" si="40"/>
        <v>0</v>
      </c>
      <c r="T202" s="21">
        <f t="shared" si="40"/>
        <v>0</v>
      </c>
      <c r="U202" s="21">
        <f t="shared" si="40"/>
        <v>0</v>
      </c>
      <c r="V202" s="21">
        <f t="shared" si="40"/>
        <v>0</v>
      </c>
      <c r="W202" s="21">
        <f t="shared" si="40"/>
        <v>0</v>
      </c>
      <c r="X202" s="21">
        <f t="shared" si="40"/>
        <v>0</v>
      </c>
      <c r="Y202" s="21">
        <f t="shared" si="40"/>
        <v>0</v>
      </c>
      <c r="Z202" s="21">
        <f t="shared" si="40"/>
        <v>0</v>
      </c>
      <c r="AA202" s="21">
        <f t="shared" si="40"/>
        <v>0</v>
      </c>
      <c r="AB202" s="21">
        <f t="shared" si="40"/>
        <v>0</v>
      </c>
      <c r="AC202" s="21">
        <f t="shared" si="40"/>
        <v>0</v>
      </c>
      <c r="AD202" s="21">
        <f t="shared" si="40"/>
        <v>0</v>
      </c>
      <c r="AE202" s="21">
        <f t="shared" si="40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1">+C207+C208+C209+C210+C211+C212+C213</f>
        <v>0</v>
      </c>
      <c r="D206" s="21">
        <f t="shared" si="41"/>
        <v>0</v>
      </c>
      <c r="E206" s="21">
        <f t="shared" si="41"/>
        <v>0</v>
      </c>
      <c r="F206" s="21">
        <f t="shared" si="41"/>
        <v>0</v>
      </c>
      <c r="G206" s="21">
        <f t="shared" si="41"/>
        <v>0</v>
      </c>
      <c r="H206" s="21">
        <f t="shared" si="41"/>
        <v>0</v>
      </c>
      <c r="I206" s="21">
        <f t="shared" si="41"/>
        <v>0</v>
      </c>
      <c r="J206" s="21">
        <f t="shared" si="41"/>
        <v>0</v>
      </c>
      <c r="K206" s="21">
        <f t="shared" si="41"/>
        <v>0</v>
      </c>
      <c r="L206" s="21">
        <f t="shared" si="41"/>
        <v>0</v>
      </c>
      <c r="M206" s="21">
        <f t="shared" si="41"/>
        <v>0</v>
      </c>
      <c r="N206" s="21">
        <f t="shared" si="41"/>
        <v>0</v>
      </c>
      <c r="O206" s="21">
        <f t="shared" si="41"/>
        <v>0</v>
      </c>
      <c r="P206" s="21">
        <f t="shared" si="41"/>
        <v>0</v>
      </c>
      <c r="Q206" s="21">
        <f t="shared" si="41"/>
        <v>0</v>
      </c>
      <c r="R206" s="21">
        <f t="shared" si="41"/>
        <v>0</v>
      </c>
      <c r="S206" s="21">
        <f t="shared" si="41"/>
        <v>0</v>
      </c>
      <c r="T206" s="21">
        <f t="shared" si="41"/>
        <v>0</v>
      </c>
      <c r="U206" s="21">
        <f t="shared" si="41"/>
        <v>0</v>
      </c>
      <c r="V206" s="21">
        <f t="shared" si="41"/>
        <v>0</v>
      </c>
      <c r="W206" s="21">
        <f t="shared" si="41"/>
        <v>0</v>
      </c>
      <c r="X206" s="21">
        <f t="shared" si="41"/>
        <v>0</v>
      </c>
      <c r="Y206" s="21">
        <f t="shared" si="41"/>
        <v>0</v>
      </c>
      <c r="Z206" s="21">
        <f t="shared" si="41"/>
        <v>0</v>
      </c>
      <c r="AA206" s="21">
        <f t="shared" si="41"/>
        <v>0</v>
      </c>
      <c r="AB206" s="21">
        <f t="shared" si="41"/>
        <v>0</v>
      </c>
      <c r="AC206" s="21">
        <f t="shared" si="41"/>
        <v>0</v>
      </c>
      <c r="AD206" s="21">
        <f t="shared" si="41"/>
        <v>0</v>
      </c>
      <c r="AE206" s="21">
        <f t="shared" si="41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2">+C214+C215</f>
        <v>0</v>
      </c>
      <c r="D213" s="21">
        <f t="shared" si="42"/>
        <v>0</v>
      </c>
      <c r="E213" s="21">
        <f t="shared" si="42"/>
        <v>0</v>
      </c>
      <c r="F213" s="21">
        <f t="shared" si="42"/>
        <v>0</v>
      </c>
      <c r="G213" s="21">
        <f t="shared" si="42"/>
        <v>0</v>
      </c>
      <c r="H213" s="21">
        <f t="shared" si="42"/>
        <v>0</v>
      </c>
      <c r="I213" s="21">
        <f t="shared" si="42"/>
        <v>0</v>
      </c>
      <c r="J213" s="21">
        <f t="shared" si="42"/>
        <v>0</v>
      </c>
      <c r="K213" s="21">
        <f t="shared" si="42"/>
        <v>0</v>
      </c>
      <c r="L213" s="21">
        <f t="shared" si="42"/>
        <v>0</v>
      </c>
      <c r="M213" s="21">
        <f t="shared" si="42"/>
        <v>0</v>
      </c>
      <c r="N213" s="21">
        <f t="shared" si="42"/>
        <v>0</v>
      </c>
      <c r="O213" s="21">
        <f t="shared" si="42"/>
        <v>0</v>
      </c>
      <c r="P213" s="21">
        <f t="shared" si="42"/>
        <v>0</v>
      </c>
      <c r="Q213" s="21">
        <f t="shared" si="42"/>
        <v>0</v>
      </c>
      <c r="R213" s="21">
        <f t="shared" si="42"/>
        <v>0</v>
      </c>
      <c r="S213" s="21">
        <f t="shared" si="42"/>
        <v>0</v>
      </c>
      <c r="T213" s="21">
        <f t="shared" si="42"/>
        <v>0</v>
      </c>
      <c r="U213" s="21">
        <f t="shared" si="42"/>
        <v>0</v>
      </c>
      <c r="V213" s="21">
        <f t="shared" si="42"/>
        <v>0</v>
      </c>
      <c r="W213" s="21">
        <f t="shared" si="42"/>
        <v>0</v>
      </c>
      <c r="X213" s="21">
        <f t="shared" si="42"/>
        <v>0</v>
      </c>
      <c r="Y213" s="21">
        <f t="shared" si="42"/>
        <v>0</v>
      </c>
      <c r="Z213" s="21">
        <f t="shared" si="42"/>
        <v>0</v>
      </c>
      <c r="AA213" s="21">
        <f t="shared" si="42"/>
        <v>0</v>
      </c>
      <c r="AB213" s="21">
        <f t="shared" si="42"/>
        <v>0</v>
      </c>
      <c r="AC213" s="21">
        <f t="shared" si="42"/>
        <v>0</v>
      </c>
      <c r="AD213" s="21">
        <f t="shared" si="42"/>
        <v>0</v>
      </c>
      <c r="AE213" s="21">
        <f t="shared" si="42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3">+C217+C225+C226+C230+C240</f>
        <v>0</v>
      </c>
      <c r="D216" s="21">
        <f t="shared" si="43"/>
        <v>0</v>
      </c>
      <c r="E216" s="21">
        <f t="shared" si="43"/>
        <v>0</v>
      </c>
      <c r="F216" s="21">
        <f t="shared" si="43"/>
        <v>0</v>
      </c>
      <c r="G216" s="21">
        <f t="shared" si="43"/>
        <v>0</v>
      </c>
      <c r="H216" s="21">
        <f t="shared" si="43"/>
        <v>0</v>
      </c>
      <c r="I216" s="21">
        <f t="shared" si="43"/>
        <v>0</v>
      </c>
      <c r="J216" s="21">
        <f t="shared" si="43"/>
        <v>0</v>
      </c>
      <c r="K216" s="21">
        <f t="shared" si="43"/>
        <v>0</v>
      </c>
      <c r="L216" s="21">
        <f t="shared" si="43"/>
        <v>0</v>
      </c>
      <c r="M216" s="21">
        <f t="shared" si="43"/>
        <v>0</v>
      </c>
      <c r="N216" s="21">
        <f t="shared" si="43"/>
        <v>0</v>
      </c>
      <c r="O216" s="21">
        <f t="shared" si="43"/>
        <v>0</v>
      </c>
      <c r="P216" s="21">
        <f t="shared" si="43"/>
        <v>0</v>
      </c>
      <c r="Q216" s="21">
        <f t="shared" si="43"/>
        <v>0</v>
      </c>
      <c r="R216" s="21">
        <f t="shared" si="43"/>
        <v>0</v>
      </c>
      <c r="S216" s="21">
        <f t="shared" si="43"/>
        <v>0</v>
      </c>
      <c r="T216" s="21">
        <f t="shared" si="43"/>
        <v>0</v>
      </c>
      <c r="U216" s="21">
        <f t="shared" si="43"/>
        <v>0</v>
      </c>
      <c r="V216" s="21">
        <f t="shared" si="43"/>
        <v>0</v>
      </c>
      <c r="W216" s="21">
        <f t="shared" si="43"/>
        <v>0</v>
      </c>
      <c r="X216" s="21">
        <f t="shared" si="43"/>
        <v>0</v>
      </c>
      <c r="Y216" s="21">
        <f t="shared" si="43"/>
        <v>0</v>
      </c>
      <c r="Z216" s="21">
        <f t="shared" si="43"/>
        <v>0</v>
      </c>
      <c r="AA216" s="21">
        <f t="shared" si="43"/>
        <v>0</v>
      </c>
      <c r="AB216" s="21">
        <f t="shared" si="43"/>
        <v>0</v>
      </c>
      <c r="AC216" s="21">
        <f t="shared" si="43"/>
        <v>0</v>
      </c>
      <c r="AD216" s="21">
        <f t="shared" si="43"/>
        <v>0</v>
      </c>
      <c r="AE216" s="21">
        <f t="shared" si="43"/>
        <v>0</v>
      </c>
    </row>
    <row r="217" spans="1:31" x14ac:dyDescent="0.2">
      <c r="A217" s="80" t="s">
        <v>441</v>
      </c>
      <c r="B217" s="4" t="s">
        <v>395</v>
      </c>
      <c r="C217" s="21">
        <f t="shared" ref="C217:AE217" si="44">+C218+C219</f>
        <v>0</v>
      </c>
      <c r="D217" s="21">
        <f t="shared" si="44"/>
        <v>0</v>
      </c>
      <c r="E217" s="21">
        <f t="shared" si="44"/>
        <v>0</v>
      </c>
      <c r="F217" s="21">
        <f t="shared" si="44"/>
        <v>0</v>
      </c>
      <c r="G217" s="21">
        <f t="shared" si="44"/>
        <v>0</v>
      </c>
      <c r="H217" s="21">
        <f t="shared" si="44"/>
        <v>0</v>
      </c>
      <c r="I217" s="21">
        <f t="shared" si="44"/>
        <v>0</v>
      </c>
      <c r="J217" s="21">
        <f t="shared" si="44"/>
        <v>0</v>
      </c>
      <c r="K217" s="21">
        <f t="shared" si="44"/>
        <v>0</v>
      </c>
      <c r="L217" s="21">
        <f t="shared" si="44"/>
        <v>0</v>
      </c>
      <c r="M217" s="21">
        <f t="shared" si="44"/>
        <v>0</v>
      </c>
      <c r="N217" s="21">
        <f t="shared" si="44"/>
        <v>0</v>
      </c>
      <c r="O217" s="21">
        <f t="shared" si="44"/>
        <v>0</v>
      </c>
      <c r="P217" s="21">
        <f t="shared" si="44"/>
        <v>0</v>
      </c>
      <c r="Q217" s="21">
        <f t="shared" si="44"/>
        <v>0</v>
      </c>
      <c r="R217" s="21">
        <f t="shared" si="44"/>
        <v>0</v>
      </c>
      <c r="S217" s="21">
        <f t="shared" si="44"/>
        <v>0</v>
      </c>
      <c r="T217" s="21">
        <f t="shared" si="44"/>
        <v>0</v>
      </c>
      <c r="U217" s="21">
        <f t="shared" si="44"/>
        <v>0</v>
      </c>
      <c r="V217" s="21">
        <f t="shared" si="44"/>
        <v>0</v>
      </c>
      <c r="W217" s="21">
        <f t="shared" si="44"/>
        <v>0</v>
      </c>
      <c r="X217" s="21">
        <f t="shared" si="44"/>
        <v>0</v>
      </c>
      <c r="Y217" s="21">
        <f t="shared" si="44"/>
        <v>0</v>
      </c>
      <c r="Z217" s="21">
        <f t="shared" si="44"/>
        <v>0</v>
      </c>
      <c r="AA217" s="21">
        <f t="shared" si="44"/>
        <v>0</v>
      </c>
      <c r="AB217" s="21">
        <f t="shared" si="44"/>
        <v>0</v>
      </c>
      <c r="AC217" s="21">
        <f t="shared" si="44"/>
        <v>0</v>
      </c>
      <c r="AD217" s="21">
        <f t="shared" si="44"/>
        <v>0</v>
      </c>
      <c r="AE217" s="21">
        <f t="shared" si="44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 t="shared" ref="C219:AE219" si="45">+C220+C221+C222+C223+C224</f>
        <v>0</v>
      </c>
      <c r="D219" s="21">
        <f t="shared" si="45"/>
        <v>0</v>
      </c>
      <c r="E219" s="21">
        <f t="shared" si="45"/>
        <v>0</v>
      </c>
      <c r="F219" s="21">
        <f t="shared" si="45"/>
        <v>0</v>
      </c>
      <c r="G219" s="21">
        <f t="shared" si="45"/>
        <v>0</v>
      </c>
      <c r="H219" s="21">
        <f t="shared" si="45"/>
        <v>0</v>
      </c>
      <c r="I219" s="21">
        <f t="shared" si="45"/>
        <v>0</v>
      </c>
      <c r="J219" s="21">
        <f t="shared" si="45"/>
        <v>0</v>
      </c>
      <c r="K219" s="21">
        <f t="shared" si="45"/>
        <v>0</v>
      </c>
      <c r="L219" s="21">
        <f t="shared" si="45"/>
        <v>0</v>
      </c>
      <c r="M219" s="21">
        <f t="shared" si="45"/>
        <v>0</v>
      </c>
      <c r="N219" s="21">
        <f t="shared" si="45"/>
        <v>0</v>
      </c>
      <c r="O219" s="21">
        <f t="shared" si="45"/>
        <v>0</v>
      </c>
      <c r="P219" s="21">
        <f t="shared" si="45"/>
        <v>0</v>
      </c>
      <c r="Q219" s="21">
        <f t="shared" si="45"/>
        <v>0</v>
      </c>
      <c r="R219" s="21">
        <f t="shared" si="45"/>
        <v>0</v>
      </c>
      <c r="S219" s="21">
        <f t="shared" si="45"/>
        <v>0</v>
      </c>
      <c r="T219" s="21">
        <f t="shared" si="45"/>
        <v>0</v>
      </c>
      <c r="U219" s="21">
        <f t="shared" si="45"/>
        <v>0</v>
      </c>
      <c r="V219" s="21">
        <f t="shared" si="45"/>
        <v>0</v>
      </c>
      <c r="W219" s="21">
        <f t="shared" si="45"/>
        <v>0</v>
      </c>
      <c r="X219" s="21">
        <f t="shared" si="45"/>
        <v>0</v>
      </c>
      <c r="Y219" s="21">
        <f t="shared" si="45"/>
        <v>0</v>
      </c>
      <c r="Z219" s="21">
        <f t="shared" si="45"/>
        <v>0</v>
      </c>
      <c r="AA219" s="21">
        <f t="shared" si="45"/>
        <v>0</v>
      </c>
      <c r="AB219" s="21">
        <f t="shared" si="45"/>
        <v>0</v>
      </c>
      <c r="AC219" s="21">
        <f t="shared" si="45"/>
        <v>0</v>
      </c>
      <c r="AD219" s="21">
        <f t="shared" si="45"/>
        <v>0</v>
      </c>
      <c r="AE219" s="21">
        <f t="shared" si="45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 t="shared" ref="C226:AE226" si="46">+C227+C228+C229</f>
        <v>0</v>
      </c>
      <c r="D226" s="21">
        <f t="shared" si="46"/>
        <v>0</v>
      </c>
      <c r="E226" s="21">
        <f t="shared" si="46"/>
        <v>0</v>
      </c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21">
        <f t="shared" si="46"/>
        <v>0</v>
      </c>
      <c r="J226" s="21">
        <f t="shared" si="46"/>
        <v>0</v>
      </c>
      <c r="K226" s="21">
        <f t="shared" si="46"/>
        <v>0</v>
      </c>
      <c r="L226" s="21">
        <f t="shared" si="46"/>
        <v>0</v>
      </c>
      <c r="M226" s="21">
        <f t="shared" si="46"/>
        <v>0</v>
      </c>
      <c r="N226" s="21">
        <f t="shared" si="46"/>
        <v>0</v>
      </c>
      <c r="O226" s="21">
        <f t="shared" si="46"/>
        <v>0</v>
      </c>
      <c r="P226" s="21">
        <f t="shared" si="46"/>
        <v>0</v>
      </c>
      <c r="Q226" s="21">
        <f t="shared" si="46"/>
        <v>0</v>
      </c>
      <c r="R226" s="21">
        <f t="shared" si="46"/>
        <v>0</v>
      </c>
      <c r="S226" s="21">
        <f t="shared" si="46"/>
        <v>0</v>
      </c>
      <c r="T226" s="21">
        <f t="shared" si="46"/>
        <v>0</v>
      </c>
      <c r="U226" s="21">
        <f t="shared" si="46"/>
        <v>0</v>
      </c>
      <c r="V226" s="21">
        <f t="shared" si="46"/>
        <v>0</v>
      </c>
      <c r="W226" s="21">
        <f t="shared" si="46"/>
        <v>0</v>
      </c>
      <c r="X226" s="21">
        <f t="shared" si="46"/>
        <v>0</v>
      </c>
      <c r="Y226" s="21">
        <f t="shared" si="46"/>
        <v>0</v>
      </c>
      <c r="Z226" s="21">
        <f t="shared" si="46"/>
        <v>0</v>
      </c>
      <c r="AA226" s="21">
        <f t="shared" si="46"/>
        <v>0</v>
      </c>
      <c r="AB226" s="21">
        <f t="shared" si="46"/>
        <v>0</v>
      </c>
      <c r="AC226" s="21">
        <f t="shared" si="46"/>
        <v>0</v>
      </c>
      <c r="AD226" s="21">
        <f t="shared" si="46"/>
        <v>0</v>
      </c>
      <c r="AE226" s="21">
        <f t="shared" si="46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 t="shared" ref="C230:AE230" si="47">+C231+C232+C233+C234+C235+C236+C237</f>
        <v>0</v>
      </c>
      <c r="D230" s="21">
        <f t="shared" si="47"/>
        <v>0</v>
      </c>
      <c r="E230" s="21">
        <f t="shared" si="47"/>
        <v>0</v>
      </c>
      <c r="F230" s="21">
        <f t="shared" si="47"/>
        <v>0</v>
      </c>
      <c r="G230" s="21">
        <f t="shared" si="47"/>
        <v>0</v>
      </c>
      <c r="H230" s="21">
        <f t="shared" si="47"/>
        <v>0</v>
      </c>
      <c r="I230" s="21">
        <f t="shared" si="47"/>
        <v>0</v>
      </c>
      <c r="J230" s="21">
        <f t="shared" si="47"/>
        <v>0</v>
      </c>
      <c r="K230" s="21">
        <f t="shared" si="47"/>
        <v>0</v>
      </c>
      <c r="L230" s="21">
        <f t="shared" si="47"/>
        <v>0</v>
      </c>
      <c r="M230" s="21">
        <f t="shared" si="47"/>
        <v>0</v>
      </c>
      <c r="N230" s="21">
        <f t="shared" si="47"/>
        <v>0</v>
      </c>
      <c r="O230" s="21">
        <f t="shared" si="47"/>
        <v>0</v>
      </c>
      <c r="P230" s="21">
        <f t="shared" si="47"/>
        <v>0</v>
      </c>
      <c r="Q230" s="21">
        <f t="shared" si="47"/>
        <v>0</v>
      </c>
      <c r="R230" s="21">
        <f t="shared" si="47"/>
        <v>0</v>
      </c>
      <c r="S230" s="21">
        <f t="shared" si="47"/>
        <v>0</v>
      </c>
      <c r="T230" s="21">
        <f t="shared" si="47"/>
        <v>0</v>
      </c>
      <c r="U230" s="21">
        <f t="shared" si="47"/>
        <v>0</v>
      </c>
      <c r="V230" s="21">
        <f t="shared" si="47"/>
        <v>0</v>
      </c>
      <c r="W230" s="21">
        <f t="shared" si="47"/>
        <v>0</v>
      </c>
      <c r="X230" s="21">
        <f t="shared" si="47"/>
        <v>0</v>
      </c>
      <c r="Y230" s="21">
        <f t="shared" si="47"/>
        <v>0</v>
      </c>
      <c r="Z230" s="21">
        <f t="shared" si="47"/>
        <v>0</v>
      </c>
      <c r="AA230" s="21">
        <f t="shared" si="47"/>
        <v>0</v>
      </c>
      <c r="AB230" s="21">
        <f t="shared" si="47"/>
        <v>0</v>
      </c>
      <c r="AC230" s="21">
        <f t="shared" si="47"/>
        <v>0</v>
      </c>
      <c r="AD230" s="21">
        <f t="shared" si="47"/>
        <v>0</v>
      </c>
      <c r="AE230" s="21">
        <f t="shared" si="47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 t="shared" ref="C237:AE237" si="48">+C238+C239</f>
        <v>0</v>
      </c>
      <c r="D237" s="21">
        <f t="shared" si="48"/>
        <v>0</v>
      </c>
      <c r="E237" s="21">
        <f t="shared" si="48"/>
        <v>0</v>
      </c>
      <c r="F237" s="21">
        <f t="shared" si="48"/>
        <v>0</v>
      </c>
      <c r="G237" s="21">
        <f t="shared" si="48"/>
        <v>0</v>
      </c>
      <c r="H237" s="21">
        <f t="shared" si="48"/>
        <v>0</v>
      </c>
      <c r="I237" s="21">
        <f t="shared" si="48"/>
        <v>0</v>
      </c>
      <c r="J237" s="21">
        <f t="shared" si="48"/>
        <v>0</v>
      </c>
      <c r="K237" s="21">
        <f t="shared" si="48"/>
        <v>0</v>
      </c>
      <c r="L237" s="21">
        <f t="shared" si="48"/>
        <v>0</v>
      </c>
      <c r="M237" s="21">
        <f t="shared" si="48"/>
        <v>0</v>
      </c>
      <c r="N237" s="21">
        <f t="shared" si="48"/>
        <v>0</v>
      </c>
      <c r="O237" s="21">
        <f t="shared" si="48"/>
        <v>0</v>
      </c>
      <c r="P237" s="21">
        <f t="shared" si="48"/>
        <v>0</v>
      </c>
      <c r="Q237" s="21">
        <f t="shared" si="48"/>
        <v>0</v>
      </c>
      <c r="R237" s="21">
        <f t="shared" si="48"/>
        <v>0</v>
      </c>
      <c r="S237" s="21">
        <f t="shared" si="48"/>
        <v>0</v>
      </c>
      <c r="T237" s="21">
        <f t="shared" si="48"/>
        <v>0</v>
      </c>
      <c r="U237" s="21">
        <f t="shared" si="48"/>
        <v>0</v>
      </c>
      <c r="V237" s="21">
        <f t="shared" si="48"/>
        <v>0</v>
      </c>
      <c r="W237" s="21">
        <f t="shared" si="48"/>
        <v>0</v>
      </c>
      <c r="X237" s="21">
        <f t="shared" si="48"/>
        <v>0</v>
      </c>
      <c r="Y237" s="21">
        <f t="shared" si="48"/>
        <v>0</v>
      </c>
      <c r="Z237" s="21">
        <f t="shared" si="48"/>
        <v>0</v>
      </c>
      <c r="AA237" s="21">
        <f t="shared" si="48"/>
        <v>0</v>
      </c>
      <c r="AB237" s="21">
        <f t="shared" si="48"/>
        <v>0</v>
      </c>
      <c r="AC237" s="21">
        <f t="shared" si="48"/>
        <v>0</v>
      </c>
      <c r="AD237" s="21">
        <f t="shared" si="48"/>
        <v>0</v>
      </c>
      <c r="AE237" s="21">
        <f t="shared" si="48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 t="shared" ref="C240:AE240" si="49">+C241+C242+C243+C244</f>
        <v>0</v>
      </c>
      <c r="D240" s="21">
        <f t="shared" si="49"/>
        <v>0</v>
      </c>
      <c r="E240" s="21">
        <f t="shared" si="49"/>
        <v>0</v>
      </c>
      <c r="F240" s="21">
        <f t="shared" si="49"/>
        <v>0</v>
      </c>
      <c r="G240" s="21">
        <f t="shared" si="49"/>
        <v>0</v>
      </c>
      <c r="H240" s="21">
        <f t="shared" si="49"/>
        <v>0</v>
      </c>
      <c r="I240" s="21">
        <f t="shared" si="49"/>
        <v>0</v>
      </c>
      <c r="J240" s="21">
        <f t="shared" si="49"/>
        <v>0</v>
      </c>
      <c r="K240" s="21">
        <f t="shared" si="49"/>
        <v>0</v>
      </c>
      <c r="L240" s="21">
        <f t="shared" si="49"/>
        <v>0</v>
      </c>
      <c r="M240" s="21">
        <f t="shared" si="49"/>
        <v>0</v>
      </c>
      <c r="N240" s="21">
        <f t="shared" si="49"/>
        <v>0</v>
      </c>
      <c r="O240" s="21">
        <f t="shared" si="49"/>
        <v>0</v>
      </c>
      <c r="P240" s="21">
        <f t="shared" si="49"/>
        <v>0</v>
      </c>
      <c r="Q240" s="21">
        <f t="shared" si="49"/>
        <v>0</v>
      </c>
      <c r="R240" s="21">
        <f t="shared" si="49"/>
        <v>0</v>
      </c>
      <c r="S240" s="21">
        <f t="shared" si="49"/>
        <v>0</v>
      </c>
      <c r="T240" s="21">
        <f t="shared" si="49"/>
        <v>0</v>
      </c>
      <c r="U240" s="21">
        <f t="shared" si="49"/>
        <v>0</v>
      </c>
      <c r="V240" s="21">
        <f t="shared" si="49"/>
        <v>0</v>
      </c>
      <c r="W240" s="21">
        <f t="shared" si="49"/>
        <v>0</v>
      </c>
      <c r="X240" s="21">
        <f t="shared" si="49"/>
        <v>0</v>
      </c>
      <c r="Y240" s="21">
        <f t="shared" si="49"/>
        <v>0</v>
      </c>
      <c r="Z240" s="21">
        <f t="shared" si="49"/>
        <v>0</v>
      </c>
      <c r="AA240" s="21">
        <f t="shared" si="49"/>
        <v>0</v>
      </c>
      <c r="AB240" s="21">
        <f t="shared" si="49"/>
        <v>0</v>
      </c>
      <c r="AC240" s="21">
        <f t="shared" si="49"/>
        <v>0</v>
      </c>
      <c r="AD240" s="21">
        <f t="shared" si="49"/>
        <v>0</v>
      </c>
      <c r="AE240" s="21">
        <f t="shared" si="49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:AE244" si="50">+C245+C246+C247+C248+C249+C250+C251</f>
        <v>0</v>
      </c>
      <c r="D244" s="21">
        <f t="shared" si="50"/>
        <v>0</v>
      </c>
      <c r="E244" s="21">
        <f t="shared" si="50"/>
        <v>0</v>
      </c>
      <c r="F244" s="21">
        <f t="shared" si="50"/>
        <v>0</v>
      </c>
      <c r="G244" s="21">
        <f t="shared" si="50"/>
        <v>0</v>
      </c>
      <c r="H244" s="21">
        <f t="shared" si="50"/>
        <v>0</v>
      </c>
      <c r="I244" s="21">
        <f t="shared" si="50"/>
        <v>0</v>
      </c>
      <c r="J244" s="21">
        <f t="shared" si="50"/>
        <v>0</v>
      </c>
      <c r="K244" s="21">
        <f t="shared" si="50"/>
        <v>0</v>
      </c>
      <c r="L244" s="21">
        <f t="shared" si="50"/>
        <v>0</v>
      </c>
      <c r="M244" s="21">
        <f t="shared" si="50"/>
        <v>0</v>
      </c>
      <c r="N244" s="21">
        <f t="shared" si="50"/>
        <v>0</v>
      </c>
      <c r="O244" s="21">
        <f t="shared" si="50"/>
        <v>0</v>
      </c>
      <c r="P244" s="21">
        <f t="shared" si="50"/>
        <v>0</v>
      </c>
      <c r="Q244" s="21">
        <f t="shared" si="50"/>
        <v>0</v>
      </c>
      <c r="R244" s="21">
        <f t="shared" si="50"/>
        <v>0</v>
      </c>
      <c r="S244" s="21">
        <f t="shared" si="50"/>
        <v>0</v>
      </c>
      <c r="T244" s="21">
        <f t="shared" si="50"/>
        <v>0</v>
      </c>
      <c r="U244" s="21">
        <f t="shared" si="50"/>
        <v>0</v>
      </c>
      <c r="V244" s="21">
        <f t="shared" si="50"/>
        <v>0</v>
      </c>
      <c r="W244" s="21">
        <f t="shared" si="50"/>
        <v>0</v>
      </c>
      <c r="X244" s="21">
        <f t="shared" si="50"/>
        <v>0</v>
      </c>
      <c r="Y244" s="21">
        <f t="shared" si="50"/>
        <v>0</v>
      </c>
      <c r="Z244" s="21">
        <f t="shared" si="50"/>
        <v>0</v>
      </c>
      <c r="AA244" s="21">
        <f t="shared" si="50"/>
        <v>0</v>
      </c>
      <c r="AB244" s="21">
        <f t="shared" si="50"/>
        <v>0</v>
      </c>
      <c r="AC244" s="21">
        <f t="shared" si="50"/>
        <v>0</v>
      </c>
      <c r="AD244" s="21">
        <f t="shared" si="50"/>
        <v>0</v>
      </c>
      <c r="AE244" s="21">
        <f t="shared" si="50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1">+C253+C254++C255+C256</f>
        <v>0</v>
      </c>
      <c r="D252" s="21">
        <f t="shared" si="51"/>
        <v>0</v>
      </c>
      <c r="E252" s="21">
        <f t="shared" si="51"/>
        <v>0</v>
      </c>
      <c r="F252" s="21">
        <f t="shared" si="51"/>
        <v>0</v>
      </c>
      <c r="G252" s="21">
        <f t="shared" si="51"/>
        <v>0</v>
      </c>
      <c r="H252" s="21">
        <f t="shared" si="51"/>
        <v>0</v>
      </c>
      <c r="I252" s="21">
        <f t="shared" si="51"/>
        <v>0</v>
      </c>
      <c r="J252" s="21">
        <f t="shared" si="51"/>
        <v>0</v>
      </c>
      <c r="K252" s="21">
        <f t="shared" si="51"/>
        <v>0</v>
      </c>
      <c r="L252" s="21">
        <f t="shared" si="51"/>
        <v>0</v>
      </c>
      <c r="M252" s="21">
        <f t="shared" si="51"/>
        <v>0</v>
      </c>
      <c r="N252" s="21">
        <f t="shared" si="51"/>
        <v>0</v>
      </c>
      <c r="O252" s="21">
        <f t="shared" si="51"/>
        <v>0</v>
      </c>
      <c r="P252" s="21">
        <f t="shared" si="51"/>
        <v>0</v>
      </c>
      <c r="Q252" s="21">
        <f t="shared" si="51"/>
        <v>0</v>
      </c>
      <c r="R252" s="21">
        <f t="shared" si="51"/>
        <v>0</v>
      </c>
      <c r="S252" s="21">
        <f t="shared" si="51"/>
        <v>0</v>
      </c>
      <c r="T252" s="21">
        <f t="shared" si="51"/>
        <v>0</v>
      </c>
      <c r="U252" s="21">
        <f t="shared" si="51"/>
        <v>0</v>
      </c>
      <c r="V252" s="21">
        <f t="shared" si="51"/>
        <v>0</v>
      </c>
      <c r="W252" s="21">
        <f t="shared" si="51"/>
        <v>0</v>
      </c>
      <c r="X252" s="21">
        <f t="shared" si="51"/>
        <v>0</v>
      </c>
      <c r="Y252" s="21">
        <f t="shared" si="51"/>
        <v>0</v>
      </c>
      <c r="Z252" s="21">
        <f t="shared" si="51"/>
        <v>0</v>
      </c>
      <c r="AA252" s="21">
        <f t="shared" si="51"/>
        <v>0</v>
      </c>
      <c r="AB252" s="21">
        <f t="shared" si="51"/>
        <v>0</v>
      </c>
      <c r="AC252" s="21">
        <f t="shared" si="51"/>
        <v>0</v>
      </c>
      <c r="AD252" s="21">
        <f t="shared" si="51"/>
        <v>0</v>
      </c>
      <c r="AE252" s="21">
        <f t="shared" si="51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2">+C258+C269</f>
        <v>0</v>
      </c>
      <c r="D257" s="21">
        <f t="shared" si="52"/>
        <v>0</v>
      </c>
      <c r="E257" s="21">
        <f t="shared" si="52"/>
        <v>0</v>
      </c>
      <c r="F257" s="21">
        <f t="shared" si="52"/>
        <v>0</v>
      </c>
      <c r="G257" s="21">
        <f t="shared" si="52"/>
        <v>0</v>
      </c>
      <c r="H257" s="21">
        <f t="shared" si="52"/>
        <v>0</v>
      </c>
      <c r="I257" s="21">
        <f t="shared" si="52"/>
        <v>0</v>
      </c>
      <c r="J257" s="21">
        <f t="shared" si="52"/>
        <v>0</v>
      </c>
      <c r="K257" s="21">
        <f t="shared" si="52"/>
        <v>0</v>
      </c>
      <c r="L257" s="21">
        <f t="shared" si="52"/>
        <v>0</v>
      </c>
      <c r="M257" s="21">
        <f t="shared" si="52"/>
        <v>0</v>
      </c>
      <c r="N257" s="21">
        <f t="shared" si="52"/>
        <v>0</v>
      </c>
      <c r="O257" s="21">
        <f t="shared" si="52"/>
        <v>0</v>
      </c>
      <c r="P257" s="21">
        <f t="shared" si="52"/>
        <v>0</v>
      </c>
      <c r="Q257" s="21">
        <f t="shared" si="52"/>
        <v>0</v>
      </c>
      <c r="R257" s="21">
        <f t="shared" si="52"/>
        <v>0</v>
      </c>
      <c r="S257" s="21">
        <f t="shared" si="52"/>
        <v>0</v>
      </c>
      <c r="T257" s="21">
        <f t="shared" si="52"/>
        <v>0</v>
      </c>
      <c r="U257" s="21">
        <f t="shared" si="52"/>
        <v>0</v>
      </c>
      <c r="V257" s="21">
        <f t="shared" si="52"/>
        <v>0</v>
      </c>
      <c r="W257" s="21">
        <f t="shared" si="52"/>
        <v>0</v>
      </c>
      <c r="X257" s="21">
        <f t="shared" si="52"/>
        <v>0</v>
      </c>
      <c r="Y257" s="21">
        <f t="shared" si="52"/>
        <v>0</v>
      </c>
      <c r="Z257" s="21">
        <f t="shared" si="52"/>
        <v>0</v>
      </c>
      <c r="AA257" s="21">
        <f t="shared" si="52"/>
        <v>0</v>
      </c>
      <c r="AB257" s="21">
        <f t="shared" si="52"/>
        <v>0</v>
      </c>
      <c r="AC257" s="21">
        <f t="shared" si="52"/>
        <v>0</v>
      </c>
      <c r="AD257" s="21">
        <f t="shared" si="52"/>
        <v>0</v>
      </c>
      <c r="AE257" s="21">
        <f t="shared" si="52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53">+C259+C260+C264+C265+C266+C267+C268</f>
        <v>0</v>
      </c>
      <c r="D258" s="21">
        <f t="shared" si="53"/>
        <v>0</v>
      </c>
      <c r="E258" s="21">
        <f t="shared" si="53"/>
        <v>0</v>
      </c>
      <c r="F258" s="21">
        <f t="shared" si="53"/>
        <v>0</v>
      </c>
      <c r="G258" s="21">
        <f t="shared" si="53"/>
        <v>0</v>
      </c>
      <c r="H258" s="21">
        <f t="shared" si="53"/>
        <v>0</v>
      </c>
      <c r="I258" s="21">
        <f t="shared" si="53"/>
        <v>0</v>
      </c>
      <c r="J258" s="21">
        <f t="shared" si="53"/>
        <v>0</v>
      </c>
      <c r="K258" s="21">
        <f t="shared" si="53"/>
        <v>0</v>
      </c>
      <c r="L258" s="21">
        <f t="shared" si="53"/>
        <v>0</v>
      </c>
      <c r="M258" s="21">
        <f t="shared" si="53"/>
        <v>0</v>
      </c>
      <c r="N258" s="21">
        <f t="shared" si="53"/>
        <v>0</v>
      </c>
      <c r="O258" s="21">
        <f t="shared" si="53"/>
        <v>0</v>
      </c>
      <c r="P258" s="21">
        <f t="shared" si="53"/>
        <v>0</v>
      </c>
      <c r="Q258" s="21">
        <f t="shared" si="53"/>
        <v>0</v>
      </c>
      <c r="R258" s="21">
        <f t="shared" si="53"/>
        <v>0</v>
      </c>
      <c r="S258" s="21">
        <f t="shared" si="53"/>
        <v>0</v>
      </c>
      <c r="T258" s="21">
        <f t="shared" si="53"/>
        <v>0</v>
      </c>
      <c r="U258" s="21">
        <f t="shared" si="53"/>
        <v>0</v>
      </c>
      <c r="V258" s="21">
        <f t="shared" si="53"/>
        <v>0</v>
      </c>
      <c r="W258" s="21">
        <f t="shared" si="53"/>
        <v>0</v>
      </c>
      <c r="X258" s="21">
        <f t="shared" si="53"/>
        <v>0</v>
      </c>
      <c r="Y258" s="21">
        <f t="shared" si="53"/>
        <v>0</v>
      </c>
      <c r="Z258" s="21">
        <f t="shared" si="53"/>
        <v>0</v>
      </c>
      <c r="AA258" s="21">
        <f t="shared" si="53"/>
        <v>0</v>
      </c>
      <c r="AB258" s="21">
        <f t="shared" si="53"/>
        <v>0</v>
      </c>
      <c r="AC258" s="21">
        <f t="shared" si="53"/>
        <v>0</v>
      </c>
      <c r="AD258" s="21">
        <f t="shared" si="53"/>
        <v>0</v>
      </c>
      <c r="AE258" s="21">
        <f t="shared" si="53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:AE260" si="54">+C261+C262+C263</f>
        <v>0</v>
      </c>
      <c r="D260" s="21">
        <f t="shared" si="54"/>
        <v>0</v>
      </c>
      <c r="E260" s="21">
        <f t="shared" si="54"/>
        <v>0</v>
      </c>
      <c r="F260" s="21">
        <f t="shared" si="54"/>
        <v>0</v>
      </c>
      <c r="G260" s="21">
        <f t="shared" si="54"/>
        <v>0</v>
      </c>
      <c r="H260" s="21">
        <f t="shared" si="54"/>
        <v>0</v>
      </c>
      <c r="I260" s="21">
        <f t="shared" si="54"/>
        <v>0</v>
      </c>
      <c r="J260" s="21">
        <f t="shared" si="54"/>
        <v>0</v>
      </c>
      <c r="K260" s="21">
        <f t="shared" si="54"/>
        <v>0</v>
      </c>
      <c r="L260" s="21">
        <f t="shared" si="54"/>
        <v>0</v>
      </c>
      <c r="M260" s="21">
        <f t="shared" si="54"/>
        <v>0</v>
      </c>
      <c r="N260" s="21">
        <f t="shared" si="54"/>
        <v>0</v>
      </c>
      <c r="O260" s="21">
        <f t="shared" si="54"/>
        <v>0</v>
      </c>
      <c r="P260" s="21">
        <f t="shared" si="54"/>
        <v>0</v>
      </c>
      <c r="Q260" s="21">
        <f t="shared" si="54"/>
        <v>0</v>
      </c>
      <c r="R260" s="21">
        <f t="shared" si="54"/>
        <v>0</v>
      </c>
      <c r="S260" s="21">
        <f t="shared" si="54"/>
        <v>0</v>
      </c>
      <c r="T260" s="21">
        <f t="shared" si="54"/>
        <v>0</v>
      </c>
      <c r="U260" s="21">
        <f t="shared" si="54"/>
        <v>0</v>
      </c>
      <c r="V260" s="21">
        <f t="shared" si="54"/>
        <v>0</v>
      </c>
      <c r="W260" s="21">
        <f t="shared" si="54"/>
        <v>0</v>
      </c>
      <c r="X260" s="21">
        <f t="shared" si="54"/>
        <v>0</v>
      </c>
      <c r="Y260" s="21">
        <f t="shared" si="54"/>
        <v>0</v>
      </c>
      <c r="Z260" s="21">
        <f t="shared" si="54"/>
        <v>0</v>
      </c>
      <c r="AA260" s="21">
        <f t="shared" si="54"/>
        <v>0</v>
      </c>
      <c r="AB260" s="21">
        <f t="shared" si="54"/>
        <v>0</v>
      </c>
      <c r="AC260" s="21">
        <f t="shared" si="54"/>
        <v>0</v>
      </c>
      <c r="AD260" s="21">
        <f t="shared" si="54"/>
        <v>0</v>
      </c>
      <c r="AE260" s="21">
        <f t="shared" si="54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55">+C270+C277</f>
        <v>0</v>
      </c>
      <c r="D269" s="21">
        <f t="shared" si="55"/>
        <v>0</v>
      </c>
      <c r="E269" s="21">
        <f t="shared" si="55"/>
        <v>0</v>
      </c>
      <c r="F269" s="21">
        <f t="shared" si="55"/>
        <v>0</v>
      </c>
      <c r="G269" s="21">
        <f t="shared" si="55"/>
        <v>0</v>
      </c>
      <c r="H269" s="21">
        <f t="shared" si="55"/>
        <v>0</v>
      </c>
      <c r="I269" s="21">
        <f t="shared" si="55"/>
        <v>0</v>
      </c>
      <c r="J269" s="21">
        <f t="shared" si="55"/>
        <v>0</v>
      </c>
      <c r="K269" s="21">
        <f t="shared" si="55"/>
        <v>0</v>
      </c>
      <c r="L269" s="21">
        <f t="shared" si="55"/>
        <v>0</v>
      </c>
      <c r="M269" s="21">
        <f t="shared" si="55"/>
        <v>0</v>
      </c>
      <c r="N269" s="21">
        <f t="shared" si="55"/>
        <v>0</v>
      </c>
      <c r="O269" s="21">
        <f t="shared" si="55"/>
        <v>0</v>
      </c>
      <c r="P269" s="21">
        <f t="shared" si="55"/>
        <v>0</v>
      </c>
      <c r="Q269" s="21">
        <f t="shared" si="55"/>
        <v>0</v>
      </c>
      <c r="R269" s="21">
        <f t="shared" si="55"/>
        <v>0</v>
      </c>
      <c r="S269" s="21">
        <f t="shared" si="55"/>
        <v>0</v>
      </c>
      <c r="T269" s="21">
        <f t="shared" si="55"/>
        <v>0</v>
      </c>
      <c r="U269" s="21">
        <f t="shared" si="55"/>
        <v>0</v>
      </c>
      <c r="V269" s="21">
        <f t="shared" si="55"/>
        <v>0</v>
      </c>
      <c r="W269" s="21">
        <f t="shared" si="55"/>
        <v>0</v>
      </c>
      <c r="X269" s="21">
        <f t="shared" si="55"/>
        <v>0</v>
      </c>
      <c r="Y269" s="21">
        <f t="shared" si="55"/>
        <v>0</v>
      </c>
      <c r="Z269" s="21">
        <f t="shared" si="55"/>
        <v>0</v>
      </c>
      <c r="AA269" s="21">
        <f t="shared" si="55"/>
        <v>0</v>
      </c>
      <c r="AB269" s="21">
        <f t="shared" si="55"/>
        <v>0</v>
      </c>
      <c r="AC269" s="21">
        <f t="shared" si="55"/>
        <v>0</v>
      </c>
      <c r="AD269" s="21">
        <f t="shared" si="55"/>
        <v>0</v>
      </c>
      <c r="AE269" s="21">
        <f t="shared" si="55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56">+C271+C272+C276</f>
        <v>0</v>
      </c>
      <c r="D270" s="21">
        <f t="shared" si="56"/>
        <v>0</v>
      </c>
      <c r="E270" s="21">
        <f t="shared" si="56"/>
        <v>0</v>
      </c>
      <c r="F270" s="21">
        <f t="shared" si="56"/>
        <v>0</v>
      </c>
      <c r="G270" s="21">
        <f t="shared" si="56"/>
        <v>0</v>
      </c>
      <c r="H270" s="21">
        <f t="shared" si="56"/>
        <v>0</v>
      </c>
      <c r="I270" s="21">
        <f t="shared" si="56"/>
        <v>0</v>
      </c>
      <c r="J270" s="21">
        <f t="shared" si="56"/>
        <v>0</v>
      </c>
      <c r="K270" s="21">
        <f t="shared" si="56"/>
        <v>0</v>
      </c>
      <c r="L270" s="21">
        <f t="shared" si="56"/>
        <v>0</v>
      </c>
      <c r="M270" s="21">
        <f t="shared" si="56"/>
        <v>0</v>
      </c>
      <c r="N270" s="21">
        <f t="shared" si="56"/>
        <v>0</v>
      </c>
      <c r="O270" s="21">
        <f t="shared" si="56"/>
        <v>0</v>
      </c>
      <c r="P270" s="21">
        <f t="shared" si="56"/>
        <v>0</v>
      </c>
      <c r="Q270" s="21">
        <f t="shared" si="56"/>
        <v>0</v>
      </c>
      <c r="R270" s="21">
        <f t="shared" si="56"/>
        <v>0</v>
      </c>
      <c r="S270" s="21">
        <f t="shared" si="56"/>
        <v>0</v>
      </c>
      <c r="T270" s="21">
        <f t="shared" si="56"/>
        <v>0</v>
      </c>
      <c r="U270" s="21">
        <f t="shared" si="56"/>
        <v>0</v>
      </c>
      <c r="V270" s="21">
        <f t="shared" si="56"/>
        <v>0</v>
      </c>
      <c r="W270" s="21">
        <f t="shared" si="56"/>
        <v>0</v>
      </c>
      <c r="X270" s="21">
        <f t="shared" si="56"/>
        <v>0</v>
      </c>
      <c r="Y270" s="21">
        <f t="shared" si="56"/>
        <v>0</v>
      </c>
      <c r="Z270" s="21">
        <f t="shared" si="56"/>
        <v>0</v>
      </c>
      <c r="AA270" s="21">
        <f t="shared" si="56"/>
        <v>0</v>
      </c>
      <c r="AB270" s="21">
        <f t="shared" si="56"/>
        <v>0</v>
      </c>
      <c r="AC270" s="21">
        <f t="shared" si="56"/>
        <v>0</v>
      </c>
      <c r="AD270" s="21">
        <f t="shared" si="56"/>
        <v>0</v>
      </c>
      <c r="AE270" s="21">
        <f t="shared" si="56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:AE272" si="57">+C273+C274+C275</f>
        <v>0</v>
      </c>
      <c r="D272" s="21">
        <f t="shared" si="57"/>
        <v>0</v>
      </c>
      <c r="E272" s="21">
        <f t="shared" si="57"/>
        <v>0</v>
      </c>
      <c r="F272" s="21">
        <f t="shared" si="57"/>
        <v>0</v>
      </c>
      <c r="G272" s="21">
        <f t="shared" si="57"/>
        <v>0</v>
      </c>
      <c r="H272" s="21">
        <f t="shared" si="57"/>
        <v>0</v>
      </c>
      <c r="I272" s="21">
        <f t="shared" si="57"/>
        <v>0</v>
      </c>
      <c r="J272" s="21">
        <f t="shared" si="57"/>
        <v>0</v>
      </c>
      <c r="K272" s="21">
        <f t="shared" si="57"/>
        <v>0</v>
      </c>
      <c r="L272" s="21">
        <f t="shared" si="57"/>
        <v>0</v>
      </c>
      <c r="M272" s="21">
        <f t="shared" si="57"/>
        <v>0</v>
      </c>
      <c r="N272" s="21">
        <f t="shared" si="57"/>
        <v>0</v>
      </c>
      <c r="O272" s="21">
        <f t="shared" si="57"/>
        <v>0</v>
      </c>
      <c r="P272" s="21">
        <f t="shared" si="57"/>
        <v>0</v>
      </c>
      <c r="Q272" s="21">
        <f t="shared" si="57"/>
        <v>0</v>
      </c>
      <c r="R272" s="21">
        <f t="shared" si="57"/>
        <v>0</v>
      </c>
      <c r="S272" s="21">
        <f t="shared" si="57"/>
        <v>0</v>
      </c>
      <c r="T272" s="21">
        <f t="shared" si="57"/>
        <v>0</v>
      </c>
      <c r="U272" s="21">
        <f t="shared" si="57"/>
        <v>0</v>
      </c>
      <c r="V272" s="21">
        <f t="shared" si="57"/>
        <v>0</v>
      </c>
      <c r="W272" s="21">
        <f t="shared" si="57"/>
        <v>0</v>
      </c>
      <c r="X272" s="21">
        <f t="shared" si="57"/>
        <v>0</v>
      </c>
      <c r="Y272" s="21">
        <f t="shared" si="57"/>
        <v>0</v>
      </c>
      <c r="Z272" s="21">
        <f t="shared" si="57"/>
        <v>0</v>
      </c>
      <c r="AA272" s="21">
        <f t="shared" si="57"/>
        <v>0</v>
      </c>
      <c r="AB272" s="21">
        <f t="shared" si="57"/>
        <v>0</v>
      </c>
      <c r="AC272" s="21">
        <f t="shared" si="57"/>
        <v>0</v>
      </c>
      <c r="AD272" s="21">
        <f t="shared" si="57"/>
        <v>0</v>
      </c>
      <c r="AE272" s="21">
        <f t="shared" si="57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58">+C278+C279+C283+C284+C285</f>
        <v>0</v>
      </c>
      <c r="D277" s="21">
        <f t="shared" si="58"/>
        <v>0</v>
      </c>
      <c r="E277" s="21">
        <f t="shared" si="58"/>
        <v>0</v>
      </c>
      <c r="F277" s="21">
        <f t="shared" si="58"/>
        <v>0</v>
      </c>
      <c r="G277" s="21">
        <f t="shared" si="58"/>
        <v>0</v>
      </c>
      <c r="H277" s="21">
        <f t="shared" si="58"/>
        <v>0</v>
      </c>
      <c r="I277" s="21">
        <f t="shared" si="58"/>
        <v>0</v>
      </c>
      <c r="J277" s="21">
        <f t="shared" si="58"/>
        <v>0</v>
      </c>
      <c r="K277" s="21">
        <f t="shared" si="58"/>
        <v>0</v>
      </c>
      <c r="L277" s="21">
        <f t="shared" si="58"/>
        <v>0</v>
      </c>
      <c r="M277" s="21">
        <f t="shared" si="58"/>
        <v>0</v>
      </c>
      <c r="N277" s="21">
        <f t="shared" si="58"/>
        <v>0</v>
      </c>
      <c r="O277" s="21">
        <f t="shared" si="58"/>
        <v>0</v>
      </c>
      <c r="P277" s="21">
        <f t="shared" si="58"/>
        <v>0</v>
      </c>
      <c r="Q277" s="21">
        <f t="shared" si="58"/>
        <v>0</v>
      </c>
      <c r="R277" s="21">
        <f t="shared" si="58"/>
        <v>0</v>
      </c>
      <c r="S277" s="21">
        <f t="shared" si="58"/>
        <v>0</v>
      </c>
      <c r="T277" s="21">
        <f t="shared" si="58"/>
        <v>0</v>
      </c>
      <c r="U277" s="21">
        <f t="shared" si="58"/>
        <v>0</v>
      </c>
      <c r="V277" s="21">
        <f t="shared" si="58"/>
        <v>0</v>
      </c>
      <c r="W277" s="21">
        <f t="shared" si="58"/>
        <v>0</v>
      </c>
      <c r="X277" s="21">
        <f t="shared" si="58"/>
        <v>0</v>
      </c>
      <c r="Y277" s="21">
        <f t="shared" si="58"/>
        <v>0</v>
      </c>
      <c r="Z277" s="21">
        <f t="shared" si="58"/>
        <v>0</v>
      </c>
      <c r="AA277" s="21">
        <f t="shared" si="58"/>
        <v>0</v>
      </c>
      <c r="AB277" s="21">
        <f t="shared" si="58"/>
        <v>0</v>
      </c>
      <c r="AC277" s="21">
        <f t="shared" si="58"/>
        <v>0</v>
      </c>
      <c r="AD277" s="21">
        <f t="shared" si="58"/>
        <v>0</v>
      </c>
      <c r="AE277" s="21">
        <f t="shared" si="58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:AE279" si="59">+C280+C281+C282</f>
        <v>0</v>
      </c>
      <c r="D279" s="21">
        <f t="shared" si="59"/>
        <v>0</v>
      </c>
      <c r="E279" s="21">
        <f t="shared" si="59"/>
        <v>0</v>
      </c>
      <c r="F279" s="21">
        <f t="shared" si="59"/>
        <v>0</v>
      </c>
      <c r="G279" s="21">
        <f t="shared" si="59"/>
        <v>0</v>
      </c>
      <c r="H279" s="21">
        <f t="shared" si="59"/>
        <v>0</v>
      </c>
      <c r="I279" s="21">
        <f t="shared" si="59"/>
        <v>0</v>
      </c>
      <c r="J279" s="21">
        <f t="shared" si="59"/>
        <v>0</v>
      </c>
      <c r="K279" s="21">
        <f t="shared" si="59"/>
        <v>0</v>
      </c>
      <c r="L279" s="21">
        <f t="shared" si="59"/>
        <v>0</v>
      </c>
      <c r="M279" s="21">
        <f t="shared" si="59"/>
        <v>0</v>
      </c>
      <c r="N279" s="21">
        <f t="shared" si="59"/>
        <v>0</v>
      </c>
      <c r="O279" s="21">
        <f t="shared" si="59"/>
        <v>0</v>
      </c>
      <c r="P279" s="21">
        <f t="shared" si="59"/>
        <v>0</v>
      </c>
      <c r="Q279" s="21">
        <f t="shared" si="59"/>
        <v>0</v>
      </c>
      <c r="R279" s="21">
        <f t="shared" si="59"/>
        <v>0</v>
      </c>
      <c r="S279" s="21">
        <f t="shared" si="59"/>
        <v>0</v>
      </c>
      <c r="T279" s="21">
        <f t="shared" si="59"/>
        <v>0</v>
      </c>
      <c r="U279" s="21">
        <f t="shared" si="59"/>
        <v>0</v>
      </c>
      <c r="V279" s="21">
        <f t="shared" si="59"/>
        <v>0</v>
      </c>
      <c r="W279" s="21">
        <f t="shared" si="59"/>
        <v>0</v>
      </c>
      <c r="X279" s="21">
        <f t="shared" si="59"/>
        <v>0</v>
      </c>
      <c r="Y279" s="21">
        <f t="shared" si="59"/>
        <v>0</v>
      </c>
      <c r="Z279" s="21">
        <f t="shared" si="59"/>
        <v>0</v>
      </c>
      <c r="AA279" s="21">
        <f t="shared" si="59"/>
        <v>0</v>
      </c>
      <c r="AB279" s="21">
        <f t="shared" si="59"/>
        <v>0</v>
      </c>
      <c r="AC279" s="21">
        <f t="shared" si="59"/>
        <v>0</v>
      </c>
      <c r="AD279" s="21">
        <f t="shared" si="59"/>
        <v>0</v>
      </c>
      <c r="AE279" s="21">
        <f t="shared" si="59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0">+C288+C289+C290</f>
        <v>0</v>
      </c>
      <c r="D287" s="21">
        <f t="shared" si="60"/>
        <v>0</v>
      </c>
      <c r="E287" s="21">
        <f t="shared" si="60"/>
        <v>0</v>
      </c>
      <c r="F287" s="21">
        <f t="shared" si="60"/>
        <v>0</v>
      </c>
      <c r="G287" s="21">
        <f t="shared" si="60"/>
        <v>0</v>
      </c>
      <c r="H287" s="21">
        <f t="shared" si="60"/>
        <v>0</v>
      </c>
      <c r="I287" s="21">
        <f t="shared" si="60"/>
        <v>0</v>
      </c>
      <c r="J287" s="21">
        <f t="shared" si="60"/>
        <v>0</v>
      </c>
      <c r="K287" s="21">
        <f t="shared" si="60"/>
        <v>0</v>
      </c>
      <c r="L287" s="21">
        <f t="shared" si="60"/>
        <v>0</v>
      </c>
      <c r="M287" s="21">
        <f t="shared" si="60"/>
        <v>0</v>
      </c>
      <c r="N287" s="21">
        <f t="shared" si="60"/>
        <v>0</v>
      </c>
      <c r="O287" s="21">
        <f t="shared" si="60"/>
        <v>0</v>
      </c>
      <c r="P287" s="21">
        <f t="shared" si="60"/>
        <v>0</v>
      </c>
      <c r="Q287" s="21">
        <f t="shared" si="60"/>
        <v>0</v>
      </c>
      <c r="R287" s="21">
        <f t="shared" si="60"/>
        <v>0</v>
      </c>
      <c r="S287" s="21">
        <f t="shared" si="60"/>
        <v>0</v>
      </c>
      <c r="T287" s="21">
        <f t="shared" si="60"/>
        <v>0</v>
      </c>
      <c r="U287" s="21">
        <f t="shared" si="60"/>
        <v>0</v>
      </c>
      <c r="V287" s="21">
        <f t="shared" si="60"/>
        <v>0</v>
      </c>
      <c r="W287" s="21">
        <f t="shared" si="60"/>
        <v>0</v>
      </c>
      <c r="X287" s="21">
        <f t="shared" si="60"/>
        <v>0</v>
      </c>
      <c r="Y287" s="21">
        <f t="shared" si="60"/>
        <v>0</v>
      </c>
      <c r="Z287" s="21">
        <f t="shared" si="60"/>
        <v>0</v>
      </c>
      <c r="AA287" s="21">
        <f t="shared" si="60"/>
        <v>0</v>
      </c>
      <c r="AB287" s="21">
        <f t="shared" si="60"/>
        <v>0</v>
      </c>
      <c r="AC287" s="21">
        <f t="shared" si="60"/>
        <v>0</v>
      </c>
      <c r="AD287" s="21">
        <f t="shared" si="60"/>
        <v>0</v>
      </c>
      <c r="AE287" s="21">
        <f t="shared" si="60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 t="shared" ref="C291:AE291" si="61">+C292+C293</f>
        <v>0</v>
      </c>
      <c r="D291" s="21">
        <f t="shared" si="61"/>
        <v>0</v>
      </c>
      <c r="E291" s="21">
        <f t="shared" si="61"/>
        <v>0</v>
      </c>
      <c r="F291" s="21">
        <f t="shared" si="61"/>
        <v>0</v>
      </c>
      <c r="G291" s="21">
        <f t="shared" si="61"/>
        <v>0</v>
      </c>
      <c r="H291" s="21">
        <f t="shared" si="61"/>
        <v>0</v>
      </c>
      <c r="I291" s="21">
        <f t="shared" si="61"/>
        <v>0</v>
      </c>
      <c r="J291" s="21">
        <f t="shared" si="61"/>
        <v>0</v>
      </c>
      <c r="K291" s="21">
        <f t="shared" si="61"/>
        <v>0</v>
      </c>
      <c r="L291" s="21">
        <f t="shared" si="61"/>
        <v>0</v>
      </c>
      <c r="M291" s="21">
        <f t="shared" si="61"/>
        <v>0</v>
      </c>
      <c r="N291" s="21">
        <f t="shared" si="61"/>
        <v>0</v>
      </c>
      <c r="O291" s="21">
        <f t="shared" si="61"/>
        <v>0</v>
      </c>
      <c r="P291" s="21">
        <f t="shared" si="61"/>
        <v>0</v>
      </c>
      <c r="Q291" s="21">
        <f t="shared" si="61"/>
        <v>0</v>
      </c>
      <c r="R291" s="21">
        <f t="shared" si="61"/>
        <v>0</v>
      </c>
      <c r="S291" s="21">
        <f t="shared" si="61"/>
        <v>0</v>
      </c>
      <c r="T291" s="21">
        <f t="shared" si="61"/>
        <v>0</v>
      </c>
      <c r="U291" s="21">
        <f t="shared" si="61"/>
        <v>0</v>
      </c>
      <c r="V291" s="21">
        <f t="shared" si="61"/>
        <v>0</v>
      </c>
      <c r="W291" s="21">
        <f t="shared" si="61"/>
        <v>0</v>
      </c>
      <c r="X291" s="21">
        <f t="shared" si="61"/>
        <v>0</v>
      </c>
      <c r="Y291" s="21">
        <f t="shared" si="61"/>
        <v>0</v>
      </c>
      <c r="Z291" s="21">
        <f t="shared" si="61"/>
        <v>0</v>
      </c>
      <c r="AA291" s="21">
        <f t="shared" si="61"/>
        <v>0</v>
      </c>
      <c r="AB291" s="21">
        <f t="shared" si="61"/>
        <v>0</v>
      </c>
      <c r="AC291" s="21">
        <f t="shared" si="61"/>
        <v>0</v>
      </c>
      <c r="AD291" s="21">
        <f t="shared" si="61"/>
        <v>0</v>
      </c>
      <c r="AE291" s="21">
        <f t="shared" si="61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x14ac:dyDescent="0.2">
      <c r="A297" s="12" t="s">
        <v>548</v>
      </c>
      <c r="B297" s="7" t="s">
        <v>804</v>
      </c>
      <c r="C297" s="28">
        <f t="shared" ref="C297:AE297" si="62">+C298+C383+C391+C399+C407+C415+C423+C424</f>
        <v>0</v>
      </c>
      <c r="D297" s="28">
        <f t="shared" si="62"/>
        <v>0</v>
      </c>
      <c r="E297" s="28">
        <f t="shared" si="62"/>
        <v>0</v>
      </c>
      <c r="F297" s="28">
        <f t="shared" si="62"/>
        <v>0</v>
      </c>
      <c r="G297" s="28">
        <f t="shared" si="62"/>
        <v>0</v>
      </c>
      <c r="H297" s="28">
        <f t="shared" si="62"/>
        <v>0</v>
      </c>
      <c r="I297" s="28">
        <f t="shared" si="62"/>
        <v>0</v>
      </c>
      <c r="J297" s="28">
        <f t="shared" si="62"/>
        <v>0</v>
      </c>
      <c r="K297" s="28">
        <f t="shared" si="62"/>
        <v>0</v>
      </c>
      <c r="L297" s="28">
        <f t="shared" si="62"/>
        <v>0</v>
      </c>
      <c r="M297" s="28">
        <f t="shared" si="62"/>
        <v>0</v>
      </c>
      <c r="N297" s="28">
        <f t="shared" si="62"/>
        <v>0</v>
      </c>
      <c r="O297" s="28">
        <f t="shared" si="62"/>
        <v>0</v>
      </c>
      <c r="P297" s="28">
        <f t="shared" si="62"/>
        <v>0</v>
      </c>
      <c r="Q297" s="28">
        <f t="shared" si="62"/>
        <v>0</v>
      </c>
      <c r="R297" s="28">
        <f t="shared" si="62"/>
        <v>0</v>
      </c>
      <c r="S297" s="28">
        <f t="shared" si="62"/>
        <v>0</v>
      </c>
      <c r="T297" s="28">
        <f t="shared" si="62"/>
        <v>0</v>
      </c>
      <c r="U297" s="28">
        <f t="shared" si="62"/>
        <v>0</v>
      </c>
      <c r="V297" s="28">
        <f t="shared" si="62"/>
        <v>0</v>
      </c>
      <c r="W297" s="28">
        <f t="shared" si="62"/>
        <v>0</v>
      </c>
      <c r="X297" s="28">
        <f t="shared" si="62"/>
        <v>0</v>
      </c>
      <c r="Y297" s="28">
        <f t="shared" si="62"/>
        <v>0</v>
      </c>
      <c r="Z297" s="28">
        <f t="shared" si="62"/>
        <v>0</v>
      </c>
      <c r="AA297" s="28">
        <f t="shared" si="62"/>
        <v>0</v>
      </c>
      <c r="AB297" s="28">
        <f t="shared" si="62"/>
        <v>0</v>
      </c>
      <c r="AC297" s="28">
        <f t="shared" si="62"/>
        <v>0</v>
      </c>
      <c r="AD297" s="28">
        <f t="shared" si="62"/>
        <v>0</v>
      </c>
      <c r="AE297" s="28">
        <f t="shared" si="62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63">+C299+C367</f>
        <v>0</v>
      </c>
      <c r="D298" s="21">
        <f t="shared" si="63"/>
        <v>0</v>
      </c>
      <c r="E298" s="21">
        <f t="shared" si="63"/>
        <v>0</v>
      </c>
      <c r="F298" s="21">
        <f t="shared" si="63"/>
        <v>0</v>
      </c>
      <c r="G298" s="21">
        <f t="shared" si="63"/>
        <v>0</v>
      </c>
      <c r="H298" s="21">
        <f t="shared" si="63"/>
        <v>0</v>
      </c>
      <c r="I298" s="21">
        <f t="shared" si="63"/>
        <v>0</v>
      </c>
      <c r="J298" s="21">
        <f t="shared" si="63"/>
        <v>0</v>
      </c>
      <c r="K298" s="21">
        <f t="shared" si="63"/>
        <v>0</v>
      </c>
      <c r="L298" s="21">
        <f t="shared" si="63"/>
        <v>0</v>
      </c>
      <c r="M298" s="21">
        <f t="shared" si="63"/>
        <v>0</v>
      </c>
      <c r="N298" s="21">
        <f t="shared" si="63"/>
        <v>0</v>
      </c>
      <c r="O298" s="21">
        <f t="shared" si="63"/>
        <v>0</v>
      </c>
      <c r="P298" s="21">
        <f t="shared" si="63"/>
        <v>0</v>
      </c>
      <c r="Q298" s="21">
        <f t="shared" si="63"/>
        <v>0</v>
      </c>
      <c r="R298" s="21">
        <f t="shared" si="63"/>
        <v>0</v>
      </c>
      <c r="S298" s="21">
        <f t="shared" si="63"/>
        <v>0</v>
      </c>
      <c r="T298" s="21">
        <f t="shared" si="63"/>
        <v>0</v>
      </c>
      <c r="U298" s="21">
        <f t="shared" si="63"/>
        <v>0</v>
      </c>
      <c r="V298" s="21">
        <f t="shared" si="63"/>
        <v>0</v>
      </c>
      <c r="W298" s="21">
        <f t="shared" si="63"/>
        <v>0</v>
      </c>
      <c r="X298" s="21">
        <f t="shared" si="63"/>
        <v>0</v>
      </c>
      <c r="Y298" s="21">
        <f t="shared" si="63"/>
        <v>0</v>
      </c>
      <c r="Z298" s="21">
        <f t="shared" si="63"/>
        <v>0</v>
      </c>
      <c r="AA298" s="21">
        <f t="shared" si="63"/>
        <v>0</v>
      </c>
      <c r="AB298" s="21">
        <f t="shared" si="63"/>
        <v>0</v>
      </c>
      <c r="AC298" s="21">
        <f t="shared" si="63"/>
        <v>0</v>
      </c>
      <c r="AD298" s="21">
        <f t="shared" si="63"/>
        <v>0</v>
      </c>
      <c r="AE298" s="21">
        <f t="shared" si="63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64">+C300+C349+C364</f>
        <v>0</v>
      </c>
      <c r="D299" s="21">
        <f t="shared" si="64"/>
        <v>0</v>
      </c>
      <c r="E299" s="21">
        <f t="shared" si="64"/>
        <v>0</v>
      </c>
      <c r="F299" s="21">
        <f t="shared" si="64"/>
        <v>0</v>
      </c>
      <c r="G299" s="21">
        <f t="shared" si="64"/>
        <v>0</v>
      </c>
      <c r="H299" s="21">
        <f t="shared" si="64"/>
        <v>0</v>
      </c>
      <c r="I299" s="21">
        <f t="shared" si="64"/>
        <v>0</v>
      </c>
      <c r="J299" s="21">
        <f t="shared" si="64"/>
        <v>0</v>
      </c>
      <c r="K299" s="21">
        <f t="shared" si="64"/>
        <v>0</v>
      </c>
      <c r="L299" s="21">
        <f t="shared" si="64"/>
        <v>0</v>
      </c>
      <c r="M299" s="21">
        <f t="shared" si="64"/>
        <v>0</v>
      </c>
      <c r="N299" s="21">
        <f t="shared" si="64"/>
        <v>0</v>
      </c>
      <c r="O299" s="21">
        <f t="shared" si="64"/>
        <v>0</v>
      </c>
      <c r="P299" s="21">
        <f t="shared" si="64"/>
        <v>0</v>
      </c>
      <c r="Q299" s="21">
        <f t="shared" si="64"/>
        <v>0</v>
      </c>
      <c r="R299" s="21">
        <f t="shared" si="64"/>
        <v>0</v>
      </c>
      <c r="S299" s="21">
        <f t="shared" si="64"/>
        <v>0</v>
      </c>
      <c r="T299" s="21">
        <f t="shared" si="64"/>
        <v>0</v>
      </c>
      <c r="U299" s="21">
        <f t="shared" si="64"/>
        <v>0</v>
      </c>
      <c r="V299" s="21">
        <f t="shared" si="64"/>
        <v>0</v>
      </c>
      <c r="W299" s="21">
        <f t="shared" si="64"/>
        <v>0</v>
      </c>
      <c r="X299" s="21">
        <f t="shared" si="64"/>
        <v>0</v>
      </c>
      <c r="Y299" s="21">
        <f t="shared" si="64"/>
        <v>0</v>
      </c>
      <c r="Z299" s="21">
        <f t="shared" si="64"/>
        <v>0</v>
      </c>
      <c r="AA299" s="21">
        <f t="shared" si="64"/>
        <v>0</v>
      </c>
      <c r="AB299" s="21">
        <f t="shared" si="64"/>
        <v>0</v>
      </c>
      <c r="AC299" s="21">
        <f t="shared" si="64"/>
        <v>0</v>
      </c>
      <c r="AD299" s="21">
        <f t="shared" si="64"/>
        <v>0</v>
      </c>
      <c r="AE299" s="21">
        <f t="shared" si="64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65">+C301+C341</f>
        <v>0</v>
      </c>
      <c r="D300" s="21">
        <f t="shared" si="65"/>
        <v>0</v>
      </c>
      <c r="E300" s="21">
        <f t="shared" si="65"/>
        <v>0</v>
      </c>
      <c r="F300" s="21">
        <f t="shared" si="65"/>
        <v>0</v>
      </c>
      <c r="G300" s="21">
        <f t="shared" si="65"/>
        <v>0</v>
      </c>
      <c r="H300" s="21">
        <f t="shared" si="65"/>
        <v>0</v>
      </c>
      <c r="I300" s="21">
        <f t="shared" si="65"/>
        <v>0</v>
      </c>
      <c r="J300" s="21">
        <f t="shared" si="65"/>
        <v>0</v>
      </c>
      <c r="K300" s="21">
        <f t="shared" si="65"/>
        <v>0</v>
      </c>
      <c r="L300" s="21">
        <f t="shared" si="65"/>
        <v>0</v>
      </c>
      <c r="M300" s="21">
        <f t="shared" si="65"/>
        <v>0</v>
      </c>
      <c r="N300" s="21">
        <f t="shared" si="65"/>
        <v>0</v>
      </c>
      <c r="O300" s="21">
        <f t="shared" si="65"/>
        <v>0</v>
      </c>
      <c r="P300" s="21">
        <f t="shared" si="65"/>
        <v>0</v>
      </c>
      <c r="Q300" s="21">
        <f t="shared" si="65"/>
        <v>0</v>
      </c>
      <c r="R300" s="21">
        <f t="shared" si="65"/>
        <v>0</v>
      </c>
      <c r="S300" s="21">
        <f t="shared" si="65"/>
        <v>0</v>
      </c>
      <c r="T300" s="21">
        <f t="shared" si="65"/>
        <v>0</v>
      </c>
      <c r="U300" s="21">
        <f t="shared" si="65"/>
        <v>0</v>
      </c>
      <c r="V300" s="21">
        <f t="shared" si="65"/>
        <v>0</v>
      </c>
      <c r="W300" s="21">
        <f t="shared" si="65"/>
        <v>0</v>
      </c>
      <c r="X300" s="21">
        <f t="shared" si="65"/>
        <v>0</v>
      </c>
      <c r="Y300" s="21">
        <f t="shared" si="65"/>
        <v>0</v>
      </c>
      <c r="Z300" s="21">
        <f t="shared" si="65"/>
        <v>0</v>
      </c>
      <c r="AA300" s="21">
        <f t="shared" si="65"/>
        <v>0</v>
      </c>
      <c r="AB300" s="21">
        <f t="shared" si="65"/>
        <v>0</v>
      </c>
      <c r="AC300" s="21">
        <f t="shared" si="65"/>
        <v>0</v>
      </c>
      <c r="AD300" s="21">
        <f t="shared" si="65"/>
        <v>0</v>
      </c>
      <c r="AE300" s="21">
        <f t="shared" si="65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6">+C302+C315+C328</f>
        <v>0</v>
      </c>
      <c r="D301" s="21">
        <f t="shared" si="66"/>
        <v>0</v>
      </c>
      <c r="E301" s="21">
        <f t="shared" si="66"/>
        <v>0</v>
      </c>
      <c r="F301" s="21">
        <f t="shared" si="66"/>
        <v>0</v>
      </c>
      <c r="G301" s="21">
        <f t="shared" si="66"/>
        <v>0</v>
      </c>
      <c r="H301" s="21">
        <f t="shared" si="66"/>
        <v>0</v>
      </c>
      <c r="I301" s="21">
        <f t="shared" si="66"/>
        <v>0</v>
      </c>
      <c r="J301" s="21">
        <f t="shared" si="66"/>
        <v>0</v>
      </c>
      <c r="K301" s="21">
        <f t="shared" si="66"/>
        <v>0</v>
      </c>
      <c r="L301" s="21">
        <f t="shared" si="66"/>
        <v>0</v>
      </c>
      <c r="M301" s="21">
        <f t="shared" si="66"/>
        <v>0</v>
      </c>
      <c r="N301" s="21">
        <f t="shared" si="66"/>
        <v>0</v>
      </c>
      <c r="O301" s="21">
        <f t="shared" si="66"/>
        <v>0</v>
      </c>
      <c r="P301" s="21">
        <f t="shared" si="66"/>
        <v>0</v>
      </c>
      <c r="Q301" s="21">
        <f t="shared" si="66"/>
        <v>0</v>
      </c>
      <c r="R301" s="21">
        <f t="shared" si="66"/>
        <v>0</v>
      </c>
      <c r="S301" s="21">
        <f t="shared" si="66"/>
        <v>0</v>
      </c>
      <c r="T301" s="21">
        <f t="shared" si="66"/>
        <v>0</v>
      </c>
      <c r="U301" s="21">
        <f t="shared" si="66"/>
        <v>0</v>
      </c>
      <c r="V301" s="21">
        <f t="shared" si="66"/>
        <v>0</v>
      </c>
      <c r="W301" s="21">
        <f t="shared" si="66"/>
        <v>0</v>
      </c>
      <c r="X301" s="21">
        <f t="shared" si="66"/>
        <v>0</v>
      </c>
      <c r="Y301" s="21">
        <f t="shared" si="66"/>
        <v>0</v>
      </c>
      <c r="Z301" s="21">
        <f t="shared" si="66"/>
        <v>0</v>
      </c>
      <c r="AA301" s="21">
        <f t="shared" si="66"/>
        <v>0</v>
      </c>
      <c r="AB301" s="21">
        <f t="shared" si="66"/>
        <v>0</v>
      </c>
      <c r="AC301" s="21">
        <f t="shared" si="66"/>
        <v>0</v>
      </c>
      <c r="AD301" s="21">
        <f t="shared" si="66"/>
        <v>0</v>
      </c>
      <c r="AE301" s="21">
        <f t="shared" si="66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67">+C303+C304+C305+C306+C307+C308+C309+C310+C311+C312+C313+C314</f>
        <v>0</v>
      </c>
      <c r="D302" s="21">
        <f t="shared" si="67"/>
        <v>0</v>
      </c>
      <c r="E302" s="21">
        <f t="shared" si="67"/>
        <v>0</v>
      </c>
      <c r="F302" s="21">
        <f t="shared" si="67"/>
        <v>0</v>
      </c>
      <c r="G302" s="21">
        <f t="shared" si="67"/>
        <v>0</v>
      </c>
      <c r="H302" s="21">
        <f t="shared" si="67"/>
        <v>0</v>
      </c>
      <c r="I302" s="21">
        <f t="shared" si="67"/>
        <v>0</v>
      </c>
      <c r="J302" s="21">
        <f t="shared" si="67"/>
        <v>0</v>
      </c>
      <c r="K302" s="21">
        <f t="shared" si="67"/>
        <v>0</v>
      </c>
      <c r="L302" s="21">
        <f t="shared" si="67"/>
        <v>0</v>
      </c>
      <c r="M302" s="21">
        <f t="shared" si="67"/>
        <v>0</v>
      </c>
      <c r="N302" s="21">
        <f t="shared" si="67"/>
        <v>0</v>
      </c>
      <c r="O302" s="21">
        <f t="shared" si="67"/>
        <v>0</v>
      </c>
      <c r="P302" s="21">
        <f t="shared" si="67"/>
        <v>0</v>
      </c>
      <c r="Q302" s="21">
        <f t="shared" si="67"/>
        <v>0</v>
      </c>
      <c r="R302" s="21">
        <f t="shared" si="67"/>
        <v>0</v>
      </c>
      <c r="S302" s="21">
        <f t="shared" si="67"/>
        <v>0</v>
      </c>
      <c r="T302" s="21">
        <f t="shared" si="67"/>
        <v>0</v>
      </c>
      <c r="U302" s="21">
        <f t="shared" si="67"/>
        <v>0</v>
      </c>
      <c r="V302" s="21">
        <f t="shared" si="67"/>
        <v>0</v>
      </c>
      <c r="W302" s="21">
        <f t="shared" si="67"/>
        <v>0</v>
      </c>
      <c r="X302" s="21">
        <f t="shared" si="67"/>
        <v>0</v>
      </c>
      <c r="Y302" s="21">
        <f t="shared" si="67"/>
        <v>0</v>
      </c>
      <c r="Z302" s="21">
        <f t="shared" si="67"/>
        <v>0</v>
      </c>
      <c r="AA302" s="21">
        <f t="shared" si="67"/>
        <v>0</v>
      </c>
      <c r="AB302" s="21">
        <f t="shared" si="67"/>
        <v>0</v>
      </c>
      <c r="AC302" s="21">
        <f t="shared" si="67"/>
        <v>0</v>
      </c>
      <c r="AD302" s="21">
        <f t="shared" si="67"/>
        <v>0</v>
      </c>
      <c r="AE302" s="21">
        <f t="shared" si="67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68">+C316+C317+C318+C319+C320+C321+C322+C323+C324+C325+C326+C327</f>
        <v>0</v>
      </c>
      <c r="D315" s="21">
        <f t="shared" si="68"/>
        <v>0</v>
      </c>
      <c r="E315" s="21">
        <f t="shared" si="68"/>
        <v>0</v>
      </c>
      <c r="F315" s="21">
        <f t="shared" si="68"/>
        <v>0</v>
      </c>
      <c r="G315" s="21">
        <f t="shared" si="68"/>
        <v>0</v>
      </c>
      <c r="H315" s="21">
        <f t="shared" si="68"/>
        <v>0</v>
      </c>
      <c r="I315" s="21">
        <f t="shared" si="68"/>
        <v>0</v>
      </c>
      <c r="J315" s="21">
        <f t="shared" si="68"/>
        <v>0</v>
      </c>
      <c r="K315" s="21">
        <f t="shared" si="68"/>
        <v>0</v>
      </c>
      <c r="L315" s="21">
        <f t="shared" si="68"/>
        <v>0</v>
      </c>
      <c r="M315" s="21">
        <f t="shared" si="68"/>
        <v>0</v>
      </c>
      <c r="N315" s="21">
        <f t="shared" si="68"/>
        <v>0</v>
      </c>
      <c r="O315" s="21">
        <f t="shared" si="68"/>
        <v>0</v>
      </c>
      <c r="P315" s="21">
        <f t="shared" si="68"/>
        <v>0</v>
      </c>
      <c r="Q315" s="21">
        <f t="shared" si="68"/>
        <v>0</v>
      </c>
      <c r="R315" s="21">
        <f t="shared" si="68"/>
        <v>0</v>
      </c>
      <c r="S315" s="21">
        <f t="shared" si="68"/>
        <v>0</v>
      </c>
      <c r="T315" s="21">
        <f t="shared" si="68"/>
        <v>0</v>
      </c>
      <c r="U315" s="21">
        <f t="shared" si="68"/>
        <v>0</v>
      </c>
      <c r="V315" s="21">
        <f t="shared" si="68"/>
        <v>0</v>
      </c>
      <c r="W315" s="21">
        <f t="shared" si="68"/>
        <v>0</v>
      </c>
      <c r="X315" s="21">
        <f t="shared" si="68"/>
        <v>0</v>
      </c>
      <c r="Y315" s="21">
        <f t="shared" si="68"/>
        <v>0</v>
      </c>
      <c r="Z315" s="21">
        <f t="shared" si="68"/>
        <v>0</v>
      </c>
      <c r="AA315" s="21">
        <f t="shared" si="68"/>
        <v>0</v>
      </c>
      <c r="AB315" s="21">
        <f t="shared" si="68"/>
        <v>0</v>
      </c>
      <c r="AC315" s="21">
        <f t="shared" si="68"/>
        <v>0</v>
      </c>
      <c r="AD315" s="21">
        <f t="shared" si="68"/>
        <v>0</v>
      </c>
      <c r="AE315" s="21">
        <f t="shared" si="68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69">+C329+C330+C331+C332+C333+C334+C335+C336+C337+C338+C339+C340</f>
        <v>0</v>
      </c>
      <c r="D328" s="21">
        <f t="shared" si="69"/>
        <v>0</v>
      </c>
      <c r="E328" s="21">
        <f t="shared" si="69"/>
        <v>0</v>
      </c>
      <c r="F328" s="21">
        <f t="shared" si="69"/>
        <v>0</v>
      </c>
      <c r="G328" s="21">
        <f t="shared" si="69"/>
        <v>0</v>
      </c>
      <c r="H328" s="21">
        <f t="shared" si="69"/>
        <v>0</v>
      </c>
      <c r="I328" s="21">
        <f t="shared" si="69"/>
        <v>0</v>
      </c>
      <c r="J328" s="21">
        <f t="shared" si="69"/>
        <v>0</v>
      </c>
      <c r="K328" s="21">
        <f t="shared" si="69"/>
        <v>0</v>
      </c>
      <c r="L328" s="21">
        <f t="shared" si="69"/>
        <v>0</v>
      </c>
      <c r="M328" s="21">
        <f t="shared" si="69"/>
        <v>0</v>
      </c>
      <c r="N328" s="21">
        <f t="shared" si="69"/>
        <v>0</v>
      </c>
      <c r="O328" s="21">
        <f t="shared" si="69"/>
        <v>0</v>
      </c>
      <c r="P328" s="21">
        <f t="shared" si="69"/>
        <v>0</v>
      </c>
      <c r="Q328" s="21">
        <f t="shared" si="69"/>
        <v>0</v>
      </c>
      <c r="R328" s="21">
        <f t="shared" si="69"/>
        <v>0</v>
      </c>
      <c r="S328" s="21">
        <f t="shared" si="69"/>
        <v>0</v>
      </c>
      <c r="T328" s="21">
        <f t="shared" si="69"/>
        <v>0</v>
      </c>
      <c r="U328" s="21">
        <f t="shared" si="69"/>
        <v>0</v>
      </c>
      <c r="V328" s="21">
        <f t="shared" si="69"/>
        <v>0</v>
      </c>
      <c r="W328" s="21">
        <f t="shared" si="69"/>
        <v>0</v>
      </c>
      <c r="X328" s="21">
        <f t="shared" si="69"/>
        <v>0</v>
      </c>
      <c r="Y328" s="21">
        <f t="shared" si="69"/>
        <v>0</v>
      </c>
      <c r="Z328" s="21">
        <f t="shared" si="69"/>
        <v>0</v>
      </c>
      <c r="AA328" s="21">
        <f t="shared" si="69"/>
        <v>0</v>
      </c>
      <c r="AB328" s="21">
        <f t="shared" si="69"/>
        <v>0</v>
      </c>
      <c r="AC328" s="21">
        <f t="shared" si="69"/>
        <v>0</v>
      </c>
      <c r="AD328" s="21">
        <f t="shared" si="69"/>
        <v>0</v>
      </c>
      <c r="AE328" s="21">
        <f t="shared" si="69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0">+C342+C343+C344+C345+C346+C347+C348</f>
        <v>0</v>
      </c>
      <c r="D341" s="21">
        <f t="shared" si="70"/>
        <v>0</v>
      </c>
      <c r="E341" s="21">
        <f t="shared" si="70"/>
        <v>0</v>
      </c>
      <c r="F341" s="21">
        <f t="shared" si="70"/>
        <v>0</v>
      </c>
      <c r="G341" s="21">
        <f t="shared" si="70"/>
        <v>0</v>
      </c>
      <c r="H341" s="21">
        <f t="shared" si="70"/>
        <v>0</v>
      </c>
      <c r="I341" s="21">
        <f t="shared" si="70"/>
        <v>0</v>
      </c>
      <c r="J341" s="21">
        <f t="shared" si="70"/>
        <v>0</v>
      </c>
      <c r="K341" s="21">
        <f t="shared" si="70"/>
        <v>0</v>
      </c>
      <c r="L341" s="21">
        <f t="shared" si="70"/>
        <v>0</v>
      </c>
      <c r="M341" s="21">
        <f t="shared" si="70"/>
        <v>0</v>
      </c>
      <c r="N341" s="21">
        <f t="shared" si="70"/>
        <v>0</v>
      </c>
      <c r="O341" s="21">
        <f t="shared" si="70"/>
        <v>0</v>
      </c>
      <c r="P341" s="21">
        <f t="shared" si="70"/>
        <v>0</v>
      </c>
      <c r="Q341" s="21">
        <f t="shared" si="70"/>
        <v>0</v>
      </c>
      <c r="R341" s="21">
        <f t="shared" si="70"/>
        <v>0</v>
      </c>
      <c r="S341" s="21">
        <f t="shared" si="70"/>
        <v>0</v>
      </c>
      <c r="T341" s="21">
        <f t="shared" si="70"/>
        <v>0</v>
      </c>
      <c r="U341" s="21">
        <f t="shared" si="70"/>
        <v>0</v>
      </c>
      <c r="V341" s="21">
        <f t="shared" si="70"/>
        <v>0</v>
      </c>
      <c r="W341" s="21">
        <f t="shared" si="70"/>
        <v>0</v>
      </c>
      <c r="X341" s="21">
        <f t="shared" si="70"/>
        <v>0</v>
      </c>
      <c r="Y341" s="21">
        <f t="shared" si="70"/>
        <v>0</v>
      </c>
      <c r="Z341" s="21">
        <f t="shared" si="70"/>
        <v>0</v>
      </c>
      <c r="AA341" s="21">
        <f t="shared" si="70"/>
        <v>0</v>
      </c>
      <c r="AB341" s="21">
        <f t="shared" si="70"/>
        <v>0</v>
      </c>
      <c r="AC341" s="21">
        <f t="shared" si="70"/>
        <v>0</v>
      </c>
      <c r="AD341" s="21">
        <f t="shared" si="70"/>
        <v>0</v>
      </c>
      <c r="AE341" s="21">
        <f t="shared" si="70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1">+C350+C355+C358+C363</f>
        <v>0</v>
      </c>
      <c r="D349" s="21">
        <f t="shared" si="71"/>
        <v>0</v>
      </c>
      <c r="E349" s="21">
        <f t="shared" si="71"/>
        <v>0</v>
      </c>
      <c r="F349" s="21">
        <f t="shared" si="71"/>
        <v>0</v>
      </c>
      <c r="G349" s="21">
        <f t="shared" si="71"/>
        <v>0</v>
      </c>
      <c r="H349" s="21">
        <f t="shared" si="71"/>
        <v>0</v>
      </c>
      <c r="I349" s="21">
        <f t="shared" si="71"/>
        <v>0</v>
      </c>
      <c r="J349" s="21">
        <f t="shared" si="71"/>
        <v>0</v>
      </c>
      <c r="K349" s="21">
        <f t="shared" si="71"/>
        <v>0</v>
      </c>
      <c r="L349" s="21">
        <f t="shared" si="71"/>
        <v>0</v>
      </c>
      <c r="M349" s="21">
        <f t="shared" si="71"/>
        <v>0</v>
      </c>
      <c r="N349" s="21">
        <f t="shared" si="71"/>
        <v>0</v>
      </c>
      <c r="O349" s="21">
        <f t="shared" si="71"/>
        <v>0</v>
      </c>
      <c r="P349" s="21">
        <f t="shared" si="71"/>
        <v>0</v>
      </c>
      <c r="Q349" s="21">
        <f t="shared" si="71"/>
        <v>0</v>
      </c>
      <c r="R349" s="21">
        <f t="shared" si="71"/>
        <v>0</v>
      </c>
      <c r="S349" s="21">
        <f t="shared" si="71"/>
        <v>0</v>
      </c>
      <c r="T349" s="21">
        <f t="shared" si="71"/>
        <v>0</v>
      </c>
      <c r="U349" s="21">
        <f t="shared" si="71"/>
        <v>0</v>
      </c>
      <c r="V349" s="21">
        <f t="shared" si="71"/>
        <v>0</v>
      </c>
      <c r="W349" s="21">
        <f t="shared" si="71"/>
        <v>0</v>
      </c>
      <c r="X349" s="21">
        <f t="shared" si="71"/>
        <v>0</v>
      </c>
      <c r="Y349" s="21">
        <f t="shared" si="71"/>
        <v>0</v>
      </c>
      <c r="Z349" s="21">
        <f t="shared" si="71"/>
        <v>0</v>
      </c>
      <c r="AA349" s="21">
        <f t="shared" si="71"/>
        <v>0</v>
      </c>
      <c r="AB349" s="21">
        <f t="shared" si="71"/>
        <v>0</v>
      </c>
      <c r="AC349" s="21">
        <f t="shared" si="71"/>
        <v>0</v>
      </c>
      <c r="AD349" s="21">
        <f t="shared" si="71"/>
        <v>0</v>
      </c>
      <c r="AE349" s="21">
        <f t="shared" si="71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2">+C351+C352+C353+C354</f>
        <v>0</v>
      </c>
      <c r="D350" s="21">
        <f t="shared" si="72"/>
        <v>0</v>
      </c>
      <c r="E350" s="21">
        <f t="shared" si="72"/>
        <v>0</v>
      </c>
      <c r="F350" s="21">
        <f t="shared" si="72"/>
        <v>0</v>
      </c>
      <c r="G350" s="21">
        <f t="shared" si="72"/>
        <v>0</v>
      </c>
      <c r="H350" s="21">
        <f t="shared" si="72"/>
        <v>0</v>
      </c>
      <c r="I350" s="21">
        <f t="shared" si="72"/>
        <v>0</v>
      </c>
      <c r="J350" s="21">
        <f t="shared" si="72"/>
        <v>0</v>
      </c>
      <c r="K350" s="21">
        <f t="shared" si="72"/>
        <v>0</v>
      </c>
      <c r="L350" s="21">
        <f t="shared" si="72"/>
        <v>0</v>
      </c>
      <c r="M350" s="21">
        <f t="shared" si="72"/>
        <v>0</v>
      </c>
      <c r="N350" s="21">
        <f t="shared" si="72"/>
        <v>0</v>
      </c>
      <c r="O350" s="21">
        <f t="shared" si="72"/>
        <v>0</v>
      </c>
      <c r="P350" s="21">
        <f t="shared" si="72"/>
        <v>0</v>
      </c>
      <c r="Q350" s="21">
        <f t="shared" si="72"/>
        <v>0</v>
      </c>
      <c r="R350" s="21">
        <f t="shared" si="72"/>
        <v>0</v>
      </c>
      <c r="S350" s="21">
        <f t="shared" si="72"/>
        <v>0</v>
      </c>
      <c r="T350" s="21">
        <f t="shared" si="72"/>
        <v>0</v>
      </c>
      <c r="U350" s="21">
        <f t="shared" si="72"/>
        <v>0</v>
      </c>
      <c r="V350" s="21">
        <f t="shared" si="72"/>
        <v>0</v>
      </c>
      <c r="W350" s="21">
        <f t="shared" si="72"/>
        <v>0</v>
      </c>
      <c r="X350" s="21">
        <f t="shared" si="72"/>
        <v>0</v>
      </c>
      <c r="Y350" s="21">
        <f t="shared" si="72"/>
        <v>0</v>
      </c>
      <c r="Z350" s="21">
        <f t="shared" si="72"/>
        <v>0</v>
      </c>
      <c r="AA350" s="21">
        <f t="shared" si="72"/>
        <v>0</v>
      </c>
      <c r="AB350" s="21">
        <f t="shared" si="72"/>
        <v>0</v>
      </c>
      <c r="AC350" s="21">
        <f t="shared" si="72"/>
        <v>0</v>
      </c>
      <c r="AD350" s="21">
        <f t="shared" si="72"/>
        <v>0</v>
      </c>
      <c r="AE350" s="21">
        <f t="shared" si="72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3">+C356+C357</f>
        <v>0</v>
      </c>
      <c r="D355" s="21">
        <f t="shared" si="73"/>
        <v>0</v>
      </c>
      <c r="E355" s="21">
        <f t="shared" si="73"/>
        <v>0</v>
      </c>
      <c r="F355" s="21">
        <f t="shared" si="73"/>
        <v>0</v>
      </c>
      <c r="G355" s="21">
        <f t="shared" si="73"/>
        <v>0</v>
      </c>
      <c r="H355" s="21">
        <f t="shared" si="73"/>
        <v>0</v>
      </c>
      <c r="I355" s="21">
        <f t="shared" si="73"/>
        <v>0</v>
      </c>
      <c r="J355" s="21">
        <f t="shared" si="73"/>
        <v>0</v>
      </c>
      <c r="K355" s="21">
        <f t="shared" si="73"/>
        <v>0</v>
      </c>
      <c r="L355" s="21">
        <f t="shared" si="73"/>
        <v>0</v>
      </c>
      <c r="M355" s="21">
        <f t="shared" si="73"/>
        <v>0</v>
      </c>
      <c r="N355" s="21">
        <f t="shared" si="73"/>
        <v>0</v>
      </c>
      <c r="O355" s="21">
        <f t="shared" si="73"/>
        <v>0</v>
      </c>
      <c r="P355" s="21">
        <f t="shared" si="73"/>
        <v>0</v>
      </c>
      <c r="Q355" s="21">
        <f t="shared" si="73"/>
        <v>0</v>
      </c>
      <c r="R355" s="21">
        <f t="shared" si="73"/>
        <v>0</v>
      </c>
      <c r="S355" s="21">
        <f t="shared" si="73"/>
        <v>0</v>
      </c>
      <c r="T355" s="21">
        <f t="shared" si="73"/>
        <v>0</v>
      </c>
      <c r="U355" s="21">
        <f t="shared" si="73"/>
        <v>0</v>
      </c>
      <c r="V355" s="21">
        <f t="shared" si="73"/>
        <v>0</v>
      </c>
      <c r="W355" s="21">
        <f t="shared" si="73"/>
        <v>0</v>
      </c>
      <c r="X355" s="21">
        <f t="shared" si="73"/>
        <v>0</v>
      </c>
      <c r="Y355" s="21">
        <f t="shared" si="73"/>
        <v>0</v>
      </c>
      <c r="Z355" s="21">
        <f t="shared" si="73"/>
        <v>0</v>
      </c>
      <c r="AA355" s="21">
        <f t="shared" si="73"/>
        <v>0</v>
      </c>
      <c r="AB355" s="21">
        <f t="shared" si="73"/>
        <v>0</v>
      </c>
      <c r="AC355" s="21">
        <f t="shared" si="73"/>
        <v>0</v>
      </c>
      <c r="AD355" s="21">
        <f t="shared" si="73"/>
        <v>0</v>
      </c>
      <c r="AE355" s="21">
        <f t="shared" si="73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4">+C359+C362</f>
        <v>0</v>
      </c>
      <c r="D358" s="21">
        <f t="shared" si="74"/>
        <v>0</v>
      </c>
      <c r="E358" s="21">
        <f t="shared" si="74"/>
        <v>0</v>
      </c>
      <c r="F358" s="21">
        <f t="shared" si="74"/>
        <v>0</v>
      </c>
      <c r="G358" s="21">
        <f t="shared" si="74"/>
        <v>0</v>
      </c>
      <c r="H358" s="21">
        <f t="shared" si="74"/>
        <v>0</v>
      </c>
      <c r="I358" s="21">
        <f t="shared" si="74"/>
        <v>0</v>
      </c>
      <c r="J358" s="21">
        <f t="shared" si="74"/>
        <v>0</v>
      </c>
      <c r="K358" s="21">
        <f t="shared" si="74"/>
        <v>0</v>
      </c>
      <c r="L358" s="21">
        <f t="shared" si="74"/>
        <v>0</v>
      </c>
      <c r="M358" s="21">
        <f t="shared" si="74"/>
        <v>0</v>
      </c>
      <c r="N358" s="21">
        <f t="shared" si="74"/>
        <v>0</v>
      </c>
      <c r="O358" s="21">
        <f t="shared" si="74"/>
        <v>0</v>
      </c>
      <c r="P358" s="21">
        <f t="shared" si="74"/>
        <v>0</v>
      </c>
      <c r="Q358" s="21">
        <f t="shared" si="74"/>
        <v>0</v>
      </c>
      <c r="R358" s="21">
        <f t="shared" si="74"/>
        <v>0</v>
      </c>
      <c r="S358" s="21">
        <f t="shared" si="74"/>
        <v>0</v>
      </c>
      <c r="T358" s="21">
        <f t="shared" si="74"/>
        <v>0</v>
      </c>
      <c r="U358" s="21">
        <f t="shared" si="74"/>
        <v>0</v>
      </c>
      <c r="V358" s="21">
        <f t="shared" si="74"/>
        <v>0</v>
      </c>
      <c r="W358" s="21">
        <f t="shared" si="74"/>
        <v>0</v>
      </c>
      <c r="X358" s="21">
        <f t="shared" si="74"/>
        <v>0</v>
      </c>
      <c r="Y358" s="21">
        <f t="shared" si="74"/>
        <v>0</v>
      </c>
      <c r="Z358" s="21">
        <f t="shared" si="74"/>
        <v>0</v>
      </c>
      <c r="AA358" s="21">
        <f t="shared" si="74"/>
        <v>0</v>
      </c>
      <c r="AB358" s="21">
        <f t="shared" si="74"/>
        <v>0</v>
      </c>
      <c r="AC358" s="21">
        <f t="shared" si="74"/>
        <v>0</v>
      </c>
      <c r="AD358" s="21">
        <f t="shared" si="74"/>
        <v>0</v>
      </c>
      <c r="AE358" s="21">
        <f t="shared" si="74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5">+C360+C361</f>
        <v>0</v>
      </c>
      <c r="D359" s="21">
        <f t="shared" si="75"/>
        <v>0</v>
      </c>
      <c r="E359" s="21">
        <f t="shared" si="75"/>
        <v>0</v>
      </c>
      <c r="F359" s="21">
        <f t="shared" si="75"/>
        <v>0</v>
      </c>
      <c r="G359" s="21">
        <f t="shared" si="75"/>
        <v>0</v>
      </c>
      <c r="H359" s="21">
        <f t="shared" si="75"/>
        <v>0</v>
      </c>
      <c r="I359" s="21">
        <f t="shared" si="75"/>
        <v>0</v>
      </c>
      <c r="J359" s="21">
        <f t="shared" si="75"/>
        <v>0</v>
      </c>
      <c r="K359" s="21">
        <f t="shared" si="75"/>
        <v>0</v>
      </c>
      <c r="L359" s="21">
        <f t="shared" si="75"/>
        <v>0</v>
      </c>
      <c r="M359" s="21">
        <f t="shared" si="75"/>
        <v>0</v>
      </c>
      <c r="N359" s="21">
        <f t="shared" si="75"/>
        <v>0</v>
      </c>
      <c r="O359" s="21">
        <f t="shared" si="75"/>
        <v>0</v>
      </c>
      <c r="P359" s="21">
        <f t="shared" si="75"/>
        <v>0</v>
      </c>
      <c r="Q359" s="21">
        <f t="shared" si="75"/>
        <v>0</v>
      </c>
      <c r="R359" s="21">
        <f t="shared" si="75"/>
        <v>0</v>
      </c>
      <c r="S359" s="21">
        <f t="shared" si="75"/>
        <v>0</v>
      </c>
      <c r="T359" s="21">
        <f t="shared" si="75"/>
        <v>0</v>
      </c>
      <c r="U359" s="21">
        <f t="shared" si="75"/>
        <v>0</v>
      </c>
      <c r="V359" s="21">
        <f t="shared" si="75"/>
        <v>0</v>
      </c>
      <c r="W359" s="21">
        <f t="shared" si="75"/>
        <v>0</v>
      </c>
      <c r="X359" s="21">
        <f t="shared" si="75"/>
        <v>0</v>
      </c>
      <c r="Y359" s="21">
        <f t="shared" si="75"/>
        <v>0</v>
      </c>
      <c r="Z359" s="21">
        <f t="shared" si="75"/>
        <v>0</v>
      </c>
      <c r="AA359" s="21">
        <f t="shared" si="75"/>
        <v>0</v>
      </c>
      <c r="AB359" s="21">
        <f t="shared" si="75"/>
        <v>0</v>
      </c>
      <c r="AC359" s="21">
        <f t="shared" si="75"/>
        <v>0</v>
      </c>
      <c r="AD359" s="21">
        <f t="shared" si="75"/>
        <v>0</v>
      </c>
      <c r="AE359" s="21">
        <f t="shared" si="75"/>
        <v>0</v>
      </c>
    </row>
    <row r="360" spans="1:31" x14ac:dyDescent="0.2">
      <c r="A360" s="9" t="s">
        <v>624</v>
      </c>
      <c r="B360" s="4" t="s">
        <v>556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x14ac:dyDescent="0.2">
      <c r="A361" s="9" t="s">
        <v>625</v>
      </c>
      <c r="B361" s="4" t="s">
        <v>592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x14ac:dyDescent="0.2">
      <c r="A362" s="9" t="s">
        <v>626</v>
      </c>
      <c r="B362" s="4" t="s">
        <v>627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x14ac:dyDescent="0.2">
      <c r="A363" s="9" t="s">
        <v>628</v>
      </c>
      <c r="B363" s="4" t="s">
        <v>629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x14ac:dyDescent="0.2">
      <c r="A364" s="9" t="s">
        <v>630</v>
      </c>
      <c r="B364" s="4" t="s">
        <v>631</v>
      </c>
      <c r="C364" s="21">
        <f t="shared" ref="C364:AE364" si="76">+C365+C366</f>
        <v>0</v>
      </c>
      <c r="D364" s="21">
        <f t="shared" si="76"/>
        <v>0</v>
      </c>
      <c r="E364" s="21">
        <f t="shared" si="76"/>
        <v>0</v>
      </c>
      <c r="F364" s="21">
        <f t="shared" si="76"/>
        <v>0</v>
      </c>
      <c r="G364" s="21">
        <f t="shared" si="76"/>
        <v>0</v>
      </c>
      <c r="H364" s="21">
        <f t="shared" si="76"/>
        <v>0</v>
      </c>
      <c r="I364" s="21">
        <f t="shared" si="76"/>
        <v>0</v>
      </c>
      <c r="J364" s="21">
        <f t="shared" si="76"/>
        <v>0</v>
      </c>
      <c r="K364" s="21">
        <f t="shared" si="76"/>
        <v>0</v>
      </c>
      <c r="L364" s="21">
        <f t="shared" si="76"/>
        <v>0</v>
      </c>
      <c r="M364" s="21">
        <f t="shared" si="76"/>
        <v>0</v>
      </c>
      <c r="N364" s="21">
        <f t="shared" si="76"/>
        <v>0</v>
      </c>
      <c r="O364" s="21">
        <f t="shared" si="76"/>
        <v>0</v>
      </c>
      <c r="P364" s="21">
        <f t="shared" si="76"/>
        <v>0</v>
      </c>
      <c r="Q364" s="21">
        <f t="shared" si="76"/>
        <v>0</v>
      </c>
      <c r="R364" s="21">
        <f t="shared" si="76"/>
        <v>0</v>
      </c>
      <c r="S364" s="21">
        <f t="shared" si="76"/>
        <v>0</v>
      </c>
      <c r="T364" s="21">
        <f t="shared" si="76"/>
        <v>0</v>
      </c>
      <c r="U364" s="21">
        <f t="shared" si="76"/>
        <v>0</v>
      </c>
      <c r="V364" s="21">
        <f t="shared" si="76"/>
        <v>0</v>
      </c>
      <c r="W364" s="21">
        <f t="shared" si="76"/>
        <v>0</v>
      </c>
      <c r="X364" s="21">
        <f t="shared" si="76"/>
        <v>0</v>
      </c>
      <c r="Y364" s="21">
        <f t="shared" si="76"/>
        <v>0</v>
      </c>
      <c r="Z364" s="21">
        <f t="shared" si="76"/>
        <v>0</v>
      </c>
      <c r="AA364" s="21">
        <f t="shared" si="76"/>
        <v>0</v>
      </c>
      <c r="AB364" s="21">
        <f t="shared" si="76"/>
        <v>0</v>
      </c>
      <c r="AC364" s="21">
        <f t="shared" si="76"/>
        <v>0</v>
      </c>
      <c r="AD364" s="21">
        <f t="shared" si="76"/>
        <v>0</v>
      </c>
      <c r="AE364" s="21">
        <f t="shared" si="76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77">C368+C371+C374+C377+C380</f>
        <v>0</v>
      </c>
      <c r="D367" s="21">
        <f t="shared" si="77"/>
        <v>0</v>
      </c>
      <c r="E367" s="21">
        <f t="shared" si="77"/>
        <v>0</v>
      </c>
      <c r="F367" s="21">
        <f t="shared" si="77"/>
        <v>0</v>
      </c>
      <c r="G367" s="21">
        <f t="shared" si="77"/>
        <v>0</v>
      </c>
      <c r="H367" s="21">
        <f t="shared" si="77"/>
        <v>0</v>
      </c>
      <c r="I367" s="21">
        <f t="shared" si="77"/>
        <v>0</v>
      </c>
      <c r="J367" s="21">
        <f t="shared" si="77"/>
        <v>0</v>
      </c>
      <c r="K367" s="21">
        <f t="shared" si="77"/>
        <v>0</v>
      </c>
      <c r="L367" s="21">
        <f t="shared" si="77"/>
        <v>0</v>
      </c>
      <c r="M367" s="21">
        <f t="shared" si="77"/>
        <v>0</v>
      </c>
      <c r="N367" s="21">
        <f t="shared" si="77"/>
        <v>0</v>
      </c>
      <c r="O367" s="21">
        <f t="shared" si="77"/>
        <v>0</v>
      </c>
      <c r="P367" s="21">
        <f t="shared" si="77"/>
        <v>0</v>
      </c>
      <c r="Q367" s="21">
        <f t="shared" si="77"/>
        <v>0</v>
      </c>
      <c r="R367" s="21">
        <f t="shared" si="77"/>
        <v>0</v>
      </c>
      <c r="S367" s="21">
        <f t="shared" si="77"/>
        <v>0</v>
      </c>
      <c r="T367" s="21">
        <f t="shared" si="77"/>
        <v>0</v>
      </c>
      <c r="U367" s="21">
        <f t="shared" si="77"/>
        <v>0</v>
      </c>
      <c r="V367" s="21">
        <f t="shared" si="77"/>
        <v>0</v>
      </c>
      <c r="W367" s="21">
        <f t="shared" si="77"/>
        <v>0</v>
      </c>
      <c r="X367" s="21">
        <f t="shared" si="77"/>
        <v>0</v>
      </c>
      <c r="Y367" s="21">
        <f t="shared" si="77"/>
        <v>0</v>
      </c>
      <c r="Z367" s="21">
        <f t="shared" si="77"/>
        <v>0</v>
      </c>
      <c r="AA367" s="21">
        <f t="shared" si="77"/>
        <v>0</v>
      </c>
      <c r="AB367" s="21">
        <f t="shared" si="77"/>
        <v>0</v>
      </c>
      <c r="AC367" s="21">
        <f t="shared" si="77"/>
        <v>0</v>
      </c>
      <c r="AD367" s="21">
        <f t="shared" si="77"/>
        <v>0</v>
      </c>
      <c r="AE367" s="21">
        <f t="shared" si="77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78">+C369+C370</f>
        <v>0</v>
      </c>
      <c r="D368" s="21">
        <f t="shared" si="78"/>
        <v>0</v>
      </c>
      <c r="E368" s="21">
        <f t="shared" si="78"/>
        <v>0</v>
      </c>
      <c r="F368" s="21">
        <f t="shared" si="78"/>
        <v>0</v>
      </c>
      <c r="G368" s="21">
        <f t="shared" si="78"/>
        <v>0</v>
      </c>
      <c r="H368" s="21">
        <f t="shared" si="78"/>
        <v>0</v>
      </c>
      <c r="I368" s="21">
        <f t="shared" si="78"/>
        <v>0</v>
      </c>
      <c r="J368" s="21">
        <f t="shared" si="78"/>
        <v>0</v>
      </c>
      <c r="K368" s="21">
        <f t="shared" si="78"/>
        <v>0</v>
      </c>
      <c r="L368" s="21">
        <f t="shared" si="78"/>
        <v>0</v>
      </c>
      <c r="M368" s="21">
        <f t="shared" si="78"/>
        <v>0</v>
      </c>
      <c r="N368" s="21">
        <f t="shared" si="78"/>
        <v>0</v>
      </c>
      <c r="O368" s="21">
        <f t="shared" si="78"/>
        <v>0</v>
      </c>
      <c r="P368" s="21">
        <f t="shared" si="78"/>
        <v>0</v>
      </c>
      <c r="Q368" s="21">
        <f t="shared" si="78"/>
        <v>0</v>
      </c>
      <c r="R368" s="21">
        <f t="shared" si="78"/>
        <v>0</v>
      </c>
      <c r="S368" s="21">
        <f t="shared" si="78"/>
        <v>0</v>
      </c>
      <c r="T368" s="21">
        <f t="shared" si="78"/>
        <v>0</v>
      </c>
      <c r="U368" s="21">
        <f t="shared" si="78"/>
        <v>0</v>
      </c>
      <c r="V368" s="21">
        <f t="shared" si="78"/>
        <v>0</v>
      </c>
      <c r="W368" s="21">
        <f t="shared" si="78"/>
        <v>0</v>
      </c>
      <c r="X368" s="21">
        <f t="shared" si="78"/>
        <v>0</v>
      </c>
      <c r="Y368" s="21">
        <f t="shared" si="78"/>
        <v>0</v>
      </c>
      <c r="Z368" s="21">
        <f t="shared" si="78"/>
        <v>0</v>
      </c>
      <c r="AA368" s="21">
        <f t="shared" si="78"/>
        <v>0</v>
      </c>
      <c r="AB368" s="21">
        <f t="shared" si="78"/>
        <v>0</v>
      </c>
      <c r="AC368" s="21">
        <f t="shared" si="78"/>
        <v>0</v>
      </c>
      <c r="AD368" s="21">
        <f t="shared" si="78"/>
        <v>0</v>
      </c>
      <c r="AE368" s="21">
        <f t="shared" si="78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79">+C372+C373</f>
        <v>0</v>
      </c>
      <c r="D371" s="21">
        <f t="shared" si="79"/>
        <v>0</v>
      </c>
      <c r="E371" s="21">
        <f t="shared" si="79"/>
        <v>0</v>
      </c>
      <c r="F371" s="21">
        <f t="shared" si="79"/>
        <v>0</v>
      </c>
      <c r="G371" s="21">
        <f t="shared" si="79"/>
        <v>0</v>
      </c>
      <c r="H371" s="21">
        <f t="shared" si="79"/>
        <v>0</v>
      </c>
      <c r="I371" s="21">
        <f t="shared" si="79"/>
        <v>0</v>
      </c>
      <c r="J371" s="21">
        <f t="shared" si="79"/>
        <v>0</v>
      </c>
      <c r="K371" s="21">
        <f t="shared" si="79"/>
        <v>0</v>
      </c>
      <c r="L371" s="21">
        <f t="shared" si="79"/>
        <v>0</v>
      </c>
      <c r="M371" s="21">
        <f t="shared" si="79"/>
        <v>0</v>
      </c>
      <c r="N371" s="21">
        <f t="shared" si="79"/>
        <v>0</v>
      </c>
      <c r="O371" s="21">
        <f t="shared" si="79"/>
        <v>0</v>
      </c>
      <c r="P371" s="21">
        <f t="shared" si="79"/>
        <v>0</v>
      </c>
      <c r="Q371" s="21">
        <f t="shared" si="79"/>
        <v>0</v>
      </c>
      <c r="R371" s="21">
        <f t="shared" si="79"/>
        <v>0</v>
      </c>
      <c r="S371" s="21">
        <f t="shared" si="79"/>
        <v>0</v>
      </c>
      <c r="T371" s="21">
        <f t="shared" si="79"/>
        <v>0</v>
      </c>
      <c r="U371" s="21">
        <f t="shared" si="79"/>
        <v>0</v>
      </c>
      <c r="V371" s="21">
        <f t="shared" si="79"/>
        <v>0</v>
      </c>
      <c r="W371" s="21">
        <f t="shared" si="79"/>
        <v>0</v>
      </c>
      <c r="X371" s="21">
        <f t="shared" si="79"/>
        <v>0</v>
      </c>
      <c r="Y371" s="21">
        <f t="shared" si="79"/>
        <v>0</v>
      </c>
      <c r="Z371" s="21">
        <f t="shared" si="79"/>
        <v>0</v>
      </c>
      <c r="AA371" s="21">
        <f t="shared" si="79"/>
        <v>0</v>
      </c>
      <c r="AB371" s="21">
        <f t="shared" si="79"/>
        <v>0</v>
      </c>
      <c r="AC371" s="21">
        <f t="shared" si="79"/>
        <v>0</v>
      </c>
      <c r="AD371" s="21">
        <f t="shared" si="79"/>
        <v>0</v>
      </c>
      <c r="AE371" s="21">
        <f t="shared" si="79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0">+C375+C376</f>
        <v>0</v>
      </c>
      <c r="D374" s="21">
        <f t="shared" si="80"/>
        <v>0</v>
      </c>
      <c r="E374" s="21">
        <f t="shared" si="80"/>
        <v>0</v>
      </c>
      <c r="F374" s="21">
        <f t="shared" si="80"/>
        <v>0</v>
      </c>
      <c r="G374" s="21">
        <f t="shared" si="80"/>
        <v>0</v>
      </c>
      <c r="H374" s="21">
        <f t="shared" si="80"/>
        <v>0</v>
      </c>
      <c r="I374" s="21">
        <f t="shared" si="80"/>
        <v>0</v>
      </c>
      <c r="J374" s="21">
        <f t="shared" si="80"/>
        <v>0</v>
      </c>
      <c r="K374" s="21">
        <f t="shared" si="80"/>
        <v>0</v>
      </c>
      <c r="L374" s="21">
        <f t="shared" si="80"/>
        <v>0</v>
      </c>
      <c r="M374" s="21">
        <f t="shared" si="80"/>
        <v>0</v>
      </c>
      <c r="N374" s="21">
        <f t="shared" si="80"/>
        <v>0</v>
      </c>
      <c r="O374" s="21">
        <f t="shared" si="80"/>
        <v>0</v>
      </c>
      <c r="P374" s="21">
        <f t="shared" si="80"/>
        <v>0</v>
      </c>
      <c r="Q374" s="21">
        <f t="shared" si="80"/>
        <v>0</v>
      </c>
      <c r="R374" s="21">
        <f t="shared" si="80"/>
        <v>0</v>
      </c>
      <c r="S374" s="21">
        <f t="shared" si="80"/>
        <v>0</v>
      </c>
      <c r="T374" s="21">
        <f t="shared" si="80"/>
        <v>0</v>
      </c>
      <c r="U374" s="21">
        <f t="shared" si="80"/>
        <v>0</v>
      </c>
      <c r="V374" s="21">
        <f t="shared" si="80"/>
        <v>0</v>
      </c>
      <c r="W374" s="21">
        <f t="shared" si="80"/>
        <v>0</v>
      </c>
      <c r="X374" s="21">
        <f t="shared" si="80"/>
        <v>0</v>
      </c>
      <c r="Y374" s="21">
        <f t="shared" si="80"/>
        <v>0</v>
      </c>
      <c r="Z374" s="21">
        <f t="shared" si="80"/>
        <v>0</v>
      </c>
      <c r="AA374" s="21">
        <f t="shared" si="80"/>
        <v>0</v>
      </c>
      <c r="AB374" s="21">
        <f t="shared" si="80"/>
        <v>0</v>
      </c>
      <c r="AC374" s="21">
        <f t="shared" si="80"/>
        <v>0</v>
      </c>
      <c r="AD374" s="21">
        <f t="shared" si="80"/>
        <v>0</v>
      </c>
      <c r="AE374" s="21">
        <f t="shared" si="80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1">+C378+C379</f>
        <v>0</v>
      </c>
      <c r="D377" s="21">
        <f t="shared" si="81"/>
        <v>0</v>
      </c>
      <c r="E377" s="21">
        <f t="shared" si="81"/>
        <v>0</v>
      </c>
      <c r="F377" s="21">
        <f t="shared" si="81"/>
        <v>0</v>
      </c>
      <c r="G377" s="21">
        <f t="shared" si="81"/>
        <v>0</v>
      </c>
      <c r="H377" s="21">
        <f t="shared" si="81"/>
        <v>0</v>
      </c>
      <c r="I377" s="21">
        <f t="shared" si="81"/>
        <v>0</v>
      </c>
      <c r="J377" s="21">
        <f t="shared" si="81"/>
        <v>0</v>
      </c>
      <c r="K377" s="21">
        <f t="shared" si="81"/>
        <v>0</v>
      </c>
      <c r="L377" s="21">
        <f t="shared" si="81"/>
        <v>0</v>
      </c>
      <c r="M377" s="21">
        <f t="shared" si="81"/>
        <v>0</v>
      </c>
      <c r="N377" s="21">
        <f t="shared" si="81"/>
        <v>0</v>
      </c>
      <c r="O377" s="21">
        <f t="shared" si="81"/>
        <v>0</v>
      </c>
      <c r="P377" s="21">
        <f t="shared" si="81"/>
        <v>0</v>
      </c>
      <c r="Q377" s="21">
        <f t="shared" si="81"/>
        <v>0</v>
      </c>
      <c r="R377" s="21">
        <f t="shared" si="81"/>
        <v>0</v>
      </c>
      <c r="S377" s="21">
        <f t="shared" si="81"/>
        <v>0</v>
      </c>
      <c r="T377" s="21">
        <f t="shared" si="81"/>
        <v>0</v>
      </c>
      <c r="U377" s="21">
        <f t="shared" si="81"/>
        <v>0</v>
      </c>
      <c r="V377" s="21">
        <f t="shared" si="81"/>
        <v>0</v>
      </c>
      <c r="W377" s="21">
        <f t="shared" si="81"/>
        <v>0</v>
      </c>
      <c r="X377" s="21">
        <f t="shared" si="81"/>
        <v>0</v>
      </c>
      <c r="Y377" s="21">
        <f t="shared" si="81"/>
        <v>0</v>
      </c>
      <c r="Z377" s="21">
        <f t="shared" si="81"/>
        <v>0</v>
      </c>
      <c r="AA377" s="21">
        <f t="shared" si="81"/>
        <v>0</v>
      </c>
      <c r="AB377" s="21">
        <f t="shared" si="81"/>
        <v>0</v>
      </c>
      <c r="AC377" s="21">
        <f t="shared" si="81"/>
        <v>0</v>
      </c>
      <c r="AD377" s="21">
        <f t="shared" si="81"/>
        <v>0</v>
      </c>
      <c r="AE377" s="21">
        <f t="shared" si="81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2">+C381+C382</f>
        <v>0</v>
      </c>
      <c r="D380" s="21">
        <f t="shared" si="82"/>
        <v>0</v>
      </c>
      <c r="E380" s="21">
        <f t="shared" si="82"/>
        <v>0</v>
      </c>
      <c r="F380" s="21">
        <f t="shared" si="82"/>
        <v>0</v>
      </c>
      <c r="G380" s="21">
        <f t="shared" si="82"/>
        <v>0</v>
      </c>
      <c r="H380" s="21">
        <f t="shared" si="82"/>
        <v>0</v>
      </c>
      <c r="I380" s="21">
        <f t="shared" si="82"/>
        <v>0</v>
      </c>
      <c r="J380" s="21">
        <f t="shared" si="82"/>
        <v>0</v>
      </c>
      <c r="K380" s="21">
        <f t="shared" si="82"/>
        <v>0</v>
      </c>
      <c r="L380" s="21">
        <f t="shared" si="82"/>
        <v>0</v>
      </c>
      <c r="M380" s="21">
        <f t="shared" si="82"/>
        <v>0</v>
      </c>
      <c r="N380" s="21">
        <f t="shared" si="82"/>
        <v>0</v>
      </c>
      <c r="O380" s="21">
        <f t="shared" si="82"/>
        <v>0</v>
      </c>
      <c r="P380" s="21">
        <f t="shared" si="82"/>
        <v>0</v>
      </c>
      <c r="Q380" s="21">
        <f t="shared" si="82"/>
        <v>0</v>
      </c>
      <c r="R380" s="21">
        <f t="shared" si="82"/>
        <v>0</v>
      </c>
      <c r="S380" s="21">
        <f t="shared" si="82"/>
        <v>0</v>
      </c>
      <c r="T380" s="21">
        <f t="shared" si="82"/>
        <v>0</v>
      </c>
      <c r="U380" s="21">
        <f t="shared" si="82"/>
        <v>0</v>
      </c>
      <c r="V380" s="21">
        <f t="shared" si="82"/>
        <v>0</v>
      </c>
      <c r="W380" s="21">
        <f t="shared" si="82"/>
        <v>0</v>
      </c>
      <c r="X380" s="21">
        <f t="shared" si="82"/>
        <v>0</v>
      </c>
      <c r="Y380" s="21">
        <f t="shared" si="82"/>
        <v>0</v>
      </c>
      <c r="Z380" s="21">
        <f t="shared" si="82"/>
        <v>0</v>
      </c>
      <c r="AA380" s="21">
        <f t="shared" si="82"/>
        <v>0</v>
      </c>
      <c r="AB380" s="21">
        <f t="shared" si="82"/>
        <v>0</v>
      </c>
      <c r="AC380" s="21">
        <f t="shared" si="82"/>
        <v>0</v>
      </c>
      <c r="AD380" s="21">
        <f t="shared" si="82"/>
        <v>0</v>
      </c>
      <c r="AE380" s="21">
        <f t="shared" si="82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3">+C384+C385</f>
        <v>0</v>
      </c>
      <c r="D383" s="21">
        <f t="shared" si="83"/>
        <v>0</v>
      </c>
      <c r="E383" s="21">
        <f t="shared" si="83"/>
        <v>0</v>
      </c>
      <c r="F383" s="21">
        <f t="shared" si="83"/>
        <v>0</v>
      </c>
      <c r="G383" s="21">
        <f t="shared" si="83"/>
        <v>0</v>
      </c>
      <c r="H383" s="21">
        <f t="shared" si="83"/>
        <v>0</v>
      </c>
      <c r="I383" s="21">
        <f t="shared" si="83"/>
        <v>0</v>
      </c>
      <c r="J383" s="21">
        <f t="shared" si="83"/>
        <v>0</v>
      </c>
      <c r="K383" s="21">
        <f t="shared" si="83"/>
        <v>0</v>
      </c>
      <c r="L383" s="21">
        <f t="shared" si="83"/>
        <v>0</v>
      </c>
      <c r="M383" s="21">
        <f t="shared" si="83"/>
        <v>0</v>
      </c>
      <c r="N383" s="21">
        <f t="shared" si="83"/>
        <v>0</v>
      </c>
      <c r="O383" s="21">
        <f t="shared" si="83"/>
        <v>0</v>
      </c>
      <c r="P383" s="21">
        <f t="shared" si="83"/>
        <v>0</v>
      </c>
      <c r="Q383" s="21">
        <f t="shared" si="83"/>
        <v>0</v>
      </c>
      <c r="R383" s="21">
        <f t="shared" si="83"/>
        <v>0</v>
      </c>
      <c r="S383" s="21">
        <f t="shared" si="83"/>
        <v>0</v>
      </c>
      <c r="T383" s="21">
        <f t="shared" si="83"/>
        <v>0</v>
      </c>
      <c r="U383" s="21">
        <f t="shared" si="83"/>
        <v>0</v>
      </c>
      <c r="V383" s="21">
        <f t="shared" si="83"/>
        <v>0</v>
      </c>
      <c r="W383" s="21">
        <f t="shared" si="83"/>
        <v>0</v>
      </c>
      <c r="X383" s="21">
        <f t="shared" si="83"/>
        <v>0</v>
      </c>
      <c r="Y383" s="21">
        <f t="shared" si="83"/>
        <v>0</v>
      </c>
      <c r="Z383" s="21">
        <f t="shared" si="83"/>
        <v>0</v>
      </c>
      <c r="AA383" s="21">
        <f t="shared" si="83"/>
        <v>0</v>
      </c>
      <c r="AB383" s="21">
        <f t="shared" si="83"/>
        <v>0</v>
      </c>
      <c r="AC383" s="21">
        <f t="shared" si="83"/>
        <v>0</v>
      </c>
      <c r="AD383" s="21">
        <f t="shared" si="83"/>
        <v>0</v>
      </c>
      <c r="AE383" s="21">
        <f t="shared" si="83"/>
        <v>0</v>
      </c>
    </row>
    <row r="384" spans="1:31" x14ac:dyDescent="0.2">
      <c r="A384" s="9" t="s">
        <v>669</v>
      </c>
      <c r="B384" s="4" t="s">
        <v>670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4">+C392+C393</f>
        <v>0</v>
      </c>
      <c r="D391" s="21">
        <f t="shared" si="84"/>
        <v>0</v>
      </c>
      <c r="E391" s="21">
        <f t="shared" si="84"/>
        <v>0</v>
      </c>
      <c r="F391" s="21">
        <f t="shared" si="84"/>
        <v>0</v>
      </c>
      <c r="G391" s="21">
        <f t="shared" si="84"/>
        <v>0</v>
      </c>
      <c r="H391" s="21">
        <f t="shared" si="84"/>
        <v>0</v>
      </c>
      <c r="I391" s="21">
        <f t="shared" si="84"/>
        <v>0</v>
      </c>
      <c r="J391" s="21">
        <f t="shared" si="84"/>
        <v>0</v>
      </c>
      <c r="K391" s="21">
        <f t="shared" si="84"/>
        <v>0</v>
      </c>
      <c r="L391" s="21">
        <f t="shared" si="84"/>
        <v>0</v>
      </c>
      <c r="M391" s="21">
        <f t="shared" si="84"/>
        <v>0</v>
      </c>
      <c r="N391" s="21">
        <f t="shared" si="84"/>
        <v>0</v>
      </c>
      <c r="O391" s="21">
        <f t="shared" si="84"/>
        <v>0</v>
      </c>
      <c r="P391" s="21">
        <f t="shared" si="84"/>
        <v>0</v>
      </c>
      <c r="Q391" s="21">
        <f t="shared" si="84"/>
        <v>0</v>
      </c>
      <c r="R391" s="21">
        <f t="shared" si="84"/>
        <v>0</v>
      </c>
      <c r="S391" s="21">
        <f t="shared" si="84"/>
        <v>0</v>
      </c>
      <c r="T391" s="21">
        <f t="shared" si="84"/>
        <v>0</v>
      </c>
      <c r="U391" s="21">
        <f t="shared" si="84"/>
        <v>0</v>
      </c>
      <c r="V391" s="21">
        <f t="shared" si="84"/>
        <v>0</v>
      </c>
      <c r="W391" s="21">
        <f t="shared" si="84"/>
        <v>0</v>
      </c>
      <c r="X391" s="21">
        <f t="shared" si="84"/>
        <v>0</v>
      </c>
      <c r="Y391" s="21">
        <f t="shared" si="84"/>
        <v>0</v>
      </c>
      <c r="Z391" s="21">
        <f t="shared" si="84"/>
        <v>0</v>
      </c>
      <c r="AA391" s="21">
        <f t="shared" si="84"/>
        <v>0</v>
      </c>
      <c r="AB391" s="21">
        <f t="shared" si="84"/>
        <v>0</v>
      </c>
      <c r="AC391" s="21">
        <f t="shared" si="84"/>
        <v>0</v>
      </c>
      <c r="AD391" s="21">
        <f t="shared" si="84"/>
        <v>0</v>
      </c>
      <c r="AE391" s="21">
        <f t="shared" si="84"/>
        <v>0</v>
      </c>
    </row>
    <row r="392" spans="1:31" x14ac:dyDescent="0.2">
      <c r="A392" s="9" t="s">
        <v>679</v>
      </c>
      <c r="B392" s="4" t="s">
        <v>680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x14ac:dyDescent="0.2">
      <c r="A393" s="9" t="s">
        <v>681</v>
      </c>
      <c r="B393" s="4" t="s">
        <v>682</v>
      </c>
      <c r="C393" s="21">
        <f t="shared" ref="C393:AE393" si="85">+C394+C395+C396+C397+C398</f>
        <v>0</v>
      </c>
      <c r="D393" s="21">
        <f t="shared" si="85"/>
        <v>0</v>
      </c>
      <c r="E393" s="21">
        <f t="shared" si="85"/>
        <v>0</v>
      </c>
      <c r="F393" s="21">
        <f t="shared" si="85"/>
        <v>0</v>
      </c>
      <c r="G393" s="21">
        <f t="shared" si="85"/>
        <v>0</v>
      </c>
      <c r="H393" s="21">
        <f t="shared" si="85"/>
        <v>0</v>
      </c>
      <c r="I393" s="21">
        <f t="shared" si="85"/>
        <v>0</v>
      </c>
      <c r="J393" s="21">
        <f t="shared" si="85"/>
        <v>0</v>
      </c>
      <c r="K393" s="21">
        <f t="shared" si="85"/>
        <v>0</v>
      </c>
      <c r="L393" s="21">
        <f t="shared" si="85"/>
        <v>0</v>
      </c>
      <c r="M393" s="21">
        <f t="shared" si="85"/>
        <v>0</v>
      </c>
      <c r="N393" s="21">
        <f t="shared" si="85"/>
        <v>0</v>
      </c>
      <c r="O393" s="21">
        <f t="shared" si="85"/>
        <v>0</v>
      </c>
      <c r="P393" s="21">
        <f t="shared" si="85"/>
        <v>0</v>
      </c>
      <c r="Q393" s="21">
        <f t="shared" si="85"/>
        <v>0</v>
      </c>
      <c r="R393" s="21">
        <f t="shared" si="85"/>
        <v>0</v>
      </c>
      <c r="S393" s="21">
        <f t="shared" si="85"/>
        <v>0</v>
      </c>
      <c r="T393" s="21">
        <f t="shared" si="85"/>
        <v>0</v>
      </c>
      <c r="U393" s="21">
        <f t="shared" si="85"/>
        <v>0</v>
      </c>
      <c r="V393" s="21">
        <f t="shared" si="85"/>
        <v>0</v>
      </c>
      <c r="W393" s="21">
        <f t="shared" si="85"/>
        <v>0</v>
      </c>
      <c r="X393" s="21">
        <f t="shared" si="85"/>
        <v>0</v>
      </c>
      <c r="Y393" s="21">
        <f t="shared" si="85"/>
        <v>0</v>
      </c>
      <c r="Z393" s="21">
        <f t="shared" si="85"/>
        <v>0</v>
      </c>
      <c r="AA393" s="21">
        <f t="shared" si="85"/>
        <v>0</v>
      </c>
      <c r="AB393" s="21">
        <f t="shared" si="85"/>
        <v>0</v>
      </c>
      <c r="AC393" s="21">
        <f t="shared" si="85"/>
        <v>0</v>
      </c>
      <c r="AD393" s="21">
        <f t="shared" si="85"/>
        <v>0</v>
      </c>
      <c r="AE393" s="21">
        <f t="shared" si="85"/>
        <v>0</v>
      </c>
    </row>
    <row r="394" spans="1:31" x14ac:dyDescent="0.2">
      <c r="A394" s="9" t="s">
        <v>683</v>
      </c>
      <c r="B394" s="4" t="s">
        <v>550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6">+C400+C401</f>
        <v>0</v>
      </c>
      <c r="D399" s="21">
        <f t="shared" si="86"/>
        <v>0</v>
      </c>
      <c r="E399" s="21">
        <f t="shared" si="86"/>
        <v>0</v>
      </c>
      <c r="F399" s="21">
        <f t="shared" si="86"/>
        <v>0</v>
      </c>
      <c r="G399" s="21">
        <f t="shared" si="86"/>
        <v>0</v>
      </c>
      <c r="H399" s="21">
        <f t="shared" si="86"/>
        <v>0</v>
      </c>
      <c r="I399" s="21">
        <f t="shared" si="86"/>
        <v>0</v>
      </c>
      <c r="J399" s="21">
        <f t="shared" si="86"/>
        <v>0</v>
      </c>
      <c r="K399" s="21">
        <f t="shared" si="86"/>
        <v>0</v>
      </c>
      <c r="L399" s="21">
        <f t="shared" si="86"/>
        <v>0</v>
      </c>
      <c r="M399" s="21">
        <f t="shared" si="86"/>
        <v>0</v>
      </c>
      <c r="N399" s="21">
        <f t="shared" si="86"/>
        <v>0</v>
      </c>
      <c r="O399" s="21">
        <f t="shared" si="86"/>
        <v>0</v>
      </c>
      <c r="P399" s="21">
        <f t="shared" si="86"/>
        <v>0</v>
      </c>
      <c r="Q399" s="21">
        <f t="shared" si="86"/>
        <v>0</v>
      </c>
      <c r="R399" s="21">
        <f t="shared" si="86"/>
        <v>0</v>
      </c>
      <c r="S399" s="21">
        <f t="shared" si="86"/>
        <v>0</v>
      </c>
      <c r="T399" s="21">
        <f t="shared" si="86"/>
        <v>0</v>
      </c>
      <c r="U399" s="21">
        <f t="shared" si="86"/>
        <v>0</v>
      </c>
      <c r="V399" s="21">
        <f t="shared" si="86"/>
        <v>0</v>
      </c>
      <c r="W399" s="21">
        <f t="shared" si="86"/>
        <v>0</v>
      </c>
      <c r="X399" s="21">
        <f t="shared" si="86"/>
        <v>0</v>
      </c>
      <c r="Y399" s="21">
        <f t="shared" si="86"/>
        <v>0</v>
      </c>
      <c r="Z399" s="21">
        <f t="shared" si="86"/>
        <v>0</v>
      </c>
      <c r="AA399" s="21">
        <f t="shared" si="86"/>
        <v>0</v>
      </c>
      <c r="AB399" s="21">
        <f t="shared" si="86"/>
        <v>0</v>
      </c>
      <c r="AC399" s="21">
        <f t="shared" si="86"/>
        <v>0</v>
      </c>
      <c r="AD399" s="21">
        <f t="shared" si="86"/>
        <v>0</v>
      </c>
      <c r="AE399" s="21">
        <f t="shared" si="86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87">+C408+C409</f>
        <v>0</v>
      </c>
      <c r="D407" s="21">
        <f t="shared" si="87"/>
        <v>0</v>
      </c>
      <c r="E407" s="21">
        <f t="shared" si="87"/>
        <v>0</v>
      </c>
      <c r="F407" s="21">
        <f t="shared" si="87"/>
        <v>0</v>
      </c>
      <c r="G407" s="21">
        <f t="shared" si="87"/>
        <v>0</v>
      </c>
      <c r="H407" s="21">
        <f t="shared" si="87"/>
        <v>0</v>
      </c>
      <c r="I407" s="21">
        <f t="shared" si="87"/>
        <v>0</v>
      </c>
      <c r="J407" s="21">
        <f t="shared" si="87"/>
        <v>0</v>
      </c>
      <c r="K407" s="21">
        <f t="shared" si="87"/>
        <v>0</v>
      </c>
      <c r="L407" s="21">
        <f t="shared" si="87"/>
        <v>0</v>
      </c>
      <c r="M407" s="21">
        <f t="shared" si="87"/>
        <v>0</v>
      </c>
      <c r="N407" s="21">
        <f t="shared" si="87"/>
        <v>0</v>
      </c>
      <c r="O407" s="21">
        <f t="shared" si="87"/>
        <v>0</v>
      </c>
      <c r="P407" s="21">
        <f t="shared" si="87"/>
        <v>0</v>
      </c>
      <c r="Q407" s="21">
        <f t="shared" si="87"/>
        <v>0</v>
      </c>
      <c r="R407" s="21">
        <f t="shared" si="87"/>
        <v>0</v>
      </c>
      <c r="S407" s="21">
        <f t="shared" si="87"/>
        <v>0</v>
      </c>
      <c r="T407" s="21">
        <f t="shared" si="87"/>
        <v>0</v>
      </c>
      <c r="U407" s="21">
        <f t="shared" si="87"/>
        <v>0</v>
      </c>
      <c r="V407" s="21">
        <f t="shared" si="87"/>
        <v>0</v>
      </c>
      <c r="W407" s="21">
        <f t="shared" si="87"/>
        <v>0</v>
      </c>
      <c r="X407" s="21">
        <f t="shared" si="87"/>
        <v>0</v>
      </c>
      <c r="Y407" s="21">
        <f t="shared" si="87"/>
        <v>0</v>
      </c>
      <c r="Z407" s="21">
        <f t="shared" si="87"/>
        <v>0</v>
      </c>
      <c r="AA407" s="21">
        <f t="shared" si="87"/>
        <v>0</v>
      </c>
      <c r="AB407" s="21">
        <f t="shared" si="87"/>
        <v>0</v>
      </c>
      <c r="AC407" s="21">
        <f t="shared" si="87"/>
        <v>0</v>
      </c>
      <c r="AD407" s="21">
        <f t="shared" si="87"/>
        <v>0</v>
      </c>
      <c r="AE407" s="21">
        <f t="shared" si="87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88">+C410+C411+C412+C413+C414</f>
        <v>0</v>
      </c>
      <c r="D409" s="21">
        <f t="shared" si="88"/>
        <v>0</v>
      </c>
      <c r="E409" s="21">
        <f t="shared" si="88"/>
        <v>0</v>
      </c>
      <c r="F409" s="21">
        <f t="shared" si="88"/>
        <v>0</v>
      </c>
      <c r="G409" s="21">
        <f t="shared" si="88"/>
        <v>0</v>
      </c>
      <c r="H409" s="21">
        <f t="shared" si="88"/>
        <v>0</v>
      </c>
      <c r="I409" s="21">
        <f t="shared" si="88"/>
        <v>0</v>
      </c>
      <c r="J409" s="21">
        <f t="shared" si="88"/>
        <v>0</v>
      </c>
      <c r="K409" s="21">
        <f t="shared" si="88"/>
        <v>0</v>
      </c>
      <c r="L409" s="21">
        <f t="shared" si="88"/>
        <v>0</v>
      </c>
      <c r="M409" s="21">
        <f t="shared" si="88"/>
        <v>0</v>
      </c>
      <c r="N409" s="21">
        <f t="shared" si="88"/>
        <v>0</v>
      </c>
      <c r="O409" s="21">
        <f t="shared" si="88"/>
        <v>0</v>
      </c>
      <c r="P409" s="21">
        <f t="shared" si="88"/>
        <v>0</v>
      </c>
      <c r="Q409" s="21">
        <f t="shared" si="88"/>
        <v>0</v>
      </c>
      <c r="R409" s="21">
        <f t="shared" si="88"/>
        <v>0</v>
      </c>
      <c r="S409" s="21">
        <f t="shared" si="88"/>
        <v>0</v>
      </c>
      <c r="T409" s="21">
        <f t="shared" si="88"/>
        <v>0</v>
      </c>
      <c r="U409" s="21">
        <f t="shared" si="88"/>
        <v>0</v>
      </c>
      <c r="V409" s="21">
        <f t="shared" si="88"/>
        <v>0</v>
      </c>
      <c r="W409" s="21">
        <f t="shared" si="88"/>
        <v>0</v>
      </c>
      <c r="X409" s="21">
        <f t="shared" si="88"/>
        <v>0</v>
      </c>
      <c r="Y409" s="21">
        <f t="shared" si="88"/>
        <v>0</v>
      </c>
      <c r="Z409" s="21">
        <f t="shared" si="88"/>
        <v>0</v>
      </c>
      <c r="AA409" s="21">
        <f t="shared" si="88"/>
        <v>0</v>
      </c>
      <c r="AB409" s="21">
        <f t="shared" si="88"/>
        <v>0</v>
      </c>
      <c r="AC409" s="21">
        <f t="shared" si="88"/>
        <v>0</v>
      </c>
      <c r="AD409" s="21">
        <f t="shared" si="88"/>
        <v>0</v>
      </c>
      <c r="AE409" s="21">
        <f t="shared" si="88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89">+C416+C417</f>
        <v>0</v>
      </c>
      <c r="D415" s="21">
        <f t="shared" si="89"/>
        <v>0</v>
      </c>
      <c r="E415" s="21">
        <f t="shared" si="89"/>
        <v>0</v>
      </c>
      <c r="F415" s="21">
        <f t="shared" si="89"/>
        <v>0</v>
      </c>
      <c r="G415" s="21">
        <f t="shared" si="89"/>
        <v>0</v>
      </c>
      <c r="H415" s="21">
        <f t="shared" si="89"/>
        <v>0</v>
      </c>
      <c r="I415" s="21">
        <f t="shared" si="89"/>
        <v>0</v>
      </c>
      <c r="J415" s="21">
        <f t="shared" si="89"/>
        <v>0</v>
      </c>
      <c r="K415" s="21">
        <f t="shared" si="89"/>
        <v>0</v>
      </c>
      <c r="L415" s="21">
        <f t="shared" si="89"/>
        <v>0</v>
      </c>
      <c r="M415" s="21">
        <f t="shared" si="89"/>
        <v>0</v>
      </c>
      <c r="N415" s="21">
        <f t="shared" si="89"/>
        <v>0</v>
      </c>
      <c r="O415" s="21">
        <f t="shared" si="89"/>
        <v>0</v>
      </c>
      <c r="P415" s="21">
        <f t="shared" si="89"/>
        <v>0</v>
      </c>
      <c r="Q415" s="21">
        <f t="shared" si="89"/>
        <v>0</v>
      </c>
      <c r="R415" s="21">
        <f t="shared" si="89"/>
        <v>0</v>
      </c>
      <c r="S415" s="21">
        <f t="shared" si="89"/>
        <v>0</v>
      </c>
      <c r="T415" s="21">
        <f t="shared" si="89"/>
        <v>0</v>
      </c>
      <c r="U415" s="21">
        <f t="shared" si="89"/>
        <v>0</v>
      </c>
      <c r="V415" s="21">
        <f t="shared" si="89"/>
        <v>0</v>
      </c>
      <c r="W415" s="21">
        <f t="shared" si="89"/>
        <v>0</v>
      </c>
      <c r="X415" s="21">
        <f t="shared" si="89"/>
        <v>0</v>
      </c>
      <c r="Y415" s="21">
        <f t="shared" si="89"/>
        <v>0</v>
      </c>
      <c r="Z415" s="21">
        <f t="shared" si="89"/>
        <v>0</v>
      </c>
      <c r="AA415" s="21">
        <f t="shared" si="89"/>
        <v>0</v>
      </c>
      <c r="AB415" s="21">
        <f t="shared" si="89"/>
        <v>0</v>
      </c>
      <c r="AC415" s="21">
        <f t="shared" si="89"/>
        <v>0</v>
      </c>
      <c r="AD415" s="21">
        <f t="shared" si="89"/>
        <v>0</v>
      </c>
      <c r="AE415" s="21">
        <f t="shared" si="89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0">+C418+C419+C420+C421+C422</f>
        <v>0</v>
      </c>
      <c r="D417" s="21">
        <f t="shared" si="90"/>
        <v>0</v>
      </c>
      <c r="E417" s="21">
        <f t="shared" si="90"/>
        <v>0</v>
      </c>
      <c r="F417" s="21">
        <f t="shared" si="90"/>
        <v>0</v>
      </c>
      <c r="G417" s="21">
        <f t="shared" si="90"/>
        <v>0</v>
      </c>
      <c r="H417" s="21">
        <f t="shared" si="90"/>
        <v>0</v>
      </c>
      <c r="I417" s="21">
        <f t="shared" si="90"/>
        <v>0</v>
      </c>
      <c r="J417" s="21">
        <f t="shared" si="90"/>
        <v>0</v>
      </c>
      <c r="K417" s="21">
        <f t="shared" si="90"/>
        <v>0</v>
      </c>
      <c r="L417" s="21">
        <f t="shared" si="90"/>
        <v>0</v>
      </c>
      <c r="M417" s="21">
        <f t="shared" si="90"/>
        <v>0</v>
      </c>
      <c r="N417" s="21">
        <f t="shared" si="90"/>
        <v>0</v>
      </c>
      <c r="O417" s="21">
        <f t="shared" si="90"/>
        <v>0</v>
      </c>
      <c r="P417" s="21">
        <f t="shared" si="90"/>
        <v>0</v>
      </c>
      <c r="Q417" s="21">
        <f t="shared" si="90"/>
        <v>0</v>
      </c>
      <c r="R417" s="21">
        <f t="shared" si="90"/>
        <v>0</v>
      </c>
      <c r="S417" s="21">
        <f t="shared" si="90"/>
        <v>0</v>
      </c>
      <c r="T417" s="21">
        <f t="shared" si="90"/>
        <v>0</v>
      </c>
      <c r="U417" s="21">
        <f t="shared" si="90"/>
        <v>0</v>
      </c>
      <c r="V417" s="21">
        <f t="shared" si="90"/>
        <v>0</v>
      </c>
      <c r="W417" s="21">
        <f t="shared" si="90"/>
        <v>0</v>
      </c>
      <c r="X417" s="21">
        <f t="shared" si="90"/>
        <v>0</v>
      </c>
      <c r="Y417" s="21">
        <f t="shared" si="90"/>
        <v>0</v>
      </c>
      <c r="Z417" s="21">
        <f t="shared" si="90"/>
        <v>0</v>
      </c>
      <c r="AA417" s="21">
        <f t="shared" si="90"/>
        <v>0</v>
      </c>
      <c r="AB417" s="21">
        <f t="shared" si="90"/>
        <v>0</v>
      </c>
      <c r="AC417" s="21">
        <f t="shared" si="90"/>
        <v>0</v>
      </c>
      <c r="AD417" s="21">
        <f t="shared" si="90"/>
        <v>0</v>
      </c>
      <c r="AE417" s="21">
        <f t="shared" si="90"/>
        <v>0</v>
      </c>
    </row>
    <row r="418" spans="1:31" x14ac:dyDescent="0.2">
      <c r="A418" s="9" t="s">
        <v>713</v>
      </c>
      <c r="B418" s="4" t="s">
        <v>550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1">+C426+C430+C431+C434</f>
        <v>0</v>
      </c>
      <c r="D425" s="28">
        <f t="shared" si="91"/>
        <v>0</v>
      </c>
      <c r="E425" s="28">
        <f t="shared" si="91"/>
        <v>0</v>
      </c>
      <c r="F425" s="28">
        <f t="shared" si="91"/>
        <v>0</v>
      </c>
      <c r="G425" s="28">
        <f t="shared" si="91"/>
        <v>0</v>
      </c>
      <c r="H425" s="28">
        <f t="shared" si="91"/>
        <v>0</v>
      </c>
      <c r="I425" s="28">
        <f t="shared" si="91"/>
        <v>0</v>
      </c>
      <c r="J425" s="28">
        <f t="shared" si="91"/>
        <v>0</v>
      </c>
      <c r="K425" s="28">
        <f t="shared" si="91"/>
        <v>0</v>
      </c>
      <c r="L425" s="28">
        <f t="shared" si="91"/>
        <v>0</v>
      </c>
      <c r="M425" s="28">
        <f t="shared" si="91"/>
        <v>0</v>
      </c>
      <c r="N425" s="28">
        <f t="shared" si="91"/>
        <v>0</v>
      </c>
      <c r="O425" s="28">
        <f t="shared" si="91"/>
        <v>0</v>
      </c>
      <c r="P425" s="28">
        <f t="shared" si="91"/>
        <v>0</v>
      </c>
      <c r="Q425" s="28">
        <f t="shared" si="91"/>
        <v>0</v>
      </c>
      <c r="R425" s="28">
        <f t="shared" si="91"/>
        <v>0</v>
      </c>
      <c r="S425" s="28">
        <f t="shared" si="91"/>
        <v>0</v>
      </c>
      <c r="T425" s="28">
        <f t="shared" si="91"/>
        <v>0</v>
      </c>
      <c r="U425" s="28">
        <f t="shared" si="91"/>
        <v>0</v>
      </c>
      <c r="V425" s="28">
        <f t="shared" si="91"/>
        <v>0</v>
      </c>
      <c r="W425" s="28">
        <f t="shared" si="91"/>
        <v>0</v>
      </c>
      <c r="X425" s="28">
        <f t="shared" si="91"/>
        <v>0</v>
      </c>
      <c r="Y425" s="28">
        <f t="shared" si="91"/>
        <v>0</v>
      </c>
      <c r="Z425" s="28">
        <f t="shared" si="91"/>
        <v>0</v>
      </c>
      <c r="AA425" s="28">
        <f t="shared" si="91"/>
        <v>0</v>
      </c>
      <c r="AB425" s="28">
        <f t="shared" si="91"/>
        <v>0</v>
      </c>
      <c r="AC425" s="28">
        <f t="shared" si="91"/>
        <v>0</v>
      </c>
      <c r="AD425" s="28">
        <f t="shared" si="91"/>
        <v>0</v>
      </c>
      <c r="AE425" s="28">
        <f t="shared" si="91"/>
        <v>0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2">
      <c r="A431" s="80" t="s">
        <v>730</v>
      </c>
      <c r="B431" s="4" t="s">
        <v>731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2">+C441+C442</f>
        <v>0</v>
      </c>
      <c r="D440" s="21">
        <f t="shared" si="92"/>
        <v>0</v>
      </c>
      <c r="E440" s="21">
        <f t="shared" si="92"/>
        <v>0</v>
      </c>
      <c r="F440" s="21">
        <f t="shared" si="92"/>
        <v>0</v>
      </c>
      <c r="G440" s="21">
        <f t="shared" si="92"/>
        <v>0</v>
      </c>
      <c r="H440" s="21">
        <f t="shared" si="92"/>
        <v>0</v>
      </c>
      <c r="I440" s="21">
        <f t="shared" si="92"/>
        <v>0</v>
      </c>
      <c r="J440" s="21">
        <f t="shared" si="92"/>
        <v>0</v>
      </c>
      <c r="K440" s="21">
        <f t="shared" si="92"/>
        <v>0</v>
      </c>
      <c r="L440" s="21">
        <f t="shared" si="92"/>
        <v>0</v>
      </c>
      <c r="M440" s="21">
        <f t="shared" si="92"/>
        <v>0</v>
      </c>
      <c r="N440" s="21">
        <f t="shared" si="92"/>
        <v>0</v>
      </c>
      <c r="O440" s="21">
        <f t="shared" si="92"/>
        <v>0</v>
      </c>
      <c r="P440" s="21">
        <f t="shared" si="92"/>
        <v>0</v>
      </c>
      <c r="Q440" s="21">
        <f t="shared" si="92"/>
        <v>0</v>
      </c>
      <c r="R440" s="21">
        <f t="shared" si="92"/>
        <v>0</v>
      </c>
      <c r="S440" s="21">
        <f t="shared" si="92"/>
        <v>0</v>
      </c>
      <c r="T440" s="21">
        <f t="shared" si="92"/>
        <v>0</v>
      </c>
      <c r="U440" s="21">
        <f t="shared" si="92"/>
        <v>0</v>
      </c>
      <c r="V440" s="21">
        <f t="shared" si="92"/>
        <v>0</v>
      </c>
      <c r="W440" s="21">
        <f t="shared" si="92"/>
        <v>0</v>
      </c>
      <c r="X440" s="21">
        <f t="shared" si="92"/>
        <v>0</v>
      </c>
      <c r="Y440" s="21">
        <f t="shared" si="92"/>
        <v>0</v>
      </c>
      <c r="Z440" s="21">
        <f t="shared" si="92"/>
        <v>0</v>
      </c>
      <c r="AA440" s="21">
        <f t="shared" si="92"/>
        <v>0</v>
      </c>
      <c r="AB440" s="21">
        <f t="shared" si="92"/>
        <v>0</v>
      </c>
      <c r="AC440" s="21">
        <f t="shared" si="92"/>
        <v>0</v>
      </c>
      <c r="AD440" s="21">
        <f t="shared" si="92"/>
        <v>0</v>
      </c>
      <c r="AE440" s="21">
        <f t="shared" si="92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93">+C455-C4</f>
        <v>0</v>
      </c>
      <c r="D453" s="71">
        <f t="shared" si="93"/>
        <v>0</v>
      </c>
      <c r="E453" s="71">
        <f t="shared" si="93"/>
        <v>0</v>
      </c>
      <c r="F453" s="71">
        <f t="shared" si="93"/>
        <v>0</v>
      </c>
      <c r="G453" s="71">
        <f t="shared" si="93"/>
        <v>0</v>
      </c>
      <c r="H453" s="71">
        <f t="shared" si="93"/>
        <v>0</v>
      </c>
      <c r="I453" s="71">
        <f t="shared" si="93"/>
        <v>0</v>
      </c>
      <c r="J453" s="71">
        <f t="shared" si="93"/>
        <v>0</v>
      </c>
      <c r="K453" s="71">
        <f t="shared" si="93"/>
        <v>0</v>
      </c>
      <c r="L453" s="71">
        <f t="shared" si="93"/>
        <v>0</v>
      </c>
      <c r="M453" s="71">
        <f t="shared" si="93"/>
        <v>0</v>
      </c>
      <c r="N453" s="71">
        <f t="shared" si="93"/>
        <v>0</v>
      </c>
      <c r="O453" s="71">
        <f t="shared" si="93"/>
        <v>0</v>
      </c>
      <c r="P453" s="71">
        <f t="shared" si="93"/>
        <v>0</v>
      </c>
      <c r="Q453" s="71">
        <f t="shared" si="93"/>
        <v>0</v>
      </c>
      <c r="R453" s="71">
        <f t="shared" si="93"/>
        <v>0</v>
      </c>
      <c r="S453" s="71">
        <f t="shared" si="93"/>
        <v>0</v>
      </c>
      <c r="T453" s="71">
        <f t="shared" si="93"/>
        <v>0</v>
      </c>
      <c r="U453" s="71">
        <f t="shared" si="93"/>
        <v>0</v>
      </c>
      <c r="V453" s="71">
        <f t="shared" si="93"/>
        <v>0</v>
      </c>
      <c r="W453" s="71">
        <f t="shared" si="93"/>
        <v>0</v>
      </c>
      <c r="X453" s="71">
        <f t="shared" si="93"/>
        <v>0</v>
      </c>
      <c r="Y453" s="71">
        <f t="shared" si="93"/>
        <v>0</v>
      </c>
      <c r="Z453" s="71">
        <f t="shared" si="93"/>
        <v>0</v>
      </c>
      <c r="AA453" s="71">
        <f t="shared" si="93"/>
        <v>0</v>
      </c>
      <c r="AB453" s="71">
        <f t="shared" si="93"/>
        <v>0</v>
      </c>
      <c r="AC453" s="71">
        <f t="shared" si="93"/>
        <v>0</v>
      </c>
      <c r="AD453" s="71">
        <f t="shared" si="93"/>
        <v>0</v>
      </c>
      <c r="AE453" s="71">
        <f t="shared" si="93"/>
        <v>0</v>
      </c>
    </row>
    <row r="454" spans="1:31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94">+C456+C471+C524+C555+C576</f>
        <v>1.5964459133978973E-4</v>
      </c>
      <c r="D455" s="28">
        <f t="shared" si="94"/>
        <v>5.8445911446311841E-4</v>
      </c>
      <c r="E455" s="28">
        <f t="shared" si="94"/>
        <v>1.5639126762961224E-3</v>
      </c>
      <c r="F455" s="28">
        <f t="shared" si="94"/>
        <v>3.7791266760679862E-3</v>
      </c>
      <c r="G455" s="28">
        <f t="shared" si="94"/>
        <v>0.23185991774431472</v>
      </c>
      <c r="H455" s="28">
        <f t="shared" si="94"/>
        <v>0.51894944240841923</v>
      </c>
      <c r="I455" s="28">
        <f t="shared" si="94"/>
        <v>1.1364890210125342</v>
      </c>
      <c r="J455" s="28">
        <f t="shared" si="94"/>
        <v>2.5280790129765611</v>
      </c>
      <c r="K455" s="28">
        <f t="shared" si="94"/>
        <v>2.6143584919247873</v>
      </c>
      <c r="L455" s="28">
        <f t="shared" si="94"/>
        <v>7.3315770959525342</v>
      </c>
      <c r="M455" s="28">
        <f t="shared" si="94"/>
        <v>10.223838870061723</v>
      </c>
      <c r="N455" s="28">
        <f t="shared" si="94"/>
        <v>21.876083554001006</v>
      </c>
      <c r="O455" s="28">
        <f t="shared" si="94"/>
        <v>22.226092517735939</v>
      </c>
      <c r="P455" s="28">
        <f t="shared" si="94"/>
        <v>29.18339640406202</v>
      </c>
      <c r="Q455" s="28">
        <f t="shared" si="94"/>
        <v>36.086809824934846</v>
      </c>
      <c r="R455" s="28">
        <f t="shared" si="94"/>
        <v>47.440612530321332</v>
      </c>
      <c r="S455" s="28">
        <f t="shared" si="94"/>
        <v>59.052700114766857</v>
      </c>
      <c r="T455" s="28">
        <f t="shared" si="94"/>
        <v>74.184042413824827</v>
      </c>
      <c r="U455" s="28">
        <f t="shared" si="94"/>
        <v>91.701542202386861</v>
      </c>
      <c r="V455" s="28">
        <f t="shared" si="94"/>
        <v>105.27986397741464</v>
      </c>
      <c r="W455" s="28">
        <f t="shared" si="94"/>
        <v>138.76976526229254</v>
      </c>
      <c r="X455" s="28">
        <f t="shared" si="94"/>
        <v>167.69251618618713</v>
      </c>
      <c r="Y455" s="28">
        <f t="shared" si="94"/>
        <v>203.85275103596712</v>
      </c>
      <c r="Z455" s="28">
        <f t="shared" si="94"/>
        <v>216.60799067869866</v>
      </c>
      <c r="AA455" s="28">
        <f t="shared" si="94"/>
        <v>252.83589441409538</v>
      </c>
      <c r="AB455" s="28">
        <f t="shared" si="94"/>
        <v>259.26455530939853</v>
      </c>
      <c r="AC455" s="28">
        <f t="shared" si="94"/>
        <v>312.95891561545693</v>
      </c>
      <c r="AD455" s="28">
        <f t="shared" si="94"/>
        <v>358.52389193780954</v>
      </c>
      <c r="AE455" s="28">
        <f t="shared" si="94"/>
        <v>434.27095165252229</v>
      </c>
    </row>
    <row r="456" spans="1:31" x14ac:dyDescent="0.2">
      <c r="A456" s="6" t="s">
        <v>19</v>
      </c>
      <c r="B456" s="7" t="s">
        <v>20</v>
      </c>
      <c r="C456" s="28">
        <f t="shared" ref="C456:AE456" si="95">+C457+C463+C467</f>
        <v>0</v>
      </c>
      <c r="D456" s="28">
        <f t="shared" si="95"/>
        <v>0</v>
      </c>
      <c r="E456" s="28">
        <f t="shared" si="95"/>
        <v>0</v>
      </c>
      <c r="F456" s="28">
        <f t="shared" si="95"/>
        <v>0</v>
      </c>
      <c r="G456" s="28">
        <f t="shared" si="95"/>
        <v>0</v>
      </c>
      <c r="H456" s="28">
        <f t="shared" si="95"/>
        <v>0</v>
      </c>
      <c r="I456" s="28">
        <f t="shared" si="95"/>
        <v>0</v>
      </c>
      <c r="J456" s="28">
        <f t="shared" si="95"/>
        <v>0</v>
      </c>
      <c r="K456" s="28">
        <f t="shared" si="95"/>
        <v>0</v>
      </c>
      <c r="L456" s="28">
        <f t="shared" si="95"/>
        <v>0</v>
      </c>
      <c r="M456" s="28">
        <f t="shared" si="95"/>
        <v>0</v>
      </c>
      <c r="N456" s="28">
        <f t="shared" si="95"/>
        <v>0</v>
      </c>
      <c r="O456" s="28">
        <f t="shared" si="95"/>
        <v>0</v>
      </c>
      <c r="P456" s="28">
        <f t="shared" si="95"/>
        <v>0</v>
      </c>
      <c r="Q456" s="28">
        <f t="shared" si="95"/>
        <v>0</v>
      </c>
      <c r="R456" s="28">
        <f t="shared" si="95"/>
        <v>0</v>
      </c>
      <c r="S456" s="28">
        <f t="shared" si="95"/>
        <v>0</v>
      </c>
      <c r="T456" s="28">
        <f t="shared" si="95"/>
        <v>0</v>
      </c>
      <c r="U456" s="28">
        <f t="shared" si="95"/>
        <v>0</v>
      </c>
      <c r="V456" s="28">
        <f t="shared" si="95"/>
        <v>0</v>
      </c>
      <c r="W456" s="28">
        <f t="shared" si="95"/>
        <v>0</v>
      </c>
      <c r="X456" s="28">
        <f t="shared" si="95"/>
        <v>0</v>
      </c>
      <c r="Y456" s="28">
        <f t="shared" si="95"/>
        <v>0</v>
      </c>
      <c r="Z456" s="28">
        <f t="shared" si="95"/>
        <v>0</v>
      </c>
      <c r="AA456" s="28">
        <f t="shared" si="95"/>
        <v>0</v>
      </c>
      <c r="AB456" s="28">
        <f t="shared" si="95"/>
        <v>0</v>
      </c>
      <c r="AC456" s="28">
        <f t="shared" si="95"/>
        <v>0</v>
      </c>
      <c r="AD456" s="28">
        <f t="shared" si="95"/>
        <v>0</v>
      </c>
      <c r="AE456" s="28">
        <f t="shared" si="95"/>
        <v>0</v>
      </c>
    </row>
    <row r="457" spans="1:31" x14ac:dyDescent="0.2">
      <c r="A457" s="8" t="s">
        <v>23</v>
      </c>
      <c r="B457" s="4" t="s">
        <v>24</v>
      </c>
      <c r="C457" s="21">
        <f t="shared" ref="C457:AE457" si="96">+C458+C459+C460+C461+C462</f>
        <v>0</v>
      </c>
      <c r="D457" s="21">
        <f t="shared" si="96"/>
        <v>0</v>
      </c>
      <c r="E457" s="21">
        <f t="shared" si="96"/>
        <v>0</v>
      </c>
      <c r="F457" s="21">
        <f t="shared" si="96"/>
        <v>0</v>
      </c>
      <c r="G457" s="21">
        <f t="shared" si="96"/>
        <v>0</v>
      </c>
      <c r="H457" s="21">
        <f t="shared" si="96"/>
        <v>0</v>
      </c>
      <c r="I457" s="21">
        <f t="shared" si="96"/>
        <v>0</v>
      </c>
      <c r="J457" s="21">
        <f t="shared" si="96"/>
        <v>0</v>
      </c>
      <c r="K457" s="21">
        <f t="shared" si="96"/>
        <v>0</v>
      </c>
      <c r="L457" s="21">
        <f t="shared" si="96"/>
        <v>0</v>
      </c>
      <c r="M457" s="21">
        <f t="shared" si="96"/>
        <v>0</v>
      </c>
      <c r="N457" s="21">
        <f t="shared" si="96"/>
        <v>0</v>
      </c>
      <c r="O457" s="21">
        <f t="shared" si="96"/>
        <v>0</v>
      </c>
      <c r="P457" s="21">
        <f t="shared" si="96"/>
        <v>0</v>
      </c>
      <c r="Q457" s="21">
        <f t="shared" si="96"/>
        <v>0</v>
      </c>
      <c r="R457" s="21">
        <f t="shared" si="96"/>
        <v>0</v>
      </c>
      <c r="S457" s="21">
        <f t="shared" si="96"/>
        <v>0</v>
      </c>
      <c r="T457" s="21">
        <f t="shared" si="96"/>
        <v>0</v>
      </c>
      <c r="U457" s="21">
        <f t="shared" si="96"/>
        <v>0</v>
      </c>
      <c r="V457" s="21">
        <f t="shared" si="96"/>
        <v>0</v>
      </c>
      <c r="W457" s="21">
        <f t="shared" si="96"/>
        <v>0</v>
      </c>
      <c r="X457" s="21">
        <f t="shared" si="96"/>
        <v>0</v>
      </c>
      <c r="Y457" s="21">
        <f t="shared" si="96"/>
        <v>0</v>
      </c>
      <c r="Z457" s="21">
        <f t="shared" si="96"/>
        <v>0</v>
      </c>
      <c r="AA457" s="21">
        <f t="shared" si="96"/>
        <v>0</v>
      </c>
      <c r="AB457" s="21">
        <f t="shared" si="96"/>
        <v>0</v>
      </c>
      <c r="AC457" s="21">
        <f t="shared" si="96"/>
        <v>0</v>
      </c>
      <c r="AD457" s="21">
        <f t="shared" si="96"/>
        <v>0</v>
      </c>
      <c r="AE457" s="21">
        <f t="shared" si="96"/>
        <v>0</v>
      </c>
    </row>
    <row r="458" spans="1:31" x14ac:dyDescent="0.2">
      <c r="A458" s="8" t="s">
        <v>25</v>
      </c>
      <c r="B458" s="4" t="s">
        <v>26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2">
      <c r="A459" s="8" t="s">
        <v>43</v>
      </c>
      <c r="B459" s="4" t="s">
        <v>44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2">
      <c r="A460" s="9" t="s">
        <v>71</v>
      </c>
      <c r="B460" s="4" t="s">
        <v>72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2">
      <c r="A461" s="8" t="s">
        <v>115</v>
      </c>
      <c r="B461" s="4" t="s">
        <v>116</v>
      </c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2">
      <c r="A462" s="8" t="s">
        <v>129</v>
      </c>
      <c r="B462" s="4" t="s">
        <v>130</v>
      </c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2">
      <c r="A463" s="9" t="s">
        <v>142</v>
      </c>
      <c r="B463" s="4" t="s">
        <v>143</v>
      </c>
      <c r="C463" s="21">
        <f t="shared" ref="C463:AE463" si="97">+C464+C465+C466</f>
        <v>0</v>
      </c>
      <c r="D463" s="21">
        <f t="shared" si="97"/>
        <v>0</v>
      </c>
      <c r="E463" s="21">
        <f t="shared" si="97"/>
        <v>0</v>
      </c>
      <c r="F463" s="21">
        <f t="shared" si="97"/>
        <v>0</v>
      </c>
      <c r="G463" s="21">
        <f t="shared" si="97"/>
        <v>0</v>
      </c>
      <c r="H463" s="21">
        <f t="shared" si="97"/>
        <v>0</v>
      </c>
      <c r="I463" s="21">
        <f t="shared" si="97"/>
        <v>0</v>
      </c>
      <c r="J463" s="21">
        <f t="shared" si="97"/>
        <v>0</v>
      </c>
      <c r="K463" s="21">
        <f t="shared" si="97"/>
        <v>0</v>
      </c>
      <c r="L463" s="21">
        <f t="shared" si="97"/>
        <v>0</v>
      </c>
      <c r="M463" s="21">
        <f t="shared" si="97"/>
        <v>0</v>
      </c>
      <c r="N463" s="21">
        <f t="shared" si="97"/>
        <v>0</v>
      </c>
      <c r="O463" s="21">
        <f t="shared" si="97"/>
        <v>0</v>
      </c>
      <c r="P463" s="21">
        <f t="shared" si="97"/>
        <v>0</v>
      </c>
      <c r="Q463" s="21">
        <f t="shared" si="97"/>
        <v>0</v>
      </c>
      <c r="R463" s="21">
        <f t="shared" si="97"/>
        <v>0</v>
      </c>
      <c r="S463" s="21">
        <f t="shared" si="97"/>
        <v>0</v>
      </c>
      <c r="T463" s="21">
        <f t="shared" si="97"/>
        <v>0</v>
      </c>
      <c r="U463" s="21">
        <f t="shared" si="97"/>
        <v>0</v>
      </c>
      <c r="V463" s="21">
        <f t="shared" si="97"/>
        <v>0</v>
      </c>
      <c r="W463" s="21">
        <f t="shared" si="97"/>
        <v>0</v>
      </c>
      <c r="X463" s="21">
        <f t="shared" si="97"/>
        <v>0</v>
      </c>
      <c r="Y463" s="21">
        <f t="shared" si="97"/>
        <v>0</v>
      </c>
      <c r="Z463" s="21">
        <f t="shared" si="97"/>
        <v>0</v>
      </c>
      <c r="AA463" s="21">
        <f t="shared" si="97"/>
        <v>0</v>
      </c>
      <c r="AB463" s="21">
        <f t="shared" si="97"/>
        <v>0</v>
      </c>
      <c r="AC463" s="21">
        <f t="shared" si="97"/>
        <v>0</v>
      </c>
      <c r="AD463" s="21">
        <f t="shared" si="97"/>
        <v>0</v>
      </c>
      <c r="AE463" s="21">
        <f t="shared" si="97"/>
        <v>0</v>
      </c>
    </row>
    <row r="464" spans="1:31" x14ac:dyDescent="0.2">
      <c r="A464" s="9" t="s">
        <v>144</v>
      </c>
      <c r="B464" s="4" t="s">
        <v>145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2">
      <c r="A465" s="8" t="s">
        <v>164</v>
      </c>
      <c r="B465" s="4" t="s">
        <v>165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2">
      <c r="A466" s="8" t="s">
        <v>199</v>
      </c>
      <c r="B466" s="4" t="s">
        <v>200</v>
      </c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2">
      <c r="A467" s="9" t="s">
        <v>201</v>
      </c>
      <c r="B467" s="4" t="s">
        <v>202</v>
      </c>
      <c r="C467" s="21">
        <f t="shared" ref="C467:AE467" si="98">+C468+C469+C470</f>
        <v>0</v>
      </c>
      <c r="D467" s="21">
        <f t="shared" si="98"/>
        <v>0</v>
      </c>
      <c r="E467" s="21">
        <f t="shared" si="98"/>
        <v>0</v>
      </c>
      <c r="F467" s="21">
        <f t="shared" si="98"/>
        <v>0</v>
      </c>
      <c r="G467" s="21">
        <f t="shared" si="98"/>
        <v>0</v>
      </c>
      <c r="H467" s="21">
        <f t="shared" si="98"/>
        <v>0</v>
      </c>
      <c r="I467" s="21">
        <f t="shared" si="98"/>
        <v>0</v>
      </c>
      <c r="J467" s="21">
        <f t="shared" si="98"/>
        <v>0</v>
      </c>
      <c r="K467" s="21">
        <f t="shared" si="98"/>
        <v>0</v>
      </c>
      <c r="L467" s="21">
        <f t="shared" si="98"/>
        <v>0</v>
      </c>
      <c r="M467" s="21">
        <f t="shared" si="98"/>
        <v>0</v>
      </c>
      <c r="N467" s="21">
        <f t="shared" si="98"/>
        <v>0</v>
      </c>
      <c r="O467" s="21">
        <f t="shared" si="98"/>
        <v>0</v>
      </c>
      <c r="P467" s="21">
        <f t="shared" si="98"/>
        <v>0</v>
      </c>
      <c r="Q467" s="21">
        <f t="shared" si="98"/>
        <v>0</v>
      </c>
      <c r="R467" s="21">
        <f t="shared" si="98"/>
        <v>0</v>
      </c>
      <c r="S467" s="21">
        <f t="shared" si="98"/>
        <v>0</v>
      </c>
      <c r="T467" s="21">
        <f t="shared" si="98"/>
        <v>0</v>
      </c>
      <c r="U467" s="21">
        <f t="shared" si="98"/>
        <v>0</v>
      </c>
      <c r="V467" s="21">
        <f t="shared" si="98"/>
        <v>0</v>
      </c>
      <c r="W467" s="21">
        <f t="shared" si="98"/>
        <v>0</v>
      </c>
      <c r="X467" s="21">
        <f t="shared" si="98"/>
        <v>0</v>
      </c>
      <c r="Y467" s="21">
        <f t="shared" si="98"/>
        <v>0</v>
      </c>
      <c r="Z467" s="21">
        <f t="shared" si="98"/>
        <v>0</v>
      </c>
      <c r="AA467" s="21">
        <f t="shared" si="98"/>
        <v>0</v>
      </c>
      <c r="AB467" s="21">
        <f t="shared" si="98"/>
        <v>0</v>
      </c>
      <c r="AC467" s="21">
        <f t="shared" si="98"/>
        <v>0</v>
      </c>
      <c r="AD467" s="21">
        <f t="shared" si="98"/>
        <v>0</v>
      </c>
      <c r="AE467" s="21">
        <f t="shared" si="98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99">+C472+C478+C489+C497+C502+C508+C515+C520</f>
        <v>1.5964459133978973E-4</v>
      </c>
      <c r="D471" s="28">
        <f t="shared" si="99"/>
        <v>5.8445911446311841E-4</v>
      </c>
      <c r="E471" s="28">
        <f t="shared" si="99"/>
        <v>1.5639126762961224E-3</v>
      </c>
      <c r="F471" s="28">
        <f t="shared" si="99"/>
        <v>3.7791266760679862E-3</v>
      </c>
      <c r="G471" s="28">
        <f t="shared" si="99"/>
        <v>0.23185991774431472</v>
      </c>
      <c r="H471" s="28">
        <f t="shared" si="99"/>
        <v>0.51894944240841923</v>
      </c>
      <c r="I471" s="28">
        <f t="shared" si="99"/>
        <v>1.1364890210125342</v>
      </c>
      <c r="J471" s="28">
        <f t="shared" si="99"/>
        <v>2.5280790129765611</v>
      </c>
      <c r="K471" s="28">
        <f t="shared" si="99"/>
        <v>2.6143584919247873</v>
      </c>
      <c r="L471" s="28">
        <f t="shared" si="99"/>
        <v>7.3315770959525342</v>
      </c>
      <c r="M471" s="28">
        <f t="shared" si="99"/>
        <v>10.223838870061723</v>
      </c>
      <c r="N471" s="28">
        <f t="shared" si="99"/>
        <v>21.876083554001006</v>
      </c>
      <c r="O471" s="28">
        <f t="shared" si="99"/>
        <v>22.226092517735939</v>
      </c>
      <c r="P471" s="28">
        <f t="shared" si="99"/>
        <v>29.18339640406202</v>
      </c>
      <c r="Q471" s="28">
        <f t="shared" si="99"/>
        <v>36.086809824934846</v>
      </c>
      <c r="R471" s="28">
        <f t="shared" si="99"/>
        <v>47.440612530321332</v>
      </c>
      <c r="S471" s="28">
        <f t="shared" si="99"/>
        <v>59.052700114766857</v>
      </c>
      <c r="T471" s="28">
        <f t="shared" si="99"/>
        <v>74.184042413824827</v>
      </c>
      <c r="U471" s="28">
        <f t="shared" si="99"/>
        <v>91.701542202386861</v>
      </c>
      <c r="V471" s="28">
        <f t="shared" si="99"/>
        <v>105.27986397741464</v>
      </c>
      <c r="W471" s="28">
        <f t="shared" si="99"/>
        <v>138.76976526229254</v>
      </c>
      <c r="X471" s="28">
        <f t="shared" si="99"/>
        <v>167.69251618618713</v>
      </c>
      <c r="Y471" s="28">
        <f t="shared" si="99"/>
        <v>203.85275103596712</v>
      </c>
      <c r="Z471" s="28">
        <f t="shared" si="99"/>
        <v>216.60799067869866</v>
      </c>
      <c r="AA471" s="28">
        <f t="shared" si="99"/>
        <v>252.83589441409538</v>
      </c>
      <c r="AB471" s="28">
        <f t="shared" si="99"/>
        <v>259.26455530939853</v>
      </c>
      <c r="AC471" s="28">
        <f t="shared" si="99"/>
        <v>312.95891561545693</v>
      </c>
      <c r="AD471" s="28">
        <f t="shared" si="99"/>
        <v>358.52389193780954</v>
      </c>
      <c r="AE471" s="28">
        <f t="shared" si="99"/>
        <v>434.27095165252229</v>
      </c>
    </row>
    <row r="472" spans="1:31" x14ac:dyDescent="0.2">
      <c r="A472" s="9" t="s">
        <v>250</v>
      </c>
      <c r="B472" s="4" t="s">
        <v>251</v>
      </c>
      <c r="C472" s="21">
        <f t="shared" ref="C472:AE472" si="100">+C473+C474+C475+C476+C477</f>
        <v>0</v>
      </c>
      <c r="D472" s="21">
        <f t="shared" si="100"/>
        <v>0</v>
      </c>
      <c r="E472" s="21">
        <f t="shared" si="100"/>
        <v>0</v>
      </c>
      <c r="F472" s="21">
        <f t="shared" si="100"/>
        <v>0</v>
      </c>
      <c r="G472" s="21">
        <f t="shared" si="100"/>
        <v>0</v>
      </c>
      <c r="H472" s="21">
        <f t="shared" si="100"/>
        <v>0</v>
      </c>
      <c r="I472" s="21">
        <f t="shared" si="100"/>
        <v>0</v>
      </c>
      <c r="J472" s="21">
        <f t="shared" si="100"/>
        <v>0</v>
      </c>
      <c r="K472" s="21">
        <f t="shared" si="100"/>
        <v>0</v>
      </c>
      <c r="L472" s="21">
        <f t="shared" si="100"/>
        <v>0</v>
      </c>
      <c r="M472" s="21">
        <f t="shared" si="100"/>
        <v>0</v>
      </c>
      <c r="N472" s="21">
        <f t="shared" si="100"/>
        <v>0</v>
      </c>
      <c r="O472" s="21">
        <f t="shared" si="100"/>
        <v>0</v>
      </c>
      <c r="P472" s="21">
        <f t="shared" si="100"/>
        <v>0</v>
      </c>
      <c r="Q472" s="21">
        <f t="shared" si="100"/>
        <v>0</v>
      </c>
      <c r="R472" s="21">
        <f t="shared" si="100"/>
        <v>0</v>
      </c>
      <c r="S472" s="21">
        <f t="shared" si="100"/>
        <v>0</v>
      </c>
      <c r="T472" s="21">
        <f t="shared" si="100"/>
        <v>0</v>
      </c>
      <c r="U472" s="21">
        <f t="shared" si="100"/>
        <v>0</v>
      </c>
      <c r="V472" s="21">
        <f t="shared" si="100"/>
        <v>0</v>
      </c>
      <c r="W472" s="21">
        <f t="shared" si="100"/>
        <v>0</v>
      </c>
      <c r="X472" s="21">
        <f t="shared" si="100"/>
        <v>0</v>
      </c>
      <c r="Y472" s="21">
        <f t="shared" si="100"/>
        <v>0</v>
      </c>
      <c r="Z472" s="21">
        <f t="shared" si="100"/>
        <v>0</v>
      </c>
      <c r="AA472" s="21">
        <f t="shared" si="100"/>
        <v>0</v>
      </c>
      <c r="AB472" s="21">
        <f t="shared" si="100"/>
        <v>0</v>
      </c>
      <c r="AC472" s="21">
        <f t="shared" si="100"/>
        <v>0</v>
      </c>
      <c r="AD472" s="21">
        <f t="shared" si="100"/>
        <v>0</v>
      </c>
      <c r="AE472" s="21">
        <f t="shared" si="100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01">+C140</f>
        <v>0</v>
      </c>
      <c r="D488" s="37">
        <f t="shared" si="101"/>
        <v>0</v>
      </c>
      <c r="E488" s="37">
        <f t="shared" si="101"/>
        <v>0</v>
      </c>
      <c r="F488" s="37">
        <f t="shared" si="101"/>
        <v>0</v>
      </c>
      <c r="G488" s="37">
        <f t="shared" si="101"/>
        <v>0</v>
      </c>
      <c r="H488" s="37">
        <f t="shared" si="101"/>
        <v>0</v>
      </c>
      <c r="I488" s="37">
        <f t="shared" si="101"/>
        <v>0</v>
      </c>
      <c r="J488" s="37">
        <f t="shared" si="101"/>
        <v>0</v>
      </c>
      <c r="K488" s="37">
        <f t="shared" si="101"/>
        <v>0</v>
      </c>
      <c r="L488" s="37">
        <f t="shared" si="101"/>
        <v>0</v>
      </c>
      <c r="M488" s="37">
        <f t="shared" si="101"/>
        <v>0</v>
      </c>
      <c r="N488" s="37">
        <f t="shared" si="101"/>
        <v>0</v>
      </c>
      <c r="O488" s="37">
        <f t="shared" si="101"/>
        <v>0</v>
      </c>
      <c r="P488" s="37">
        <f t="shared" si="101"/>
        <v>0</v>
      </c>
      <c r="Q488" s="37">
        <f t="shared" si="101"/>
        <v>0</v>
      </c>
      <c r="R488" s="37">
        <f t="shared" si="101"/>
        <v>0</v>
      </c>
      <c r="S488" s="37">
        <f t="shared" si="101"/>
        <v>0</v>
      </c>
      <c r="T488" s="37">
        <f t="shared" si="101"/>
        <v>0</v>
      </c>
      <c r="U488" s="37">
        <f t="shared" si="101"/>
        <v>0</v>
      </c>
      <c r="V488" s="37">
        <f t="shared" si="101"/>
        <v>0</v>
      </c>
      <c r="W488" s="37">
        <f t="shared" si="101"/>
        <v>0</v>
      </c>
      <c r="X488" s="37">
        <f t="shared" si="101"/>
        <v>0</v>
      </c>
      <c r="Y488" s="37">
        <f t="shared" si="101"/>
        <v>0</v>
      </c>
      <c r="Z488" s="37">
        <f t="shared" si="101"/>
        <v>0</v>
      </c>
      <c r="AA488" s="37">
        <f t="shared" si="101"/>
        <v>0</v>
      </c>
      <c r="AB488" s="37">
        <f t="shared" si="101"/>
        <v>0</v>
      </c>
      <c r="AC488" s="37">
        <f t="shared" si="101"/>
        <v>0</v>
      </c>
      <c r="AD488" s="37">
        <f t="shared" si="101"/>
        <v>0</v>
      </c>
      <c r="AE488" s="37">
        <f t="shared" si="101"/>
        <v>0</v>
      </c>
    </row>
    <row r="489" spans="1:31" x14ac:dyDescent="0.2">
      <c r="A489" s="9" t="s">
        <v>306</v>
      </c>
      <c r="B489" s="4" t="s">
        <v>307</v>
      </c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>
        <f>+C503+C507</f>
        <v>0</v>
      </c>
      <c r="D502" s="21">
        <f t="shared" ref="D502:AE502" si="102">+D503+D507</f>
        <v>0</v>
      </c>
      <c r="E502" s="21">
        <f t="shared" si="102"/>
        <v>0</v>
      </c>
      <c r="F502" s="21">
        <f t="shared" si="102"/>
        <v>0</v>
      </c>
      <c r="G502" s="21">
        <f t="shared" si="102"/>
        <v>0</v>
      </c>
      <c r="H502" s="21">
        <f t="shared" si="102"/>
        <v>0</v>
      </c>
      <c r="I502" s="21">
        <f t="shared" si="102"/>
        <v>0</v>
      </c>
      <c r="J502" s="21">
        <f t="shared" si="102"/>
        <v>0</v>
      </c>
      <c r="K502" s="21">
        <f t="shared" si="102"/>
        <v>0</v>
      </c>
      <c r="L502" s="21">
        <f t="shared" si="102"/>
        <v>0</v>
      </c>
      <c r="M502" s="21">
        <f t="shared" si="102"/>
        <v>0</v>
      </c>
      <c r="N502" s="21">
        <f t="shared" si="102"/>
        <v>0</v>
      </c>
      <c r="O502" s="21">
        <f t="shared" si="102"/>
        <v>0</v>
      </c>
      <c r="P502" s="21">
        <f t="shared" si="102"/>
        <v>0</v>
      </c>
      <c r="Q502" s="21">
        <f t="shared" si="102"/>
        <v>0</v>
      </c>
      <c r="R502" s="21">
        <f t="shared" si="102"/>
        <v>0</v>
      </c>
      <c r="S502" s="21">
        <f t="shared" si="102"/>
        <v>0</v>
      </c>
      <c r="T502" s="21">
        <f t="shared" si="102"/>
        <v>0</v>
      </c>
      <c r="U502" s="21">
        <f t="shared" si="102"/>
        <v>0</v>
      </c>
      <c r="V502" s="21">
        <f t="shared" si="102"/>
        <v>0</v>
      </c>
      <c r="W502" s="21">
        <f t="shared" si="102"/>
        <v>0</v>
      </c>
      <c r="X502" s="21">
        <f t="shared" si="102"/>
        <v>0</v>
      </c>
      <c r="Y502" s="21">
        <f t="shared" si="102"/>
        <v>0</v>
      </c>
      <c r="Z502" s="21">
        <f t="shared" si="102"/>
        <v>0</v>
      </c>
      <c r="AA502" s="21">
        <f t="shared" si="102"/>
        <v>0</v>
      </c>
      <c r="AB502" s="21">
        <f t="shared" si="102"/>
        <v>0</v>
      </c>
      <c r="AC502" s="21">
        <f t="shared" si="102"/>
        <v>0</v>
      </c>
      <c r="AD502" s="21">
        <f t="shared" si="102"/>
        <v>0</v>
      </c>
      <c r="AE502" s="21">
        <f t="shared" si="102"/>
        <v>0</v>
      </c>
    </row>
    <row r="503" spans="1:31" x14ac:dyDescent="0.2">
      <c r="A503" s="9" t="s">
        <v>332</v>
      </c>
      <c r="B503" s="4" t="s">
        <v>333</v>
      </c>
      <c r="C503" s="37">
        <f>+C155</f>
        <v>0</v>
      </c>
      <c r="D503" s="37">
        <f t="shared" ref="D503:AE503" si="103">+D155</f>
        <v>0</v>
      </c>
      <c r="E503" s="37">
        <f t="shared" si="103"/>
        <v>0</v>
      </c>
      <c r="F503" s="37">
        <f t="shared" si="103"/>
        <v>0</v>
      </c>
      <c r="G503" s="37">
        <f t="shared" si="103"/>
        <v>0</v>
      </c>
      <c r="H503" s="37">
        <f t="shared" si="103"/>
        <v>0</v>
      </c>
      <c r="I503" s="37">
        <f t="shared" si="103"/>
        <v>0</v>
      </c>
      <c r="J503" s="37">
        <f t="shared" si="103"/>
        <v>0</v>
      </c>
      <c r="K503" s="37">
        <f t="shared" si="103"/>
        <v>0</v>
      </c>
      <c r="L503" s="37">
        <f t="shared" si="103"/>
        <v>0</v>
      </c>
      <c r="M503" s="37">
        <f t="shared" si="103"/>
        <v>0</v>
      </c>
      <c r="N503" s="37">
        <f t="shared" si="103"/>
        <v>0</v>
      </c>
      <c r="O503" s="37">
        <f t="shared" si="103"/>
        <v>0</v>
      </c>
      <c r="P503" s="37">
        <f t="shared" si="103"/>
        <v>0</v>
      </c>
      <c r="Q503" s="37">
        <f t="shared" si="103"/>
        <v>0</v>
      </c>
      <c r="R503" s="37">
        <f t="shared" si="103"/>
        <v>0</v>
      </c>
      <c r="S503" s="37">
        <f t="shared" si="103"/>
        <v>0</v>
      </c>
      <c r="T503" s="37">
        <f t="shared" si="103"/>
        <v>0</v>
      </c>
      <c r="U503" s="37">
        <f t="shared" si="103"/>
        <v>0</v>
      </c>
      <c r="V503" s="37">
        <f t="shared" si="103"/>
        <v>0</v>
      </c>
      <c r="W503" s="37">
        <f t="shared" si="103"/>
        <v>0</v>
      </c>
      <c r="X503" s="37">
        <f t="shared" si="103"/>
        <v>0</v>
      </c>
      <c r="Y503" s="37">
        <f t="shared" si="103"/>
        <v>0</v>
      </c>
      <c r="Z503" s="37">
        <f t="shared" si="103"/>
        <v>0</v>
      </c>
      <c r="AA503" s="37">
        <f t="shared" si="103"/>
        <v>0</v>
      </c>
      <c r="AB503" s="37">
        <f t="shared" si="103"/>
        <v>0</v>
      </c>
      <c r="AC503" s="37">
        <f t="shared" si="103"/>
        <v>0</v>
      </c>
      <c r="AD503" s="37">
        <f t="shared" si="103"/>
        <v>0</v>
      </c>
      <c r="AE503" s="37">
        <f t="shared" si="103"/>
        <v>0</v>
      </c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>
        <f>+C509+C510+C511+C512+C513+C514</f>
        <v>1.5964459133978973E-4</v>
      </c>
      <c r="D508" s="21">
        <f t="shared" ref="D508:AE508" si="104">+D509+D510+D511+D512+D513+D514</f>
        <v>5.8445911446311841E-4</v>
      </c>
      <c r="E508" s="21">
        <f t="shared" si="104"/>
        <v>1.5639126762961224E-3</v>
      </c>
      <c r="F508" s="21">
        <f t="shared" si="104"/>
        <v>3.7791266760679862E-3</v>
      </c>
      <c r="G508" s="21">
        <f t="shared" si="104"/>
        <v>0.23185991774431472</v>
      </c>
      <c r="H508" s="21">
        <f t="shared" si="104"/>
        <v>0.51894944240841923</v>
      </c>
      <c r="I508" s="21">
        <f t="shared" si="104"/>
        <v>1.1364890210125342</v>
      </c>
      <c r="J508" s="21">
        <f t="shared" si="104"/>
        <v>2.5280790129765611</v>
      </c>
      <c r="K508" s="21">
        <f t="shared" si="104"/>
        <v>2.6143584919247873</v>
      </c>
      <c r="L508" s="21">
        <f t="shared" si="104"/>
        <v>7.3315770959525342</v>
      </c>
      <c r="M508" s="21">
        <f t="shared" si="104"/>
        <v>10.223838870061723</v>
      </c>
      <c r="N508" s="21">
        <f t="shared" si="104"/>
        <v>21.876083554001006</v>
      </c>
      <c r="O508" s="21">
        <f t="shared" si="104"/>
        <v>22.226092517735939</v>
      </c>
      <c r="P508" s="21">
        <f t="shared" si="104"/>
        <v>29.18339640406202</v>
      </c>
      <c r="Q508" s="21">
        <f t="shared" si="104"/>
        <v>36.086809824934846</v>
      </c>
      <c r="R508" s="21">
        <f t="shared" si="104"/>
        <v>47.440612530321332</v>
      </c>
      <c r="S508" s="21">
        <f t="shared" si="104"/>
        <v>59.052700114766857</v>
      </c>
      <c r="T508" s="21">
        <f t="shared" si="104"/>
        <v>74.184042413824827</v>
      </c>
      <c r="U508" s="21">
        <f t="shared" si="104"/>
        <v>91.701542202386861</v>
      </c>
      <c r="V508" s="21">
        <f t="shared" si="104"/>
        <v>105.27986397741464</v>
      </c>
      <c r="W508" s="21">
        <f t="shared" si="104"/>
        <v>138.76976526229254</v>
      </c>
      <c r="X508" s="21">
        <f t="shared" si="104"/>
        <v>167.69251618618713</v>
      </c>
      <c r="Y508" s="21">
        <f t="shared" si="104"/>
        <v>203.85275103596712</v>
      </c>
      <c r="Z508" s="21">
        <f t="shared" si="104"/>
        <v>216.60799067869866</v>
      </c>
      <c r="AA508" s="21">
        <f t="shared" si="104"/>
        <v>252.83589441409538</v>
      </c>
      <c r="AB508" s="21">
        <f t="shared" si="104"/>
        <v>259.26455530939853</v>
      </c>
      <c r="AC508" s="21">
        <f t="shared" si="104"/>
        <v>312.95891561545693</v>
      </c>
      <c r="AD508" s="21">
        <f t="shared" si="104"/>
        <v>358.52389193780954</v>
      </c>
      <c r="AE508" s="21">
        <f t="shared" si="104"/>
        <v>434.27095165252229</v>
      </c>
    </row>
    <row r="509" spans="1:31" x14ac:dyDescent="0.2">
      <c r="A509" s="9" t="s">
        <v>343</v>
      </c>
      <c r="B509" s="4" t="s">
        <v>344</v>
      </c>
      <c r="C509" s="37">
        <f>+C161</f>
        <v>1.5964459133978973E-4</v>
      </c>
      <c r="D509" s="37">
        <f t="shared" ref="D509:AE509" si="105">+D161</f>
        <v>5.8445911446311841E-4</v>
      </c>
      <c r="E509" s="37">
        <f t="shared" si="105"/>
        <v>1.5639126762961224E-3</v>
      </c>
      <c r="F509" s="37">
        <f t="shared" si="105"/>
        <v>3.7791266760679862E-3</v>
      </c>
      <c r="G509" s="37">
        <f t="shared" si="105"/>
        <v>0.23185991774431472</v>
      </c>
      <c r="H509" s="37">
        <f t="shared" si="105"/>
        <v>0.51894944240841923</v>
      </c>
      <c r="I509" s="37">
        <f t="shared" si="105"/>
        <v>1.1364890210125342</v>
      </c>
      <c r="J509" s="37">
        <f t="shared" si="105"/>
        <v>2.5240401762152871</v>
      </c>
      <c r="K509" s="37">
        <f t="shared" si="105"/>
        <v>2.5968601988742419</v>
      </c>
      <c r="L509" s="37">
        <f t="shared" si="105"/>
        <v>7.2552416363723129</v>
      </c>
      <c r="M509" s="37">
        <f t="shared" si="105"/>
        <v>10.071806552025155</v>
      </c>
      <c r="N509" s="37">
        <f t="shared" si="105"/>
        <v>21.680625731707863</v>
      </c>
      <c r="O509" s="37">
        <f t="shared" si="105"/>
        <v>22.007486811394056</v>
      </c>
      <c r="P509" s="37">
        <f t="shared" si="105"/>
        <v>28.924999528983157</v>
      </c>
      <c r="Q509" s="37">
        <f t="shared" si="105"/>
        <v>35.609911875194534</v>
      </c>
      <c r="R509" s="37">
        <f t="shared" si="105"/>
        <v>46.515276087082832</v>
      </c>
      <c r="S509" s="37">
        <f t="shared" si="105"/>
        <v>58.222926161303633</v>
      </c>
      <c r="T509" s="37">
        <f t="shared" si="105"/>
        <v>73.463355681780868</v>
      </c>
      <c r="U509" s="37">
        <f t="shared" si="105"/>
        <v>90.218176403357546</v>
      </c>
      <c r="V509" s="37">
        <f t="shared" si="105"/>
        <v>103.17845283314679</v>
      </c>
      <c r="W509" s="37">
        <f t="shared" si="105"/>
        <v>134.37811585826014</v>
      </c>
      <c r="X509" s="37">
        <f t="shared" si="105"/>
        <v>164.49326637516839</v>
      </c>
      <c r="Y509" s="37">
        <f t="shared" si="105"/>
        <v>198.32364734547238</v>
      </c>
      <c r="Z509" s="37">
        <f t="shared" si="105"/>
        <v>211.43995751821319</v>
      </c>
      <c r="AA509" s="37">
        <f t="shared" si="105"/>
        <v>246.78697596074326</v>
      </c>
      <c r="AB509" s="37">
        <f t="shared" si="105"/>
        <v>252.74243055527947</v>
      </c>
      <c r="AC509" s="37">
        <f t="shared" si="105"/>
        <v>303.87712493814331</v>
      </c>
      <c r="AD509" s="37">
        <f t="shared" si="105"/>
        <v>349.4886563106358</v>
      </c>
      <c r="AE509" s="37">
        <f t="shared" si="105"/>
        <v>426.3324928562381</v>
      </c>
    </row>
    <row r="510" spans="1:31" x14ac:dyDescent="0.2">
      <c r="A510" s="9" t="s">
        <v>348</v>
      </c>
      <c r="B510" s="4" t="s">
        <v>349</v>
      </c>
      <c r="C510" s="37">
        <f>+C168</f>
        <v>0</v>
      </c>
      <c r="D510" s="37">
        <f t="shared" ref="D510:AE510" si="106">+D168</f>
        <v>0</v>
      </c>
      <c r="E510" s="37">
        <f t="shared" si="106"/>
        <v>0</v>
      </c>
      <c r="F510" s="37">
        <f t="shared" si="106"/>
        <v>0</v>
      </c>
      <c r="G510" s="37">
        <f t="shared" si="106"/>
        <v>0</v>
      </c>
      <c r="H510" s="37">
        <f t="shared" si="106"/>
        <v>0</v>
      </c>
      <c r="I510" s="37">
        <f t="shared" si="106"/>
        <v>0</v>
      </c>
      <c r="J510" s="37">
        <f t="shared" si="106"/>
        <v>0</v>
      </c>
      <c r="K510" s="37">
        <f t="shared" si="106"/>
        <v>0</v>
      </c>
      <c r="L510" s="37">
        <f t="shared" si="106"/>
        <v>0</v>
      </c>
      <c r="M510" s="37">
        <f t="shared" si="106"/>
        <v>0</v>
      </c>
      <c r="N510" s="37">
        <f t="shared" si="106"/>
        <v>0</v>
      </c>
      <c r="O510" s="37">
        <f t="shared" si="106"/>
        <v>0</v>
      </c>
      <c r="P510" s="37">
        <f t="shared" si="106"/>
        <v>4.4731047324279009E-4</v>
      </c>
      <c r="Q510" s="37">
        <f t="shared" si="106"/>
        <v>0.21044803656110445</v>
      </c>
      <c r="R510" s="37">
        <f t="shared" si="106"/>
        <v>0.62226877425644589</v>
      </c>
      <c r="S510" s="37">
        <f t="shared" si="106"/>
        <v>0.45851923914012077</v>
      </c>
      <c r="T510" s="37">
        <f t="shared" si="106"/>
        <v>0.29986837382021558</v>
      </c>
      <c r="U510" s="37">
        <f t="shared" si="106"/>
        <v>0.8223961094556429</v>
      </c>
      <c r="V510" s="37">
        <f t="shared" si="106"/>
        <v>1.0616468144469882</v>
      </c>
      <c r="W510" s="37">
        <f t="shared" si="106"/>
        <v>3.0588252061468881</v>
      </c>
      <c r="X510" s="37">
        <f t="shared" si="106"/>
        <v>1.4601308260602146</v>
      </c>
      <c r="Y510" s="37">
        <f t="shared" si="106"/>
        <v>3.0836643925650766</v>
      </c>
      <c r="Z510" s="37">
        <f t="shared" si="106"/>
        <v>2.1014347811156497</v>
      </c>
      <c r="AA510" s="37">
        <f t="shared" si="106"/>
        <v>2.7899385539289772</v>
      </c>
      <c r="AB510" s="37">
        <f t="shared" si="106"/>
        <v>3.0434771563525032</v>
      </c>
      <c r="AC510" s="37">
        <f t="shared" si="106"/>
        <v>4.877000455729803</v>
      </c>
      <c r="AD510" s="37">
        <f t="shared" si="106"/>
        <v>4.2910322609598435</v>
      </c>
      <c r="AE510" s="37">
        <f t="shared" si="106"/>
        <v>3.5287068030714535</v>
      </c>
    </row>
    <row r="511" spans="1:31" x14ac:dyDescent="0.2">
      <c r="A511" s="9" t="s">
        <v>350</v>
      </c>
      <c r="B511" s="4" t="s">
        <v>351</v>
      </c>
      <c r="C511" s="37">
        <f>+C169</f>
        <v>0</v>
      </c>
      <c r="D511" s="37">
        <f t="shared" ref="D511:AE514" si="107">+D169</f>
        <v>0</v>
      </c>
      <c r="E511" s="37">
        <f t="shared" si="107"/>
        <v>0</v>
      </c>
      <c r="F511" s="37">
        <f t="shared" si="107"/>
        <v>0</v>
      </c>
      <c r="G511" s="37">
        <f t="shared" si="107"/>
        <v>0</v>
      </c>
      <c r="H511" s="37">
        <f t="shared" si="107"/>
        <v>0</v>
      </c>
      <c r="I511" s="37">
        <f t="shared" si="107"/>
        <v>0</v>
      </c>
      <c r="J511" s="37">
        <f t="shared" si="107"/>
        <v>4.0388367612739871E-3</v>
      </c>
      <c r="K511" s="37">
        <f t="shared" si="107"/>
        <v>9.9355892721947198E-3</v>
      </c>
      <c r="L511" s="37">
        <f t="shared" si="107"/>
        <v>2.2273824658730505E-2</v>
      </c>
      <c r="M511" s="37">
        <f t="shared" si="107"/>
        <v>4.1011285011156036E-2</v>
      </c>
      <c r="N511" s="37">
        <f t="shared" si="107"/>
        <v>6.5389486522466872E-2</v>
      </c>
      <c r="O511" s="37">
        <f t="shared" si="107"/>
        <v>9.1463669966681219E-2</v>
      </c>
      <c r="P511" s="37">
        <f t="shared" si="107"/>
        <v>0.20489509177291645</v>
      </c>
      <c r="Q511" s="37">
        <f t="shared" si="107"/>
        <v>0.23798803670024071</v>
      </c>
      <c r="R511" s="37">
        <f t="shared" si="107"/>
        <v>0.26547501823446573</v>
      </c>
      <c r="S511" s="37">
        <f t="shared" si="107"/>
        <v>0.3237130622599273</v>
      </c>
      <c r="T511" s="37">
        <f t="shared" si="107"/>
        <v>0.37895041480336694</v>
      </c>
      <c r="U511" s="37">
        <f t="shared" si="107"/>
        <v>0.33129207298647234</v>
      </c>
      <c r="V511" s="37">
        <f t="shared" si="107"/>
        <v>0.39348343769799099</v>
      </c>
      <c r="W511" s="37">
        <f t="shared" si="107"/>
        <v>0.51221623244145631</v>
      </c>
      <c r="X511" s="37">
        <f t="shared" si="107"/>
        <v>0.70320799266530365</v>
      </c>
      <c r="Y511" s="37">
        <f t="shared" si="107"/>
        <v>1.0632813674478971</v>
      </c>
      <c r="Z511" s="37">
        <f t="shared" si="107"/>
        <v>1.3450748400991828</v>
      </c>
      <c r="AA511" s="37">
        <f t="shared" si="107"/>
        <v>1.5454883754845854</v>
      </c>
      <c r="AB511" s="37">
        <f t="shared" si="107"/>
        <v>2.0206367619440444</v>
      </c>
      <c r="AC511" s="37">
        <f t="shared" si="107"/>
        <v>2.246490414964875</v>
      </c>
      <c r="AD511" s="37">
        <f t="shared" si="107"/>
        <v>2.2580700049493778</v>
      </c>
      <c r="AE511" s="37">
        <f t="shared" si="107"/>
        <v>2.1748066860300859</v>
      </c>
    </row>
    <row r="512" spans="1:31" x14ac:dyDescent="0.2">
      <c r="A512" s="9" t="s">
        <v>352</v>
      </c>
      <c r="B512" s="4" t="s">
        <v>353</v>
      </c>
      <c r="C512" s="37">
        <f t="shared" ref="C512:R514" si="108">+C170</f>
        <v>0</v>
      </c>
      <c r="D512" s="37">
        <f t="shared" si="108"/>
        <v>0</v>
      </c>
      <c r="E512" s="37">
        <f t="shared" si="108"/>
        <v>0</v>
      </c>
      <c r="F512" s="37">
        <f t="shared" si="108"/>
        <v>0</v>
      </c>
      <c r="G512" s="37">
        <f t="shared" si="108"/>
        <v>0</v>
      </c>
      <c r="H512" s="37">
        <f t="shared" si="108"/>
        <v>0</v>
      </c>
      <c r="I512" s="37">
        <f t="shared" si="108"/>
        <v>0</v>
      </c>
      <c r="J512" s="37">
        <f t="shared" si="108"/>
        <v>0</v>
      </c>
      <c r="K512" s="37">
        <f t="shared" si="108"/>
        <v>0</v>
      </c>
      <c r="L512" s="37">
        <f t="shared" si="108"/>
        <v>0</v>
      </c>
      <c r="M512" s="37">
        <f t="shared" si="108"/>
        <v>0</v>
      </c>
      <c r="N512" s="37">
        <f t="shared" si="108"/>
        <v>0</v>
      </c>
      <c r="O512" s="37">
        <f t="shared" si="108"/>
        <v>0</v>
      </c>
      <c r="P512" s="37">
        <f t="shared" si="108"/>
        <v>0</v>
      </c>
      <c r="Q512" s="37">
        <f t="shared" si="108"/>
        <v>0</v>
      </c>
      <c r="R512" s="37">
        <f t="shared" si="108"/>
        <v>0</v>
      </c>
      <c r="S512" s="37">
        <f t="shared" si="107"/>
        <v>0</v>
      </c>
      <c r="T512" s="37">
        <f t="shared" si="107"/>
        <v>0</v>
      </c>
      <c r="U512" s="37">
        <f t="shared" si="107"/>
        <v>0.27524760818878263</v>
      </c>
      <c r="V512" s="37">
        <f t="shared" si="107"/>
        <v>0.59305228822613487</v>
      </c>
      <c r="W512" s="37">
        <f t="shared" si="107"/>
        <v>0.69490599878946036</v>
      </c>
      <c r="X512" s="37">
        <f t="shared" si="107"/>
        <v>0.75805054659023563</v>
      </c>
      <c r="Y512" s="37">
        <f t="shared" si="107"/>
        <v>0.82464360035770246</v>
      </c>
      <c r="Z512" s="37">
        <f t="shared" si="107"/>
        <v>0.93376738013133997</v>
      </c>
      <c r="AA512" s="37">
        <f t="shared" si="107"/>
        <v>0.89805034558909336</v>
      </c>
      <c r="AB512" s="37">
        <f t="shared" si="107"/>
        <v>0.64293563831962386</v>
      </c>
      <c r="AC512" s="37">
        <f t="shared" si="107"/>
        <v>1.1399552127779176</v>
      </c>
      <c r="AD512" s="37">
        <f t="shared" si="107"/>
        <v>1.4821231039603233</v>
      </c>
      <c r="AE512" s="37">
        <f t="shared" si="107"/>
        <v>1.0998515944788607</v>
      </c>
    </row>
    <row r="513" spans="1:31" x14ac:dyDescent="0.2">
      <c r="A513" s="9" t="s">
        <v>354</v>
      </c>
      <c r="B513" s="4" t="s">
        <v>355</v>
      </c>
      <c r="C513" s="37">
        <f t="shared" si="108"/>
        <v>0</v>
      </c>
      <c r="D513" s="37">
        <f t="shared" si="107"/>
        <v>0</v>
      </c>
      <c r="E513" s="37">
        <f t="shared" si="107"/>
        <v>0</v>
      </c>
      <c r="F513" s="37">
        <f t="shared" si="107"/>
        <v>0</v>
      </c>
      <c r="G513" s="37">
        <f t="shared" si="107"/>
        <v>0</v>
      </c>
      <c r="H513" s="37">
        <f t="shared" si="107"/>
        <v>0</v>
      </c>
      <c r="I513" s="37">
        <f t="shared" si="107"/>
        <v>0</v>
      </c>
      <c r="J513" s="37">
        <f t="shared" si="107"/>
        <v>0</v>
      </c>
      <c r="K513" s="37">
        <f t="shared" si="107"/>
        <v>7.5627037783507394E-3</v>
      </c>
      <c r="L513" s="37">
        <f t="shared" si="107"/>
        <v>5.4061634921490638E-2</v>
      </c>
      <c r="M513" s="37">
        <f t="shared" si="107"/>
        <v>0.11102103302541312</v>
      </c>
      <c r="N513" s="37">
        <f t="shared" si="107"/>
        <v>0.13006833577067581</v>
      </c>
      <c r="O513" s="37">
        <f t="shared" si="107"/>
        <v>0.12714203637520227</v>
      </c>
      <c r="P513" s="37">
        <f t="shared" si="107"/>
        <v>5.3054472832704154E-2</v>
      </c>
      <c r="Q513" s="37">
        <f t="shared" si="107"/>
        <v>2.8461876478968674E-2</v>
      </c>
      <c r="R513" s="37">
        <f t="shared" si="107"/>
        <v>3.75926507475828E-2</v>
      </c>
      <c r="S513" s="37">
        <f t="shared" si="107"/>
        <v>4.7541652063170611E-2</v>
      </c>
      <c r="T513" s="37">
        <f t="shared" si="107"/>
        <v>4.1867943420368446E-2</v>
      </c>
      <c r="U513" s="37">
        <f t="shared" si="107"/>
        <v>5.4430008398428723E-2</v>
      </c>
      <c r="V513" s="37">
        <f t="shared" si="107"/>
        <v>5.32286038967296E-2</v>
      </c>
      <c r="W513" s="37">
        <f t="shared" si="107"/>
        <v>0.12570196665459213</v>
      </c>
      <c r="X513" s="37">
        <f t="shared" si="107"/>
        <v>0.27786044570298651</v>
      </c>
      <c r="Y513" s="37">
        <f t="shared" si="107"/>
        <v>0.5575143301240757</v>
      </c>
      <c r="Z513" s="37">
        <f t="shared" si="107"/>
        <v>0.78775615913928509</v>
      </c>
      <c r="AA513" s="37">
        <f t="shared" si="107"/>
        <v>0.81544117834945951</v>
      </c>
      <c r="AB513" s="37">
        <f t="shared" si="107"/>
        <v>0.81507519750287016</v>
      </c>
      <c r="AC513" s="37">
        <f t="shared" si="107"/>
        <v>0.81834459384105462</v>
      </c>
      <c r="AD513" s="37">
        <f t="shared" si="107"/>
        <v>1.0040102573041958</v>
      </c>
      <c r="AE513" s="37">
        <f t="shared" si="107"/>
        <v>1.135093712703781</v>
      </c>
    </row>
    <row r="514" spans="1:31" x14ac:dyDescent="0.2">
      <c r="A514" s="9" t="s">
        <v>356</v>
      </c>
      <c r="B514" s="4" t="s">
        <v>357</v>
      </c>
      <c r="C514" s="37">
        <f t="shared" si="108"/>
        <v>0</v>
      </c>
      <c r="D514" s="37">
        <f t="shared" si="107"/>
        <v>0</v>
      </c>
      <c r="E514" s="37">
        <f t="shared" si="107"/>
        <v>0</v>
      </c>
      <c r="F514" s="37">
        <f t="shared" si="107"/>
        <v>0</v>
      </c>
      <c r="G514" s="37">
        <f t="shared" si="107"/>
        <v>0</v>
      </c>
      <c r="H514" s="37">
        <f t="shared" si="107"/>
        <v>0</v>
      </c>
      <c r="I514" s="37">
        <f t="shared" si="107"/>
        <v>0</v>
      </c>
      <c r="J514" s="37">
        <f t="shared" si="107"/>
        <v>0</v>
      </c>
      <c r="K514" s="37">
        <f t="shared" si="107"/>
        <v>0</v>
      </c>
      <c r="L514" s="37">
        <f t="shared" si="107"/>
        <v>0</v>
      </c>
      <c r="M514" s="37">
        <f t="shared" si="107"/>
        <v>0</v>
      </c>
      <c r="N514" s="37">
        <f t="shared" si="107"/>
        <v>0</v>
      </c>
      <c r="O514" s="37">
        <f t="shared" si="107"/>
        <v>0</v>
      </c>
      <c r="P514" s="37">
        <f t="shared" si="107"/>
        <v>0</v>
      </c>
      <c r="Q514" s="37">
        <f t="shared" si="107"/>
        <v>0</v>
      </c>
      <c r="R514" s="37">
        <f t="shared" si="107"/>
        <v>0</v>
      </c>
      <c r="S514" s="37">
        <f t="shared" si="107"/>
        <v>0</v>
      </c>
      <c r="T514" s="37">
        <f t="shared" si="107"/>
        <v>0</v>
      </c>
      <c r="U514" s="37">
        <f t="shared" si="107"/>
        <v>0</v>
      </c>
      <c r="V514" s="37">
        <f t="shared" si="107"/>
        <v>0</v>
      </c>
      <c r="W514" s="37">
        <f t="shared" si="107"/>
        <v>0</v>
      </c>
      <c r="X514" s="37">
        <f t="shared" si="107"/>
        <v>0</v>
      </c>
      <c r="Y514" s="37">
        <f t="shared" si="107"/>
        <v>0</v>
      </c>
      <c r="Z514" s="37">
        <f t="shared" si="107"/>
        <v>0</v>
      </c>
      <c r="AA514" s="37">
        <f t="shared" si="107"/>
        <v>0</v>
      </c>
      <c r="AB514" s="37">
        <f t="shared" si="107"/>
        <v>0</v>
      </c>
      <c r="AC514" s="37">
        <f t="shared" si="107"/>
        <v>0</v>
      </c>
      <c r="AD514" s="37">
        <f t="shared" si="107"/>
        <v>0</v>
      </c>
      <c r="AE514" s="37">
        <f t="shared" si="107"/>
        <v>0</v>
      </c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09">+C525+C530+C536+C541+C544+C545+C549+C552++C553+C554</f>
        <v>0</v>
      </c>
      <c r="D524" s="28">
        <f t="shared" si="109"/>
        <v>0</v>
      </c>
      <c r="E524" s="28">
        <f t="shared" si="109"/>
        <v>0</v>
      </c>
      <c r="F524" s="28">
        <f t="shared" si="109"/>
        <v>0</v>
      </c>
      <c r="G524" s="28">
        <f t="shared" si="109"/>
        <v>0</v>
      </c>
      <c r="H524" s="28">
        <f t="shared" si="109"/>
        <v>0</v>
      </c>
      <c r="I524" s="28">
        <f t="shared" si="109"/>
        <v>0</v>
      </c>
      <c r="J524" s="28">
        <f t="shared" si="109"/>
        <v>0</v>
      </c>
      <c r="K524" s="28">
        <f t="shared" si="109"/>
        <v>0</v>
      </c>
      <c r="L524" s="28">
        <f t="shared" si="109"/>
        <v>0</v>
      </c>
      <c r="M524" s="28">
        <f t="shared" si="109"/>
        <v>0</v>
      </c>
      <c r="N524" s="28">
        <f t="shared" si="109"/>
        <v>0</v>
      </c>
      <c r="O524" s="28">
        <f t="shared" si="109"/>
        <v>0</v>
      </c>
      <c r="P524" s="28">
        <f t="shared" si="109"/>
        <v>0</v>
      </c>
      <c r="Q524" s="28">
        <f t="shared" si="109"/>
        <v>0</v>
      </c>
      <c r="R524" s="28">
        <f t="shared" si="109"/>
        <v>0</v>
      </c>
      <c r="S524" s="28">
        <f t="shared" si="109"/>
        <v>0</v>
      </c>
      <c r="T524" s="28">
        <f t="shared" si="109"/>
        <v>0</v>
      </c>
      <c r="U524" s="28">
        <f t="shared" si="109"/>
        <v>0</v>
      </c>
      <c r="V524" s="28">
        <f t="shared" si="109"/>
        <v>0</v>
      </c>
      <c r="W524" s="28">
        <f t="shared" si="109"/>
        <v>0</v>
      </c>
      <c r="X524" s="28">
        <f t="shared" si="109"/>
        <v>0</v>
      </c>
      <c r="Y524" s="28">
        <f t="shared" si="109"/>
        <v>0</v>
      </c>
      <c r="Z524" s="28">
        <f t="shared" si="109"/>
        <v>0</v>
      </c>
      <c r="AA524" s="28">
        <f t="shared" si="109"/>
        <v>0</v>
      </c>
      <c r="AB524" s="28">
        <f t="shared" si="109"/>
        <v>0</v>
      </c>
      <c r="AC524" s="28">
        <f t="shared" si="109"/>
        <v>0</v>
      </c>
      <c r="AD524" s="28">
        <f t="shared" si="109"/>
        <v>0</v>
      </c>
      <c r="AE524" s="28">
        <f t="shared" si="109"/>
        <v>0</v>
      </c>
    </row>
    <row r="525" spans="1:31" x14ac:dyDescent="0.2">
      <c r="A525" s="9" t="s">
        <v>392</v>
      </c>
      <c r="B525" s="4" t="s">
        <v>393</v>
      </c>
      <c r="C525" s="21">
        <f t="shared" ref="C525:AE525" si="110">+C526+C527+C528+C529</f>
        <v>0</v>
      </c>
      <c r="D525" s="21">
        <f t="shared" si="110"/>
        <v>0</v>
      </c>
      <c r="E525" s="21">
        <f t="shared" si="110"/>
        <v>0</v>
      </c>
      <c r="F525" s="21">
        <f t="shared" si="110"/>
        <v>0</v>
      </c>
      <c r="G525" s="21">
        <f t="shared" si="110"/>
        <v>0</v>
      </c>
      <c r="H525" s="21">
        <f t="shared" si="110"/>
        <v>0</v>
      </c>
      <c r="I525" s="21">
        <f t="shared" si="110"/>
        <v>0</v>
      </c>
      <c r="J525" s="21">
        <f t="shared" si="110"/>
        <v>0</v>
      </c>
      <c r="K525" s="21">
        <f t="shared" si="110"/>
        <v>0</v>
      </c>
      <c r="L525" s="21">
        <f t="shared" si="110"/>
        <v>0</v>
      </c>
      <c r="M525" s="21">
        <f t="shared" si="110"/>
        <v>0</v>
      </c>
      <c r="N525" s="21">
        <f t="shared" si="110"/>
        <v>0</v>
      </c>
      <c r="O525" s="21">
        <f t="shared" si="110"/>
        <v>0</v>
      </c>
      <c r="P525" s="21">
        <f t="shared" si="110"/>
        <v>0</v>
      </c>
      <c r="Q525" s="21">
        <f t="shared" si="110"/>
        <v>0</v>
      </c>
      <c r="R525" s="21">
        <f t="shared" si="110"/>
        <v>0</v>
      </c>
      <c r="S525" s="21">
        <f t="shared" si="110"/>
        <v>0</v>
      </c>
      <c r="T525" s="21">
        <f t="shared" si="110"/>
        <v>0</v>
      </c>
      <c r="U525" s="21">
        <f t="shared" si="110"/>
        <v>0</v>
      </c>
      <c r="V525" s="21">
        <f t="shared" si="110"/>
        <v>0</v>
      </c>
      <c r="W525" s="21">
        <f t="shared" si="110"/>
        <v>0</v>
      </c>
      <c r="X525" s="21">
        <f t="shared" si="110"/>
        <v>0</v>
      </c>
      <c r="Y525" s="21">
        <f t="shared" si="110"/>
        <v>0</v>
      </c>
      <c r="Z525" s="21">
        <f t="shared" si="110"/>
        <v>0</v>
      </c>
      <c r="AA525" s="21">
        <f t="shared" si="110"/>
        <v>0</v>
      </c>
      <c r="AB525" s="21">
        <f t="shared" si="110"/>
        <v>0</v>
      </c>
      <c r="AC525" s="21">
        <f t="shared" si="110"/>
        <v>0</v>
      </c>
      <c r="AD525" s="21">
        <f t="shared" si="110"/>
        <v>0</v>
      </c>
      <c r="AE525" s="21">
        <f t="shared" si="110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11">+C531+C532+C533+C534+C535</f>
        <v>0</v>
      </c>
      <c r="D530" s="21">
        <f t="shared" si="111"/>
        <v>0</v>
      </c>
      <c r="E530" s="21">
        <f t="shared" si="111"/>
        <v>0</v>
      </c>
      <c r="F530" s="21">
        <f t="shared" si="111"/>
        <v>0</v>
      </c>
      <c r="G530" s="21">
        <f t="shared" si="111"/>
        <v>0</v>
      </c>
      <c r="H530" s="21">
        <f t="shared" si="111"/>
        <v>0</v>
      </c>
      <c r="I530" s="21">
        <f t="shared" si="111"/>
        <v>0</v>
      </c>
      <c r="J530" s="21">
        <f t="shared" si="111"/>
        <v>0</v>
      </c>
      <c r="K530" s="21">
        <f t="shared" si="111"/>
        <v>0</v>
      </c>
      <c r="L530" s="21">
        <f t="shared" si="111"/>
        <v>0</v>
      </c>
      <c r="M530" s="21">
        <f t="shared" si="111"/>
        <v>0</v>
      </c>
      <c r="N530" s="21">
        <f t="shared" si="111"/>
        <v>0</v>
      </c>
      <c r="O530" s="21">
        <f t="shared" si="111"/>
        <v>0</v>
      </c>
      <c r="P530" s="21">
        <f t="shared" si="111"/>
        <v>0</v>
      </c>
      <c r="Q530" s="21">
        <f t="shared" si="111"/>
        <v>0</v>
      </c>
      <c r="R530" s="21">
        <f t="shared" si="111"/>
        <v>0</v>
      </c>
      <c r="S530" s="21">
        <f t="shared" si="111"/>
        <v>0</v>
      </c>
      <c r="T530" s="21">
        <f t="shared" si="111"/>
        <v>0</v>
      </c>
      <c r="U530" s="21">
        <f t="shared" si="111"/>
        <v>0</v>
      </c>
      <c r="V530" s="21">
        <f t="shared" si="111"/>
        <v>0</v>
      </c>
      <c r="W530" s="21">
        <f t="shared" si="111"/>
        <v>0</v>
      </c>
      <c r="X530" s="21">
        <f t="shared" si="111"/>
        <v>0</v>
      </c>
      <c r="Y530" s="21">
        <f t="shared" si="111"/>
        <v>0</v>
      </c>
      <c r="Z530" s="21">
        <f t="shared" si="111"/>
        <v>0</v>
      </c>
      <c r="AA530" s="21">
        <f t="shared" si="111"/>
        <v>0</v>
      </c>
      <c r="AB530" s="21">
        <f t="shared" si="111"/>
        <v>0</v>
      </c>
      <c r="AC530" s="21">
        <f t="shared" si="111"/>
        <v>0</v>
      </c>
      <c r="AD530" s="21">
        <f t="shared" si="111"/>
        <v>0</v>
      </c>
      <c r="AE530" s="21">
        <f t="shared" si="111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112">+C537+C538+C539+C540</f>
        <v>0</v>
      </c>
      <c r="D536" s="21">
        <f t="shared" si="112"/>
        <v>0</v>
      </c>
      <c r="E536" s="21">
        <f t="shared" si="112"/>
        <v>0</v>
      </c>
      <c r="F536" s="21">
        <f t="shared" si="112"/>
        <v>0</v>
      </c>
      <c r="G536" s="21">
        <f t="shared" si="112"/>
        <v>0</v>
      </c>
      <c r="H536" s="21">
        <f t="shared" si="112"/>
        <v>0</v>
      </c>
      <c r="I536" s="21">
        <f t="shared" si="112"/>
        <v>0</v>
      </c>
      <c r="J536" s="21">
        <f t="shared" si="112"/>
        <v>0</v>
      </c>
      <c r="K536" s="21">
        <f t="shared" si="112"/>
        <v>0</v>
      </c>
      <c r="L536" s="21">
        <f t="shared" si="112"/>
        <v>0</v>
      </c>
      <c r="M536" s="21">
        <f t="shared" si="112"/>
        <v>0</v>
      </c>
      <c r="N536" s="21">
        <f t="shared" si="112"/>
        <v>0</v>
      </c>
      <c r="O536" s="21">
        <f t="shared" si="112"/>
        <v>0</v>
      </c>
      <c r="P536" s="21">
        <f t="shared" si="112"/>
        <v>0</v>
      </c>
      <c r="Q536" s="21">
        <f t="shared" si="112"/>
        <v>0</v>
      </c>
      <c r="R536" s="21">
        <f t="shared" si="112"/>
        <v>0</v>
      </c>
      <c r="S536" s="21">
        <f t="shared" si="112"/>
        <v>0</v>
      </c>
      <c r="T536" s="21">
        <f t="shared" si="112"/>
        <v>0</v>
      </c>
      <c r="U536" s="21">
        <f t="shared" si="112"/>
        <v>0</v>
      </c>
      <c r="V536" s="21">
        <f t="shared" si="112"/>
        <v>0</v>
      </c>
      <c r="W536" s="21">
        <f t="shared" si="112"/>
        <v>0</v>
      </c>
      <c r="X536" s="21">
        <f t="shared" si="112"/>
        <v>0</v>
      </c>
      <c r="Y536" s="21">
        <f t="shared" si="112"/>
        <v>0</v>
      </c>
      <c r="Z536" s="21">
        <f t="shared" si="112"/>
        <v>0</v>
      </c>
      <c r="AA536" s="21">
        <f t="shared" si="112"/>
        <v>0</v>
      </c>
      <c r="AB536" s="21">
        <f t="shared" si="112"/>
        <v>0</v>
      </c>
      <c r="AC536" s="21">
        <f t="shared" si="112"/>
        <v>0</v>
      </c>
      <c r="AD536" s="21">
        <f t="shared" si="112"/>
        <v>0</v>
      </c>
      <c r="AE536" s="21">
        <f t="shared" si="112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13">+C542+C543</f>
        <v>0</v>
      </c>
      <c r="D541" s="21">
        <f t="shared" si="113"/>
        <v>0</v>
      </c>
      <c r="E541" s="21">
        <f t="shared" si="113"/>
        <v>0</v>
      </c>
      <c r="F541" s="21">
        <f t="shared" si="113"/>
        <v>0</v>
      </c>
      <c r="G541" s="21">
        <f t="shared" si="113"/>
        <v>0</v>
      </c>
      <c r="H541" s="21">
        <f t="shared" si="113"/>
        <v>0</v>
      </c>
      <c r="I541" s="21">
        <f t="shared" si="113"/>
        <v>0</v>
      </c>
      <c r="J541" s="21">
        <f t="shared" si="113"/>
        <v>0</v>
      </c>
      <c r="K541" s="21">
        <f t="shared" si="113"/>
        <v>0</v>
      </c>
      <c r="L541" s="21">
        <f t="shared" si="113"/>
        <v>0</v>
      </c>
      <c r="M541" s="21">
        <f t="shared" si="113"/>
        <v>0</v>
      </c>
      <c r="N541" s="21">
        <f t="shared" si="113"/>
        <v>0</v>
      </c>
      <c r="O541" s="21">
        <f t="shared" si="113"/>
        <v>0</v>
      </c>
      <c r="P541" s="21">
        <f t="shared" si="113"/>
        <v>0</v>
      </c>
      <c r="Q541" s="21">
        <f t="shared" si="113"/>
        <v>0</v>
      </c>
      <c r="R541" s="21">
        <f t="shared" si="113"/>
        <v>0</v>
      </c>
      <c r="S541" s="21">
        <f t="shared" si="113"/>
        <v>0</v>
      </c>
      <c r="T541" s="21">
        <f t="shared" si="113"/>
        <v>0</v>
      </c>
      <c r="U541" s="21">
        <f t="shared" si="113"/>
        <v>0</v>
      </c>
      <c r="V541" s="21">
        <f t="shared" si="113"/>
        <v>0</v>
      </c>
      <c r="W541" s="21">
        <f t="shared" si="113"/>
        <v>0</v>
      </c>
      <c r="X541" s="21">
        <f t="shared" si="113"/>
        <v>0</v>
      </c>
      <c r="Y541" s="21">
        <f t="shared" si="113"/>
        <v>0</v>
      </c>
      <c r="Z541" s="21">
        <f t="shared" si="113"/>
        <v>0</v>
      </c>
      <c r="AA541" s="21">
        <f t="shared" si="113"/>
        <v>0</v>
      </c>
      <c r="AB541" s="21">
        <f t="shared" si="113"/>
        <v>0</v>
      </c>
      <c r="AC541" s="21">
        <f t="shared" si="113"/>
        <v>0</v>
      </c>
      <c r="AD541" s="21">
        <f t="shared" si="113"/>
        <v>0</v>
      </c>
      <c r="AE541" s="21">
        <f t="shared" si="113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14">+C546+C547+C548</f>
        <v>0</v>
      </c>
      <c r="D545" s="21">
        <f t="shared" si="114"/>
        <v>0</v>
      </c>
      <c r="E545" s="21">
        <f t="shared" si="114"/>
        <v>0</v>
      </c>
      <c r="F545" s="21">
        <f t="shared" si="114"/>
        <v>0</v>
      </c>
      <c r="G545" s="21">
        <f t="shared" si="114"/>
        <v>0</v>
      </c>
      <c r="H545" s="21">
        <f t="shared" si="114"/>
        <v>0</v>
      </c>
      <c r="I545" s="21">
        <f t="shared" si="114"/>
        <v>0</v>
      </c>
      <c r="J545" s="21">
        <f t="shared" si="114"/>
        <v>0</v>
      </c>
      <c r="K545" s="21">
        <f t="shared" si="114"/>
        <v>0</v>
      </c>
      <c r="L545" s="21">
        <f t="shared" si="114"/>
        <v>0</v>
      </c>
      <c r="M545" s="21">
        <f t="shared" si="114"/>
        <v>0</v>
      </c>
      <c r="N545" s="21">
        <f t="shared" si="114"/>
        <v>0</v>
      </c>
      <c r="O545" s="21">
        <f t="shared" si="114"/>
        <v>0</v>
      </c>
      <c r="P545" s="21">
        <f t="shared" si="114"/>
        <v>0</v>
      </c>
      <c r="Q545" s="21">
        <f t="shared" si="114"/>
        <v>0</v>
      </c>
      <c r="R545" s="21">
        <f t="shared" si="114"/>
        <v>0</v>
      </c>
      <c r="S545" s="21">
        <f t="shared" si="114"/>
        <v>0</v>
      </c>
      <c r="T545" s="21">
        <f t="shared" si="114"/>
        <v>0</v>
      </c>
      <c r="U545" s="21">
        <f t="shared" si="114"/>
        <v>0</v>
      </c>
      <c r="V545" s="21">
        <f t="shared" si="114"/>
        <v>0</v>
      </c>
      <c r="W545" s="21">
        <f t="shared" si="114"/>
        <v>0</v>
      </c>
      <c r="X545" s="21">
        <f t="shared" si="114"/>
        <v>0</v>
      </c>
      <c r="Y545" s="21">
        <f t="shared" si="114"/>
        <v>0</v>
      </c>
      <c r="Z545" s="21">
        <f t="shared" si="114"/>
        <v>0</v>
      </c>
      <c r="AA545" s="21">
        <f t="shared" si="114"/>
        <v>0</v>
      </c>
      <c r="AB545" s="21">
        <f t="shared" si="114"/>
        <v>0</v>
      </c>
      <c r="AC545" s="21">
        <f t="shared" si="114"/>
        <v>0</v>
      </c>
      <c r="AD545" s="21">
        <f t="shared" si="114"/>
        <v>0</v>
      </c>
      <c r="AE545" s="21">
        <f t="shared" si="114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15">+C550+C551</f>
        <v>0</v>
      </c>
      <c r="D549" s="21">
        <f t="shared" si="115"/>
        <v>0</v>
      </c>
      <c r="E549" s="21">
        <f t="shared" si="115"/>
        <v>0</v>
      </c>
      <c r="F549" s="21">
        <f t="shared" si="115"/>
        <v>0</v>
      </c>
      <c r="G549" s="21">
        <f t="shared" si="115"/>
        <v>0</v>
      </c>
      <c r="H549" s="21">
        <f t="shared" si="115"/>
        <v>0</v>
      </c>
      <c r="I549" s="21">
        <f t="shared" si="115"/>
        <v>0</v>
      </c>
      <c r="J549" s="21">
        <f t="shared" si="115"/>
        <v>0</v>
      </c>
      <c r="K549" s="21">
        <f t="shared" si="115"/>
        <v>0</v>
      </c>
      <c r="L549" s="21">
        <f t="shared" si="115"/>
        <v>0</v>
      </c>
      <c r="M549" s="21">
        <f t="shared" si="115"/>
        <v>0</v>
      </c>
      <c r="N549" s="21">
        <f t="shared" si="115"/>
        <v>0</v>
      </c>
      <c r="O549" s="21">
        <f t="shared" si="115"/>
        <v>0</v>
      </c>
      <c r="P549" s="21">
        <f t="shared" si="115"/>
        <v>0</v>
      </c>
      <c r="Q549" s="21">
        <f t="shared" si="115"/>
        <v>0</v>
      </c>
      <c r="R549" s="21">
        <f t="shared" si="115"/>
        <v>0</v>
      </c>
      <c r="S549" s="21">
        <f t="shared" si="115"/>
        <v>0</v>
      </c>
      <c r="T549" s="21">
        <f t="shared" si="115"/>
        <v>0</v>
      </c>
      <c r="U549" s="21">
        <f t="shared" si="115"/>
        <v>0</v>
      </c>
      <c r="V549" s="21">
        <f t="shared" si="115"/>
        <v>0</v>
      </c>
      <c r="W549" s="21">
        <f t="shared" si="115"/>
        <v>0</v>
      </c>
      <c r="X549" s="21">
        <f t="shared" si="115"/>
        <v>0</v>
      </c>
      <c r="Y549" s="21">
        <f t="shared" si="115"/>
        <v>0</v>
      </c>
      <c r="Z549" s="21">
        <f t="shared" si="115"/>
        <v>0</v>
      </c>
      <c r="AA549" s="21">
        <f t="shared" si="115"/>
        <v>0</v>
      </c>
      <c r="AB549" s="21">
        <f t="shared" si="115"/>
        <v>0</v>
      </c>
      <c r="AC549" s="21">
        <f t="shared" si="115"/>
        <v>0</v>
      </c>
      <c r="AD549" s="21">
        <f t="shared" si="115"/>
        <v>0</v>
      </c>
      <c r="AE549" s="21">
        <f t="shared" si="115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x14ac:dyDescent="0.2">
      <c r="A555" s="12" t="s">
        <v>548</v>
      </c>
      <c r="B555" s="7" t="s">
        <v>804</v>
      </c>
      <c r="C555" s="28">
        <f t="shared" ref="C555:AE555" si="116">+C556+C559+C562+C565+C568++C571+C574+C575</f>
        <v>0</v>
      </c>
      <c r="D555" s="28">
        <f t="shared" si="116"/>
        <v>0</v>
      </c>
      <c r="E555" s="28">
        <f t="shared" si="116"/>
        <v>0</v>
      </c>
      <c r="F555" s="28">
        <f t="shared" si="116"/>
        <v>0</v>
      </c>
      <c r="G555" s="28">
        <f t="shared" si="116"/>
        <v>0</v>
      </c>
      <c r="H555" s="28">
        <f t="shared" si="116"/>
        <v>0</v>
      </c>
      <c r="I555" s="28">
        <f t="shared" si="116"/>
        <v>0</v>
      </c>
      <c r="J555" s="28">
        <f t="shared" si="116"/>
        <v>0</v>
      </c>
      <c r="K555" s="28">
        <f t="shared" si="116"/>
        <v>0</v>
      </c>
      <c r="L555" s="28">
        <f t="shared" si="116"/>
        <v>0</v>
      </c>
      <c r="M555" s="28">
        <f t="shared" si="116"/>
        <v>0</v>
      </c>
      <c r="N555" s="28">
        <f t="shared" si="116"/>
        <v>0</v>
      </c>
      <c r="O555" s="28">
        <f t="shared" si="116"/>
        <v>0</v>
      </c>
      <c r="P555" s="28">
        <f t="shared" si="116"/>
        <v>0</v>
      </c>
      <c r="Q555" s="28">
        <f t="shared" si="116"/>
        <v>0</v>
      </c>
      <c r="R555" s="28">
        <f t="shared" si="116"/>
        <v>0</v>
      </c>
      <c r="S555" s="28">
        <f t="shared" si="116"/>
        <v>0</v>
      </c>
      <c r="T555" s="28">
        <f t="shared" si="116"/>
        <v>0</v>
      </c>
      <c r="U555" s="28">
        <f t="shared" si="116"/>
        <v>0</v>
      </c>
      <c r="V555" s="28">
        <f t="shared" si="116"/>
        <v>0</v>
      </c>
      <c r="W555" s="28">
        <f t="shared" si="116"/>
        <v>0</v>
      </c>
      <c r="X555" s="28">
        <f t="shared" si="116"/>
        <v>0</v>
      </c>
      <c r="Y555" s="28">
        <f t="shared" si="116"/>
        <v>0</v>
      </c>
      <c r="Z555" s="28">
        <f t="shared" si="116"/>
        <v>0</v>
      </c>
      <c r="AA555" s="28">
        <f t="shared" si="116"/>
        <v>0</v>
      </c>
      <c r="AB555" s="28">
        <f t="shared" si="116"/>
        <v>0</v>
      </c>
      <c r="AC555" s="28">
        <f t="shared" si="116"/>
        <v>0</v>
      </c>
      <c r="AD555" s="28">
        <f t="shared" si="116"/>
        <v>0</v>
      </c>
      <c r="AE555" s="28">
        <f t="shared" si="116"/>
        <v>0</v>
      </c>
    </row>
    <row r="556" spans="1:31" x14ac:dyDescent="0.2">
      <c r="A556" s="9" t="s">
        <v>549</v>
      </c>
      <c r="B556" s="4" t="s">
        <v>550</v>
      </c>
      <c r="C556" s="21">
        <f t="shared" ref="C556:AE556" si="117">+C557+C558</f>
        <v>0</v>
      </c>
      <c r="D556" s="21">
        <f t="shared" si="117"/>
        <v>0</v>
      </c>
      <c r="E556" s="21">
        <f t="shared" si="117"/>
        <v>0</v>
      </c>
      <c r="F556" s="21">
        <f t="shared" si="117"/>
        <v>0</v>
      </c>
      <c r="G556" s="21">
        <f t="shared" si="117"/>
        <v>0</v>
      </c>
      <c r="H556" s="21">
        <f t="shared" si="117"/>
        <v>0</v>
      </c>
      <c r="I556" s="21">
        <f t="shared" si="117"/>
        <v>0</v>
      </c>
      <c r="J556" s="21">
        <f t="shared" si="117"/>
        <v>0</v>
      </c>
      <c r="K556" s="21">
        <f t="shared" si="117"/>
        <v>0</v>
      </c>
      <c r="L556" s="21">
        <f t="shared" si="117"/>
        <v>0</v>
      </c>
      <c r="M556" s="21">
        <f t="shared" si="117"/>
        <v>0</v>
      </c>
      <c r="N556" s="21">
        <f t="shared" si="117"/>
        <v>0</v>
      </c>
      <c r="O556" s="21">
        <f t="shared" si="117"/>
        <v>0</v>
      </c>
      <c r="P556" s="21">
        <f t="shared" si="117"/>
        <v>0</v>
      </c>
      <c r="Q556" s="21">
        <f t="shared" si="117"/>
        <v>0</v>
      </c>
      <c r="R556" s="21">
        <f t="shared" si="117"/>
        <v>0</v>
      </c>
      <c r="S556" s="21">
        <f t="shared" si="117"/>
        <v>0</v>
      </c>
      <c r="T556" s="21">
        <f t="shared" si="117"/>
        <v>0</v>
      </c>
      <c r="U556" s="21">
        <f t="shared" si="117"/>
        <v>0</v>
      </c>
      <c r="V556" s="21">
        <f t="shared" si="117"/>
        <v>0</v>
      </c>
      <c r="W556" s="21">
        <f t="shared" si="117"/>
        <v>0</v>
      </c>
      <c r="X556" s="21">
        <f t="shared" si="117"/>
        <v>0</v>
      </c>
      <c r="Y556" s="21">
        <f t="shared" si="117"/>
        <v>0</v>
      </c>
      <c r="Z556" s="21">
        <f t="shared" si="117"/>
        <v>0</v>
      </c>
      <c r="AA556" s="21">
        <f t="shared" si="117"/>
        <v>0</v>
      </c>
      <c r="AB556" s="21">
        <f t="shared" si="117"/>
        <v>0</v>
      </c>
      <c r="AC556" s="21">
        <f t="shared" si="117"/>
        <v>0</v>
      </c>
      <c r="AD556" s="21">
        <f t="shared" si="117"/>
        <v>0</v>
      </c>
      <c r="AE556" s="21">
        <f t="shared" si="117"/>
        <v>0</v>
      </c>
    </row>
    <row r="557" spans="1:31" x14ac:dyDescent="0.2">
      <c r="A557" s="9" t="s">
        <v>551</v>
      </c>
      <c r="B557" s="4" t="s">
        <v>552</v>
      </c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18">+C560+C561</f>
        <v>0</v>
      </c>
      <c r="D559" s="21">
        <f t="shared" si="118"/>
        <v>0</v>
      </c>
      <c r="E559" s="21">
        <f t="shared" si="118"/>
        <v>0</v>
      </c>
      <c r="F559" s="21">
        <f t="shared" si="118"/>
        <v>0</v>
      </c>
      <c r="G559" s="21">
        <f t="shared" si="118"/>
        <v>0</v>
      </c>
      <c r="H559" s="21">
        <f t="shared" si="118"/>
        <v>0</v>
      </c>
      <c r="I559" s="21">
        <f t="shared" si="118"/>
        <v>0</v>
      </c>
      <c r="J559" s="21">
        <f t="shared" si="118"/>
        <v>0</v>
      </c>
      <c r="K559" s="21">
        <f t="shared" si="118"/>
        <v>0</v>
      </c>
      <c r="L559" s="21">
        <f t="shared" si="118"/>
        <v>0</v>
      </c>
      <c r="M559" s="21">
        <f t="shared" si="118"/>
        <v>0</v>
      </c>
      <c r="N559" s="21">
        <f t="shared" si="118"/>
        <v>0</v>
      </c>
      <c r="O559" s="21">
        <f t="shared" si="118"/>
        <v>0</v>
      </c>
      <c r="P559" s="21">
        <f t="shared" si="118"/>
        <v>0</v>
      </c>
      <c r="Q559" s="21">
        <f t="shared" si="118"/>
        <v>0</v>
      </c>
      <c r="R559" s="21">
        <f t="shared" si="118"/>
        <v>0</v>
      </c>
      <c r="S559" s="21">
        <f t="shared" si="118"/>
        <v>0</v>
      </c>
      <c r="T559" s="21">
        <f t="shared" si="118"/>
        <v>0</v>
      </c>
      <c r="U559" s="21">
        <f t="shared" si="118"/>
        <v>0</v>
      </c>
      <c r="V559" s="21">
        <f t="shared" si="118"/>
        <v>0</v>
      </c>
      <c r="W559" s="21">
        <f t="shared" si="118"/>
        <v>0</v>
      </c>
      <c r="X559" s="21">
        <f t="shared" si="118"/>
        <v>0</v>
      </c>
      <c r="Y559" s="21">
        <f t="shared" si="118"/>
        <v>0</v>
      </c>
      <c r="Z559" s="21">
        <f t="shared" si="118"/>
        <v>0</v>
      </c>
      <c r="AA559" s="21">
        <f t="shared" si="118"/>
        <v>0</v>
      </c>
      <c r="AB559" s="21">
        <f t="shared" si="118"/>
        <v>0</v>
      </c>
      <c r="AC559" s="21">
        <f t="shared" si="118"/>
        <v>0</v>
      </c>
      <c r="AD559" s="21">
        <f t="shared" si="118"/>
        <v>0</v>
      </c>
      <c r="AE559" s="21">
        <f t="shared" si="118"/>
        <v>0</v>
      </c>
    </row>
    <row r="560" spans="1:31" x14ac:dyDescent="0.2">
      <c r="A560" s="9" t="s">
        <v>669</v>
      </c>
      <c r="B560" s="4" t="s">
        <v>670</v>
      </c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19">+C563+C564</f>
        <v>0</v>
      </c>
      <c r="D562" s="21">
        <f t="shared" si="119"/>
        <v>0</v>
      </c>
      <c r="E562" s="21">
        <f t="shared" si="119"/>
        <v>0</v>
      </c>
      <c r="F562" s="21">
        <f t="shared" si="119"/>
        <v>0</v>
      </c>
      <c r="G562" s="21">
        <f t="shared" si="119"/>
        <v>0</v>
      </c>
      <c r="H562" s="21">
        <f t="shared" si="119"/>
        <v>0</v>
      </c>
      <c r="I562" s="21">
        <f t="shared" si="119"/>
        <v>0</v>
      </c>
      <c r="J562" s="21">
        <f t="shared" si="119"/>
        <v>0</v>
      </c>
      <c r="K562" s="21">
        <f t="shared" si="119"/>
        <v>0</v>
      </c>
      <c r="L562" s="21">
        <f t="shared" si="119"/>
        <v>0</v>
      </c>
      <c r="M562" s="21">
        <f t="shared" si="119"/>
        <v>0</v>
      </c>
      <c r="N562" s="21">
        <f t="shared" si="119"/>
        <v>0</v>
      </c>
      <c r="O562" s="21">
        <f t="shared" si="119"/>
        <v>0</v>
      </c>
      <c r="P562" s="21">
        <f t="shared" si="119"/>
        <v>0</v>
      </c>
      <c r="Q562" s="21">
        <f t="shared" si="119"/>
        <v>0</v>
      </c>
      <c r="R562" s="21">
        <f t="shared" si="119"/>
        <v>0</v>
      </c>
      <c r="S562" s="21">
        <f t="shared" si="119"/>
        <v>0</v>
      </c>
      <c r="T562" s="21">
        <f t="shared" si="119"/>
        <v>0</v>
      </c>
      <c r="U562" s="21">
        <f t="shared" si="119"/>
        <v>0</v>
      </c>
      <c r="V562" s="21">
        <f t="shared" si="119"/>
        <v>0</v>
      </c>
      <c r="W562" s="21">
        <f t="shared" si="119"/>
        <v>0</v>
      </c>
      <c r="X562" s="21">
        <f t="shared" si="119"/>
        <v>0</v>
      </c>
      <c r="Y562" s="21">
        <f t="shared" si="119"/>
        <v>0</v>
      </c>
      <c r="Z562" s="21">
        <f t="shared" si="119"/>
        <v>0</v>
      </c>
      <c r="AA562" s="21">
        <f t="shared" si="119"/>
        <v>0</v>
      </c>
      <c r="AB562" s="21">
        <f t="shared" si="119"/>
        <v>0</v>
      </c>
      <c r="AC562" s="21">
        <f t="shared" si="119"/>
        <v>0</v>
      </c>
      <c r="AD562" s="21">
        <f t="shared" si="119"/>
        <v>0</v>
      </c>
      <c r="AE562" s="21">
        <f t="shared" si="119"/>
        <v>0</v>
      </c>
    </row>
    <row r="563" spans="1:31" x14ac:dyDescent="0.2">
      <c r="A563" s="9" t="s">
        <v>679</v>
      </c>
      <c r="B563" s="4" t="s">
        <v>680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x14ac:dyDescent="0.2">
      <c r="A564" s="9" t="s">
        <v>681</v>
      </c>
      <c r="B564" s="4" t="s">
        <v>682</v>
      </c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x14ac:dyDescent="0.2">
      <c r="A565" s="9" t="s">
        <v>688</v>
      </c>
      <c r="B565" s="4" t="s">
        <v>651</v>
      </c>
      <c r="C565" s="21">
        <f t="shared" ref="C565:AE565" si="120">+C566+C567</f>
        <v>0</v>
      </c>
      <c r="D565" s="21">
        <f t="shared" si="120"/>
        <v>0</v>
      </c>
      <c r="E565" s="21">
        <f t="shared" si="120"/>
        <v>0</v>
      </c>
      <c r="F565" s="21">
        <f t="shared" si="120"/>
        <v>0</v>
      </c>
      <c r="G565" s="21">
        <f t="shared" si="120"/>
        <v>0</v>
      </c>
      <c r="H565" s="21">
        <f t="shared" si="120"/>
        <v>0</v>
      </c>
      <c r="I565" s="21">
        <f t="shared" si="120"/>
        <v>0</v>
      </c>
      <c r="J565" s="21">
        <f t="shared" si="120"/>
        <v>0</v>
      </c>
      <c r="K565" s="21">
        <f t="shared" si="120"/>
        <v>0</v>
      </c>
      <c r="L565" s="21">
        <f t="shared" si="120"/>
        <v>0</v>
      </c>
      <c r="M565" s="21">
        <f t="shared" si="120"/>
        <v>0</v>
      </c>
      <c r="N565" s="21">
        <f t="shared" si="120"/>
        <v>0</v>
      </c>
      <c r="O565" s="21">
        <f t="shared" si="120"/>
        <v>0</v>
      </c>
      <c r="P565" s="21">
        <f t="shared" si="120"/>
        <v>0</v>
      </c>
      <c r="Q565" s="21">
        <f t="shared" si="120"/>
        <v>0</v>
      </c>
      <c r="R565" s="21">
        <f t="shared" si="120"/>
        <v>0</v>
      </c>
      <c r="S565" s="21">
        <f t="shared" si="120"/>
        <v>0</v>
      </c>
      <c r="T565" s="21">
        <f t="shared" si="120"/>
        <v>0</v>
      </c>
      <c r="U565" s="21">
        <f t="shared" si="120"/>
        <v>0</v>
      </c>
      <c r="V565" s="21">
        <f t="shared" si="120"/>
        <v>0</v>
      </c>
      <c r="W565" s="21">
        <f t="shared" si="120"/>
        <v>0</v>
      </c>
      <c r="X565" s="21">
        <f t="shared" si="120"/>
        <v>0</v>
      </c>
      <c r="Y565" s="21">
        <f t="shared" si="120"/>
        <v>0</v>
      </c>
      <c r="Z565" s="21">
        <f t="shared" si="120"/>
        <v>0</v>
      </c>
      <c r="AA565" s="21">
        <f t="shared" si="120"/>
        <v>0</v>
      </c>
      <c r="AB565" s="21">
        <f t="shared" si="120"/>
        <v>0</v>
      </c>
      <c r="AC565" s="21">
        <f t="shared" si="120"/>
        <v>0</v>
      </c>
      <c r="AD565" s="21">
        <f t="shared" si="120"/>
        <v>0</v>
      </c>
      <c r="AE565" s="21">
        <f t="shared" si="120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21">+C569+C570</f>
        <v>0</v>
      </c>
      <c r="D568" s="21">
        <f t="shared" si="121"/>
        <v>0</v>
      </c>
      <c r="E568" s="21">
        <f t="shared" si="121"/>
        <v>0</v>
      </c>
      <c r="F568" s="21">
        <f t="shared" si="121"/>
        <v>0</v>
      </c>
      <c r="G568" s="21">
        <f t="shared" si="121"/>
        <v>0</v>
      </c>
      <c r="H568" s="21">
        <f t="shared" si="121"/>
        <v>0</v>
      </c>
      <c r="I568" s="21">
        <f t="shared" si="121"/>
        <v>0</v>
      </c>
      <c r="J568" s="21">
        <f t="shared" si="121"/>
        <v>0</v>
      </c>
      <c r="K568" s="21">
        <f t="shared" si="121"/>
        <v>0</v>
      </c>
      <c r="L568" s="21">
        <f t="shared" si="121"/>
        <v>0</v>
      </c>
      <c r="M568" s="21">
        <f t="shared" si="121"/>
        <v>0</v>
      </c>
      <c r="N568" s="21">
        <f t="shared" si="121"/>
        <v>0</v>
      </c>
      <c r="O568" s="21">
        <f t="shared" si="121"/>
        <v>0</v>
      </c>
      <c r="P568" s="21">
        <f t="shared" si="121"/>
        <v>0</v>
      </c>
      <c r="Q568" s="21">
        <f t="shared" si="121"/>
        <v>0</v>
      </c>
      <c r="R568" s="21">
        <f t="shared" si="121"/>
        <v>0</v>
      </c>
      <c r="S568" s="21">
        <f t="shared" si="121"/>
        <v>0</v>
      </c>
      <c r="T568" s="21">
        <f t="shared" si="121"/>
        <v>0</v>
      </c>
      <c r="U568" s="21">
        <f t="shared" si="121"/>
        <v>0</v>
      </c>
      <c r="V568" s="21">
        <f t="shared" si="121"/>
        <v>0</v>
      </c>
      <c r="W568" s="21">
        <f t="shared" si="121"/>
        <v>0</v>
      </c>
      <c r="X568" s="21">
        <f t="shared" si="121"/>
        <v>0</v>
      </c>
      <c r="Y568" s="21">
        <f t="shared" si="121"/>
        <v>0</v>
      </c>
      <c r="Z568" s="21">
        <f t="shared" si="121"/>
        <v>0</v>
      </c>
      <c r="AA568" s="21">
        <f t="shared" si="121"/>
        <v>0</v>
      </c>
      <c r="AB568" s="21">
        <f t="shared" si="121"/>
        <v>0</v>
      </c>
      <c r="AC568" s="21">
        <f t="shared" si="121"/>
        <v>0</v>
      </c>
      <c r="AD568" s="21">
        <f t="shared" si="121"/>
        <v>0</v>
      </c>
      <c r="AE568" s="21">
        <f t="shared" si="121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22">+C572+C573</f>
        <v>0</v>
      </c>
      <c r="D571" s="21">
        <f t="shared" si="122"/>
        <v>0</v>
      </c>
      <c r="E571" s="21">
        <f t="shared" si="122"/>
        <v>0</v>
      </c>
      <c r="F571" s="21">
        <f t="shared" si="122"/>
        <v>0</v>
      </c>
      <c r="G571" s="21">
        <f t="shared" si="122"/>
        <v>0</v>
      </c>
      <c r="H571" s="21">
        <f t="shared" si="122"/>
        <v>0</v>
      </c>
      <c r="I571" s="21">
        <f t="shared" si="122"/>
        <v>0</v>
      </c>
      <c r="J571" s="21">
        <f t="shared" si="122"/>
        <v>0</v>
      </c>
      <c r="K571" s="21">
        <f t="shared" si="122"/>
        <v>0</v>
      </c>
      <c r="L571" s="21">
        <f t="shared" si="122"/>
        <v>0</v>
      </c>
      <c r="M571" s="21">
        <f t="shared" si="122"/>
        <v>0</v>
      </c>
      <c r="N571" s="21">
        <f t="shared" si="122"/>
        <v>0</v>
      </c>
      <c r="O571" s="21">
        <f t="shared" si="122"/>
        <v>0</v>
      </c>
      <c r="P571" s="21">
        <f t="shared" si="122"/>
        <v>0</v>
      </c>
      <c r="Q571" s="21">
        <f t="shared" si="122"/>
        <v>0</v>
      </c>
      <c r="R571" s="21">
        <f t="shared" si="122"/>
        <v>0</v>
      </c>
      <c r="S571" s="21">
        <f t="shared" si="122"/>
        <v>0</v>
      </c>
      <c r="T571" s="21">
        <f t="shared" si="122"/>
        <v>0</v>
      </c>
      <c r="U571" s="21">
        <f t="shared" si="122"/>
        <v>0</v>
      </c>
      <c r="V571" s="21">
        <f t="shared" si="122"/>
        <v>0</v>
      </c>
      <c r="W571" s="21">
        <f t="shared" si="122"/>
        <v>0</v>
      </c>
      <c r="X571" s="21">
        <f t="shared" si="122"/>
        <v>0</v>
      </c>
      <c r="Y571" s="21">
        <f t="shared" si="122"/>
        <v>0</v>
      </c>
      <c r="Z571" s="21">
        <f t="shared" si="122"/>
        <v>0</v>
      </c>
      <c r="AA571" s="21">
        <f t="shared" si="122"/>
        <v>0</v>
      </c>
      <c r="AB571" s="21">
        <f t="shared" si="122"/>
        <v>0</v>
      </c>
      <c r="AC571" s="21">
        <f t="shared" si="122"/>
        <v>0</v>
      </c>
      <c r="AD571" s="21">
        <f t="shared" si="122"/>
        <v>0</v>
      </c>
      <c r="AE571" s="21">
        <f t="shared" si="122"/>
        <v>0</v>
      </c>
    </row>
    <row r="572" spans="1:31" x14ac:dyDescent="0.2">
      <c r="A572" s="9" t="s">
        <v>709</v>
      </c>
      <c r="B572" s="4" t="s">
        <v>710</v>
      </c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x14ac:dyDescent="0.2">
      <c r="A573" s="9" t="s">
        <v>711</v>
      </c>
      <c r="B573" s="4" t="s">
        <v>712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2">
      <c r="A579" s="9" t="s">
        <v>730</v>
      </c>
      <c r="B579" s="4" t="s">
        <v>731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23">+C585+C586</f>
        <v>0</v>
      </c>
      <c r="D584" s="21">
        <f t="shared" si="123"/>
        <v>0</v>
      </c>
      <c r="E584" s="21">
        <f t="shared" si="123"/>
        <v>0</v>
      </c>
      <c r="F584" s="21">
        <f t="shared" si="123"/>
        <v>0</v>
      </c>
      <c r="G584" s="21">
        <f t="shared" si="123"/>
        <v>0</v>
      </c>
      <c r="H584" s="21">
        <f t="shared" si="123"/>
        <v>0</v>
      </c>
      <c r="I584" s="21">
        <f t="shared" si="123"/>
        <v>0</v>
      </c>
      <c r="J584" s="21">
        <f t="shared" si="123"/>
        <v>0</v>
      </c>
      <c r="K584" s="21">
        <f t="shared" si="123"/>
        <v>0</v>
      </c>
      <c r="L584" s="21">
        <f t="shared" si="123"/>
        <v>0</v>
      </c>
      <c r="M584" s="21">
        <f t="shared" si="123"/>
        <v>0</v>
      </c>
      <c r="N584" s="21">
        <f t="shared" si="123"/>
        <v>0</v>
      </c>
      <c r="O584" s="21">
        <f t="shared" si="123"/>
        <v>0</v>
      </c>
      <c r="P584" s="21">
        <f t="shared" si="123"/>
        <v>0</v>
      </c>
      <c r="Q584" s="21">
        <f t="shared" si="123"/>
        <v>0</v>
      </c>
      <c r="R584" s="21">
        <f t="shared" si="123"/>
        <v>0</v>
      </c>
      <c r="S584" s="21">
        <f t="shared" si="123"/>
        <v>0</v>
      </c>
      <c r="T584" s="21">
        <f t="shared" si="123"/>
        <v>0</v>
      </c>
      <c r="U584" s="21">
        <f t="shared" si="123"/>
        <v>0</v>
      </c>
      <c r="V584" s="21">
        <f t="shared" si="123"/>
        <v>0</v>
      </c>
      <c r="W584" s="21">
        <f t="shared" si="123"/>
        <v>0</v>
      </c>
      <c r="X584" s="21">
        <f t="shared" si="123"/>
        <v>0</v>
      </c>
      <c r="Y584" s="21">
        <f t="shared" si="123"/>
        <v>0</v>
      </c>
      <c r="Z584" s="21">
        <f t="shared" si="123"/>
        <v>0</v>
      </c>
      <c r="AA584" s="21">
        <f t="shared" si="123"/>
        <v>0</v>
      </c>
      <c r="AB584" s="21">
        <f t="shared" si="123"/>
        <v>0</v>
      </c>
      <c r="AC584" s="21">
        <f t="shared" si="123"/>
        <v>0</v>
      </c>
      <c r="AD584" s="21">
        <f t="shared" si="123"/>
        <v>0</v>
      </c>
      <c r="AE584" s="21">
        <f t="shared" si="123"/>
        <v>0</v>
      </c>
    </row>
    <row r="585" spans="1:31" x14ac:dyDescent="0.2">
      <c r="A585" s="9" t="s">
        <v>222</v>
      </c>
      <c r="B585" s="4" t="s">
        <v>223</v>
      </c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2">
      <c r="A586" s="9" t="s">
        <v>224</v>
      </c>
      <c r="B586" s="4" t="s">
        <v>225</v>
      </c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2">
      <c r="A587" s="9" t="s">
        <v>226</v>
      </c>
      <c r="B587" s="4" t="s">
        <v>141</v>
      </c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24">+C599-C4</f>
        <v>0</v>
      </c>
      <c r="D597" s="72">
        <f t="shared" si="124"/>
        <v>0</v>
      </c>
      <c r="E597" s="72">
        <f t="shared" si="124"/>
        <v>0</v>
      </c>
      <c r="F597" s="72">
        <f t="shared" si="124"/>
        <v>0</v>
      </c>
      <c r="G597" s="72">
        <f t="shared" si="124"/>
        <v>0</v>
      </c>
      <c r="H597" s="72">
        <f t="shared" si="124"/>
        <v>0</v>
      </c>
      <c r="I597" s="72">
        <f t="shared" si="124"/>
        <v>0</v>
      </c>
      <c r="J597" s="72">
        <f t="shared" si="124"/>
        <v>0</v>
      </c>
      <c r="K597" s="72">
        <f t="shared" si="124"/>
        <v>0</v>
      </c>
      <c r="L597" s="72">
        <f t="shared" si="124"/>
        <v>0</v>
      </c>
      <c r="M597" s="72">
        <f t="shared" si="124"/>
        <v>0</v>
      </c>
      <c r="N597" s="72">
        <f t="shared" si="124"/>
        <v>0</v>
      </c>
      <c r="O597" s="72">
        <f t="shared" si="124"/>
        <v>0</v>
      </c>
      <c r="P597" s="72">
        <f t="shared" si="124"/>
        <v>0</v>
      </c>
      <c r="Q597" s="72">
        <f t="shared" si="124"/>
        <v>0</v>
      </c>
      <c r="R597" s="72">
        <f t="shared" si="124"/>
        <v>0</v>
      </c>
      <c r="S597" s="72">
        <f t="shared" si="124"/>
        <v>0</v>
      </c>
      <c r="T597" s="72">
        <f t="shared" si="124"/>
        <v>0</v>
      </c>
      <c r="U597" s="72">
        <f t="shared" si="124"/>
        <v>0</v>
      </c>
      <c r="V597" s="72">
        <f t="shared" si="124"/>
        <v>0</v>
      </c>
      <c r="W597" s="72">
        <f t="shared" si="124"/>
        <v>0</v>
      </c>
      <c r="X597" s="72">
        <f t="shared" si="124"/>
        <v>0</v>
      </c>
      <c r="Y597" s="72">
        <f t="shared" si="124"/>
        <v>0</v>
      </c>
      <c r="Z597" s="72">
        <f t="shared" si="124"/>
        <v>0</v>
      </c>
      <c r="AA597" s="72">
        <f t="shared" si="124"/>
        <v>0</v>
      </c>
      <c r="AB597" s="72">
        <f t="shared" si="124"/>
        <v>0</v>
      </c>
      <c r="AC597" s="72">
        <f t="shared" si="124"/>
        <v>0</v>
      </c>
      <c r="AD597" s="72">
        <f t="shared" si="124"/>
        <v>0</v>
      </c>
      <c r="AE597" s="72">
        <f t="shared" si="124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125">+C600+C604+C613+C624+C633</f>
        <v>1.5964459133978973E-4</v>
      </c>
      <c r="D599" s="28">
        <f t="shared" si="125"/>
        <v>5.8445911446311841E-4</v>
      </c>
      <c r="E599" s="28">
        <f t="shared" si="125"/>
        <v>1.5639126762961224E-3</v>
      </c>
      <c r="F599" s="28">
        <f t="shared" si="125"/>
        <v>3.7791266760679862E-3</v>
      </c>
      <c r="G599" s="28">
        <f t="shared" si="125"/>
        <v>0.23185991774431472</v>
      </c>
      <c r="H599" s="28">
        <f t="shared" si="125"/>
        <v>0.51894944240841923</v>
      </c>
      <c r="I599" s="28">
        <f t="shared" si="125"/>
        <v>1.1364890210125342</v>
      </c>
      <c r="J599" s="28">
        <f t="shared" si="125"/>
        <v>2.5280790129765611</v>
      </c>
      <c r="K599" s="28">
        <f t="shared" si="125"/>
        <v>2.6143584919247873</v>
      </c>
      <c r="L599" s="28">
        <f t="shared" si="125"/>
        <v>7.3315770959525342</v>
      </c>
      <c r="M599" s="28">
        <f t="shared" si="125"/>
        <v>10.223838870061723</v>
      </c>
      <c r="N599" s="28">
        <f t="shared" si="125"/>
        <v>21.876083554001006</v>
      </c>
      <c r="O599" s="28">
        <f t="shared" si="125"/>
        <v>22.226092517735939</v>
      </c>
      <c r="P599" s="28">
        <f t="shared" si="125"/>
        <v>29.18339640406202</v>
      </c>
      <c r="Q599" s="28">
        <f t="shared" si="125"/>
        <v>36.086809824934846</v>
      </c>
      <c r="R599" s="28">
        <f t="shared" si="125"/>
        <v>47.440612530321332</v>
      </c>
      <c r="S599" s="28">
        <f t="shared" si="125"/>
        <v>59.052700114766857</v>
      </c>
      <c r="T599" s="28">
        <f t="shared" si="125"/>
        <v>74.184042413824827</v>
      </c>
      <c r="U599" s="28">
        <f t="shared" si="125"/>
        <v>91.701542202386861</v>
      </c>
      <c r="V599" s="28">
        <f t="shared" si="125"/>
        <v>105.27986397741464</v>
      </c>
      <c r="W599" s="28">
        <f t="shared" si="125"/>
        <v>138.76976526229254</v>
      </c>
      <c r="X599" s="28">
        <f t="shared" si="125"/>
        <v>167.69251618618713</v>
      </c>
      <c r="Y599" s="28">
        <f t="shared" si="125"/>
        <v>203.85275103596712</v>
      </c>
      <c r="Z599" s="28">
        <f t="shared" si="125"/>
        <v>216.60799067869866</v>
      </c>
      <c r="AA599" s="28">
        <f t="shared" si="125"/>
        <v>252.83589441409538</v>
      </c>
      <c r="AB599" s="28">
        <f t="shared" si="125"/>
        <v>259.26455530939853</v>
      </c>
      <c r="AC599" s="28">
        <f t="shared" si="125"/>
        <v>312.95891561545693</v>
      </c>
      <c r="AD599" s="28">
        <f t="shared" si="125"/>
        <v>358.52389193780954</v>
      </c>
      <c r="AE599" s="28">
        <f t="shared" si="125"/>
        <v>434.27095165252229</v>
      </c>
    </row>
    <row r="600" spans="1:31" x14ac:dyDescent="0.2">
      <c r="A600" s="6" t="s">
        <v>19</v>
      </c>
      <c r="B600" s="7" t="s">
        <v>20</v>
      </c>
      <c r="C600" s="28">
        <f t="shared" ref="C600:AE600" si="126">+C601+C602+C603</f>
        <v>0</v>
      </c>
      <c r="D600" s="28">
        <f t="shared" si="126"/>
        <v>0</v>
      </c>
      <c r="E600" s="28">
        <f t="shared" si="126"/>
        <v>0</v>
      </c>
      <c r="F600" s="28">
        <f t="shared" si="126"/>
        <v>0</v>
      </c>
      <c r="G600" s="28">
        <f t="shared" si="126"/>
        <v>0</v>
      </c>
      <c r="H600" s="28">
        <f t="shared" si="126"/>
        <v>0</v>
      </c>
      <c r="I600" s="28">
        <f t="shared" si="126"/>
        <v>0</v>
      </c>
      <c r="J600" s="28">
        <f t="shared" si="126"/>
        <v>0</v>
      </c>
      <c r="K600" s="28">
        <f t="shared" si="126"/>
        <v>0</v>
      </c>
      <c r="L600" s="28">
        <f t="shared" si="126"/>
        <v>0</v>
      </c>
      <c r="M600" s="28">
        <f t="shared" si="126"/>
        <v>0</v>
      </c>
      <c r="N600" s="28">
        <f t="shared" si="126"/>
        <v>0</v>
      </c>
      <c r="O600" s="28">
        <f t="shared" si="126"/>
        <v>0</v>
      </c>
      <c r="P600" s="28">
        <f t="shared" si="126"/>
        <v>0</v>
      </c>
      <c r="Q600" s="28">
        <f t="shared" si="126"/>
        <v>0</v>
      </c>
      <c r="R600" s="28">
        <f t="shared" si="126"/>
        <v>0</v>
      </c>
      <c r="S600" s="28">
        <f t="shared" si="126"/>
        <v>0</v>
      </c>
      <c r="T600" s="28">
        <f t="shared" si="126"/>
        <v>0</v>
      </c>
      <c r="U600" s="28">
        <f t="shared" si="126"/>
        <v>0</v>
      </c>
      <c r="V600" s="28">
        <f t="shared" si="126"/>
        <v>0</v>
      </c>
      <c r="W600" s="28">
        <f t="shared" si="126"/>
        <v>0</v>
      </c>
      <c r="X600" s="28">
        <f t="shared" si="126"/>
        <v>0</v>
      </c>
      <c r="Y600" s="28">
        <f t="shared" si="126"/>
        <v>0</v>
      </c>
      <c r="Z600" s="28">
        <f t="shared" si="126"/>
        <v>0</v>
      </c>
      <c r="AA600" s="28">
        <f t="shared" si="126"/>
        <v>0</v>
      </c>
      <c r="AB600" s="28">
        <f t="shared" si="126"/>
        <v>0</v>
      </c>
      <c r="AC600" s="28">
        <f t="shared" si="126"/>
        <v>0</v>
      </c>
      <c r="AD600" s="28">
        <f t="shared" si="126"/>
        <v>0</v>
      </c>
      <c r="AE600" s="28">
        <f t="shared" si="126"/>
        <v>0</v>
      </c>
    </row>
    <row r="601" spans="1:31" x14ac:dyDescent="0.2">
      <c r="A601" s="8" t="s">
        <v>23</v>
      </c>
      <c r="B601" s="4" t="s">
        <v>24</v>
      </c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2">
      <c r="A602" s="9" t="s">
        <v>142</v>
      </c>
      <c r="B602" s="4" t="s">
        <v>143</v>
      </c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>+C606+C607+C609+C610+C611</f>
        <v>1.5964459133978973E-4</v>
      </c>
      <c r="D604" s="28">
        <f t="shared" ref="D604:AE604" si="127">+D606+D607+D609+D610+D611</f>
        <v>5.8445911446311841E-4</v>
      </c>
      <c r="E604" s="28">
        <f t="shared" si="127"/>
        <v>1.5639126762961224E-3</v>
      </c>
      <c r="F604" s="28">
        <f t="shared" si="127"/>
        <v>3.7791266760679862E-3</v>
      </c>
      <c r="G604" s="28">
        <f t="shared" si="127"/>
        <v>0.23185991774431472</v>
      </c>
      <c r="H604" s="28">
        <f t="shared" si="127"/>
        <v>0.51894944240841923</v>
      </c>
      <c r="I604" s="28">
        <f t="shared" si="127"/>
        <v>1.1364890210125342</v>
      </c>
      <c r="J604" s="28">
        <f t="shared" si="127"/>
        <v>2.5280790129765611</v>
      </c>
      <c r="K604" s="28">
        <f t="shared" si="127"/>
        <v>2.6143584919247873</v>
      </c>
      <c r="L604" s="28">
        <f t="shared" si="127"/>
        <v>7.3315770959525342</v>
      </c>
      <c r="M604" s="28">
        <f t="shared" si="127"/>
        <v>10.223838870061723</v>
      </c>
      <c r="N604" s="28">
        <f t="shared" si="127"/>
        <v>21.876083554001006</v>
      </c>
      <c r="O604" s="28">
        <f t="shared" si="127"/>
        <v>22.226092517735939</v>
      </c>
      <c r="P604" s="28">
        <f t="shared" si="127"/>
        <v>29.18339640406202</v>
      </c>
      <c r="Q604" s="28">
        <f t="shared" si="127"/>
        <v>36.086809824934846</v>
      </c>
      <c r="R604" s="28">
        <f t="shared" si="127"/>
        <v>47.440612530321332</v>
      </c>
      <c r="S604" s="28">
        <f t="shared" si="127"/>
        <v>59.052700114766857</v>
      </c>
      <c r="T604" s="28">
        <f t="shared" si="127"/>
        <v>74.184042413824827</v>
      </c>
      <c r="U604" s="28">
        <f t="shared" si="127"/>
        <v>91.701542202386861</v>
      </c>
      <c r="V604" s="28">
        <f t="shared" si="127"/>
        <v>105.27986397741464</v>
      </c>
      <c r="W604" s="28">
        <f t="shared" si="127"/>
        <v>138.76976526229254</v>
      </c>
      <c r="X604" s="28">
        <f t="shared" si="127"/>
        <v>167.69251618618713</v>
      </c>
      <c r="Y604" s="28">
        <f t="shared" si="127"/>
        <v>203.85275103596712</v>
      </c>
      <c r="Z604" s="28">
        <f t="shared" si="127"/>
        <v>216.60799067869866</v>
      </c>
      <c r="AA604" s="28">
        <f t="shared" si="127"/>
        <v>252.83589441409538</v>
      </c>
      <c r="AB604" s="28">
        <f t="shared" si="127"/>
        <v>259.26455530939853</v>
      </c>
      <c r="AC604" s="28">
        <f t="shared" si="127"/>
        <v>312.95891561545693</v>
      </c>
      <c r="AD604" s="28">
        <f t="shared" si="127"/>
        <v>358.52389193780954</v>
      </c>
      <c r="AE604" s="28">
        <f t="shared" si="127"/>
        <v>434.27095165252229</v>
      </c>
    </row>
    <row r="605" spans="1:31" x14ac:dyDescent="0.2">
      <c r="A605" s="9" t="s">
        <v>250</v>
      </c>
      <c r="B605" s="4" t="s">
        <v>251</v>
      </c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2">
      <c r="A606" s="9" t="s">
        <v>269</v>
      </c>
      <c r="B606" s="4" t="s">
        <v>270</v>
      </c>
      <c r="C606" s="37">
        <f t="shared" ref="C606:AE606" si="128">+C478</f>
        <v>0</v>
      </c>
      <c r="D606" s="37">
        <f t="shared" si="128"/>
        <v>0</v>
      </c>
      <c r="E606" s="37">
        <f t="shared" si="128"/>
        <v>0</v>
      </c>
      <c r="F606" s="37">
        <f t="shared" si="128"/>
        <v>0</v>
      </c>
      <c r="G606" s="37">
        <f t="shared" si="128"/>
        <v>0</v>
      </c>
      <c r="H606" s="37">
        <f t="shared" si="128"/>
        <v>0</v>
      </c>
      <c r="I606" s="37">
        <f t="shared" si="128"/>
        <v>0</v>
      </c>
      <c r="J606" s="37">
        <f t="shared" si="128"/>
        <v>0</v>
      </c>
      <c r="K606" s="37">
        <f t="shared" si="128"/>
        <v>0</v>
      </c>
      <c r="L606" s="37">
        <f t="shared" si="128"/>
        <v>0</v>
      </c>
      <c r="M606" s="37">
        <f t="shared" si="128"/>
        <v>0</v>
      </c>
      <c r="N606" s="37">
        <f t="shared" si="128"/>
        <v>0</v>
      </c>
      <c r="O606" s="37">
        <f t="shared" si="128"/>
        <v>0</v>
      </c>
      <c r="P606" s="37">
        <f t="shared" si="128"/>
        <v>0</v>
      </c>
      <c r="Q606" s="37">
        <f t="shared" si="128"/>
        <v>0</v>
      </c>
      <c r="R606" s="37">
        <f t="shared" si="128"/>
        <v>0</v>
      </c>
      <c r="S606" s="37">
        <f t="shared" si="128"/>
        <v>0</v>
      </c>
      <c r="T606" s="37">
        <f t="shared" si="128"/>
        <v>0</v>
      </c>
      <c r="U606" s="37">
        <f t="shared" si="128"/>
        <v>0</v>
      </c>
      <c r="V606" s="37">
        <f t="shared" si="128"/>
        <v>0</v>
      </c>
      <c r="W606" s="37">
        <f t="shared" si="128"/>
        <v>0</v>
      </c>
      <c r="X606" s="37">
        <f t="shared" si="128"/>
        <v>0</v>
      </c>
      <c r="Y606" s="37">
        <f t="shared" si="128"/>
        <v>0</v>
      </c>
      <c r="Z606" s="37">
        <f t="shared" si="128"/>
        <v>0</v>
      </c>
      <c r="AA606" s="37">
        <f t="shared" si="128"/>
        <v>0</v>
      </c>
      <c r="AB606" s="37">
        <f t="shared" si="128"/>
        <v>0</v>
      </c>
      <c r="AC606" s="37">
        <f t="shared" si="128"/>
        <v>0</v>
      </c>
      <c r="AD606" s="37">
        <f t="shared" si="128"/>
        <v>0</v>
      </c>
      <c r="AE606" s="37">
        <f t="shared" si="128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29">+C489</f>
        <v>0</v>
      </c>
      <c r="D607" s="37">
        <f t="shared" si="129"/>
        <v>0</v>
      </c>
      <c r="E607" s="37">
        <f t="shared" si="129"/>
        <v>0</v>
      </c>
      <c r="F607" s="37">
        <f t="shared" si="129"/>
        <v>0</v>
      </c>
      <c r="G607" s="37">
        <f t="shared" si="129"/>
        <v>0</v>
      </c>
      <c r="H607" s="37">
        <f t="shared" si="129"/>
        <v>0</v>
      </c>
      <c r="I607" s="37">
        <f t="shared" si="129"/>
        <v>0</v>
      </c>
      <c r="J607" s="37">
        <f t="shared" si="129"/>
        <v>0</v>
      </c>
      <c r="K607" s="37">
        <f t="shared" si="129"/>
        <v>0</v>
      </c>
      <c r="L607" s="37">
        <f t="shared" si="129"/>
        <v>0</v>
      </c>
      <c r="M607" s="37">
        <f t="shared" si="129"/>
        <v>0</v>
      </c>
      <c r="N607" s="37">
        <f t="shared" si="129"/>
        <v>0</v>
      </c>
      <c r="O607" s="37">
        <f t="shared" si="129"/>
        <v>0</v>
      </c>
      <c r="P607" s="37">
        <f t="shared" si="129"/>
        <v>0</v>
      </c>
      <c r="Q607" s="37">
        <f t="shared" si="129"/>
        <v>0</v>
      </c>
      <c r="R607" s="37">
        <f t="shared" si="129"/>
        <v>0</v>
      </c>
      <c r="S607" s="37">
        <f t="shared" si="129"/>
        <v>0</v>
      </c>
      <c r="T607" s="37">
        <f t="shared" si="129"/>
        <v>0</v>
      </c>
      <c r="U607" s="37">
        <f t="shared" si="129"/>
        <v>0</v>
      </c>
      <c r="V607" s="37">
        <f t="shared" si="129"/>
        <v>0</v>
      </c>
      <c r="W607" s="37">
        <f t="shared" si="129"/>
        <v>0</v>
      </c>
      <c r="X607" s="37">
        <f t="shared" si="129"/>
        <v>0</v>
      </c>
      <c r="Y607" s="37">
        <f t="shared" si="129"/>
        <v>0</v>
      </c>
      <c r="Z607" s="37">
        <f t="shared" si="129"/>
        <v>0</v>
      </c>
      <c r="AA607" s="37">
        <f t="shared" si="129"/>
        <v>0</v>
      </c>
      <c r="AB607" s="37">
        <f t="shared" si="129"/>
        <v>0</v>
      </c>
      <c r="AC607" s="37">
        <f t="shared" si="129"/>
        <v>0</v>
      </c>
      <c r="AD607" s="37">
        <f t="shared" si="129"/>
        <v>0</v>
      </c>
      <c r="AE607" s="37">
        <f t="shared" si="129"/>
        <v>0</v>
      </c>
    </row>
    <row r="608" spans="1:31" x14ac:dyDescent="0.2">
      <c r="A608" s="9" t="s">
        <v>321</v>
      </c>
      <c r="B608" s="4" t="s">
        <v>322</v>
      </c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2">
      <c r="A609" s="9" t="s">
        <v>330</v>
      </c>
      <c r="B609" s="4" t="s">
        <v>331</v>
      </c>
      <c r="C609" s="37">
        <f t="shared" ref="C609:AE609" si="130">+C502</f>
        <v>0</v>
      </c>
      <c r="D609" s="37">
        <f t="shared" si="130"/>
        <v>0</v>
      </c>
      <c r="E609" s="37">
        <f t="shared" si="130"/>
        <v>0</v>
      </c>
      <c r="F609" s="37">
        <f t="shared" si="130"/>
        <v>0</v>
      </c>
      <c r="G609" s="37">
        <f t="shared" si="130"/>
        <v>0</v>
      </c>
      <c r="H609" s="37">
        <f t="shared" si="130"/>
        <v>0</v>
      </c>
      <c r="I609" s="37">
        <f t="shared" si="130"/>
        <v>0</v>
      </c>
      <c r="J609" s="37">
        <f t="shared" si="130"/>
        <v>0</v>
      </c>
      <c r="K609" s="37">
        <f t="shared" si="130"/>
        <v>0</v>
      </c>
      <c r="L609" s="37">
        <f t="shared" si="130"/>
        <v>0</v>
      </c>
      <c r="M609" s="37">
        <f t="shared" si="130"/>
        <v>0</v>
      </c>
      <c r="N609" s="37">
        <f t="shared" si="130"/>
        <v>0</v>
      </c>
      <c r="O609" s="37">
        <f t="shared" si="130"/>
        <v>0</v>
      </c>
      <c r="P609" s="37">
        <f t="shared" si="130"/>
        <v>0</v>
      </c>
      <c r="Q609" s="37">
        <f t="shared" si="130"/>
        <v>0</v>
      </c>
      <c r="R609" s="37">
        <f t="shared" si="130"/>
        <v>0</v>
      </c>
      <c r="S609" s="37">
        <f t="shared" si="130"/>
        <v>0</v>
      </c>
      <c r="T609" s="37">
        <f t="shared" si="130"/>
        <v>0</v>
      </c>
      <c r="U609" s="37">
        <f t="shared" si="130"/>
        <v>0</v>
      </c>
      <c r="V609" s="37">
        <f t="shared" si="130"/>
        <v>0</v>
      </c>
      <c r="W609" s="37">
        <f t="shared" si="130"/>
        <v>0</v>
      </c>
      <c r="X609" s="37">
        <f t="shared" si="130"/>
        <v>0</v>
      </c>
      <c r="Y609" s="37">
        <f t="shared" si="130"/>
        <v>0</v>
      </c>
      <c r="Z609" s="37">
        <f t="shared" si="130"/>
        <v>0</v>
      </c>
      <c r="AA609" s="37">
        <f t="shared" si="130"/>
        <v>0</v>
      </c>
      <c r="AB609" s="37">
        <f t="shared" si="130"/>
        <v>0</v>
      </c>
      <c r="AC609" s="37">
        <f t="shared" si="130"/>
        <v>0</v>
      </c>
      <c r="AD609" s="37">
        <f t="shared" si="130"/>
        <v>0</v>
      </c>
      <c r="AE609" s="37">
        <f t="shared" si="130"/>
        <v>0</v>
      </c>
    </row>
    <row r="610" spans="1:31" x14ac:dyDescent="0.2">
      <c r="A610" s="8" t="s">
        <v>341</v>
      </c>
      <c r="B610" s="4" t="s">
        <v>389</v>
      </c>
      <c r="C610" s="37">
        <f>+C508</f>
        <v>1.5964459133978973E-4</v>
      </c>
      <c r="D610" s="37">
        <f t="shared" ref="D610:AE610" si="131">+D508</f>
        <v>5.8445911446311841E-4</v>
      </c>
      <c r="E610" s="37">
        <f t="shared" si="131"/>
        <v>1.5639126762961224E-3</v>
      </c>
      <c r="F610" s="37">
        <f t="shared" si="131"/>
        <v>3.7791266760679862E-3</v>
      </c>
      <c r="G610" s="37">
        <f t="shared" si="131"/>
        <v>0.23185991774431472</v>
      </c>
      <c r="H610" s="37">
        <f t="shared" si="131"/>
        <v>0.51894944240841923</v>
      </c>
      <c r="I610" s="37">
        <f t="shared" si="131"/>
        <v>1.1364890210125342</v>
      </c>
      <c r="J610" s="37">
        <f t="shared" si="131"/>
        <v>2.5280790129765611</v>
      </c>
      <c r="K610" s="37">
        <f t="shared" si="131"/>
        <v>2.6143584919247873</v>
      </c>
      <c r="L610" s="37">
        <f t="shared" si="131"/>
        <v>7.3315770959525342</v>
      </c>
      <c r="M610" s="37">
        <f t="shared" si="131"/>
        <v>10.223838870061723</v>
      </c>
      <c r="N610" s="37">
        <f t="shared" si="131"/>
        <v>21.876083554001006</v>
      </c>
      <c r="O610" s="37">
        <f t="shared" si="131"/>
        <v>22.226092517735939</v>
      </c>
      <c r="P610" s="37">
        <f t="shared" si="131"/>
        <v>29.18339640406202</v>
      </c>
      <c r="Q610" s="37">
        <f t="shared" si="131"/>
        <v>36.086809824934846</v>
      </c>
      <c r="R610" s="37">
        <f t="shared" si="131"/>
        <v>47.440612530321332</v>
      </c>
      <c r="S610" s="37">
        <f t="shared" si="131"/>
        <v>59.052700114766857</v>
      </c>
      <c r="T610" s="37">
        <f t="shared" si="131"/>
        <v>74.184042413824827</v>
      </c>
      <c r="U610" s="37">
        <f t="shared" si="131"/>
        <v>91.701542202386861</v>
      </c>
      <c r="V610" s="37">
        <f t="shared" si="131"/>
        <v>105.27986397741464</v>
      </c>
      <c r="W610" s="37">
        <f t="shared" si="131"/>
        <v>138.76976526229254</v>
      </c>
      <c r="X610" s="37">
        <f t="shared" si="131"/>
        <v>167.69251618618713</v>
      </c>
      <c r="Y610" s="37">
        <f t="shared" si="131"/>
        <v>203.85275103596712</v>
      </c>
      <c r="Z610" s="37">
        <f t="shared" si="131"/>
        <v>216.60799067869866</v>
      </c>
      <c r="AA610" s="37">
        <f t="shared" si="131"/>
        <v>252.83589441409538</v>
      </c>
      <c r="AB610" s="37">
        <f t="shared" si="131"/>
        <v>259.26455530939853</v>
      </c>
      <c r="AC610" s="37">
        <f t="shared" si="131"/>
        <v>312.95891561545693</v>
      </c>
      <c r="AD610" s="37">
        <f t="shared" si="131"/>
        <v>358.52389193780954</v>
      </c>
      <c r="AE610" s="37">
        <f t="shared" si="131"/>
        <v>434.27095165252229</v>
      </c>
    </row>
    <row r="611" spans="1:31" x14ac:dyDescent="0.2">
      <c r="A611" s="9" t="s">
        <v>358</v>
      </c>
      <c r="B611" s="4" t="s">
        <v>359</v>
      </c>
      <c r="C611" s="37">
        <f t="shared" ref="C611:AE611" si="132">+C515</f>
        <v>0</v>
      </c>
      <c r="D611" s="37">
        <f t="shared" si="132"/>
        <v>0</v>
      </c>
      <c r="E611" s="37">
        <f t="shared" si="132"/>
        <v>0</v>
      </c>
      <c r="F611" s="37">
        <f t="shared" si="132"/>
        <v>0</v>
      </c>
      <c r="G611" s="37">
        <f t="shared" si="132"/>
        <v>0</v>
      </c>
      <c r="H611" s="37">
        <f t="shared" si="132"/>
        <v>0</v>
      </c>
      <c r="I611" s="37">
        <f t="shared" si="132"/>
        <v>0</v>
      </c>
      <c r="J611" s="37">
        <f t="shared" si="132"/>
        <v>0</v>
      </c>
      <c r="K611" s="37">
        <f t="shared" si="132"/>
        <v>0</v>
      </c>
      <c r="L611" s="37">
        <f t="shared" si="132"/>
        <v>0</v>
      </c>
      <c r="M611" s="37">
        <f t="shared" si="132"/>
        <v>0</v>
      </c>
      <c r="N611" s="37">
        <f t="shared" si="132"/>
        <v>0</v>
      </c>
      <c r="O611" s="37">
        <f t="shared" si="132"/>
        <v>0</v>
      </c>
      <c r="P611" s="37">
        <f t="shared" si="132"/>
        <v>0</v>
      </c>
      <c r="Q611" s="37">
        <f t="shared" si="132"/>
        <v>0</v>
      </c>
      <c r="R611" s="37">
        <f t="shared" si="132"/>
        <v>0</v>
      </c>
      <c r="S611" s="37">
        <f t="shared" si="132"/>
        <v>0</v>
      </c>
      <c r="T611" s="37">
        <f t="shared" si="132"/>
        <v>0</v>
      </c>
      <c r="U611" s="37">
        <f t="shared" si="132"/>
        <v>0</v>
      </c>
      <c r="V611" s="37">
        <f t="shared" si="132"/>
        <v>0</v>
      </c>
      <c r="W611" s="37">
        <f t="shared" si="132"/>
        <v>0</v>
      </c>
      <c r="X611" s="37">
        <f t="shared" si="132"/>
        <v>0</v>
      </c>
      <c r="Y611" s="37">
        <f t="shared" si="132"/>
        <v>0</v>
      </c>
      <c r="Z611" s="37">
        <f t="shared" si="132"/>
        <v>0</v>
      </c>
      <c r="AA611" s="37">
        <f t="shared" si="132"/>
        <v>0</v>
      </c>
      <c r="AB611" s="37">
        <f t="shared" si="132"/>
        <v>0</v>
      </c>
      <c r="AC611" s="37">
        <f t="shared" si="132"/>
        <v>0</v>
      </c>
      <c r="AD611" s="37">
        <f t="shared" si="132"/>
        <v>0</v>
      </c>
      <c r="AE611" s="37">
        <f t="shared" si="132"/>
        <v>0</v>
      </c>
    </row>
    <row r="612" spans="1:31" x14ac:dyDescent="0.2">
      <c r="A612" s="8" t="s">
        <v>383</v>
      </c>
      <c r="B612" s="4" t="s">
        <v>184</v>
      </c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2">
      <c r="A613" s="12" t="s">
        <v>390</v>
      </c>
      <c r="B613" s="7" t="s">
        <v>391</v>
      </c>
      <c r="C613" s="28">
        <f t="shared" ref="C613:AE613" si="133">+C614+C615+C616+C617+C618+C619+C620+C621+C622+C623</f>
        <v>0</v>
      </c>
      <c r="D613" s="28">
        <f t="shared" si="133"/>
        <v>0</v>
      </c>
      <c r="E613" s="28">
        <f t="shared" si="133"/>
        <v>0</v>
      </c>
      <c r="F613" s="28">
        <f t="shared" si="133"/>
        <v>0</v>
      </c>
      <c r="G613" s="28">
        <f t="shared" si="133"/>
        <v>0</v>
      </c>
      <c r="H613" s="28">
        <f t="shared" si="133"/>
        <v>0</v>
      </c>
      <c r="I613" s="28">
        <f t="shared" si="133"/>
        <v>0</v>
      </c>
      <c r="J613" s="28">
        <f t="shared" si="133"/>
        <v>0</v>
      </c>
      <c r="K613" s="28">
        <f t="shared" si="133"/>
        <v>0</v>
      </c>
      <c r="L613" s="28">
        <f t="shared" si="133"/>
        <v>0</v>
      </c>
      <c r="M613" s="28">
        <f t="shared" si="133"/>
        <v>0</v>
      </c>
      <c r="N613" s="28">
        <f t="shared" si="133"/>
        <v>0</v>
      </c>
      <c r="O613" s="28">
        <f t="shared" si="133"/>
        <v>0</v>
      </c>
      <c r="P613" s="28">
        <f t="shared" si="133"/>
        <v>0</v>
      </c>
      <c r="Q613" s="28">
        <f t="shared" si="133"/>
        <v>0</v>
      </c>
      <c r="R613" s="28">
        <f t="shared" si="133"/>
        <v>0</v>
      </c>
      <c r="S613" s="28">
        <f t="shared" si="133"/>
        <v>0</v>
      </c>
      <c r="T613" s="28">
        <f t="shared" si="133"/>
        <v>0</v>
      </c>
      <c r="U613" s="28">
        <f t="shared" si="133"/>
        <v>0</v>
      </c>
      <c r="V613" s="28">
        <f t="shared" si="133"/>
        <v>0</v>
      </c>
      <c r="W613" s="28">
        <f t="shared" si="133"/>
        <v>0</v>
      </c>
      <c r="X613" s="28">
        <f t="shared" si="133"/>
        <v>0</v>
      </c>
      <c r="Y613" s="28">
        <f t="shared" si="133"/>
        <v>0</v>
      </c>
      <c r="Z613" s="28">
        <f t="shared" si="133"/>
        <v>0</v>
      </c>
      <c r="AA613" s="28">
        <f t="shared" si="133"/>
        <v>0</v>
      </c>
      <c r="AB613" s="28">
        <f t="shared" si="133"/>
        <v>0</v>
      </c>
      <c r="AC613" s="28">
        <f t="shared" si="133"/>
        <v>0</v>
      </c>
      <c r="AD613" s="28">
        <f t="shared" si="133"/>
        <v>0</v>
      </c>
      <c r="AE613" s="28">
        <f t="shared" si="133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x14ac:dyDescent="0.2">
      <c r="A624" s="12" t="s">
        <v>548</v>
      </c>
      <c r="B624" s="7" t="s">
        <v>804</v>
      </c>
      <c r="C624" s="28">
        <f t="shared" ref="C624:AE624" si="134">+C625+C626+C627+C628+C629+C630+C631+C632</f>
        <v>0</v>
      </c>
      <c r="D624" s="28">
        <f t="shared" si="134"/>
        <v>0</v>
      </c>
      <c r="E624" s="28">
        <f t="shared" si="134"/>
        <v>0</v>
      </c>
      <c r="F624" s="28">
        <f t="shared" si="134"/>
        <v>0</v>
      </c>
      <c r="G624" s="28">
        <f t="shared" si="134"/>
        <v>0</v>
      </c>
      <c r="H624" s="28">
        <f t="shared" si="134"/>
        <v>0</v>
      </c>
      <c r="I624" s="28">
        <f t="shared" si="134"/>
        <v>0</v>
      </c>
      <c r="J624" s="28">
        <f t="shared" si="134"/>
        <v>0</v>
      </c>
      <c r="K624" s="28">
        <f t="shared" si="134"/>
        <v>0</v>
      </c>
      <c r="L624" s="28">
        <f t="shared" si="134"/>
        <v>0</v>
      </c>
      <c r="M624" s="28">
        <f t="shared" si="134"/>
        <v>0</v>
      </c>
      <c r="N624" s="28">
        <f t="shared" si="134"/>
        <v>0</v>
      </c>
      <c r="O624" s="28">
        <f t="shared" si="134"/>
        <v>0</v>
      </c>
      <c r="P624" s="28">
        <f t="shared" si="134"/>
        <v>0</v>
      </c>
      <c r="Q624" s="28">
        <f t="shared" si="134"/>
        <v>0</v>
      </c>
      <c r="R624" s="28">
        <f t="shared" si="134"/>
        <v>0</v>
      </c>
      <c r="S624" s="28">
        <f t="shared" si="134"/>
        <v>0</v>
      </c>
      <c r="T624" s="28">
        <f t="shared" si="134"/>
        <v>0</v>
      </c>
      <c r="U624" s="28">
        <f t="shared" si="134"/>
        <v>0</v>
      </c>
      <c r="V624" s="28">
        <f t="shared" si="134"/>
        <v>0</v>
      </c>
      <c r="W624" s="28">
        <f t="shared" si="134"/>
        <v>0</v>
      </c>
      <c r="X624" s="28">
        <f t="shared" si="134"/>
        <v>0</v>
      </c>
      <c r="Y624" s="28">
        <f t="shared" si="134"/>
        <v>0</v>
      </c>
      <c r="Z624" s="28">
        <f t="shared" si="134"/>
        <v>0</v>
      </c>
      <c r="AA624" s="28">
        <f t="shared" si="134"/>
        <v>0</v>
      </c>
      <c r="AB624" s="28">
        <f t="shared" si="134"/>
        <v>0</v>
      </c>
      <c r="AC624" s="28">
        <f t="shared" si="134"/>
        <v>0</v>
      </c>
      <c r="AD624" s="28">
        <f t="shared" si="134"/>
        <v>0</v>
      </c>
      <c r="AE624" s="28">
        <f t="shared" si="134"/>
        <v>0</v>
      </c>
    </row>
    <row r="625" spans="1:31" x14ac:dyDescent="0.2">
      <c r="A625" s="9" t="s">
        <v>549</v>
      </c>
      <c r="B625" s="4" t="s">
        <v>550</v>
      </c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x14ac:dyDescent="0.2">
      <c r="A626" s="9" t="s">
        <v>668</v>
      </c>
      <c r="B626" s="4" t="s">
        <v>639</v>
      </c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x14ac:dyDescent="0.2">
      <c r="A627" s="9" t="s">
        <v>678</v>
      </c>
      <c r="B627" s="4" t="s">
        <v>645</v>
      </c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x14ac:dyDescent="0.2">
      <c r="A628" s="9" t="s">
        <v>688</v>
      </c>
      <c r="B628" s="4" t="s">
        <v>651</v>
      </c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x14ac:dyDescent="0.2">
      <c r="A629" s="9" t="s">
        <v>698</v>
      </c>
      <c r="B629" s="4" t="s">
        <v>657</v>
      </c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x14ac:dyDescent="0.2">
      <c r="A630" s="9" t="s">
        <v>708</v>
      </c>
      <c r="B630" s="4" t="s">
        <v>663</v>
      </c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2">
      <c r="A636" s="9" t="s">
        <v>730</v>
      </c>
      <c r="B636" s="4" t="s">
        <v>731</v>
      </c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35">+C642+C643</f>
        <v>0</v>
      </c>
      <c r="D641" s="21">
        <f t="shared" si="135"/>
        <v>0</v>
      </c>
      <c r="E641" s="21">
        <f t="shared" si="135"/>
        <v>0</v>
      </c>
      <c r="F641" s="21">
        <f t="shared" si="135"/>
        <v>0</v>
      </c>
      <c r="G641" s="21">
        <f t="shared" si="135"/>
        <v>0</v>
      </c>
      <c r="H641" s="21">
        <f t="shared" si="135"/>
        <v>0</v>
      </c>
      <c r="I641" s="21">
        <f t="shared" si="135"/>
        <v>0</v>
      </c>
      <c r="J641" s="21">
        <f t="shared" si="135"/>
        <v>0</v>
      </c>
      <c r="K641" s="21">
        <f t="shared" si="135"/>
        <v>0</v>
      </c>
      <c r="L641" s="21">
        <f t="shared" si="135"/>
        <v>0</v>
      </c>
      <c r="M641" s="21">
        <f t="shared" si="135"/>
        <v>0</v>
      </c>
      <c r="N641" s="21">
        <f t="shared" si="135"/>
        <v>0</v>
      </c>
      <c r="O641" s="21">
        <f t="shared" si="135"/>
        <v>0</v>
      </c>
      <c r="P641" s="21">
        <f t="shared" si="135"/>
        <v>0</v>
      </c>
      <c r="Q641" s="21">
        <f t="shared" si="135"/>
        <v>0</v>
      </c>
      <c r="R641" s="21">
        <f t="shared" si="135"/>
        <v>0</v>
      </c>
      <c r="S641" s="21">
        <f t="shared" si="135"/>
        <v>0</v>
      </c>
      <c r="T641" s="21">
        <f t="shared" si="135"/>
        <v>0</v>
      </c>
      <c r="U641" s="21">
        <f t="shared" si="135"/>
        <v>0</v>
      </c>
      <c r="V641" s="21">
        <f t="shared" si="135"/>
        <v>0</v>
      </c>
      <c r="W641" s="21">
        <f t="shared" si="135"/>
        <v>0</v>
      </c>
      <c r="X641" s="21">
        <f t="shared" si="135"/>
        <v>0</v>
      </c>
      <c r="Y641" s="21">
        <f t="shared" si="135"/>
        <v>0</v>
      </c>
      <c r="Z641" s="21">
        <f t="shared" si="135"/>
        <v>0</v>
      </c>
      <c r="AA641" s="21">
        <f t="shared" si="135"/>
        <v>0</v>
      </c>
      <c r="AB641" s="21">
        <f t="shared" si="135"/>
        <v>0</v>
      </c>
      <c r="AC641" s="21">
        <f t="shared" si="135"/>
        <v>0</v>
      </c>
      <c r="AD641" s="21">
        <f t="shared" si="135"/>
        <v>0</v>
      </c>
      <c r="AE641" s="21">
        <f t="shared" si="135"/>
        <v>0</v>
      </c>
    </row>
    <row r="642" spans="1:31" x14ac:dyDescent="0.2">
      <c r="A642" s="9" t="s">
        <v>222</v>
      </c>
      <c r="B642" s="4" t="s">
        <v>223</v>
      </c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2">
      <c r="A643" s="9" t="s">
        <v>224</v>
      </c>
      <c r="B643" s="4" t="s">
        <v>225</v>
      </c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2">
      <c r="A644" s="9" t="s">
        <v>226</v>
      </c>
      <c r="B644" s="4" t="s">
        <v>141</v>
      </c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36">+C656-C4</f>
        <v>0</v>
      </c>
      <c r="D654" s="70">
        <f t="shared" si="136"/>
        <v>0</v>
      </c>
      <c r="E654" s="70">
        <f t="shared" si="136"/>
        <v>0</v>
      </c>
      <c r="F654" s="70">
        <f t="shared" si="136"/>
        <v>0</v>
      </c>
      <c r="G654" s="70">
        <f t="shared" si="136"/>
        <v>0</v>
      </c>
      <c r="H654" s="70">
        <f t="shared" si="136"/>
        <v>0</v>
      </c>
      <c r="I654" s="70">
        <f t="shared" si="136"/>
        <v>0</v>
      </c>
      <c r="J654" s="70">
        <f t="shared" si="136"/>
        <v>0</v>
      </c>
      <c r="K654" s="70">
        <f t="shared" si="136"/>
        <v>0</v>
      </c>
      <c r="L654" s="70">
        <f t="shared" si="136"/>
        <v>0</v>
      </c>
      <c r="M654" s="70">
        <f t="shared" si="136"/>
        <v>0</v>
      </c>
      <c r="N654" s="70">
        <f t="shared" si="136"/>
        <v>0</v>
      </c>
      <c r="O654" s="70">
        <f t="shared" si="136"/>
        <v>0</v>
      </c>
      <c r="P654" s="70">
        <f t="shared" si="136"/>
        <v>0</v>
      </c>
      <c r="Q654" s="70">
        <f t="shared" si="136"/>
        <v>0</v>
      </c>
      <c r="R654" s="70">
        <f t="shared" si="136"/>
        <v>0</v>
      </c>
      <c r="S654" s="70">
        <f t="shared" si="136"/>
        <v>0</v>
      </c>
      <c r="T654" s="70">
        <f t="shared" si="136"/>
        <v>0</v>
      </c>
      <c r="U654" s="70">
        <f t="shared" si="136"/>
        <v>0</v>
      </c>
      <c r="V654" s="70">
        <f t="shared" si="136"/>
        <v>0</v>
      </c>
      <c r="W654" s="70">
        <f t="shared" si="136"/>
        <v>0</v>
      </c>
      <c r="X654" s="70">
        <f t="shared" si="136"/>
        <v>0</v>
      </c>
      <c r="Y654" s="70">
        <f t="shared" si="136"/>
        <v>0</v>
      </c>
      <c r="Z654" s="70">
        <f t="shared" si="136"/>
        <v>0</v>
      </c>
      <c r="AA654" s="70">
        <f t="shared" si="136"/>
        <v>0</v>
      </c>
      <c r="AB654" s="70">
        <f t="shared" si="136"/>
        <v>0</v>
      </c>
      <c r="AC654" s="70">
        <f t="shared" si="136"/>
        <v>0</v>
      </c>
      <c r="AD654" s="70">
        <f t="shared" si="136"/>
        <v>0</v>
      </c>
      <c r="AE654" s="70">
        <f t="shared" si="136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137">+C657+C658+C659+C660+C661</f>
        <v>1.5964459133978973E-4</v>
      </c>
      <c r="D656" s="28">
        <f t="shared" si="137"/>
        <v>5.8445911446311841E-4</v>
      </c>
      <c r="E656" s="28">
        <f t="shared" si="137"/>
        <v>1.5639126762961224E-3</v>
      </c>
      <c r="F656" s="28">
        <f t="shared" si="137"/>
        <v>3.7791266760679862E-3</v>
      </c>
      <c r="G656" s="28">
        <f t="shared" si="137"/>
        <v>0.23185991774431472</v>
      </c>
      <c r="H656" s="28">
        <f t="shared" si="137"/>
        <v>0.51894944240841923</v>
      </c>
      <c r="I656" s="28">
        <f t="shared" si="137"/>
        <v>1.1364890210125342</v>
      </c>
      <c r="J656" s="28">
        <f t="shared" si="137"/>
        <v>2.5280790129765611</v>
      </c>
      <c r="K656" s="28">
        <f t="shared" si="137"/>
        <v>2.6143584919247873</v>
      </c>
      <c r="L656" s="28">
        <f t="shared" si="137"/>
        <v>7.3315770959525342</v>
      </c>
      <c r="M656" s="28">
        <f t="shared" si="137"/>
        <v>10.223838870061723</v>
      </c>
      <c r="N656" s="28">
        <f t="shared" si="137"/>
        <v>21.876083554001006</v>
      </c>
      <c r="O656" s="28">
        <f t="shared" si="137"/>
        <v>22.226092517735939</v>
      </c>
      <c r="P656" s="28">
        <f t="shared" si="137"/>
        <v>29.18339640406202</v>
      </c>
      <c r="Q656" s="28">
        <f t="shared" si="137"/>
        <v>36.086809824934846</v>
      </c>
      <c r="R656" s="28">
        <f t="shared" si="137"/>
        <v>47.440612530321332</v>
      </c>
      <c r="S656" s="28">
        <f t="shared" si="137"/>
        <v>59.052700114766857</v>
      </c>
      <c r="T656" s="28">
        <f t="shared" si="137"/>
        <v>74.184042413824827</v>
      </c>
      <c r="U656" s="28">
        <f t="shared" si="137"/>
        <v>91.701542202386861</v>
      </c>
      <c r="V656" s="28">
        <f t="shared" si="137"/>
        <v>105.27986397741464</v>
      </c>
      <c r="W656" s="28">
        <f t="shared" si="137"/>
        <v>138.76976526229254</v>
      </c>
      <c r="X656" s="28">
        <f t="shared" si="137"/>
        <v>167.69251618618713</v>
      </c>
      <c r="Y656" s="28">
        <f t="shared" si="137"/>
        <v>203.85275103596712</v>
      </c>
      <c r="Z656" s="28">
        <f t="shared" si="137"/>
        <v>216.60799067869866</v>
      </c>
      <c r="AA656" s="28">
        <f t="shared" si="137"/>
        <v>252.83589441409538</v>
      </c>
      <c r="AB656" s="28">
        <f t="shared" si="137"/>
        <v>259.26455530939853</v>
      </c>
      <c r="AC656" s="28">
        <f t="shared" si="137"/>
        <v>312.95891561545693</v>
      </c>
      <c r="AD656" s="28">
        <f t="shared" si="137"/>
        <v>358.52389193780954</v>
      </c>
      <c r="AE656" s="28">
        <f t="shared" si="137"/>
        <v>434.27095165252229</v>
      </c>
    </row>
    <row r="657" spans="1:31" x14ac:dyDescent="0.2">
      <c r="A657" s="6" t="s">
        <v>19</v>
      </c>
      <c r="B657" s="7" t="s">
        <v>20</v>
      </c>
      <c r="C657" s="28">
        <f t="shared" ref="C657:AE657" si="138">+C600</f>
        <v>0</v>
      </c>
      <c r="D657" s="28">
        <f t="shared" si="138"/>
        <v>0</v>
      </c>
      <c r="E657" s="28">
        <f t="shared" si="138"/>
        <v>0</v>
      </c>
      <c r="F657" s="28">
        <f t="shared" si="138"/>
        <v>0</v>
      </c>
      <c r="G657" s="28">
        <f t="shared" si="138"/>
        <v>0</v>
      </c>
      <c r="H657" s="28">
        <f t="shared" si="138"/>
        <v>0</v>
      </c>
      <c r="I657" s="28">
        <f t="shared" si="138"/>
        <v>0</v>
      </c>
      <c r="J657" s="28">
        <f t="shared" si="138"/>
        <v>0</v>
      </c>
      <c r="K657" s="28">
        <f t="shared" si="138"/>
        <v>0</v>
      </c>
      <c r="L657" s="28">
        <f t="shared" si="138"/>
        <v>0</v>
      </c>
      <c r="M657" s="28">
        <f t="shared" si="138"/>
        <v>0</v>
      </c>
      <c r="N657" s="28">
        <f t="shared" si="138"/>
        <v>0</v>
      </c>
      <c r="O657" s="28">
        <f t="shared" si="138"/>
        <v>0</v>
      </c>
      <c r="P657" s="28">
        <f t="shared" si="138"/>
        <v>0</v>
      </c>
      <c r="Q657" s="28">
        <f t="shared" si="138"/>
        <v>0</v>
      </c>
      <c r="R657" s="28">
        <f t="shared" si="138"/>
        <v>0</v>
      </c>
      <c r="S657" s="28">
        <f t="shared" si="138"/>
        <v>0</v>
      </c>
      <c r="T657" s="28">
        <f t="shared" si="138"/>
        <v>0</v>
      </c>
      <c r="U657" s="28">
        <f t="shared" si="138"/>
        <v>0</v>
      </c>
      <c r="V657" s="28">
        <f t="shared" si="138"/>
        <v>0</v>
      </c>
      <c r="W657" s="28">
        <f t="shared" si="138"/>
        <v>0</v>
      </c>
      <c r="X657" s="28">
        <f t="shared" si="138"/>
        <v>0</v>
      </c>
      <c r="Y657" s="28">
        <f t="shared" si="138"/>
        <v>0</v>
      </c>
      <c r="Z657" s="28">
        <f t="shared" si="138"/>
        <v>0</v>
      </c>
      <c r="AA657" s="28">
        <f t="shared" si="138"/>
        <v>0</v>
      </c>
      <c r="AB657" s="28">
        <f t="shared" si="138"/>
        <v>0</v>
      </c>
      <c r="AC657" s="28">
        <f t="shared" si="138"/>
        <v>0</v>
      </c>
      <c r="AD657" s="28">
        <f t="shared" si="138"/>
        <v>0</v>
      </c>
      <c r="AE657" s="28">
        <f t="shared" si="138"/>
        <v>0</v>
      </c>
    </row>
    <row r="658" spans="1:31" x14ac:dyDescent="0.2">
      <c r="A658" s="12" t="s">
        <v>248</v>
      </c>
      <c r="B658" s="7" t="s">
        <v>249</v>
      </c>
      <c r="C658" s="28">
        <f t="shared" ref="C658:AE658" si="139">+C604</f>
        <v>1.5964459133978973E-4</v>
      </c>
      <c r="D658" s="28">
        <f t="shared" si="139"/>
        <v>5.8445911446311841E-4</v>
      </c>
      <c r="E658" s="28">
        <f t="shared" si="139"/>
        <v>1.5639126762961224E-3</v>
      </c>
      <c r="F658" s="28">
        <f t="shared" si="139"/>
        <v>3.7791266760679862E-3</v>
      </c>
      <c r="G658" s="28">
        <f t="shared" si="139"/>
        <v>0.23185991774431472</v>
      </c>
      <c r="H658" s="28">
        <f t="shared" si="139"/>
        <v>0.51894944240841923</v>
      </c>
      <c r="I658" s="28">
        <f t="shared" si="139"/>
        <v>1.1364890210125342</v>
      </c>
      <c r="J658" s="28">
        <f t="shared" si="139"/>
        <v>2.5280790129765611</v>
      </c>
      <c r="K658" s="28">
        <f t="shared" si="139"/>
        <v>2.6143584919247873</v>
      </c>
      <c r="L658" s="28">
        <f t="shared" si="139"/>
        <v>7.3315770959525342</v>
      </c>
      <c r="M658" s="28">
        <f t="shared" si="139"/>
        <v>10.223838870061723</v>
      </c>
      <c r="N658" s="28">
        <f t="shared" si="139"/>
        <v>21.876083554001006</v>
      </c>
      <c r="O658" s="28">
        <f t="shared" si="139"/>
        <v>22.226092517735939</v>
      </c>
      <c r="P658" s="28">
        <f t="shared" si="139"/>
        <v>29.18339640406202</v>
      </c>
      <c r="Q658" s="28">
        <f t="shared" si="139"/>
        <v>36.086809824934846</v>
      </c>
      <c r="R658" s="28">
        <f t="shared" si="139"/>
        <v>47.440612530321332</v>
      </c>
      <c r="S658" s="28">
        <f t="shared" si="139"/>
        <v>59.052700114766857</v>
      </c>
      <c r="T658" s="28">
        <f t="shared" si="139"/>
        <v>74.184042413824827</v>
      </c>
      <c r="U658" s="28">
        <f t="shared" si="139"/>
        <v>91.701542202386861</v>
      </c>
      <c r="V658" s="28">
        <f t="shared" si="139"/>
        <v>105.27986397741464</v>
      </c>
      <c r="W658" s="28">
        <f t="shared" si="139"/>
        <v>138.76976526229254</v>
      </c>
      <c r="X658" s="28">
        <f t="shared" si="139"/>
        <v>167.69251618618713</v>
      </c>
      <c r="Y658" s="28">
        <f t="shared" si="139"/>
        <v>203.85275103596712</v>
      </c>
      <c r="Z658" s="28">
        <f t="shared" si="139"/>
        <v>216.60799067869866</v>
      </c>
      <c r="AA658" s="28">
        <f t="shared" si="139"/>
        <v>252.83589441409538</v>
      </c>
      <c r="AB658" s="28">
        <f t="shared" si="139"/>
        <v>259.26455530939853</v>
      </c>
      <c r="AC658" s="28">
        <f t="shared" si="139"/>
        <v>312.95891561545693</v>
      </c>
      <c r="AD658" s="28">
        <f t="shared" si="139"/>
        <v>358.52389193780954</v>
      </c>
      <c r="AE658" s="28">
        <f t="shared" si="139"/>
        <v>434.27095165252229</v>
      </c>
    </row>
    <row r="659" spans="1:31" x14ac:dyDescent="0.2">
      <c r="A659" s="12" t="s">
        <v>390</v>
      </c>
      <c r="B659" s="7" t="s">
        <v>391</v>
      </c>
      <c r="C659" s="28">
        <f t="shared" ref="C659:AE659" si="140">+C613</f>
        <v>0</v>
      </c>
      <c r="D659" s="28">
        <f t="shared" si="140"/>
        <v>0</v>
      </c>
      <c r="E659" s="28">
        <f t="shared" si="140"/>
        <v>0</v>
      </c>
      <c r="F659" s="28">
        <f t="shared" si="140"/>
        <v>0</v>
      </c>
      <c r="G659" s="28">
        <f t="shared" si="140"/>
        <v>0</v>
      </c>
      <c r="H659" s="28">
        <f t="shared" si="140"/>
        <v>0</v>
      </c>
      <c r="I659" s="28">
        <f t="shared" si="140"/>
        <v>0</v>
      </c>
      <c r="J659" s="28">
        <f t="shared" si="140"/>
        <v>0</v>
      </c>
      <c r="K659" s="28">
        <f t="shared" si="140"/>
        <v>0</v>
      </c>
      <c r="L659" s="28">
        <f t="shared" si="140"/>
        <v>0</v>
      </c>
      <c r="M659" s="28">
        <f t="shared" si="140"/>
        <v>0</v>
      </c>
      <c r="N659" s="28">
        <f t="shared" si="140"/>
        <v>0</v>
      </c>
      <c r="O659" s="28">
        <f t="shared" si="140"/>
        <v>0</v>
      </c>
      <c r="P659" s="28">
        <f t="shared" si="140"/>
        <v>0</v>
      </c>
      <c r="Q659" s="28">
        <f t="shared" si="140"/>
        <v>0</v>
      </c>
      <c r="R659" s="28">
        <f t="shared" si="140"/>
        <v>0</v>
      </c>
      <c r="S659" s="28">
        <f t="shared" si="140"/>
        <v>0</v>
      </c>
      <c r="T659" s="28">
        <f t="shared" si="140"/>
        <v>0</v>
      </c>
      <c r="U659" s="28">
        <f t="shared" si="140"/>
        <v>0</v>
      </c>
      <c r="V659" s="28">
        <f t="shared" si="140"/>
        <v>0</v>
      </c>
      <c r="W659" s="28">
        <f t="shared" si="140"/>
        <v>0</v>
      </c>
      <c r="X659" s="28">
        <f t="shared" si="140"/>
        <v>0</v>
      </c>
      <c r="Y659" s="28">
        <f t="shared" si="140"/>
        <v>0</v>
      </c>
      <c r="Z659" s="28">
        <f t="shared" si="140"/>
        <v>0</v>
      </c>
      <c r="AA659" s="28">
        <f t="shared" si="140"/>
        <v>0</v>
      </c>
      <c r="AB659" s="28">
        <f t="shared" si="140"/>
        <v>0</v>
      </c>
      <c r="AC659" s="28">
        <f t="shared" si="140"/>
        <v>0</v>
      </c>
      <c r="AD659" s="28">
        <f t="shared" si="140"/>
        <v>0</v>
      </c>
      <c r="AE659" s="28">
        <f t="shared" si="140"/>
        <v>0</v>
      </c>
    </row>
    <row r="660" spans="1:31" x14ac:dyDescent="0.2">
      <c r="A660" s="12" t="s">
        <v>548</v>
      </c>
      <c r="B660" s="7" t="s">
        <v>804</v>
      </c>
      <c r="C660" s="28">
        <f t="shared" ref="C660:AE660" si="141">+C624</f>
        <v>0</v>
      </c>
      <c r="D660" s="28">
        <f t="shared" si="141"/>
        <v>0</v>
      </c>
      <c r="E660" s="28">
        <f t="shared" si="141"/>
        <v>0</v>
      </c>
      <c r="F660" s="28">
        <f t="shared" si="141"/>
        <v>0</v>
      </c>
      <c r="G660" s="28">
        <f t="shared" si="141"/>
        <v>0</v>
      </c>
      <c r="H660" s="28">
        <f t="shared" si="141"/>
        <v>0</v>
      </c>
      <c r="I660" s="28">
        <f t="shared" si="141"/>
        <v>0</v>
      </c>
      <c r="J660" s="28">
        <f t="shared" si="141"/>
        <v>0</v>
      </c>
      <c r="K660" s="28">
        <f t="shared" si="141"/>
        <v>0</v>
      </c>
      <c r="L660" s="28">
        <f t="shared" si="141"/>
        <v>0</v>
      </c>
      <c r="M660" s="28">
        <f t="shared" si="141"/>
        <v>0</v>
      </c>
      <c r="N660" s="28">
        <f t="shared" si="141"/>
        <v>0</v>
      </c>
      <c r="O660" s="28">
        <f t="shared" si="141"/>
        <v>0</v>
      </c>
      <c r="P660" s="28">
        <f t="shared" si="141"/>
        <v>0</v>
      </c>
      <c r="Q660" s="28">
        <f t="shared" si="141"/>
        <v>0</v>
      </c>
      <c r="R660" s="28">
        <f t="shared" si="141"/>
        <v>0</v>
      </c>
      <c r="S660" s="28">
        <f t="shared" si="141"/>
        <v>0</v>
      </c>
      <c r="T660" s="28">
        <f t="shared" si="141"/>
        <v>0</v>
      </c>
      <c r="U660" s="28">
        <f t="shared" si="141"/>
        <v>0</v>
      </c>
      <c r="V660" s="28">
        <f t="shared" si="141"/>
        <v>0</v>
      </c>
      <c r="W660" s="28">
        <f t="shared" si="141"/>
        <v>0</v>
      </c>
      <c r="X660" s="28">
        <f t="shared" si="141"/>
        <v>0</v>
      </c>
      <c r="Y660" s="28">
        <f t="shared" si="141"/>
        <v>0</v>
      </c>
      <c r="Z660" s="28">
        <f t="shared" si="141"/>
        <v>0</v>
      </c>
      <c r="AA660" s="28">
        <f t="shared" si="141"/>
        <v>0</v>
      </c>
      <c r="AB660" s="28">
        <f t="shared" si="141"/>
        <v>0</v>
      </c>
      <c r="AC660" s="28">
        <f t="shared" si="141"/>
        <v>0</v>
      </c>
      <c r="AD660" s="28">
        <f t="shared" si="141"/>
        <v>0</v>
      </c>
      <c r="AE660" s="28">
        <f t="shared" si="141"/>
        <v>0</v>
      </c>
    </row>
    <row r="661" spans="1:31" x14ac:dyDescent="0.2">
      <c r="A661" s="12" t="s">
        <v>721</v>
      </c>
      <c r="B661" s="7" t="s">
        <v>722</v>
      </c>
      <c r="C661" s="28">
        <f t="shared" ref="C661:AE661" si="142">+C633</f>
        <v>0</v>
      </c>
      <c r="D661" s="28">
        <f t="shared" si="142"/>
        <v>0</v>
      </c>
      <c r="E661" s="28">
        <f t="shared" si="142"/>
        <v>0</v>
      </c>
      <c r="F661" s="28">
        <f t="shared" si="142"/>
        <v>0</v>
      </c>
      <c r="G661" s="28">
        <f t="shared" si="142"/>
        <v>0</v>
      </c>
      <c r="H661" s="28">
        <f t="shared" si="142"/>
        <v>0</v>
      </c>
      <c r="I661" s="28">
        <f t="shared" si="142"/>
        <v>0</v>
      </c>
      <c r="J661" s="28">
        <f t="shared" si="142"/>
        <v>0</v>
      </c>
      <c r="K661" s="28">
        <f t="shared" si="142"/>
        <v>0</v>
      </c>
      <c r="L661" s="28">
        <f t="shared" si="142"/>
        <v>0</v>
      </c>
      <c r="M661" s="28">
        <f t="shared" si="142"/>
        <v>0</v>
      </c>
      <c r="N661" s="28">
        <f t="shared" si="142"/>
        <v>0</v>
      </c>
      <c r="O661" s="28">
        <f t="shared" si="142"/>
        <v>0</v>
      </c>
      <c r="P661" s="28">
        <f t="shared" si="142"/>
        <v>0</v>
      </c>
      <c r="Q661" s="28">
        <f t="shared" si="142"/>
        <v>0</v>
      </c>
      <c r="R661" s="28">
        <f t="shared" si="142"/>
        <v>0</v>
      </c>
      <c r="S661" s="28">
        <f t="shared" si="142"/>
        <v>0</v>
      </c>
      <c r="T661" s="28">
        <f t="shared" si="142"/>
        <v>0</v>
      </c>
      <c r="U661" s="28">
        <f t="shared" si="142"/>
        <v>0</v>
      </c>
      <c r="V661" s="28">
        <f t="shared" si="142"/>
        <v>0</v>
      </c>
      <c r="W661" s="28">
        <f t="shared" si="142"/>
        <v>0</v>
      </c>
      <c r="X661" s="28">
        <f t="shared" si="142"/>
        <v>0</v>
      </c>
      <c r="Y661" s="28">
        <f t="shared" si="142"/>
        <v>0</v>
      </c>
      <c r="Z661" s="28">
        <f t="shared" si="142"/>
        <v>0</v>
      </c>
      <c r="AA661" s="28">
        <f t="shared" si="142"/>
        <v>0</v>
      </c>
      <c r="AB661" s="28">
        <f t="shared" si="142"/>
        <v>0</v>
      </c>
      <c r="AC661" s="28">
        <f t="shared" si="142"/>
        <v>0</v>
      </c>
      <c r="AD661" s="28">
        <f t="shared" si="142"/>
        <v>0</v>
      </c>
      <c r="AE661" s="28">
        <f t="shared" si="142"/>
        <v>0</v>
      </c>
    </row>
  </sheetData>
  <conditionalFormatting sqref="C2:AC2">
    <cfRule type="cellIs" dxfId="421" priority="247" operator="equal">
      <formula>0</formula>
    </cfRule>
  </conditionalFormatting>
  <conditionalFormatting sqref="AD2:AE2">
    <cfRule type="cellIs" dxfId="420" priority="111" operator="equal">
      <formula>0</formula>
    </cfRule>
  </conditionalFormatting>
  <conditionalFormatting sqref="C434:C437 C425:C431">
    <cfRule type="cellIs" dxfId="419" priority="77" operator="lessThan">
      <formula>0</formula>
    </cfRule>
  </conditionalFormatting>
  <conditionalFormatting sqref="C613">
    <cfRule type="cellIs" dxfId="418" priority="76" operator="lessThan">
      <formula>0</formula>
    </cfRule>
  </conditionalFormatting>
  <conditionalFormatting sqref="C432:C433">
    <cfRule type="cellIs" dxfId="417" priority="75" operator="lessThan">
      <formula>0</formula>
    </cfRule>
  </conditionalFormatting>
  <conditionalFormatting sqref="C555:C581">
    <cfRule type="cellIs" dxfId="416" priority="74" operator="lessThan">
      <formula>0</formula>
    </cfRule>
  </conditionalFormatting>
  <conditionalFormatting sqref="C624:C638">
    <cfRule type="cellIs" dxfId="415" priority="73" operator="lessThan">
      <formula>0</formula>
    </cfRule>
  </conditionalFormatting>
  <conditionalFormatting sqref="C659">
    <cfRule type="cellIs" dxfId="414" priority="72" operator="lessThan">
      <formula>0</formula>
    </cfRule>
  </conditionalFormatting>
  <conditionalFormatting sqref="C660">
    <cfRule type="cellIs" dxfId="413" priority="71" operator="lessThan">
      <formula>0</formula>
    </cfRule>
  </conditionalFormatting>
  <conditionalFormatting sqref="C661">
    <cfRule type="cellIs" dxfId="412" priority="70" operator="lessThan">
      <formula>0</formula>
    </cfRule>
  </conditionalFormatting>
  <conditionalFormatting sqref="C609">
    <cfRule type="cellIs" dxfId="411" priority="69" operator="lessThan">
      <formula>0</formula>
    </cfRule>
  </conditionalFormatting>
  <conditionalFormatting sqref="C610">
    <cfRule type="cellIs" dxfId="410" priority="68" operator="lessThan">
      <formula>0</formula>
    </cfRule>
  </conditionalFormatting>
  <conditionalFormatting sqref="C611">
    <cfRule type="cellIs" dxfId="409" priority="67" operator="lessThan">
      <formula>0</formula>
    </cfRule>
  </conditionalFormatting>
  <conditionalFormatting sqref="C606:C607">
    <cfRule type="cellIs" dxfId="408" priority="66" operator="lessThan">
      <formula>0</formula>
    </cfRule>
  </conditionalFormatting>
  <conditionalFormatting sqref="C191:C210 C212:C225 C227:C270 C273:C278 C280:C286 C292:C296">
    <cfRule type="cellIs" dxfId="407" priority="65" operator="lessThan">
      <formula>0</formula>
    </cfRule>
  </conditionalFormatting>
  <conditionalFormatting sqref="C271">
    <cfRule type="cellIs" dxfId="406" priority="64" operator="lessThan">
      <formula>0</formula>
    </cfRule>
  </conditionalFormatting>
  <conditionalFormatting sqref="C287">
    <cfRule type="cellIs" dxfId="405" priority="63" operator="lessThan">
      <formula>0</formula>
    </cfRule>
  </conditionalFormatting>
  <conditionalFormatting sqref="C291">
    <cfRule type="cellIs" dxfId="404" priority="62" operator="lessThan">
      <formula>0</formula>
    </cfRule>
  </conditionalFormatting>
  <conditionalFormatting sqref="C226">
    <cfRule type="cellIs" dxfId="403" priority="60" operator="lessThan">
      <formula>0</formula>
    </cfRule>
  </conditionalFormatting>
  <conditionalFormatting sqref="C211">
    <cfRule type="cellIs" dxfId="402" priority="61" operator="lessThan">
      <formula>0</formula>
    </cfRule>
  </conditionalFormatting>
  <conditionalFormatting sqref="C272">
    <cfRule type="cellIs" dxfId="401" priority="59" operator="lessThan">
      <formula>0</formula>
    </cfRule>
  </conditionalFormatting>
  <conditionalFormatting sqref="C279">
    <cfRule type="cellIs" dxfId="400" priority="58" operator="lessThan">
      <formula>0</formula>
    </cfRule>
  </conditionalFormatting>
  <conditionalFormatting sqref="C288:C290">
    <cfRule type="cellIs" dxfId="399" priority="57" operator="lessThan">
      <formula>0</formula>
    </cfRule>
  </conditionalFormatting>
  <conditionalFormatting sqref="C297:C354 C356:C424">
    <cfRule type="cellIs" dxfId="398" priority="56" operator="lessThan">
      <formula>0</formula>
    </cfRule>
  </conditionalFormatting>
  <conditionalFormatting sqref="C526:C554">
    <cfRule type="cellIs" dxfId="397" priority="55" operator="lessThan">
      <formula>0</formula>
    </cfRule>
  </conditionalFormatting>
  <conditionalFormatting sqref="C524:C525">
    <cfRule type="cellIs" dxfId="396" priority="54" operator="lessThan">
      <formula>0</formula>
    </cfRule>
  </conditionalFormatting>
  <conditionalFormatting sqref="C614:C623">
    <cfRule type="cellIs" dxfId="395" priority="53" operator="lessThan">
      <formula>0</formula>
    </cfRule>
  </conditionalFormatting>
  <conditionalFormatting sqref="C355">
    <cfRule type="cellIs" dxfId="394" priority="52" operator="lessThan">
      <formula>0</formula>
    </cfRule>
  </conditionalFormatting>
  <conditionalFormatting sqref="C453">
    <cfRule type="cellIs" dxfId="393" priority="51" operator="lessThan">
      <formula>0</formula>
    </cfRule>
  </conditionalFormatting>
  <conditionalFormatting sqref="C453">
    <cfRule type="cellIs" dxfId="392" priority="49" operator="equal">
      <formula>0</formula>
    </cfRule>
    <cfRule type="cellIs" dxfId="391" priority="50" operator="equal">
      <formula>0</formula>
    </cfRule>
  </conditionalFormatting>
  <conditionalFormatting sqref="C597">
    <cfRule type="cellIs" dxfId="390" priority="48" operator="lessThan">
      <formula>0</formula>
    </cfRule>
  </conditionalFormatting>
  <conditionalFormatting sqref="C597">
    <cfRule type="cellIs" dxfId="389" priority="46" operator="equal">
      <formula>0</formula>
    </cfRule>
    <cfRule type="cellIs" dxfId="388" priority="47" operator="equal">
      <formula>0</formula>
    </cfRule>
  </conditionalFormatting>
  <conditionalFormatting sqref="C654">
    <cfRule type="cellIs" dxfId="387" priority="45" operator="lessThan">
      <formula>0</formula>
    </cfRule>
  </conditionalFormatting>
  <conditionalFormatting sqref="C654">
    <cfRule type="cellIs" dxfId="386" priority="43" operator="equal">
      <formula>0</formula>
    </cfRule>
    <cfRule type="cellIs" dxfId="385" priority="44" operator="equal">
      <formula>0</formula>
    </cfRule>
  </conditionalFormatting>
  <conditionalFormatting sqref="A425:B426 A430:B431 A434:B437 A427:A429">
    <cfRule type="cellIs" dxfId="384" priority="42" operator="lessThan">
      <formula>0</formula>
    </cfRule>
  </conditionalFormatting>
  <conditionalFormatting sqref="A432:B433">
    <cfRule type="cellIs" dxfId="383" priority="41" operator="lessThan">
      <formula>0</formula>
    </cfRule>
  </conditionalFormatting>
  <conditionalFormatting sqref="B555 A576:B581">
    <cfRule type="cellIs" dxfId="382" priority="40" operator="lessThan">
      <formula>0</formula>
    </cfRule>
  </conditionalFormatting>
  <conditionalFormatting sqref="A633:B638 B624">
    <cfRule type="cellIs" dxfId="381" priority="39" operator="lessThan">
      <formula>0</formula>
    </cfRule>
  </conditionalFormatting>
  <conditionalFormatting sqref="A661:B661">
    <cfRule type="cellIs" dxfId="380" priority="38" operator="lessThan">
      <formula>0</formula>
    </cfRule>
  </conditionalFormatting>
  <conditionalFormatting sqref="B659:B660">
    <cfRule type="cellIs" dxfId="379" priority="37" operator="lessThan">
      <formula>0</formula>
    </cfRule>
  </conditionalFormatting>
  <conditionalFormatting sqref="B613">
    <cfRule type="cellIs" dxfId="378" priority="36" operator="lessThan">
      <formula>0</formula>
    </cfRule>
  </conditionalFormatting>
  <conditionalFormatting sqref="D434:AE437 D425:AE431">
    <cfRule type="cellIs" dxfId="377" priority="35" operator="lessThan">
      <formula>0</formula>
    </cfRule>
  </conditionalFormatting>
  <conditionalFormatting sqref="D613:AE613">
    <cfRule type="cellIs" dxfId="376" priority="34" operator="lessThan">
      <formula>0</formula>
    </cfRule>
  </conditionalFormatting>
  <conditionalFormatting sqref="D432:AE433">
    <cfRule type="cellIs" dxfId="375" priority="33" operator="lessThan">
      <formula>0</formula>
    </cfRule>
  </conditionalFormatting>
  <conditionalFormatting sqref="D555:AE581">
    <cfRule type="cellIs" dxfId="374" priority="32" operator="lessThan">
      <formula>0</formula>
    </cfRule>
  </conditionalFormatting>
  <conditionalFormatting sqref="D624:AE638">
    <cfRule type="cellIs" dxfId="373" priority="31" operator="lessThan">
      <formula>0</formula>
    </cfRule>
  </conditionalFormatting>
  <conditionalFormatting sqref="D659:AE659">
    <cfRule type="cellIs" dxfId="372" priority="30" operator="lessThan">
      <formula>0</formula>
    </cfRule>
  </conditionalFormatting>
  <conditionalFormatting sqref="D660:AE660">
    <cfRule type="cellIs" dxfId="371" priority="29" operator="lessThan">
      <formula>0</formula>
    </cfRule>
  </conditionalFormatting>
  <conditionalFormatting sqref="D661:AE661">
    <cfRule type="cellIs" dxfId="370" priority="28" operator="lessThan">
      <formula>0</formula>
    </cfRule>
  </conditionalFormatting>
  <conditionalFormatting sqref="D609:AE609">
    <cfRule type="cellIs" dxfId="369" priority="27" operator="lessThan">
      <formula>0</formula>
    </cfRule>
  </conditionalFormatting>
  <conditionalFormatting sqref="D610:AE610">
    <cfRule type="cellIs" dxfId="368" priority="26" operator="lessThan">
      <formula>0</formula>
    </cfRule>
  </conditionalFormatting>
  <conditionalFormatting sqref="D611:AE611">
    <cfRule type="cellIs" dxfId="367" priority="25" operator="lessThan">
      <formula>0</formula>
    </cfRule>
  </conditionalFormatting>
  <conditionalFormatting sqref="D606:AE607">
    <cfRule type="cellIs" dxfId="366" priority="24" operator="lessThan">
      <formula>0</formula>
    </cfRule>
  </conditionalFormatting>
  <conditionalFormatting sqref="D191:AE210 D212:AE225 D227:AE270 D273:AE278 D280:AE286 D292:AE296">
    <cfRule type="cellIs" dxfId="365" priority="23" operator="lessThan">
      <formula>0</formula>
    </cfRule>
  </conditionalFormatting>
  <conditionalFormatting sqref="D271:AE271">
    <cfRule type="cellIs" dxfId="364" priority="22" operator="lessThan">
      <formula>0</formula>
    </cfRule>
  </conditionalFormatting>
  <conditionalFormatting sqref="D287:AE287">
    <cfRule type="cellIs" dxfId="363" priority="21" operator="lessThan">
      <formula>0</formula>
    </cfRule>
  </conditionalFormatting>
  <conditionalFormatting sqref="D291:AE291">
    <cfRule type="cellIs" dxfId="362" priority="20" operator="lessThan">
      <formula>0</formula>
    </cfRule>
  </conditionalFormatting>
  <conditionalFormatting sqref="D226:AE226">
    <cfRule type="cellIs" dxfId="361" priority="18" operator="lessThan">
      <formula>0</formula>
    </cfRule>
  </conditionalFormatting>
  <conditionalFormatting sqref="D211:AE211">
    <cfRule type="cellIs" dxfId="360" priority="19" operator="lessThan">
      <formula>0</formula>
    </cfRule>
  </conditionalFormatting>
  <conditionalFormatting sqref="D272:AE272">
    <cfRule type="cellIs" dxfId="359" priority="17" operator="lessThan">
      <formula>0</formula>
    </cfRule>
  </conditionalFormatting>
  <conditionalFormatting sqref="D279:AE279">
    <cfRule type="cellIs" dxfId="358" priority="16" operator="lessThan">
      <formula>0</formula>
    </cfRule>
  </conditionalFormatting>
  <conditionalFormatting sqref="D288:AE290">
    <cfRule type="cellIs" dxfId="357" priority="15" operator="lessThan">
      <formula>0</formula>
    </cfRule>
  </conditionalFormatting>
  <conditionalFormatting sqref="D297:AE354 D356:AE424">
    <cfRule type="cellIs" dxfId="356" priority="14" operator="lessThan">
      <formula>0</formula>
    </cfRule>
  </conditionalFormatting>
  <conditionalFormatting sqref="D526:AE554">
    <cfRule type="cellIs" dxfId="355" priority="13" operator="lessThan">
      <formula>0</formula>
    </cfRule>
  </conditionalFormatting>
  <conditionalFormatting sqref="D524:AE525">
    <cfRule type="cellIs" dxfId="354" priority="12" operator="lessThan">
      <formula>0</formula>
    </cfRule>
  </conditionalFormatting>
  <conditionalFormatting sqref="D614:AE623">
    <cfRule type="cellIs" dxfId="353" priority="11" operator="lessThan">
      <formula>0</formula>
    </cfRule>
  </conditionalFormatting>
  <conditionalFormatting sqref="D355:AE355">
    <cfRule type="cellIs" dxfId="352" priority="10" operator="lessThan">
      <formula>0</formula>
    </cfRule>
  </conditionalFormatting>
  <conditionalFormatting sqref="D453:AE453">
    <cfRule type="cellIs" dxfId="351" priority="9" operator="lessThan">
      <formula>0</formula>
    </cfRule>
  </conditionalFormatting>
  <conditionalFormatting sqref="D453:AE453">
    <cfRule type="cellIs" dxfId="350" priority="7" operator="equal">
      <formula>0</formula>
    </cfRule>
    <cfRule type="cellIs" dxfId="349" priority="8" operator="equal">
      <formula>0</formula>
    </cfRule>
  </conditionalFormatting>
  <conditionalFormatting sqref="D597:AE597">
    <cfRule type="cellIs" dxfId="348" priority="6" operator="lessThan">
      <formula>0</formula>
    </cfRule>
  </conditionalFormatting>
  <conditionalFormatting sqref="D597:AE597">
    <cfRule type="cellIs" dxfId="347" priority="4" operator="equal">
      <formula>0</formula>
    </cfRule>
    <cfRule type="cellIs" dxfId="346" priority="5" operator="equal">
      <formula>0</formula>
    </cfRule>
  </conditionalFormatting>
  <conditionalFormatting sqref="D654:AE654">
    <cfRule type="cellIs" dxfId="345" priority="3" operator="lessThan">
      <formula>0</formula>
    </cfRule>
  </conditionalFormatting>
  <conditionalFormatting sqref="D654:AE654">
    <cfRule type="cellIs" dxfId="344" priority="1" operator="equal">
      <formula>0</formula>
    </cfRule>
    <cfRule type="cellIs" dxfId="343" priority="2" operator="equal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rgb="FF00FF00"/>
  </sheetPr>
  <dimension ref="A1:AE661"/>
  <sheetViews>
    <sheetView showGridLines="0" zoomScale="85" zoomScaleNormal="85" workbookViewId="0">
      <selection activeCell="C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792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69" t="s">
        <v>17</v>
      </c>
      <c r="B3" s="69" t="s">
        <v>18</v>
      </c>
      <c r="C3" s="39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0</v>
      </c>
      <c r="D4" s="28">
        <f t="shared" si="0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1"/>
        <v>0</v>
      </c>
      <c r="W5" s="21">
        <f t="shared" si="1"/>
        <v>0</v>
      </c>
      <c r="X5" s="21">
        <f t="shared" si="1"/>
        <v>0</v>
      </c>
      <c r="Y5" s="21">
        <f t="shared" si="1"/>
        <v>0</v>
      </c>
      <c r="Z5" s="21">
        <f t="shared" si="1"/>
        <v>0</v>
      </c>
      <c r="AA5" s="21">
        <f t="shared" si="1"/>
        <v>0</v>
      </c>
      <c r="AB5" s="21">
        <f t="shared" si="1"/>
        <v>0</v>
      </c>
      <c r="AC5" s="21">
        <f t="shared" si="1"/>
        <v>0</v>
      </c>
      <c r="AD5" s="21">
        <f t="shared" si="1"/>
        <v>0</v>
      </c>
      <c r="AE5" s="21">
        <f t="shared" si="1"/>
        <v>0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2">
      <c r="A10" s="13" t="s">
        <v>29</v>
      </c>
      <c r="B10" s="4" t="s">
        <v>30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3" t="s">
        <v>31</v>
      </c>
      <c r="B11" s="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">
      <c r="A12" s="13" t="s">
        <v>33</v>
      </c>
      <c r="B12" s="4" t="s">
        <v>34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">
      <c r="A13" s="13" t="s">
        <v>35</v>
      </c>
      <c r="B13" s="4" t="s">
        <v>36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13" t="s">
        <v>37</v>
      </c>
      <c r="B14" s="4" t="s">
        <v>38</v>
      </c>
      <c r="C14" s="21">
        <f t="shared" ref="C14:AE14" si="4">+C15+C16</f>
        <v>0</v>
      </c>
      <c r="D14" s="21">
        <f t="shared" si="4"/>
        <v>0</v>
      </c>
      <c r="E14" s="21">
        <f t="shared" si="4"/>
        <v>0</v>
      </c>
      <c r="F14" s="21">
        <f t="shared" si="4"/>
        <v>0</v>
      </c>
      <c r="G14" s="21">
        <f t="shared" si="4"/>
        <v>0</v>
      </c>
      <c r="H14" s="21">
        <f t="shared" si="4"/>
        <v>0</v>
      </c>
      <c r="I14" s="21">
        <f t="shared" si="4"/>
        <v>0</v>
      </c>
      <c r="J14" s="21">
        <f t="shared" si="4"/>
        <v>0</v>
      </c>
      <c r="K14" s="21">
        <f t="shared" si="4"/>
        <v>0</v>
      </c>
      <c r="L14" s="21">
        <f t="shared" si="4"/>
        <v>0</v>
      </c>
      <c r="M14" s="21">
        <f t="shared" si="4"/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1">
        <f t="shared" si="4"/>
        <v>0</v>
      </c>
      <c r="U14" s="21">
        <f t="shared" si="4"/>
        <v>0</v>
      </c>
      <c r="V14" s="21">
        <f t="shared" si="4"/>
        <v>0</v>
      </c>
      <c r="W14" s="21">
        <f t="shared" si="4"/>
        <v>0</v>
      </c>
      <c r="X14" s="21">
        <f t="shared" si="4"/>
        <v>0</v>
      </c>
      <c r="Y14" s="21">
        <f t="shared" si="4"/>
        <v>0</v>
      </c>
      <c r="Z14" s="21">
        <f t="shared" si="4"/>
        <v>0</v>
      </c>
      <c r="AA14" s="21">
        <f t="shared" si="4"/>
        <v>0</v>
      </c>
      <c r="AB14" s="21">
        <f t="shared" si="4"/>
        <v>0</v>
      </c>
      <c r="AC14" s="21">
        <f t="shared" si="4"/>
        <v>0</v>
      </c>
      <c r="AD14" s="21">
        <f t="shared" si="4"/>
        <v>0</v>
      </c>
      <c r="AE14" s="21">
        <f t="shared" si="4"/>
        <v>0</v>
      </c>
    </row>
    <row r="15" spans="1:31" x14ac:dyDescent="0.2">
      <c r="A15" s="13" t="s">
        <v>39</v>
      </c>
      <c r="B15" s="4" t="s">
        <v>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13" t="s">
        <v>41</v>
      </c>
      <c r="B16" s="4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13" t="s">
        <v>43</v>
      </c>
      <c r="B17" s="4" t="s">
        <v>44</v>
      </c>
      <c r="C17" s="79">
        <f t="shared" ref="C17:AE17" si="5">+C18+C19+C20+C21+C22+C23+C24+C25+C26+C27+C28+C29+C30</f>
        <v>0</v>
      </c>
      <c r="D17" s="79">
        <f t="shared" si="5"/>
        <v>0</v>
      </c>
      <c r="E17" s="79">
        <f t="shared" si="5"/>
        <v>0</v>
      </c>
      <c r="F17" s="79">
        <f t="shared" si="5"/>
        <v>0</v>
      </c>
      <c r="G17" s="79">
        <f t="shared" si="5"/>
        <v>0</v>
      </c>
      <c r="H17" s="79">
        <f t="shared" si="5"/>
        <v>0</v>
      </c>
      <c r="I17" s="79">
        <f t="shared" si="5"/>
        <v>0</v>
      </c>
      <c r="J17" s="79">
        <f t="shared" si="5"/>
        <v>0</v>
      </c>
      <c r="K17" s="79">
        <f t="shared" si="5"/>
        <v>0</v>
      </c>
      <c r="L17" s="79">
        <f t="shared" si="5"/>
        <v>0</v>
      </c>
      <c r="M17" s="79">
        <f t="shared" si="5"/>
        <v>0</v>
      </c>
      <c r="N17" s="79">
        <f t="shared" si="5"/>
        <v>0</v>
      </c>
      <c r="O17" s="79">
        <f t="shared" si="5"/>
        <v>0</v>
      </c>
      <c r="P17" s="79">
        <f t="shared" si="5"/>
        <v>0</v>
      </c>
      <c r="Q17" s="79">
        <f t="shared" si="5"/>
        <v>0</v>
      </c>
      <c r="R17" s="79">
        <f t="shared" si="5"/>
        <v>0</v>
      </c>
      <c r="S17" s="79">
        <f t="shared" si="5"/>
        <v>0</v>
      </c>
      <c r="T17" s="79">
        <f t="shared" si="5"/>
        <v>0</v>
      </c>
      <c r="U17" s="79">
        <f t="shared" si="5"/>
        <v>0</v>
      </c>
      <c r="V17" s="79">
        <f t="shared" si="5"/>
        <v>0</v>
      </c>
      <c r="W17" s="79">
        <f t="shared" si="5"/>
        <v>0</v>
      </c>
      <c r="X17" s="79">
        <f t="shared" si="5"/>
        <v>0</v>
      </c>
      <c r="Y17" s="79">
        <f t="shared" si="5"/>
        <v>0</v>
      </c>
      <c r="Z17" s="79">
        <f t="shared" si="5"/>
        <v>0</v>
      </c>
      <c r="AA17" s="79">
        <f t="shared" si="5"/>
        <v>0</v>
      </c>
      <c r="AB17" s="79">
        <f t="shared" si="5"/>
        <v>0</v>
      </c>
      <c r="AC17" s="79">
        <f t="shared" si="5"/>
        <v>0</v>
      </c>
      <c r="AD17" s="79">
        <f t="shared" si="5"/>
        <v>0</v>
      </c>
      <c r="AE17" s="79">
        <f t="shared" si="5"/>
        <v>0</v>
      </c>
    </row>
    <row r="18" spans="1:31" x14ac:dyDescent="0.2">
      <c r="A18" s="13" t="s">
        <v>45</v>
      </c>
      <c r="B18" s="4" t="s">
        <v>46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13" t="s">
        <v>47</v>
      </c>
      <c r="B19" s="4" t="s">
        <v>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13" t="s">
        <v>49</v>
      </c>
      <c r="B20" s="4" t="s">
        <v>50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13" t="s">
        <v>51</v>
      </c>
      <c r="B21" s="4" t="s">
        <v>52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13" t="s">
        <v>53</v>
      </c>
      <c r="B22" s="4" t="s">
        <v>54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13" t="s">
        <v>55</v>
      </c>
      <c r="B23" s="4" t="s">
        <v>56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13" t="s">
        <v>57</v>
      </c>
      <c r="B24" s="4" t="s">
        <v>58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13" t="s">
        <v>59</v>
      </c>
      <c r="B25" s="4" t="s">
        <v>60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A26" s="13" t="s">
        <v>61</v>
      </c>
      <c r="B26" s="4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A27" s="13" t="s">
        <v>63</v>
      </c>
      <c r="B27" s="4" t="s">
        <v>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2">
      <c r="A28" s="13" t="s">
        <v>65</v>
      </c>
      <c r="B28" s="4" t="s">
        <v>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2">
      <c r="A29" s="13" t="s">
        <v>67</v>
      </c>
      <c r="B29" s="4" t="s">
        <v>68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2">
      <c r="A30" s="13" t="s">
        <v>69</v>
      </c>
      <c r="B30" s="4" t="s">
        <v>70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2">
      <c r="A31" s="13" t="s">
        <v>71</v>
      </c>
      <c r="B31" s="4" t="s">
        <v>72</v>
      </c>
      <c r="C31" s="21">
        <f t="shared" ref="C31:AE31" si="6">+C32+C35+C46+C47+C50</f>
        <v>0</v>
      </c>
      <c r="D31" s="21">
        <f t="shared" si="6"/>
        <v>0</v>
      </c>
      <c r="E31" s="21">
        <f t="shared" si="6"/>
        <v>0</v>
      </c>
      <c r="F31" s="21">
        <f t="shared" si="6"/>
        <v>0</v>
      </c>
      <c r="G31" s="21">
        <f t="shared" si="6"/>
        <v>0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  <c r="L31" s="21">
        <f t="shared" si="6"/>
        <v>0</v>
      </c>
      <c r="M31" s="21">
        <f t="shared" si="6"/>
        <v>0</v>
      </c>
      <c r="N31" s="21">
        <f t="shared" si="6"/>
        <v>0</v>
      </c>
      <c r="O31" s="21">
        <f t="shared" si="6"/>
        <v>0</v>
      </c>
      <c r="P31" s="21">
        <f t="shared" si="6"/>
        <v>0</v>
      </c>
      <c r="Q31" s="21">
        <f t="shared" si="6"/>
        <v>0</v>
      </c>
      <c r="R31" s="21">
        <f t="shared" si="6"/>
        <v>0</v>
      </c>
      <c r="S31" s="21">
        <f t="shared" si="6"/>
        <v>0</v>
      </c>
      <c r="T31" s="21">
        <f t="shared" si="6"/>
        <v>0</v>
      </c>
      <c r="U31" s="21">
        <f t="shared" si="6"/>
        <v>0</v>
      </c>
      <c r="V31" s="21">
        <f t="shared" si="6"/>
        <v>0</v>
      </c>
      <c r="W31" s="21">
        <f t="shared" si="6"/>
        <v>0</v>
      </c>
      <c r="X31" s="21">
        <f t="shared" si="6"/>
        <v>0</v>
      </c>
      <c r="Y31" s="21">
        <f t="shared" si="6"/>
        <v>0</v>
      </c>
      <c r="Z31" s="21">
        <f t="shared" si="6"/>
        <v>0</v>
      </c>
      <c r="AA31" s="21">
        <f t="shared" si="6"/>
        <v>0</v>
      </c>
      <c r="AB31" s="21">
        <f t="shared" si="6"/>
        <v>0</v>
      </c>
      <c r="AC31" s="21">
        <f t="shared" si="6"/>
        <v>0</v>
      </c>
      <c r="AD31" s="21">
        <f t="shared" si="6"/>
        <v>0</v>
      </c>
      <c r="AE31" s="21">
        <f t="shared" si="6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7">+C34</f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0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21">
        <f t="shared" si="7"/>
        <v>0</v>
      </c>
      <c r="Z32" s="21">
        <f t="shared" si="7"/>
        <v>0</v>
      </c>
      <c r="AA32" s="21">
        <f t="shared" si="7"/>
        <v>0</v>
      </c>
      <c r="AB32" s="21">
        <f t="shared" si="7"/>
        <v>0</v>
      </c>
      <c r="AC32" s="21">
        <f t="shared" si="7"/>
        <v>0</v>
      </c>
      <c r="AD32" s="21">
        <f t="shared" si="7"/>
        <v>0</v>
      </c>
      <c r="AE32" s="21">
        <f t="shared" si="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2">
      <c r="A35" s="13" t="s">
        <v>79</v>
      </c>
      <c r="B35" s="4" t="s">
        <v>80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2">
      <c r="A36" s="13" t="s">
        <v>81</v>
      </c>
      <c r="B36" s="4" t="s">
        <v>82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2">
      <c r="A37" s="13" t="s">
        <v>83</v>
      </c>
      <c r="B37" s="4" t="s">
        <v>84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2">
      <c r="A38" s="13" t="s">
        <v>85</v>
      </c>
      <c r="B38" s="4" t="s">
        <v>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2">
      <c r="A39" s="13" t="s">
        <v>87</v>
      </c>
      <c r="B39" s="4" t="s">
        <v>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2">
      <c r="A40" s="13" t="s">
        <v>89</v>
      </c>
      <c r="B40" s="4" t="s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">
      <c r="A41" s="13" t="s">
        <v>91</v>
      </c>
      <c r="B41" s="4" t="s">
        <v>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2">
      <c r="A42" s="13" t="s">
        <v>93</v>
      </c>
      <c r="B42" s="4" t="s">
        <v>94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2">
      <c r="A43" s="13" t="s">
        <v>95</v>
      </c>
      <c r="B43" s="4" t="s">
        <v>96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2">
      <c r="A47" s="13" t="s">
        <v>103</v>
      </c>
      <c r="B47" s="4" t="s">
        <v>104</v>
      </c>
      <c r="C47" s="21">
        <f t="shared" ref="C47:AE47" si="8">+C49</f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8"/>
        <v>0</v>
      </c>
      <c r="U47" s="21">
        <f t="shared" si="8"/>
        <v>0</v>
      </c>
      <c r="V47" s="21">
        <f t="shared" si="8"/>
        <v>0</v>
      </c>
      <c r="W47" s="21">
        <f t="shared" si="8"/>
        <v>0</v>
      </c>
      <c r="X47" s="21">
        <f t="shared" si="8"/>
        <v>0</v>
      </c>
      <c r="Y47" s="21">
        <f t="shared" si="8"/>
        <v>0</v>
      </c>
      <c r="Z47" s="21">
        <f t="shared" si="8"/>
        <v>0</v>
      </c>
      <c r="AA47" s="21">
        <f t="shared" si="8"/>
        <v>0</v>
      </c>
      <c r="AB47" s="21">
        <f t="shared" si="8"/>
        <v>0</v>
      </c>
      <c r="AC47" s="21">
        <f t="shared" si="8"/>
        <v>0</v>
      </c>
      <c r="AD47" s="21">
        <f t="shared" si="8"/>
        <v>0</v>
      </c>
      <c r="AE47" s="21">
        <f t="shared" si="8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2">
      <c r="A50" s="13" t="s">
        <v>109</v>
      </c>
      <c r="B50" s="4" t="s">
        <v>110</v>
      </c>
      <c r="C50" s="21">
        <f t="shared" ref="C50:AE50" si="9">+C51+C52</f>
        <v>0</v>
      </c>
      <c r="D50" s="21">
        <f t="shared" si="9"/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  <c r="H50" s="21">
        <f t="shared" si="9"/>
        <v>0</v>
      </c>
      <c r="I50" s="21">
        <f t="shared" si="9"/>
        <v>0</v>
      </c>
      <c r="J50" s="21">
        <f t="shared" si="9"/>
        <v>0</v>
      </c>
      <c r="K50" s="21">
        <f t="shared" si="9"/>
        <v>0</v>
      </c>
      <c r="L50" s="21">
        <f t="shared" si="9"/>
        <v>0</v>
      </c>
      <c r="M50" s="21">
        <f t="shared" si="9"/>
        <v>0</v>
      </c>
      <c r="N50" s="21">
        <f t="shared" si="9"/>
        <v>0</v>
      </c>
      <c r="O50" s="21">
        <f t="shared" si="9"/>
        <v>0</v>
      </c>
      <c r="P50" s="21">
        <f t="shared" si="9"/>
        <v>0</v>
      </c>
      <c r="Q50" s="21">
        <f t="shared" si="9"/>
        <v>0</v>
      </c>
      <c r="R50" s="21">
        <f t="shared" si="9"/>
        <v>0</v>
      </c>
      <c r="S50" s="21">
        <f t="shared" si="9"/>
        <v>0</v>
      </c>
      <c r="T50" s="21">
        <f t="shared" si="9"/>
        <v>0</v>
      </c>
      <c r="U50" s="21">
        <f t="shared" si="9"/>
        <v>0</v>
      </c>
      <c r="V50" s="21">
        <f t="shared" si="9"/>
        <v>0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1">
        <f t="shared" si="9"/>
        <v>0</v>
      </c>
      <c r="AB50" s="21">
        <f t="shared" si="9"/>
        <v>0</v>
      </c>
      <c r="AC50" s="21">
        <f t="shared" si="9"/>
        <v>0</v>
      </c>
      <c r="AD50" s="21">
        <f t="shared" si="9"/>
        <v>0</v>
      </c>
      <c r="AE50" s="21">
        <f t="shared" si="9"/>
        <v>0</v>
      </c>
    </row>
    <row r="51" spans="1:31" x14ac:dyDescent="0.2">
      <c r="A51" s="13" t="s">
        <v>111</v>
      </c>
      <c r="B51" s="4" t="s">
        <v>112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">
      <c r="A52" s="13" t="s">
        <v>113</v>
      </c>
      <c r="B52" s="4" t="s">
        <v>114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">
      <c r="A53" s="13" t="s">
        <v>115</v>
      </c>
      <c r="B53" s="4" t="s">
        <v>116</v>
      </c>
      <c r="C53" s="21">
        <f t="shared" ref="C53:AE53" si="10">+C54+C55+C56</f>
        <v>0</v>
      </c>
      <c r="D53" s="21">
        <f t="shared" si="10"/>
        <v>0</v>
      </c>
      <c r="E53" s="21">
        <f t="shared" si="10"/>
        <v>0</v>
      </c>
      <c r="F53" s="21">
        <f t="shared" si="10"/>
        <v>0</v>
      </c>
      <c r="G53" s="21">
        <f t="shared" si="10"/>
        <v>0</v>
      </c>
      <c r="H53" s="21">
        <f t="shared" si="10"/>
        <v>0</v>
      </c>
      <c r="I53" s="21">
        <f t="shared" si="10"/>
        <v>0</v>
      </c>
      <c r="J53" s="21">
        <f t="shared" si="10"/>
        <v>0</v>
      </c>
      <c r="K53" s="21">
        <f t="shared" si="10"/>
        <v>0</v>
      </c>
      <c r="L53" s="21">
        <f t="shared" si="10"/>
        <v>0</v>
      </c>
      <c r="M53" s="21">
        <f t="shared" si="10"/>
        <v>0</v>
      </c>
      <c r="N53" s="21">
        <f t="shared" si="10"/>
        <v>0</v>
      </c>
      <c r="O53" s="21">
        <f t="shared" si="10"/>
        <v>0</v>
      </c>
      <c r="P53" s="21">
        <f t="shared" si="10"/>
        <v>0</v>
      </c>
      <c r="Q53" s="21">
        <f t="shared" si="10"/>
        <v>0</v>
      </c>
      <c r="R53" s="21">
        <f t="shared" si="10"/>
        <v>0</v>
      </c>
      <c r="S53" s="21">
        <f t="shared" si="10"/>
        <v>0</v>
      </c>
      <c r="T53" s="21">
        <f t="shared" si="10"/>
        <v>0</v>
      </c>
      <c r="U53" s="21">
        <f t="shared" si="10"/>
        <v>0</v>
      </c>
      <c r="V53" s="21">
        <f t="shared" si="10"/>
        <v>0</v>
      </c>
      <c r="W53" s="21">
        <f t="shared" si="10"/>
        <v>0</v>
      </c>
      <c r="X53" s="21">
        <f t="shared" si="10"/>
        <v>0</v>
      </c>
      <c r="Y53" s="21">
        <f t="shared" si="10"/>
        <v>0</v>
      </c>
      <c r="Z53" s="21">
        <f t="shared" si="10"/>
        <v>0</v>
      </c>
      <c r="AA53" s="21">
        <f t="shared" si="10"/>
        <v>0</v>
      </c>
      <c r="AB53" s="21">
        <f t="shared" si="10"/>
        <v>0</v>
      </c>
      <c r="AC53" s="21">
        <f t="shared" si="10"/>
        <v>0</v>
      </c>
      <c r="AD53" s="21">
        <f t="shared" si="10"/>
        <v>0</v>
      </c>
      <c r="AE53" s="21">
        <f t="shared" si="10"/>
        <v>0</v>
      </c>
    </row>
    <row r="54" spans="1:31" x14ac:dyDescent="0.2">
      <c r="A54" s="13" t="s">
        <v>117</v>
      </c>
      <c r="B54" s="4" t="s">
        <v>118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">
      <c r="A55" s="13" t="s">
        <v>119</v>
      </c>
      <c r="B55" s="4" t="s">
        <v>120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">
      <c r="A56" s="13" t="s">
        <v>121</v>
      </c>
      <c r="B56" s="4" t="s">
        <v>122</v>
      </c>
      <c r="C56" s="21">
        <f t="shared" ref="C56:AE56" si="11">+C57+C58+C59</f>
        <v>0</v>
      </c>
      <c r="D56" s="21">
        <f t="shared" si="11"/>
        <v>0</v>
      </c>
      <c r="E56" s="21">
        <f t="shared" si="11"/>
        <v>0</v>
      </c>
      <c r="F56" s="21">
        <f t="shared" si="11"/>
        <v>0</v>
      </c>
      <c r="G56" s="21">
        <f t="shared" si="11"/>
        <v>0</v>
      </c>
      <c r="H56" s="21">
        <f t="shared" si="11"/>
        <v>0</v>
      </c>
      <c r="I56" s="21">
        <f t="shared" si="11"/>
        <v>0</v>
      </c>
      <c r="J56" s="21">
        <f t="shared" si="11"/>
        <v>0</v>
      </c>
      <c r="K56" s="21">
        <f t="shared" si="11"/>
        <v>0</v>
      </c>
      <c r="L56" s="21">
        <f t="shared" si="11"/>
        <v>0</v>
      </c>
      <c r="M56" s="21">
        <f t="shared" si="11"/>
        <v>0</v>
      </c>
      <c r="N56" s="21">
        <f t="shared" si="11"/>
        <v>0</v>
      </c>
      <c r="O56" s="21">
        <f t="shared" si="11"/>
        <v>0</v>
      </c>
      <c r="P56" s="21">
        <f t="shared" si="11"/>
        <v>0</v>
      </c>
      <c r="Q56" s="21">
        <f t="shared" si="11"/>
        <v>0</v>
      </c>
      <c r="R56" s="21">
        <f t="shared" si="11"/>
        <v>0</v>
      </c>
      <c r="S56" s="21">
        <f t="shared" si="11"/>
        <v>0</v>
      </c>
      <c r="T56" s="21">
        <f t="shared" si="11"/>
        <v>0</v>
      </c>
      <c r="U56" s="21">
        <f t="shared" si="11"/>
        <v>0</v>
      </c>
      <c r="V56" s="21">
        <f t="shared" si="11"/>
        <v>0</v>
      </c>
      <c r="W56" s="21">
        <f t="shared" si="11"/>
        <v>0</v>
      </c>
      <c r="X56" s="21">
        <f t="shared" si="11"/>
        <v>0</v>
      </c>
      <c r="Y56" s="21">
        <f t="shared" si="11"/>
        <v>0</v>
      </c>
      <c r="Z56" s="21">
        <f t="shared" si="11"/>
        <v>0</v>
      </c>
      <c r="AA56" s="21">
        <f t="shared" si="11"/>
        <v>0</v>
      </c>
      <c r="AB56" s="21">
        <f t="shared" si="11"/>
        <v>0</v>
      </c>
      <c r="AC56" s="21">
        <f t="shared" si="11"/>
        <v>0</v>
      </c>
      <c r="AD56" s="21">
        <f t="shared" si="11"/>
        <v>0</v>
      </c>
      <c r="AE56" s="21">
        <f t="shared" si="11"/>
        <v>0</v>
      </c>
    </row>
    <row r="57" spans="1:31" x14ac:dyDescent="0.2">
      <c r="A57" s="13" t="s">
        <v>123</v>
      </c>
      <c r="B57" s="4" t="s">
        <v>124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">
      <c r="A58" s="13" t="s">
        <v>125</v>
      </c>
      <c r="B58" s="4" t="s">
        <v>126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">
      <c r="A59" s="13" t="s">
        <v>127</v>
      </c>
      <c r="B59" s="4" t="s">
        <v>128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">
      <c r="A60" s="13" t="s">
        <v>129</v>
      </c>
      <c r="B60" s="4" t="s">
        <v>130</v>
      </c>
      <c r="C60" s="21">
        <f t="shared" ref="C60:AE60" si="12">+C61+C62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0</v>
      </c>
      <c r="L60" s="21">
        <f t="shared" si="12"/>
        <v>0</v>
      </c>
      <c r="M60" s="21">
        <f t="shared" si="12"/>
        <v>0</v>
      </c>
      <c r="N60" s="21">
        <f t="shared" si="12"/>
        <v>0</v>
      </c>
      <c r="O60" s="21">
        <f t="shared" si="12"/>
        <v>0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  <c r="V60" s="21">
        <f t="shared" si="12"/>
        <v>0</v>
      </c>
      <c r="W60" s="21">
        <f t="shared" si="12"/>
        <v>0</v>
      </c>
      <c r="X60" s="21">
        <f t="shared" si="12"/>
        <v>0</v>
      </c>
      <c r="Y60" s="21">
        <f t="shared" si="12"/>
        <v>0</v>
      </c>
      <c r="Z60" s="21">
        <f t="shared" si="12"/>
        <v>0</v>
      </c>
      <c r="AA60" s="21">
        <f t="shared" si="12"/>
        <v>0</v>
      </c>
      <c r="AB60" s="21">
        <f t="shared" si="12"/>
        <v>0</v>
      </c>
      <c r="AC60" s="21">
        <f t="shared" si="12"/>
        <v>0</v>
      </c>
      <c r="AD60" s="21">
        <f t="shared" si="12"/>
        <v>0</v>
      </c>
      <c r="AE60" s="21">
        <f t="shared" si="12"/>
        <v>0</v>
      </c>
    </row>
    <row r="61" spans="1:31" x14ac:dyDescent="0.2">
      <c r="A61" s="13" t="s">
        <v>131</v>
      </c>
      <c r="B61" s="4" t="s">
        <v>124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">
      <c r="A62" s="13" t="s">
        <v>132</v>
      </c>
      <c r="B62" s="4" t="s">
        <v>133</v>
      </c>
      <c r="C62" s="21">
        <f t="shared" ref="C62:AE62" si="13">+C63+C64+C65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 t="shared" si="13"/>
        <v>0</v>
      </c>
      <c r="M62" s="21">
        <f t="shared" si="13"/>
        <v>0</v>
      </c>
      <c r="N62" s="21">
        <f t="shared" si="13"/>
        <v>0</v>
      </c>
      <c r="O62" s="21">
        <f t="shared" si="13"/>
        <v>0</v>
      </c>
      <c r="P62" s="21">
        <f t="shared" si="13"/>
        <v>0</v>
      </c>
      <c r="Q62" s="21">
        <f t="shared" si="13"/>
        <v>0</v>
      </c>
      <c r="R62" s="21">
        <f t="shared" si="13"/>
        <v>0</v>
      </c>
      <c r="S62" s="21">
        <f t="shared" si="13"/>
        <v>0</v>
      </c>
      <c r="T62" s="21">
        <f t="shared" si="13"/>
        <v>0</v>
      </c>
      <c r="U62" s="21">
        <f t="shared" si="13"/>
        <v>0</v>
      </c>
      <c r="V62" s="21">
        <f t="shared" si="13"/>
        <v>0</v>
      </c>
      <c r="W62" s="21">
        <f t="shared" si="13"/>
        <v>0</v>
      </c>
      <c r="X62" s="21">
        <f t="shared" si="13"/>
        <v>0</v>
      </c>
      <c r="Y62" s="21">
        <f t="shared" si="13"/>
        <v>0</v>
      </c>
      <c r="Z62" s="21">
        <f t="shared" si="13"/>
        <v>0</v>
      </c>
      <c r="AA62" s="21">
        <f t="shared" si="13"/>
        <v>0</v>
      </c>
      <c r="AB62" s="21">
        <f t="shared" si="13"/>
        <v>0</v>
      </c>
      <c r="AC62" s="21">
        <f t="shared" si="13"/>
        <v>0</v>
      </c>
      <c r="AD62" s="21">
        <f t="shared" si="13"/>
        <v>0</v>
      </c>
      <c r="AE62" s="21">
        <f t="shared" si="13"/>
        <v>0</v>
      </c>
    </row>
    <row r="63" spans="1:31" x14ac:dyDescent="0.2">
      <c r="A63" s="13" t="s">
        <v>134</v>
      </c>
      <c r="B63" s="4" t="s">
        <v>135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">
      <c r="A64" s="13" t="s">
        <v>136</v>
      </c>
      <c r="B64" s="4" t="s">
        <v>137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">
      <c r="A65" s="13" t="s">
        <v>138</v>
      </c>
      <c r="B65" s="4" t="s">
        <v>139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4">+C68+C80+C101</f>
        <v>0</v>
      </c>
      <c r="D67" s="21">
        <f t="shared" si="14"/>
        <v>0</v>
      </c>
      <c r="E67" s="21">
        <f t="shared" si="14"/>
        <v>0</v>
      </c>
      <c r="F67" s="21">
        <f t="shared" si="14"/>
        <v>0</v>
      </c>
      <c r="G67" s="21">
        <f t="shared" si="14"/>
        <v>0</v>
      </c>
      <c r="H67" s="21">
        <f t="shared" si="14"/>
        <v>0</v>
      </c>
      <c r="I67" s="21">
        <f t="shared" si="14"/>
        <v>0</v>
      </c>
      <c r="J67" s="21">
        <f t="shared" si="14"/>
        <v>0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0</v>
      </c>
      <c r="W67" s="21">
        <f t="shared" si="14"/>
        <v>0</v>
      </c>
      <c r="X67" s="21">
        <f t="shared" si="14"/>
        <v>0</v>
      </c>
      <c r="Y67" s="21">
        <f t="shared" si="14"/>
        <v>0</v>
      </c>
      <c r="Z67" s="21">
        <f t="shared" si="14"/>
        <v>0</v>
      </c>
      <c r="AA67" s="21">
        <f t="shared" si="14"/>
        <v>0</v>
      </c>
      <c r="AB67" s="21">
        <f t="shared" si="14"/>
        <v>0</v>
      </c>
      <c r="AC67" s="21">
        <f t="shared" si="14"/>
        <v>0</v>
      </c>
      <c r="AD67" s="21">
        <f t="shared" si="14"/>
        <v>0</v>
      </c>
      <c r="AE67" s="21">
        <f t="shared" si="14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5">+C69+C78</f>
        <v>0</v>
      </c>
      <c r="D68" s="21">
        <f t="shared" si="15"/>
        <v>0</v>
      </c>
      <c r="E68" s="21">
        <f t="shared" si="15"/>
        <v>0</v>
      </c>
      <c r="F68" s="21">
        <f t="shared" si="15"/>
        <v>0</v>
      </c>
      <c r="G68" s="21">
        <f t="shared" si="15"/>
        <v>0</v>
      </c>
      <c r="H68" s="21">
        <f t="shared" si="15"/>
        <v>0</v>
      </c>
      <c r="I68" s="21">
        <f t="shared" si="15"/>
        <v>0</v>
      </c>
      <c r="J68" s="21">
        <f t="shared" si="15"/>
        <v>0</v>
      </c>
      <c r="K68" s="21">
        <f t="shared" si="15"/>
        <v>0</v>
      </c>
      <c r="L68" s="21">
        <f t="shared" si="15"/>
        <v>0</v>
      </c>
      <c r="M68" s="21">
        <f t="shared" si="15"/>
        <v>0</v>
      </c>
      <c r="N68" s="21">
        <f t="shared" si="15"/>
        <v>0</v>
      </c>
      <c r="O68" s="21">
        <f t="shared" si="15"/>
        <v>0</v>
      </c>
      <c r="P68" s="21">
        <f t="shared" si="15"/>
        <v>0</v>
      </c>
      <c r="Q68" s="21">
        <f t="shared" si="15"/>
        <v>0</v>
      </c>
      <c r="R68" s="21">
        <f t="shared" si="15"/>
        <v>0</v>
      </c>
      <c r="S68" s="21">
        <f t="shared" si="15"/>
        <v>0</v>
      </c>
      <c r="T68" s="21">
        <f t="shared" si="15"/>
        <v>0</v>
      </c>
      <c r="U68" s="21">
        <f t="shared" si="15"/>
        <v>0</v>
      </c>
      <c r="V68" s="21">
        <f t="shared" si="15"/>
        <v>0</v>
      </c>
      <c r="W68" s="21">
        <f t="shared" si="15"/>
        <v>0</v>
      </c>
      <c r="X68" s="21">
        <f t="shared" si="15"/>
        <v>0</v>
      </c>
      <c r="Y68" s="21">
        <f t="shared" si="15"/>
        <v>0</v>
      </c>
      <c r="Z68" s="21">
        <f t="shared" si="15"/>
        <v>0</v>
      </c>
      <c r="AA68" s="21">
        <f t="shared" si="15"/>
        <v>0</v>
      </c>
      <c r="AB68" s="21">
        <f t="shared" si="15"/>
        <v>0</v>
      </c>
      <c r="AC68" s="21">
        <f t="shared" si="15"/>
        <v>0</v>
      </c>
      <c r="AD68" s="21">
        <f t="shared" si="15"/>
        <v>0</v>
      </c>
      <c r="AE68" s="21">
        <f t="shared" si="15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16">+C70+C75</f>
        <v>0</v>
      </c>
      <c r="D69" s="21">
        <f t="shared" si="16"/>
        <v>0</v>
      </c>
      <c r="E69" s="21">
        <f t="shared" si="16"/>
        <v>0</v>
      </c>
      <c r="F69" s="21">
        <f t="shared" si="16"/>
        <v>0</v>
      </c>
      <c r="G69" s="21">
        <f t="shared" si="16"/>
        <v>0</v>
      </c>
      <c r="H69" s="21">
        <f t="shared" si="16"/>
        <v>0</v>
      </c>
      <c r="I69" s="21">
        <f t="shared" si="16"/>
        <v>0</v>
      </c>
      <c r="J69" s="21">
        <f t="shared" si="16"/>
        <v>0</v>
      </c>
      <c r="K69" s="21">
        <f t="shared" si="16"/>
        <v>0</v>
      </c>
      <c r="L69" s="21">
        <f t="shared" si="16"/>
        <v>0</v>
      </c>
      <c r="M69" s="21">
        <f t="shared" si="16"/>
        <v>0</v>
      </c>
      <c r="N69" s="21">
        <f t="shared" si="16"/>
        <v>0</v>
      </c>
      <c r="O69" s="21">
        <f t="shared" si="16"/>
        <v>0</v>
      </c>
      <c r="P69" s="21">
        <f t="shared" si="16"/>
        <v>0</v>
      </c>
      <c r="Q69" s="21">
        <f t="shared" si="16"/>
        <v>0</v>
      </c>
      <c r="R69" s="21">
        <f t="shared" si="16"/>
        <v>0</v>
      </c>
      <c r="S69" s="21">
        <f t="shared" si="16"/>
        <v>0</v>
      </c>
      <c r="T69" s="21">
        <f t="shared" si="16"/>
        <v>0</v>
      </c>
      <c r="U69" s="21">
        <f t="shared" si="16"/>
        <v>0</v>
      </c>
      <c r="V69" s="21">
        <f t="shared" si="16"/>
        <v>0</v>
      </c>
      <c r="W69" s="21">
        <f t="shared" si="16"/>
        <v>0</v>
      </c>
      <c r="X69" s="21">
        <f t="shared" si="16"/>
        <v>0</v>
      </c>
      <c r="Y69" s="21">
        <f t="shared" si="16"/>
        <v>0</v>
      </c>
      <c r="Z69" s="21">
        <f t="shared" si="16"/>
        <v>0</v>
      </c>
      <c r="AA69" s="21">
        <f t="shared" si="16"/>
        <v>0</v>
      </c>
      <c r="AB69" s="21">
        <f t="shared" si="16"/>
        <v>0</v>
      </c>
      <c r="AC69" s="21">
        <f t="shared" si="16"/>
        <v>0</v>
      </c>
      <c r="AD69" s="21">
        <f t="shared" si="16"/>
        <v>0</v>
      </c>
      <c r="AE69" s="21">
        <f t="shared" si="16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17">+C71+C72+C73+C74</f>
        <v>0</v>
      </c>
      <c r="D70" s="21">
        <f t="shared" si="17"/>
        <v>0</v>
      </c>
      <c r="E70" s="21">
        <f t="shared" si="17"/>
        <v>0</v>
      </c>
      <c r="F70" s="21">
        <f t="shared" si="17"/>
        <v>0</v>
      </c>
      <c r="G70" s="21">
        <f t="shared" si="17"/>
        <v>0</v>
      </c>
      <c r="H70" s="21">
        <f t="shared" si="17"/>
        <v>0</v>
      </c>
      <c r="I70" s="21">
        <f t="shared" si="17"/>
        <v>0</v>
      </c>
      <c r="J70" s="21">
        <f t="shared" si="17"/>
        <v>0</v>
      </c>
      <c r="K70" s="21">
        <f t="shared" si="17"/>
        <v>0</v>
      </c>
      <c r="L70" s="21">
        <f t="shared" si="17"/>
        <v>0</v>
      </c>
      <c r="M70" s="21">
        <f t="shared" si="17"/>
        <v>0</v>
      </c>
      <c r="N70" s="21">
        <f t="shared" si="17"/>
        <v>0</v>
      </c>
      <c r="O70" s="21">
        <f t="shared" si="17"/>
        <v>0</v>
      </c>
      <c r="P70" s="21">
        <f t="shared" si="17"/>
        <v>0</v>
      </c>
      <c r="Q70" s="21">
        <f t="shared" si="17"/>
        <v>0</v>
      </c>
      <c r="R70" s="21">
        <f t="shared" si="17"/>
        <v>0</v>
      </c>
      <c r="S70" s="21">
        <f t="shared" si="17"/>
        <v>0</v>
      </c>
      <c r="T70" s="21">
        <f t="shared" si="17"/>
        <v>0</v>
      </c>
      <c r="U70" s="21">
        <f t="shared" si="17"/>
        <v>0</v>
      </c>
      <c r="V70" s="21">
        <f t="shared" si="17"/>
        <v>0</v>
      </c>
      <c r="W70" s="21">
        <f t="shared" si="17"/>
        <v>0</v>
      </c>
      <c r="X70" s="21">
        <f t="shared" si="17"/>
        <v>0</v>
      </c>
      <c r="Y70" s="21">
        <f t="shared" si="17"/>
        <v>0</v>
      </c>
      <c r="Z70" s="21">
        <f t="shared" si="17"/>
        <v>0</v>
      </c>
      <c r="AA70" s="21">
        <f t="shared" si="17"/>
        <v>0</v>
      </c>
      <c r="AB70" s="21">
        <f t="shared" si="17"/>
        <v>0</v>
      </c>
      <c r="AC70" s="21">
        <f t="shared" si="17"/>
        <v>0</v>
      </c>
      <c r="AD70" s="21">
        <f t="shared" si="17"/>
        <v>0</v>
      </c>
      <c r="AE70" s="21">
        <f t="shared" si="17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18">+C76+C77</f>
        <v>0</v>
      </c>
      <c r="D75" s="21">
        <f t="shared" si="18"/>
        <v>0</v>
      </c>
      <c r="E75" s="21">
        <f t="shared" si="18"/>
        <v>0</v>
      </c>
      <c r="F75" s="21">
        <f t="shared" si="18"/>
        <v>0</v>
      </c>
      <c r="G75" s="21">
        <f t="shared" si="18"/>
        <v>0</v>
      </c>
      <c r="H75" s="21">
        <f t="shared" si="18"/>
        <v>0</v>
      </c>
      <c r="I75" s="21">
        <f t="shared" si="18"/>
        <v>0</v>
      </c>
      <c r="J75" s="21">
        <f t="shared" si="18"/>
        <v>0</v>
      </c>
      <c r="K75" s="21">
        <f t="shared" si="18"/>
        <v>0</v>
      </c>
      <c r="L75" s="21">
        <f t="shared" si="18"/>
        <v>0</v>
      </c>
      <c r="M75" s="21">
        <f t="shared" si="18"/>
        <v>0</v>
      </c>
      <c r="N75" s="21">
        <f t="shared" si="18"/>
        <v>0</v>
      </c>
      <c r="O75" s="21">
        <f t="shared" si="18"/>
        <v>0</v>
      </c>
      <c r="P75" s="21">
        <f t="shared" si="18"/>
        <v>0</v>
      </c>
      <c r="Q75" s="21">
        <f t="shared" si="18"/>
        <v>0</v>
      </c>
      <c r="R75" s="21">
        <f t="shared" si="18"/>
        <v>0</v>
      </c>
      <c r="S75" s="21">
        <f t="shared" si="18"/>
        <v>0</v>
      </c>
      <c r="T75" s="21">
        <f t="shared" si="18"/>
        <v>0</v>
      </c>
      <c r="U75" s="21">
        <f t="shared" si="18"/>
        <v>0</v>
      </c>
      <c r="V75" s="21">
        <f t="shared" si="18"/>
        <v>0</v>
      </c>
      <c r="W75" s="21">
        <f t="shared" si="18"/>
        <v>0</v>
      </c>
      <c r="X75" s="21">
        <f t="shared" si="18"/>
        <v>0</v>
      </c>
      <c r="Y75" s="21">
        <f t="shared" si="18"/>
        <v>0</v>
      </c>
      <c r="Z75" s="21">
        <f t="shared" si="18"/>
        <v>0</v>
      </c>
      <c r="AA75" s="21">
        <f t="shared" si="18"/>
        <v>0</v>
      </c>
      <c r="AB75" s="21">
        <f t="shared" si="18"/>
        <v>0</v>
      </c>
      <c r="AC75" s="21">
        <f t="shared" si="18"/>
        <v>0</v>
      </c>
      <c r="AD75" s="21">
        <f t="shared" si="18"/>
        <v>0</v>
      </c>
      <c r="AE75" s="21">
        <f t="shared" si="18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19">+C81+C91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 t="shared" si="19"/>
        <v>0</v>
      </c>
      <c r="P80" s="21">
        <f t="shared" si="19"/>
        <v>0</v>
      </c>
      <c r="Q80" s="21">
        <f t="shared" si="19"/>
        <v>0</v>
      </c>
      <c r="R80" s="21">
        <f t="shared" si="19"/>
        <v>0</v>
      </c>
      <c r="S80" s="21">
        <f t="shared" si="19"/>
        <v>0</v>
      </c>
      <c r="T80" s="21">
        <f t="shared" si="19"/>
        <v>0</v>
      </c>
      <c r="U80" s="21">
        <f t="shared" si="19"/>
        <v>0</v>
      </c>
      <c r="V80" s="21">
        <f t="shared" si="19"/>
        <v>0</v>
      </c>
      <c r="W80" s="21">
        <f t="shared" si="19"/>
        <v>0</v>
      </c>
      <c r="X80" s="21">
        <f t="shared" si="19"/>
        <v>0</v>
      </c>
      <c r="Y80" s="21">
        <f t="shared" si="19"/>
        <v>0</v>
      </c>
      <c r="Z80" s="21">
        <f t="shared" si="19"/>
        <v>0</v>
      </c>
      <c r="AA80" s="21">
        <f t="shared" si="19"/>
        <v>0</v>
      </c>
      <c r="AB80" s="21">
        <f t="shared" si="19"/>
        <v>0</v>
      </c>
      <c r="AC80" s="21">
        <f t="shared" si="19"/>
        <v>0</v>
      </c>
      <c r="AD80" s="21">
        <f t="shared" si="19"/>
        <v>0</v>
      </c>
      <c r="AE80" s="21">
        <f t="shared" si="19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0">+C82+C83+C84</f>
        <v>0</v>
      </c>
      <c r="D81" s="21">
        <f t="shared" si="20"/>
        <v>0</v>
      </c>
      <c r="E81" s="21">
        <f t="shared" si="20"/>
        <v>0</v>
      </c>
      <c r="F81" s="21">
        <f t="shared" si="20"/>
        <v>0</v>
      </c>
      <c r="G81" s="21">
        <f t="shared" si="20"/>
        <v>0</v>
      </c>
      <c r="H81" s="21">
        <f t="shared" si="20"/>
        <v>0</v>
      </c>
      <c r="I81" s="21">
        <f t="shared" si="20"/>
        <v>0</v>
      </c>
      <c r="J81" s="21">
        <f t="shared" si="20"/>
        <v>0</v>
      </c>
      <c r="K81" s="21">
        <f t="shared" si="20"/>
        <v>0</v>
      </c>
      <c r="L81" s="21">
        <f t="shared" si="20"/>
        <v>0</v>
      </c>
      <c r="M81" s="21">
        <f t="shared" si="20"/>
        <v>0</v>
      </c>
      <c r="N81" s="21">
        <f t="shared" si="20"/>
        <v>0</v>
      </c>
      <c r="O81" s="21">
        <f t="shared" si="20"/>
        <v>0</v>
      </c>
      <c r="P81" s="21">
        <f t="shared" si="20"/>
        <v>0</v>
      </c>
      <c r="Q81" s="21">
        <f t="shared" si="20"/>
        <v>0</v>
      </c>
      <c r="R81" s="21">
        <f t="shared" si="20"/>
        <v>0</v>
      </c>
      <c r="S81" s="21">
        <f t="shared" si="20"/>
        <v>0</v>
      </c>
      <c r="T81" s="21">
        <f t="shared" si="20"/>
        <v>0</v>
      </c>
      <c r="U81" s="21">
        <f t="shared" si="20"/>
        <v>0</v>
      </c>
      <c r="V81" s="21">
        <f t="shared" si="20"/>
        <v>0</v>
      </c>
      <c r="W81" s="21">
        <f t="shared" si="20"/>
        <v>0</v>
      </c>
      <c r="X81" s="21">
        <f t="shared" si="20"/>
        <v>0</v>
      </c>
      <c r="Y81" s="21">
        <f t="shared" si="20"/>
        <v>0</v>
      </c>
      <c r="Z81" s="21">
        <f t="shared" si="20"/>
        <v>0</v>
      </c>
      <c r="AA81" s="21">
        <f t="shared" si="20"/>
        <v>0</v>
      </c>
      <c r="AB81" s="21">
        <f t="shared" si="20"/>
        <v>0</v>
      </c>
      <c r="AC81" s="21">
        <f t="shared" si="20"/>
        <v>0</v>
      </c>
      <c r="AD81" s="21">
        <f t="shared" si="20"/>
        <v>0</v>
      </c>
      <c r="AE81" s="21">
        <f t="shared" si="20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">
      <c r="A84" s="13" t="s">
        <v>172</v>
      </c>
      <c r="B84" s="4" t="s">
        <v>173</v>
      </c>
      <c r="C84" s="21">
        <f t="shared" ref="C84:AE84" si="21">+C85+C86+C87+C88+C89+C90</f>
        <v>0</v>
      </c>
      <c r="D84" s="21">
        <f t="shared" si="21"/>
        <v>0</v>
      </c>
      <c r="E84" s="21">
        <f t="shared" si="21"/>
        <v>0</v>
      </c>
      <c r="F84" s="21">
        <f t="shared" si="21"/>
        <v>0</v>
      </c>
      <c r="G84" s="21">
        <f t="shared" si="21"/>
        <v>0</v>
      </c>
      <c r="H84" s="21">
        <f t="shared" si="21"/>
        <v>0</v>
      </c>
      <c r="I84" s="21">
        <f t="shared" si="21"/>
        <v>0</v>
      </c>
      <c r="J84" s="21">
        <f t="shared" si="21"/>
        <v>0</v>
      </c>
      <c r="K84" s="21">
        <f t="shared" si="21"/>
        <v>0</v>
      </c>
      <c r="L84" s="21">
        <f t="shared" si="21"/>
        <v>0</v>
      </c>
      <c r="M84" s="21">
        <f t="shared" si="21"/>
        <v>0</v>
      </c>
      <c r="N84" s="21">
        <f t="shared" si="21"/>
        <v>0</v>
      </c>
      <c r="O84" s="21">
        <f t="shared" si="21"/>
        <v>0</v>
      </c>
      <c r="P84" s="21">
        <f t="shared" si="21"/>
        <v>0</v>
      </c>
      <c r="Q84" s="21">
        <f t="shared" si="21"/>
        <v>0</v>
      </c>
      <c r="R84" s="21">
        <f t="shared" si="21"/>
        <v>0</v>
      </c>
      <c r="S84" s="21">
        <f t="shared" si="21"/>
        <v>0</v>
      </c>
      <c r="T84" s="21">
        <f t="shared" si="21"/>
        <v>0</v>
      </c>
      <c r="U84" s="21">
        <f t="shared" si="21"/>
        <v>0</v>
      </c>
      <c r="V84" s="21">
        <f t="shared" si="21"/>
        <v>0</v>
      </c>
      <c r="W84" s="21">
        <f t="shared" si="21"/>
        <v>0</v>
      </c>
      <c r="X84" s="21">
        <f t="shared" si="21"/>
        <v>0</v>
      </c>
      <c r="Y84" s="21">
        <f t="shared" si="21"/>
        <v>0</v>
      </c>
      <c r="Z84" s="21">
        <f t="shared" si="21"/>
        <v>0</v>
      </c>
      <c r="AA84" s="21">
        <f t="shared" si="21"/>
        <v>0</v>
      </c>
      <c r="AB84" s="21">
        <f t="shared" si="21"/>
        <v>0</v>
      </c>
      <c r="AC84" s="21">
        <f t="shared" si="21"/>
        <v>0</v>
      </c>
      <c r="AD84" s="21">
        <f t="shared" si="21"/>
        <v>0</v>
      </c>
      <c r="AE84" s="21">
        <f t="shared" si="21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">
      <c r="A87" s="13" t="s">
        <v>178</v>
      </c>
      <c r="B87" s="4" t="s">
        <v>72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2">+C92+C93+C94</f>
        <v>0</v>
      </c>
      <c r="D91" s="21">
        <f t="shared" si="22"/>
        <v>0</v>
      </c>
      <c r="E91" s="21">
        <f t="shared" si="22"/>
        <v>0</v>
      </c>
      <c r="F91" s="21">
        <f t="shared" si="22"/>
        <v>0</v>
      </c>
      <c r="G91" s="21">
        <f t="shared" si="22"/>
        <v>0</v>
      </c>
      <c r="H91" s="21">
        <f t="shared" si="22"/>
        <v>0</v>
      </c>
      <c r="I91" s="21">
        <f t="shared" si="22"/>
        <v>0</v>
      </c>
      <c r="J91" s="21">
        <f t="shared" si="22"/>
        <v>0</v>
      </c>
      <c r="K91" s="21">
        <f t="shared" si="22"/>
        <v>0</v>
      </c>
      <c r="L91" s="21">
        <f t="shared" si="22"/>
        <v>0</v>
      </c>
      <c r="M91" s="21">
        <f t="shared" si="22"/>
        <v>0</v>
      </c>
      <c r="N91" s="21">
        <f t="shared" si="22"/>
        <v>0</v>
      </c>
      <c r="O91" s="21">
        <f t="shared" si="22"/>
        <v>0</v>
      </c>
      <c r="P91" s="21">
        <f t="shared" si="22"/>
        <v>0</v>
      </c>
      <c r="Q91" s="21">
        <f t="shared" si="22"/>
        <v>0</v>
      </c>
      <c r="R91" s="21">
        <f t="shared" si="22"/>
        <v>0</v>
      </c>
      <c r="S91" s="21">
        <f t="shared" si="22"/>
        <v>0</v>
      </c>
      <c r="T91" s="21">
        <f t="shared" si="22"/>
        <v>0</v>
      </c>
      <c r="U91" s="21">
        <f t="shared" si="22"/>
        <v>0</v>
      </c>
      <c r="V91" s="21">
        <f t="shared" si="22"/>
        <v>0</v>
      </c>
      <c r="W91" s="21">
        <f t="shared" si="22"/>
        <v>0</v>
      </c>
      <c r="X91" s="21">
        <f t="shared" si="22"/>
        <v>0</v>
      </c>
      <c r="Y91" s="21">
        <f t="shared" si="22"/>
        <v>0</v>
      </c>
      <c r="Z91" s="21">
        <f t="shared" si="22"/>
        <v>0</v>
      </c>
      <c r="AA91" s="21">
        <f t="shared" si="22"/>
        <v>0</v>
      </c>
      <c r="AB91" s="21">
        <f t="shared" si="22"/>
        <v>0</v>
      </c>
      <c r="AC91" s="21">
        <f t="shared" si="22"/>
        <v>0</v>
      </c>
      <c r="AD91" s="21">
        <f t="shared" si="22"/>
        <v>0</v>
      </c>
      <c r="AE91" s="21">
        <f t="shared" si="22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">
      <c r="A94" s="13" t="s">
        <v>189</v>
      </c>
      <c r="B94" s="4" t="s">
        <v>173</v>
      </c>
      <c r="C94" s="21">
        <f t="shared" ref="C94:AE94" si="23">+C95+C96+C97+C98+C99+C100</f>
        <v>0</v>
      </c>
      <c r="D94" s="21">
        <f t="shared" si="23"/>
        <v>0</v>
      </c>
      <c r="E94" s="21">
        <f t="shared" si="23"/>
        <v>0</v>
      </c>
      <c r="F94" s="21">
        <f t="shared" si="23"/>
        <v>0</v>
      </c>
      <c r="G94" s="21">
        <f t="shared" si="23"/>
        <v>0</v>
      </c>
      <c r="H94" s="21">
        <f t="shared" si="23"/>
        <v>0</v>
      </c>
      <c r="I94" s="21">
        <f t="shared" si="23"/>
        <v>0</v>
      </c>
      <c r="J94" s="21">
        <f t="shared" si="23"/>
        <v>0</v>
      </c>
      <c r="K94" s="21">
        <f t="shared" si="23"/>
        <v>0</v>
      </c>
      <c r="L94" s="21">
        <f t="shared" si="23"/>
        <v>0</v>
      </c>
      <c r="M94" s="21">
        <f t="shared" si="23"/>
        <v>0</v>
      </c>
      <c r="N94" s="21">
        <f t="shared" si="23"/>
        <v>0</v>
      </c>
      <c r="O94" s="21">
        <f t="shared" si="23"/>
        <v>0</v>
      </c>
      <c r="P94" s="21">
        <f t="shared" si="23"/>
        <v>0</v>
      </c>
      <c r="Q94" s="21">
        <f t="shared" si="23"/>
        <v>0</v>
      </c>
      <c r="R94" s="21">
        <f t="shared" si="23"/>
        <v>0</v>
      </c>
      <c r="S94" s="21">
        <f t="shared" si="23"/>
        <v>0</v>
      </c>
      <c r="T94" s="21">
        <f t="shared" si="23"/>
        <v>0</v>
      </c>
      <c r="U94" s="21">
        <f t="shared" si="23"/>
        <v>0</v>
      </c>
      <c r="V94" s="21">
        <f t="shared" si="23"/>
        <v>0</v>
      </c>
      <c r="W94" s="21">
        <f t="shared" si="23"/>
        <v>0</v>
      </c>
      <c r="X94" s="21">
        <f t="shared" si="23"/>
        <v>0</v>
      </c>
      <c r="Y94" s="21">
        <f t="shared" si="23"/>
        <v>0</v>
      </c>
      <c r="Z94" s="21">
        <f t="shared" si="23"/>
        <v>0</v>
      </c>
      <c r="AA94" s="21">
        <f t="shared" si="23"/>
        <v>0</v>
      </c>
      <c r="AB94" s="21">
        <f t="shared" si="23"/>
        <v>0</v>
      </c>
      <c r="AC94" s="21">
        <f t="shared" si="23"/>
        <v>0</v>
      </c>
      <c r="AD94" s="21">
        <f t="shared" si="23"/>
        <v>0</v>
      </c>
      <c r="AE94" s="21">
        <f t="shared" si="23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4">+C103+C107+C110</f>
        <v>0</v>
      </c>
      <c r="D102" s="21">
        <f t="shared" si="24"/>
        <v>0</v>
      </c>
      <c r="E102" s="21">
        <f t="shared" si="24"/>
        <v>0</v>
      </c>
      <c r="F102" s="21">
        <f t="shared" si="24"/>
        <v>0</v>
      </c>
      <c r="G102" s="21">
        <f t="shared" si="24"/>
        <v>0</v>
      </c>
      <c r="H102" s="21">
        <f t="shared" si="24"/>
        <v>0</v>
      </c>
      <c r="I102" s="21">
        <f t="shared" si="24"/>
        <v>0</v>
      </c>
      <c r="J102" s="21">
        <f t="shared" si="24"/>
        <v>0</v>
      </c>
      <c r="K102" s="21">
        <f t="shared" si="24"/>
        <v>0</v>
      </c>
      <c r="L102" s="21">
        <f t="shared" si="24"/>
        <v>0</v>
      </c>
      <c r="M102" s="21">
        <f t="shared" si="24"/>
        <v>0</v>
      </c>
      <c r="N102" s="21">
        <f t="shared" si="24"/>
        <v>0</v>
      </c>
      <c r="O102" s="21">
        <f t="shared" si="24"/>
        <v>0</v>
      </c>
      <c r="P102" s="21">
        <f t="shared" si="24"/>
        <v>0</v>
      </c>
      <c r="Q102" s="21">
        <f t="shared" si="24"/>
        <v>0</v>
      </c>
      <c r="R102" s="21">
        <f t="shared" si="24"/>
        <v>0</v>
      </c>
      <c r="S102" s="21">
        <f t="shared" si="24"/>
        <v>0</v>
      </c>
      <c r="T102" s="21">
        <f t="shared" si="24"/>
        <v>0</v>
      </c>
      <c r="U102" s="21">
        <f t="shared" si="24"/>
        <v>0</v>
      </c>
      <c r="V102" s="21">
        <f t="shared" si="24"/>
        <v>0</v>
      </c>
      <c r="W102" s="21">
        <f t="shared" si="24"/>
        <v>0</v>
      </c>
      <c r="X102" s="21">
        <f t="shared" si="24"/>
        <v>0</v>
      </c>
      <c r="Y102" s="21">
        <f t="shared" si="24"/>
        <v>0</v>
      </c>
      <c r="Z102" s="21">
        <f t="shared" si="24"/>
        <v>0</v>
      </c>
      <c r="AA102" s="21">
        <f t="shared" si="24"/>
        <v>0</v>
      </c>
      <c r="AB102" s="21">
        <f t="shared" si="24"/>
        <v>0</v>
      </c>
      <c r="AC102" s="21">
        <f t="shared" si="24"/>
        <v>0</v>
      </c>
      <c r="AD102" s="21">
        <f t="shared" si="24"/>
        <v>0</v>
      </c>
      <c r="AE102" s="21">
        <f t="shared" si="24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5">+C104+C105+C106</f>
        <v>0</v>
      </c>
      <c r="D103" s="21">
        <f t="shared" si="25"/>
        <v>0</v>
      </c>
      <c r="E103" s="21">
        <f t="shared" si="25"/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21">
        <f t="shared" si="25"/>
        <v>0</v>
      </c>
      <c r="J103" s="21">
        <f t="shared" si="25"/>
        <v>0</v>
      </c>
      <c r="K103" s="21">
        <f t="shared" si="25"/>
        <v>0</v>
      </c>
      <c r="L103" s="21">
        <f t="shared" si="25"/>
        <v>0</v>
      </c>
      <c r="M103" s="21">
        <f t="shared" si="25"/>
        <v>0</v>
      </c>
      <c r="N103" s="21">
        <f t="shared" si="25"/>
        <v>0</v>
      </c>
      <c r="O103" s="21">
        <f t="shared" si="25"/>
        <v>0</v>
      </c>
      <c r="P103" s="21">
        <f t="shared" si="25"/>
        <v>0</v>
      </c>
      <c r="Q103" s="21">
        <f t="shared" si="25"/>
        <v>0</v>
      </c>
      <c r="R103" s="21">
        <f t="shared" si="25"/>
        <v>0</v>
      </c>
      <c r="S103" s="21">
        <f t="shared" si="25"/>
        <v>0</v>
      </c>
      <c r="T103" s="21">
        <f t="shared" si="25"/>
        <v>0</v>
      </c>
      <c r="U103" s="21">
        <f t="shared" si="25"/>
        <v>0</v>
      </c>
      <c r="V103" s="21">
        <f t="shared" si="25"/>
        <v>0</v>
      </c>
      <c r="W103" s="21">
        <f t="shared" si="25"/>
        <v>0</v>
      </c>
      <c r="X103" s="21">
        <f t="shared" si="25"/>
        <v>0</v>
      </c>
      <c r="Y103" s="21">
        <f t="shared" si="25"/>
        <v>0</v>
      </c>
      <c r="Z103" s="21">
        <f t="shared" si="25"/>
        <v>0</v>
      </c>
      <c r="AA103" s="21">
        <f t="shared" si="25"/>
        <v>0</v>
      </c>
      <c r="AB103" s="21">
        <f t="shared" si="25"/>
        <v>0</v>
      </c>
      <c r="AC103" s="21">
        <f t="shared" si="25"/>
        <v>0</v>
      </c>
      <c r="AD103" s="21">
        <f t="shared" si="25"/>
        <v>0</v>
      </c>
      <c r="AE103" s="21">
        <f t="shared" si="25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26">+C108+C109</f>
        <v>0</v>
      </c>
      <c r="D107" s="21">
        <f t="shared" si="26"/>
        <v>0</v>
      </c>
      <c r="E107" s="21">
        <f t="shared" si="26"/>
        <v>0</v>
      </c>
      <c r="F107" s="21">
        <f t="shared" si="26"/>
        <v>0</v>
      </c>
      <c r="G107" s="21">
        <f t="shared" si="26"/>
        <v>0</v>
      </c>
      <c r="H107" s="21">
        <f t="shared" si="26"/>
        <v>0</v>
      </c>
      <c r="I107" s="21">
        <f t="shared" si="26"/>
        <v>0</v>
      </c>
      <c r="J107" s="21">
        <f t="shared" si="26"/>
        <v>0</v>
      </c>
      <c r="K107" s="21">
        <f t="shared" si="26"/>
        <v>0</v>
      </c>
      <c r="L107" s="21">
        <f t="shared" si="26"/>
        <v>0</v>
      </c>
      <c r="M107" s="21">
        <f t="shared" si="26"/>
        <v>0</v>
      </c>
      <c r="N107" s="21">
        <f t="shared" si="26"/>
        <v>0</v>
      </c>
      <c r="O107" s="21">
        <f t="shared" si="26"/>
        <v>0</v>
      </c>
      <c r="P107" s="21">
        <f t="shared" si="26"/>
        <v>0</v>
      </c>
      <c r="Q107" s="21">
        <f t="shared" si="26"/>
        <v>0</v>
      </c>
      <c r="R107" s="21">
        <f t="shared" si="26"/>
        <v>0</v>
      </c>
      <c r="S107" s="21">
        <f t="shared" si="26"/>
        <v>0</v>
      </c>
      <c r="T107" s="21">
        <f t="shared" si="26"/>
        <v>0</v>
      </c>
      <c r="U107" s="21">
        <f t="shared" si="26"/>
        <v>0</v>
      </c>
      <c r="V107" s="21">
        <f t="shared" si="26"/>
        <v>0</v>
      </c>
      <c r="W107" s="21">
        <f t="shared" si="26"/>
        <v>0</v>
      </c>
      <c r="X107" s="21">
        <f t="shared" si="26"/>
        <v>0</v>
      </c>
      <c r="Y107" s="21">
        <f t="shared" si="26"/>
        <v>0</v>
      </c>
      <c r="Z107" s="21">
        <f t="shared" si="26"/>
        <v>0</v>
      </c>
      <c r="AA107" s="21">
        <f t="shared" si="26"/>
        <v>0</v>
      </c>
      <c r="AB107" s="21">
        <f t="shared" si="26"/>
        <v>0</v>
      </c>
      <c r="AC107" s="21">
        <f t="shared" si="26"/>
        <v>0</v>
      </c>
      <c r="AD107" s="21">
        <f t="shared" si="26"/>
        <v>0</v>
      </c>
      <c r="AE107" s="21">
        <f t="shared" si="26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27">+C112+C122+C141+C149+C154+C160+C173+C187</f>
        <v>0</v>
      </c>
      <c r="D111" s="21">
        <f t="shared" si="27"/>
        <v>0</v>
      </c>
      <c r="E111" s="21">
        <f t="shared" si="27"/>
        <v>0</v>
      </c>
      <c r="F111" s="21">
        <f t="shared" si="27"/>
        <v>0</v>
      </c>
      <c r="G111" s="21">
        <f t="shared" si="27"/>
        <v>0</v>
      </c>
      <c r="H111" s="21">
        <f t="shared" si="27"/>
        <v>0</v>
      </c>
      <c r="I111" s="21">
        <f t="shared" si="27"/>
        <v>0</v>
      </c>
      <c r="J111" s="21">
        <f t="shared" si="27"/>
        <v>0</v>
      </c>
      <c r="K111" s="21">
        <f t="shared" si="27"/>
        <v>0</v>
      </c>
      <c r="L111" s="21">
        <f t="shared" si="27"/>
        <v>0</v>
      </c>
      <c r="M111" s="21">
        <f t="shared" si="27"/>
        <v>0</v>
      </c>
      <c r="N111" s="21">
        <f t="shared" si="27"/>
        <v>0</v>
      </c>
      <c r="O111" s="21">
        <f t="shared" si="27"/>
        <v>0</v>
      </c>
      <c r="P111" s="21">
        <f t="shared" si="27"/>
        <v>0</v>
      </c>
      <c r="Q111" s="21">
        <f t="shared" si="27"/>
        <v>0</v>
      </c>
      <c r="R111" s="21">
        <f t="shared" si="27"/>
        <v>0</v>
      </c>
      <c r="S111" s="21">
        <f t="shared" si="27"/>
        <v>0</v>
      </c>
      <c r="T111" s="21">
        <f t="shared" si="27"/>
        <v>0</v>
      </c>
      <c r="U111" s="21">
        <f t="shared" si="27"/>
        <v>0</v>
      </c>
      <c r="V111" s="21">
        <f t="shared" si="27"/>
        <v>0</v>
      </c>
      <c r="W111" s="21">
        <f t="shared" si="27"/>
        <v>0</v>
      </c>
      <c r="X111" s="21">
        <f t="shared" si="27"/>
        <v>0</v>
      </c>
      <c r="Y111" s="21">
        <f t="shared" si="27"/>
        <v>0</v>
      </c>
      <c r="Z111" s="21">
        <f t="shared" si="27"/>
        <v>0</v>
      </c>
      <c r="AA111" s="21">
        <f t="shared" si="27"/>
        <v>0</v>
      </c>
      <c r="AB111" s="21">
        <f t="shared" si="27"/>
        <v>0</v>
      </c>
      <c r="AC111" s="21">
        <f t="shared" si="27"/>
        <v>0</v>
      </c>
      <c r="AD111" s="21">
        <f t="shared" si="27"/>
        <v>0</v>
      </c>
      <c r="AE111" s="21">
        <f t="shared" si="27"/>
        <v>0</v>
      </c>
    </row>
    <row r="112" spans="1:31" x14ac:dyDescent="0.2">
      <c r="A112" s="13" t="s">
        <v>250</v>
      </c>
      <c r="B112" s="4" t="s">
        <v>251</v>
      </c>
      <c r="C112" s="21">
        <f t="shared" ref="C112:AE112" si="28">+C113+C114+C115+C116+C121</f>
        <v>0</v>
      </c>
      <c r="D112" s="21">
        <f t="shared" si="28"/>
        <v>0</v>
      </c>
      <c r="E112" s="21">
        <f t="shared" si="28"/>
        <v>0</v>
      </c>
      <c r="F112" s="21">
        <f t="shared" si="28"/>
        <v>0</v>
      </c>
      <c r="G112" s="21">
        <f t="shared" si="28"/>
        <v>0</v>
      </c>
      <c r="H112" s="21">
        <f t="shared" si="28"/>
        <v>0</v>
      </c>
      <c r="I112" s="21">
        <f t="shared" si="28"/>
        <v>0</v>
      </c>
      <c r="J112" s="21">
        <f t="shared" si="28"/>
        <v>0</v>
      </c>
      <c r="K112" s="21">
        <f t="shared" si="28"/>
        <v>0</v>
      </c>
      <c r="L112" s="21">
        <f t="shared" si="28"/>
        <v>0</v>
      </c>
      <c r="M112" s="21">
        <f t="shared" si="28"/>
        <v>0</v>
      </c>
      <c r="N112" s="21">
        <f t="shared" si="28"/>
        <v>0</v>
      </c>
      <c r="O112" s="21">
        <f t="shared" si="28"/>
        <v>0</v>
      </c>
      <c r="P112" s="21">
        <f t="shared" si="28"/>
        <v>0</v>
      </c>
      <c r="Q112" s="21">
        <f t="shared" si="28"/>
        <v>0</v>
      </c>
      <c r="R112" s="21">
        <f t="shared" si="28"/>
        <v>0</v>
      </c>
      <c r="S112" s="21">
        <f t="shared" si="28"/>
        <v>0</v>
      </c>
      <c r="T112" s="21">
        <f t="shared" si="28"/>
        <v>0</v>
      </c>
      <c r="U112" s="21">
        <f t="shared" si="28"/>
        <v>0</v>
      </c>
      <c r="V112" s="21">
        <f t="shared" si="28"/>
        <v>0</v>
      </c>
      <c r="W112" s="21">
        <f t="shared" si="28"/>
        <v>0</v>
      </c>
      <c r="X112" s="21">
        <f t="shared" si="28"/>
        <v>0</v>
      </c>
      <c r="Y112" s="21">
        <f t="shared" si="28"/>
        <v>0</v>
      </c>
      <c r="Z112" s="21">
        <f t="shared" si="28"/>
        <v>0</v>
      </c>
      <c r="AA112" s="21">
        <f t="shared" si="28"/>
        <v>0</v>
      </c>
      <c r="AB112" s="21">
        <f t="shared" si="28"/>
        <v>0</v>
      </c>
      <c r="AC112" s="21">
        <f t="shared" si="28"/>
        <v>0</v>
      </c>
      <c r="AD112" s="21">
        <f t="shared" si="28"/>
        <v>0</v>
      </c>
      <c r="AE112" s="21">
        <f t="shared" si="28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 t="shared" ref="C122:AE122" si="29">+C123+C124+C125+C126+C127+C128+C129+C130+C137+C140</f>
        <v>0</v>
      </c>
      <c r="D122" s="21">
        <f t="shared" si="29"/>
        <v>0</v>
      </c>
      <c r="E122" s="21">
        <f t="shared" si="29"/>
        <v>0</v>
      </c>
      <c r="F122" s="21">
        <f t="shared" si="29"/>
        <v>0</v>
      </c>
      <c r="G122" s="21">
        <f t="shared" si="29"/>
        <v>0</v>
      </c>
      <c r="H122" s="21">
        <f t="shared" si="29"/>
        <v>0</v>
      </c>
      <c r="I122" s="21">
        <f t="shared" si="29"/>
        <v>0</v>
      </c>
      <c r="J122" s="21">
        <f t="shared" si="29"/>
        <v>0</v>
      </c>
      <c r="K122" s="21">
        <f t="shared" si="29"/>
        <v>0</v>
      </c>
      <c r="L122" s="21">
        <f t="shared" si="29"/>
        <v>0</v>
      </c>
      <c r="M122" s="21">
        <f t="shared" si="29"/>
        <v>0</v>
      </c>
      <c r="N122" s="21">
        <f t="shared" si="29"/>
        <v>0</v>
      </c>
      <c r="O122" s="21">
        <f t="shared" si="29"/>
        <v>0</v>
      </c>
      <c r="P122" s="21">
        <f t="shared" si="29"/>
        <v>0</v>
      </c>
      <c r="Q122" s="21">
        <f t="shared" si="29"/>
        <v>0</v>
      </c>
      <c r="R122" s="21">
        <f t="shared" si="29"/>
        <v>0</v>
      </c>
      <c r="S122" s="21">
        <f t="shared" si="29"/>
        <v>0</v>
      </c>
      <c r="T122" s="21">
        <f t="shared" si="29"/>
        <v>0</v>
      </c>
      <c r="U122" s="21">
        <f t="shared" si="29"/>
        <v>0</v>
      </c>
      <c r="V122" s="21">
        <f t="shared" si="29"/>
        <v>0</v>
      </c>
      <c r="W122" s="21">
        <f t="shared" si="29"/>
        <v>0</v>
      </c>
      <c r="X122" s="21">
        <f t="shared" si="29"/>
        <v>0</v>
      </c>
      <c r="Y122" s="21">
        <f t="shared" si="29"/>
        <v>0</v>
      </c>
      <c r="Z122" s="21">
        <f t="shared" si="29"/>
        <v>0</v>
      </c>
      <c r="AA122" s="21">
        <f t="shared" si="29"/>
        <v>0</v>
      </c>
      <c r="AB122" s="21">
        <f t="shared" si="29"/>
        <v>0</v>
      </c>
      <c r="AC122" s="21">
        <f t="shared" si="29"/>
        <v>0</v>
      </c>
      <c r="AD122" s="21">
        <f t="shared" si="29"/>
        <v>0</v>
      </c>
      <c r="AE122" s="21">
        <f t="shared" si="29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">
      <c r="A141" s="13" t="s">
        <v>306</v>
      </c>
      <c r="B141" s="4" t="s">
        <v>307</v>
      </c>
      <c r="C141" s="21">
        <f>+C144</f>
        <v>0</v>
      </c>
      <c r="D141" s="21">
        <f t="shared" ref="D141:AE141" si="30">+D144</f>
        <v>0</v>
      </c>
      <c r="E141" s="21">
        <f t="shared" si="30"/>
        <v>0</v>
      </c>
      <c r="F141" s="21">
        <f t="shared" si="30"/>
        <v>0</v>
      </c>
      <c r="G141" s="21">
        <f t="shared" si="30"/>
        <v>0</v>
      </c>
      <c r="H141" s="21">
        <f t="shared" si="30"/>
        <v>0</v>
      </c>
      <c r="I141" s="21">
        <f t="shared" si="30"/>
        <v>0</v>
      </c>
      <c r="J141" s="21">
        <f t="shared" si="30"/>
        <v>0</v>
      </c>
      <c r="K141" s="21">
        <f t="shared" si="30"/>
        <v>0</v>
      </c>
      <c r="L141" s="21">
        <f t="shared" si="30"/>
        <v>0</v>
      </c>
      <c r="M141" s="21">
        <f t="shared" si="30"/>
        <v>0</v>
      </c>
      <c r="N141" s="21">
        <f t="shared" si="30"/>
        <v>0</v>
      </c>
      <c r="O141" s="21">
        <f t="shared" si="30"/>
        <v>0</v>
      </c>
      <c r="P141" s="21">
        <f t="shared" si="30"/>
        <v>0</v>
      </c>
      <c r="Q141" s="21">
        <f t="shared" si="30"/>
        <v>0</v>
      </c>
      <c r="R141" s="21">
        <f t="shared" si="30"/>
        <v>0</v>
      </c>
      <c r="S141" s="21">
        <f t="shared" si="30"/>
        <v>0</v>
      </c>
      <c r="T141" s="21">
        <f t="shared" si="30"/>
        <v>0</v>
      </c>
      <c r="U141" s="21">
        <f t="shared" si="30"/>
        <v>0</v>
      </c>
      <c r="V141" s="21">
        <f t="shared" si="30"/>
        <v>0</v>
      </c>
      <c r="W141" s="21">
        <f t="shared" si="30"/>
        <v>0</v>
      </c>
      <c r="X141" s="21">
        <f t="shared" si="30"/>
        <v>0</v>
      </c>
      <c r="Y141" s="21">
        <f t="shared" si="30"/>
        <v>0</v>
      </c>
      <c r="Z141" s="21">
        <f t="shared" si="30"/>
        <v>0</v>
      </c>
      <c r="AA141" s="21">
        <f t="shared" si="30"/>
        <v>0</v>
      </c>
      <c r="AB141" s="21">
        <f t="shared" si="30"/>
        <v>0</v>
      </c>
      <c r="AC141" s="21">
        <f t="shared" si="30"/>
        <v>0</v>
      </c>
      <c r="AD141" s="21">
        <f t="shared" si="30"/>
        <v>0</v>
      </c>
      <c r="AE141" s="21">
        <f t="shared" si="30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1">+C150+C151</f>
        <v>0</v>
      </c>
      <c r="D149" s="21">
        <f t="shared" si="31"/>
        <v>0</v>
      </c>
      <c r="E149" s="21">
        <f t="shared" si="31"/>
        <v>0</v>
      </c>
      <c r="F149" s="21">
        <f t="shared" si="31"/>
        <v>0</v>
      </c>
      <c r="G149" s="21">
        <f t="shared" si="31"/>
        <v>0</v>
      </c>
      <c r="H149" s="21">
        <f t="shared" si="31"/>
        <v>0</v>
      </c>
      <c r="I149" s="21">
        <f t="shared" si="31"/>
        <v>0</v>
      </c>
      <c r="J149" s="21">
        <f t="shared" si="31"/>
        <v>0</v>
      </c>
      <c r="K149" s="21">
        <f t="shared" si="31"/>
        <v>0</v>
      </c>
      <c r="L149" s="21">
        <f t="shared" si="31"/>
        <v>0</v>
      </c>
      <c r="M149" s="21">
        <f t="shared" si="31"/>
        <v>0</v>
      </c>
      <c r="N149" s="21">
        <f t="shared" si="31"/>
        <v>0</v>
      </c>
      <c r="O149" s="21">
        <f t="shared" si="31"/>
        <v>0</v>
      </c>
      <c r="P149" s="21">
        <f t="shared" si="31"/>
        <v>0</v>
      </c>
      <c r="Q149" s="21">
        <f t="shared" si="31"/>
        <v>0</v>
      </c>
      <c r="R149" s="21">
        <f t="shared" si="31"/>
        <v>0</v>
      </c>
      <c r="S149" s="21">
        <f t="shared" si="31"/>
        <v>0</v>
      </c>
      <c r="T149" s="21">
        <f t="shared" si="31"/>
        <v>0</v>
      </c>
      <c r="U149" s="21">
        <f t="shared" si="31"/>
        <v>0</v>
      </c>
      <c r="V149" s="21">
        <f t="shared" si="31"/>
        <v>0</v>
      </c>
      <c r="W149" s="21">
        <f t="shared" si="31"/>
        <v>0</v>
      </c>
      <c r="X149" s="21">
        <f t="shared" si="31"/>
        <v>0</v>
      </c>
      <c r="Y149" s="21">
        <f t="shared" si="31"/>
        <v>0</v>
      </c>
      <c r="Z149" s="21">
        <f t="shared" si="31"/>
        <v>0</v>
      </c>
      <c r="AA149" s="21">
        <f t="shared" si="31"/>
        <v>0</v>
      </c>
      <c r="AB149" s="21">
        <f t="shared" si="31"/>
        <v>0</v>
      </c>
      <c r="AC149" s="21">
        <f t="shared" si="31"/>
        <v>0</v>
      </c>
      <c r="AD149" s="21">
        <f t="shared" si="31"/>
        <v>0</v>
      </c>
      <c r="AE149" s="21">
        <f t="shared" si="31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>
        <f>+C155+C156+C157+C158</f>
        <v>0</v>
      </c>
      <c r="D154" s="21">
        <f t="shared" ref="D154:AE154" si="32">+D155+D156+D157+D158</f>
        <v>0</v>
      </c>
      <c r="E154" s="21">
        <f t="shared" si="32"/>
        <v>0</v>
      </c>
      <c r="F154" s="21">
        <f t="shared" si="32"/>
        <v>0</v>
      </c>
      <c r="G154" s="21">
        <f t="shared" si="32"/>
        <v>0</v>
      </c>
      <c r="H154" s="21">
        <f t="shared" si="32"/>
        <v>0</v>
      </c>
      <c r="I154" s="21">
        <f t="shared" si="32"/>
        <v>0</v>
      </c>
      <c r="J154" s="21">
        <f t="shared" si="32"/>
        <v>0</v>
      </c>
      <c r="K154" s="21">
        <f t="shared" si="32"/>
        <v>0</v>
      </c>
      <c r="L154" s="21">
        <f t="shared" si="32"/>
        <v>0</v>
      </c>
      <c r="M154" s="21">
        <f t="shared" si="32"/>
        <v>0</v>
      </c>
      <c r="N154" s="21">
        <f t="shared" si="32"/>
        <v>0</v>
      </c>
      <c r="O154" s="21">
        <f t="shared" si="32"/>
        <v>0</v>
      </c>
      <c r="P154" s="21">
        <f t="shared" si="32"/>
        <v>0</v>
      </c>
      <c r="Q154" s="21">
        <f t="shared" si="32"/>
        <v>0</v>
      </c>
      <c r="R154" s="21">
        <f t="shared" si="32"/>
        <v>0</v>
      </c>
      <c r="S154" s="21">
        <f t="shared" si="32"/>
        <v>0</v>
      </c>
      <c r="T154" s="21">
        <f t="shared" si="32"/>
        <v>0</v>
      </c>
      <c r="U154" s="21">
        <f t="shared" si="32"/>
        <v>0</v>
      </c>
      <c r="V154" s="21">
        <f t="shared" si="32"/>
        <v>0</v>
      </c>
      <c r="W154" s="21">
        <f t="shared" si="32"/>
        <v>0</v>
      </c>
      <c r="X154" s="21">
        <f t="shared" si="32"/>
        <v>0</v>
      </c>
      <c r="Y154" s="21">
        <f t="shared" si="32"/>
        <v>0</v>
      </c>
      <c r="Z154" s="21">
        <f t="shared" si="32"/>
        <v>0</v>
      </c>
      <c r="AA154" s="21">
        <f t="shared" si="32"/>
        <v>0</v>
      </c>
      <c r="AB154" s="21">
        <f t="shared" si="32"/>
        <v>0</v>
      </c>
      <c r="AC154" s="21">
        <f t="shared" si="32"/>
        <v>0</v>
      </c>
      <c r="AD154" s="21">
        <f t="shared" si="32"/>
        <v>0</v>
      </c>
      <c r="AE154" s="21">
        <f t="shared" si="32"/>
        <v>0</v>
      </c>
    </row>
    <row r="155" spans="1:31" x14ac:dyDescent="0.2">
      <c r="A155" s="13" t="s">
        <v>332</v>
      </c>
      <c r="B155" s="4" t="s">
        <v>333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x14ac:dyDescent="0.2">
      <c r="A156" s="13" t="s">
        <v>334</v>
      </c>
      <c r="B156" s="4" t="s">
        <v>335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spans="1:31" x14ac:dyDescent="0.2">
      <c r="A157" s="13" t="s">
        <v>336</v>
      </c>
      <c r="B157" s="4" t="s">
        <v>337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</row>
    <row r="158" spans="1:31" x14ac:dyDescent="0.2">
      <c r="A158" s="13" t="s">
        <v>338</v>
      </c>
      <c r="B158" s="4" t="s">
        <v>339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+C161+C169+C171+C172</f>
        <v>0</v>
      </c>
      <c r="D160" s="21">
        <f t="shared" ref="D160:AE160" si="33">+D161+D169+D171+D172</f>
        <v>0</v>
      </c>
      <c r="E160" s="21">
        <f t="shared" si="33"/>
        <v>0</v>
      </c>
      <c r="F160" s="21">
        <f t="shared" si="33"/>
        <v>0</v>
      </c>
      <c r="G160" s="21">
        <f t="shared" si="33"/>
        <v>0</v>
      </c>
      <c r="H160" s="21">
        <f t="shared" si="33"/>
        <v>0</v>
      </c>
      <c r="I160" s="21">
        <f t="shared" si="33"/>
        <v>0</v>
      </c>
      <c r="J160" s="21">
        <f t="shared" si="33"/>
        <v>0</v>
      </c>
      <c r="K160" s="21">
        <f t="shared" si="33"/>
        <v>0</v>
      </c>
      <c r="L160" s="21">
        <f t="shared" si="33"/>
        <v>0</v>
      </c>
      <c r="M160" s="21">
        <f t="shared" si="33"/>
        <v>0</v>
      </c>
      <c r="N160" s="21">
        <f t="shared" si="33"/>
        <v>0</v>
      </c>
      <c r="O160" s="21">
        <f t="shared" si="33"/>
        <v>0</v>
      </c>
      <c r="P160" s="21">
        <f t="shared" si="33"/>
        <v>0</v>
      </c>
      <c r="Q160" s="21">
        <f t="shared" si="33"/>
        <v>0</v>
      </c>
      <c r="R160" s="21">
        <f t="shared" si="33"/>
        <v>0</v>
      </c>
      <c r="S160" s="21">
        <f t="shared" si="33"/>
        <v>0</v>
      </c>
      <c r="T160" s="21">
        <f t="shared" si="33"/>
        <v>0</v>
      </c>
      <c r="U160" s="21">
        <f t="shared" si="33"/>
        <v>0</v>
      </c>
      <c r="V160" s="21">
        <f t="shared" si="33"/>
        <v>0</v>
      </c>
      <c r="W160" s="21">
        <f t="shared" si="33"/>
        <v>0</v>
      </c>
      <c r="X160" s="21">
        <f t="shared" si="33"/>
        <v>0</v>
      </c>
      <c r="Y160" s="21">
        <f t="shared" si="33"/>
        <v>0</v>
      </c>
      <c r="Z160" s="21">
        <f t="shared" si="33"/>
        <v>0</v>
      </c>
      <c r="AA160" s="21">
        <f t="shared" si="33"/>
        <v>0</v>
      </c>
      <c r="AB160" s="21">
        <f t="shared" si="33"/>
        <v>0</v>
      </c>
      <c r="AC160" s="21">
        <f t="shared" si="33"/>
        <v>0</v>
      </c>
      <c r="AD160" s="21">
        <f t="shared" si="33"/>
        <v>0</v>
      </c>
      <c r="AE160" s="21">
        <f t="shared" si="33"/>
        <v>0</v>
      </c>
    </row>
    <row r="161" spans="1:31" x14ac:dyDescent="0.2">
      <c r="A161" s="13" t="s">
        <v>343</v>
      </c>
      <c r="B161" s="4" t="s">
        <v>344</v>
      </c>
      <c r="C161" s="21">
        <f>+C162+C163+C164+C165+C166+C167</f>
        <v>0</v>
      </c>
      <c r="D161" s="21">
        <f t="shared" ref="D161:AE161" si="34">+D162+D163+D164+D165+D166+D167</f>
        <v>0</v>
      </c>
      <c r="E161" s="21">
        <f t="shared" si="34"/>
        <v>0</v>
      </c>
      <c r="F161" s="21">
        <f t="shared" si="34"/>
        <v>0</v>
      </c>
      <c r="G161" s="21">
        <f t="shared" si="34"/>
        <v>0</v>
      </c>
      <c r="H161" s="21">
        <f t="shared" si="34"/>
        <v>0</v>
      </c>
      <c r="I161" s="21">
        <f t="shared" si="34"/>
        <v>0</v>
      </c>
      <c r="J161" s="21">
        <f t="shared" si="34"/>
        <v>0</v>
      </c>
      <c r="K161" s="21">
        <f t="shared" si="34"/>
        <v>0</v>
      </c>
      <c r="L161" s="21">
        <f t="shared" si="34"/>
        <v>0</v>
      </c>
      <c r="M161" s="21">
        <f t="shared" si="34"/>
        <v>0</v>
      </c>
      <c r="N161" s="21">
        <f t="shared" si="34"/>
        <v>0</v>
      </c>
      <c r="O161" s="21">
        <f t="shared" si="34"/>
        <v>0</v>
      </c>
      <c r="P161" s="21">
        <f t="shared" si="34"/>
        <v>0</v>
      </c>
      <c r="Q161" s="21">
        <f t="shared" si="34"/>
        <v>0</v>
      </c>
      <c r="R161" s="21">
        <f t="shared" si="34"/>
        <v>0</v>
      </c>
      <c r="S161" s="21">
        <f t="shared" si="34"/>
        <v>0</v>
      </c>
      <c r="T161" s="21">
        <f t="shared" si="34"/>
        <v>0</v>
      </c>
      <c r="U161" s="21">
        <f t="shared" si="34"/>
        <v>0</v>
      </c>
      <c r="V161" s="21">
        <f t="shared" si="34"/>
        <v>0</v>
      </c>
      <c r="W161" s="21">
        <f t="shared" si="34"/>
        <v>0</v>
      </c>
      <c r="X161" s="21">
        <f t="shared" si="34"/>
        <v>0</v>
      </c>
      <c r="Y161" s="21">
        <f t="shared" si="34"/>
        <v>0</v>
      </c>
      <c r="Z161" s="21">
        <f t="shared" si="34"/>
        <v>0</v>
      </c>
      <c r="AA161" s="21">
        <f t="shared" si="34"/>
        <v>0</v>
      </c>
      <c r="AB161" s="21">
        <f t="shared" si="34"/>
        <v>0</v>
      </c>
      <c r="AC161" s="21">
        <f t="shared" si="34"/>
        <v>0</v>
      </c>
      <c r="AD161" s="21">
        <f t="shared" si="34"/>
        <v>0</v>
      </c>
      <c r="AE161" s="21">
        <f t="shared" si="34"/>
        <v>0</v>
      </c>
    </row>
    <row r="162" spans="1:31" x14ac:dyDescent="0.2">
      <c r="A162" s="13" t="s">
        <v>345</v>
      </c>
      <c r="B162" s="4" t="s">
        <v>805</v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</row>
    <row r="163" spans="1:31" x14ac:dyDescent="0.2">
      <c r="A163" s="13" t="s">
        <v>346</v>
      </c>
      <c r="B163" s="4" t="s">
        <v>806</v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</row>
    <row r="164" spans="1:31" x14ac:dyDescent="0.2">
      <c r="A164" s="13" t="s">
        <v>807</v>
      </c>
      <c r="B164" s="4" t="s">
        <v>808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</row>
    <row r="165" spans="1:31" x14ac:dyDescent="0.2">
      <c r="A165" s="13" t="s">
        <v>809</v>
      </c>
      <c r="B165" s="4" t="s">
        <v>810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</row>
    <row r="166" spans="1:31" x14ac:dyDescent="0.2">
      <c r="A166" s="13" t="s">
        <v>811</v>
      </c>
      <c r="B166" s="4" t="s">
        <v>812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</row>
    <row r="167" spans="1:31" x14ac:dyDescent="0.2">
      <c r="A167" s="13" t="s">
        <v>813</v>
      </c>
      <c r="B167" s="4" t="s">
        <v>347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</row>
    <row r="172" spans="1:31" x14ac:dyDescent="0.2">
      <c r="A172" s="13" t="s">
        <v>356</v>
      </c>
      <c r="B172" s="4" t="s">
        <v>357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</row>
    <row r="173" spans="1:31" x14ac:dyDescent="0.2">
      <c r="A173" s="13" t="s">
        <v>358</v>
      </c>
      <c r="B173" s="4" t="s">
        <v>359</v>
      </c>
      <c r="C173" s="21">
        <f t="shared" ref="C173:AE173" si="35">+C174+C178+C182</f>
        <v>0</v>
      </c>
      <c r="D173" s="21">
        <f t="shared" si="35"/>
        <v>0</v>
      </c>
      <c r="E173" s="21">
        <f t="shared" si="35"/>
        <v>0</v>
      </c>
      <c r="F173" s="21">
        <f t="shared" si="35"/>
        <v>0</v>
      </c>
      <c r="G173" s="21">
        <f t="shared" si="35"/>
        <v>0</v>
      </c>
      <c r="H173" s="21">
        <f t="shared" si="35"/>
        <v>0</v>
      </c>
      <c r="I173" s="21">
        <f t="shared" si="35"/>
        <v>0</v>
      </c>
      <c r="J173" s="21">
        <f t="shared" si="35"/>
        <v>0</v>
      </c>
      <c r="K173" s="21">
        <f t="shared" si="35"/>
        <v>0</v>
      </c>
      <c r="L173" s="21">
        <f t="shared" si="35"/>
        <v>0</v>
      </c>
      <c r="M173" s="21">
        <f t="shared" si="35"/>
        <v>0</v>
      </c>
      <c r="N173" s="21">
        <f t="shared" si="35"/>
        <v>0</v>
      </c>
      <c r="O173" s="21">
        <f t="shared" si="35"/>
        <v>0</v>
      </c>
      <c r="P173" s="21">
        <f t="shared" si="35"/>
        <v>0</v>
      </c>
      <c r="Q173" s="21">
        <f t="shared" si="35"/>
        <v>0</v>
      </c>
      <c r="R173" s="21">
        <f t="shared" si="35"/>
        <v>0</v>
      </c>
      <c r="S173" s="21">
        <f t="shared" si="35"/>
        <v>0</v>
      </c>
      <c r="T173" s="21">
        <f t="shared" si="35"/>
        <v>0</v>
      </c>
      <c r="U173" s="21">
        <f t="shared" si="35"/>
        <v>0</v>
      </c>
      <c r="V173" s="21">
        <f t="shared" si="35"/>
        <v>0</v>
      </c>
      <c r="W173" s="21">
        <f t="shared" si="35"/>
        <v>0</v>
      </c>
      <c r="X173" s="21">
        <f t="shared" si="35"/>
        <v>0</v>
      </c>
      <c r="Y173" s="21">
        <f t="shared" si="35"/>
        <v>0</v>
      </c>
      <c r="Z173" s="21">
        <f t="shared" si="35"/>
        <v>0</v>
      </c>
      <c r="AA173" s="21">
        <f t="shared" si="35"/>
        <v>0</v>
      </c>
      <c r="AB173" s="21">
        <f t="shared" si="35"/>
        <v>0</v>
      </c>
      <c r="AC173" s="21">
        <f t="shared" si="35"/>
        <v>0</v>
      </c>
      <c r="AD173" s="21">
        <f t="shared" si="35"/>
        <v>0</v>
      </c>
      <c r="AE173" s="21">
        <f t="shared" si="35"/>
        <v>0</v>
      </c>
    </row>
    <row r="174" spans="1:31" x14ac:dyDescent="0.2">
      <c r="A174" s="13" t="s">
        <v>360</v>
      </c>
      <c r="B174" s="4" t="s">
        <v>361</v>
      </c>
      <c r="C174" s="21">
        <f>+C175+C176+C177</f>
        <v>0</v>
      </c>
      <c r="D174" s="21">
        <f t="shared" ref="D174:AE174" si="36">+D175+D176+D177</f>
        <v>0</v>
      </c>
      <c r="E174" s="21">
        <f t="shared" si="36"/>
        <v>0</v>
      </c>
      <c r="F174" s="21">
        <f t="shared" si="36"/>
        <v>0</v>
      </c>
      <c r="G174" s="21">
        <f t="shared" si="36"/>
        <v>0</v>
      </c>
      <c r="H174" s="21">
        <f t="shared" si="36"/>
        <v>0</v>
      </c>
      <c r="I174" s="21">
        <f t="shared" si="36"/>
        <v>0</v>
      </c>
      <c r="J174" s="21">
        <f t="shared" si="36"/>
        <v>0</v>
      </c>
      <c r="K174" s="21">
        <f t="shared" si="36"/>
        <v>0</v>
      </c>
      <c r="L174" s="21">
        <f t="shared" si="36"/>
        <v>0</v>
      </c>
      <c r="M174" s="21">
        <f t="shared" si="36"/>
        <v>0</v>
      </c>
      <c r="N174" s="21">
        <f t="shared" si="36"/>
        <v>0</v>
      </c>
      <c r="O174" s="21">
        <f t="shared" si="36"/>
        <v>0</v>
      </c>
      <c r="P174" s="21">
        <f t="shared" si="36"/>
        <v>0</v>
      </c>
      <c r="Q174" s="21">
        <f t="shared" si="36"/>
        <v>0</v>
      </c>
      <c r="R174" s="21">
        <f t="shared" si="36"/>
        <v>0</v>
      </c>
      <c r="S174" s="21">
        <f t="shared" si="36"/>
        <v>0</v>
      </c>
      <c r="T174" s="21">
        <f t="shared" si="36"/>
        <v>0</v>
      </c>
      <c r="U174" s="21">
        <f t="shared" si="36"/>
        <v>0</v>
      </c>
      <c r="V174" s="21">
        <f t="shared" si="36"/>
        <v>0</v>
      </c>
      <c r="W174" s="21">
        <f t="shared" si="36"/>
        <v>0</v>
      </c>
      <c r="X174" s="21">
        <f t="shared" si="36"/>
        <v>0</v>
      </c>
      <c r="Y174" s="21">
        <f t="shared" si="36"/>
        <v>0</v>
      </c>
      <c r="Z174" s="21">
        <f t="shared" si="36"/>
        <v>0</v>
      </c>
      <c r="AA174" s="21">
        <f t="shared" si="36"/>
        <v>0</v>
      </c>
      <c r="AB174" s="21">
        <f t="shared" si="36"/>
        <v>0</v>
      </c>
      <c r="AC174" s="21">
        <f t="shared" si="36"/>
        <v>0</v>
      </c>
      <c r="AD174" s="21">
        <f t="shared" si="36"/>
        <v>0</v>
      </c>
      <c r="AE174" s="21">
        <f t="shared" si="36"/>
        <v>0</v>
      </c>
    </row>
    <row r="175" spans="1:31" x14ac:dyDescent="0.2">
      <c r="A175" s="13" t="s">
        <v>362</v>
      </c>
      <c r="B175" s="4" t="s">
        <v>363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</row>
    <row r="176" spans="1:31" x14ac:dyDescent="0.2">
      <c r="A176" s="13" t="s">
        <v>364</v>
      </c>
      <c r="B176" s="4" t="s">
        <v>365</v>
      </c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</row>
    <row r="177" spans="1:31" x14ac:dyDescent="0.2">
      <c r="A177" s="13" t="s">
        <v>366</v>
      </c>
      <c r="B177" s="4" t="s">
        <v>367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</row>
    <row r="178" spans="1:31" x14ac:dyDescent="0.2">
      <c r="A178" s="13" t="s">
        <v>368</v>
      </c>
      <c r="B178" s="4" t="s">
        <v>369</v>
      </c>
      <c r="C178" s="21">
        <f>+C179+C180+C181</f>
        <v>0</v>
      </c>
      <c r="D178" s="21">
        <f t="shared" ref="D178:AE178" si="37">+D179+D180+D181</f>
        <v>0</v>
      </c>
      <c r="E178" s="21">
        <f t="shared" si="37"/>
        <v>0</v>
      </c>
      <c r="F178" s="21">
        <f t="shared" si="37"/>
        <v>0</v>
      </c>
      <c r="G178" s="21">
        <f t="shared" si="37"/>
        <v>0</v>
      </c>
      <c r="H178" s="21">
        <f t="shared" si="37"/>
        <v>0</v>
      </c>
      <c r="I178" s="21">
        <f t="shared" si="37"/>
        <v>0</v>
      </c>
      <c r="J178" s="21">
        <f t="shared" si="37"/>
        <v>0</v>
      </c>
      <c r="K178" s="21">
        <f t="shared" si="37"/>
        <v>0</v>
      </c>
      <c r="L178" s="21">
        <f t="shared" si="37"/>
        <v>0</v>
      </c>
      <c r="M178" s="21">
        <f t="shared" si="37"/>
        <v>0</v>
      </c>
      <c r="N178" s="21">
        <f t="shared" si="37"/>
        <v>0</v>
      </c>
      <c r="O178" s="21">
        <f t="shared" si="37"/>
        <v>0</v>
      </c>
      <c r="P178" s="21">
        <f t="shared" si="37"/>
        <v>0</v>
      </c>
      <c r="Q178" s="21">
        <f t="shared" si="37"/>
        <v>0</v>
      </c>
      <c r="R178" s="21">
        <f t="shared" si="37"/>
        <v>0</v>
      </c>
      <c r="S178" s="21">
        <f t="shared" si="37"/>
        <v>0</v>
      </c>
      <c r="T178" s="21">
        <f t="shared" si="37"/>
        <v>0</v>
      </c>
      <c r="U178" s="21">
        <f t="shared" si="37"/>
        <v>0</v>
      </c>
      <c r="V178" s="21">
        <f t="shared" si="37"/>
        <v>0</v>
      </c>
      <c r="W178" s="21">
        <f t="shared" si="37"/>
        <v>0</v>
      </c>
      <c r="X178" s="21">
        <f t="shared" si="37"/>
        <v>0</v>
      </c>
      <c r="Y178" s="21">
        <f t="shared" si="37"/>
        <v>0</v>
      </c>
      <c r="Z178" s="21">
        <f t="shared" si="37"/>
        <v>0</v>
      </c>
      <c r="AA178" s="21">
        <f t="shared" si="37"/>
        <v>0</v>
      </c>
      <c r="AB178" s="21">
        <f t="shared" si="37"/>
        <v>0</v>
      </c>
      <c r="AC178" s="21">
        <f t="shared" si="37"/>
        <v>0</v>
      </c>
      <c r="AD178" s="21">
        <f t="shared" si="37"/>
        <v>0</v>
      </c>
      <c r="AE178" s="21">
        <f t="shared" si="37"/>
        <v>0</v>
      </c>
    </row>
    <row r="179" spans="1:31" x14ac:dyDescent="0.2">
      <c r="A179" s="13" t="s">
        <v>370</v>
      </c>
      <c r="B179" s="4" t="s">
        <v>371</v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spans="1:31" x14ac:dyDescent="0.2">
      <c r="A180" s="13" t="s">
        <v>372</v>
      </c>
      <c r="B180" s="4" t="s">
        <v>373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spans="1:31" x14ac:dyDescent="0.2">
      <c r="A181" s="13" t="s">
        <v>374</v>
      </c>
      <c r="B181" s="4" t="s">
        <v>267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8">+C192+C216+C252+C257+C286+C287+C291+C294+C295+C296</f>
        <v>0</v>
      </c>
      <c r="D191" s="28">
        <f t="shared" si="38"/>
        <v>0</v>
      </c>
      <c r="E191" s="28">
        <f t="shared" si="38"/>
        <v>0</v>
      </c>
      <c r="F191" s="28">
        <f t="shared" si="38"/>
        <v>0</v>
      </c>
      <c r="G191" s="28">
        <f t="shared" si="38"/>
        <v>0</v>
      </c>
      <c r="H191" s="28">
        <f t="shared" si="38"/>
        <v>0</v>
      </c>
      <c r="I191" s="28">
        <f t="shared" si="38"/>
        <v>0</v>
      </c>
      <c r="J191" s="28">
        <f t="shared" si="38"/>
        <v>0</v>
      </c>
      <c r="K191" s="28">
        <f t="shared" si="38"/>
        <v>0</v>
      </c>
      <c r="L191" s="28">
        <f t="shared" si="38"/>
        <v>0</v>
      </c>
      <c r="M191" s="28">
        <f t="shared" si="38"/>
        <v>0</v>
      </c>
      <c r="N191" s="28">
        <f t="shared" si="38"/>
        <v>0</v>
      </c>
      <c r="O191" s="28">
        <f t="shared" si="38"/>
        <v>0</v>
      </c>
      <c r="P191" s="28">
        <f t="shared" si="38"/>
        <v>0</v>
      </c>
      <c r="Q191" s="28">
        <f t="shared" si="38"/>
        <v>0</v>
      </c>
      <c r="R191" s="28">
        <f t="shared" si="38"/>
        <v>0</v>
      </c>
      <c r="S191" s="28">
        <f t="shared" si="38"/>
        <v>0</v>
      </c>
      <c r="T191" s="28">
        <f t="shared" si="38"/>
        <v>0</v>
      </c>
      <c r="U191" s="28">
        <f t="shared" si="38"/>
        <v>0</v>
      </c>
      <c r="V191" s="28">
        <f t="shared" si="38"/>
        <v>0</v>
      </c>
      <c r="W191" s="28">
        <f t="shared" si="38"/>
        <v>0</v>
      </c>
      <c r="X191" s="28">
        <f t="shared" si="38"/>
        <v>0</v>
      </c>
      <c r="Y191" s="28">
        <f t="shared" si="38"/>
        <v>0</v>
      </c>
      <c r="Z191" s="28">
        <f t="shared" si="38"/>
        <v>0</v>
      </c>
      <c r="AA191" s="28">
        <f t="shared" si="38"/>
        <v>0</v>
      </c>
      <c r="AB191" s="28">
        <f t="shared" si="38"/>
        <v>0</v>
      </c>
      <c r="AC191" s="28">
        <f t="shared" si="38"/>
        <v>0</v>
      </c>
      <c r="AD191" s="28">
        <f t="shared" si="38"/>
        <v>0</v>
      </c>
      <c r="AE191" s="28">
        <f t="shared" si="38"/>
        <v>0</v>
      </c>
    </row>
    <row r="192" spans="1:31" x14ac:dyDescent="0.2">
      <c r="A192" s="80" t="s">
        <v>392</v>
      </c>
      <c r="B192" s="4" t="s">
        <v>393</v>
      </c>
      <c r="C192" s="21">
        <f t="shared" ref="C192:AE192" si="39">+C193++C201+C202+C206</f>
        <v>0</v>
      </c>
      <c r="D192" s="21">
        <f t="shared" si="39"/>
        <v>0</v>
      </c>
      <c r="E192" s="21">
        <f t="shared" si="39"/>
        <v>0</v>
      </c>
      <c r="F192" s="21">
        <f t="shared" si="39"/>
        <v>0</v>
      </c>
      <c r="G192" s="21">
        <f t="shared" si="39"/>
        <v>0</v>
      </c>
      <c r="H192" s="21">
        <f t="shared" si="39"/>
        <v>0</v>
      </c>
      <c r="I192" s="21">
        <f t="shared" si="39"/>
        <v>0</v>
      </c>
      <c r="J192" s="21">
        <f t="shared" si="39"/>
        <v>0</v>
      </c>
      <c r="K192" s="21">
        <f t="shared" si="39"/>
        <v>0</v>
      </c>
      <c r="L192" s="21">
        <f t="shared" si="39"/>
        <v>0</v>
      </c>
      <c r="M192" s="21">
        <f t="shared" si="39"/>
        <v>0</v>
      </c>
      <c r="N192" s="21">
        <f t="shared" si="39"/>
        <v>0</v>
      </c>
      <c r="O192" s="21">
        <f t="shared" si="39"/>
        <v>0</v>
      </c>
      <c r="P192" s="21">
        <f t="shared" si="39"/>
        <v>0</v>
      </c>
      <c r="Q192" s="21">
        <f t="shared" si="39"/>
        <v>0</v>
      </c>
      <c r="R192" s="21">
        <f t="shared" si="39"/>
        <v>0</v>
      </c>
      <c r="S192" s="21">
        <f t="shared" si="39"/>
        <v>0</v>
      </c>
      <c r="T192" s="21">
        <f t="shared" si="39"/>
        <v>0</v>
      </c>
      <c r="U192" s="21">
        <f t="shared" si="39"/>
        <v>0</v>
      </c>
      <c r="V192" s="21">
        <f t="shared" si="39"/>
        <v>0</v>
      </c>
      <c r="W192" s="21">
        <f t="shared" si="39"/>
        <v>0</v>
      </c>
      <c r="X192" s="21">
        <f t="shared" si="39"/>
        <v>0</v>
      </c>
      <c r="Y192" s="21">
        <f t="shared" si="39"/>
        <v>0</v>
      </c>
      <c r="Z192" s="21">
        <f t="shared" si="39"/>
        <v>0</v>
      </c>
      <c r="AA192" s="21">
        <f t="shared" si="39"/>
        <v>0</v>
      </c>
      <c r="AB192" s="21">
        <f t="shared" si="39"/>
        <v>0</v>
      </c>
      <c r="AC192" s="21">
        <f t="shared" si="39"/>
        <v>0</v>
      </c>
      <c r="AD192" s="21">
        <f t="shared" si="39"/>
        <v>0</v>
      </c>
      <c r="AE192" s="21">
        <f t="shared" si="39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40">+C194+C195</f>
        <v>0</v>
      </c>
      <c r="D193" s="21">
        <f t="shared" si="40"/>
        <v>0</v>
      </c>
      <c r="E193" s="21">
        <f t="shared" si="40"/>
        <v>0</v>
      </c>
      <c r="F193" s="21">
        <f t="shared" si="40"/>
        <v>0</v>
      </c>
      <c r="G193" s="21">
        <f t="shared" si="40"/>
        <v>0</v>
      </c>
      <c r="H193" s="21">
        <f t="shared" si="40"/>
        <v>0</v>
      </c>
      <c r="I193" s="21">
        <f t="shared" si="40"/>
        <v>0</v>
      </c>
      <c r="J193" s="21">
        <f t="shared" si="40"/>
        <v>0</v>
      </c>
      <c r="K193" s="21">
        <f t="shared" si="40"/>
        <v>0</v>
      </c>
      <c r="L193" s="21">
        <f t="shared" si="40"/>
        <v>0</v>
      </c>
      <c r="M193" s="21">
        <f t="shared" si="40"/>
        <v>0</v>
      </c>
      <c r="N193" s="21">
        <f t="shared" si="40"/>
        <v>0</v>
      </c>
      <c r="O193" s="21">
        <f t="shared" si="40"/>
        <v>0</v>
      </c>
      <c r="P193" s="21">
        <f t="shared" si="40"/>
        <v>0</v>
      </c>
      <c r="Q193" s="21">
        <f t="shared" si="40"/>
        <v>0</v>
      </c>
      <c r="R193" s="21">
        <f t="shared" si="40"/>
        <v>0</v>
      </c>
      <c r="S193" s="21">
        <f t="shared" si="40"/>
        <v>0</v>
      </c>
      <c r="T193" s="21">
        <f t="shared" si="40"/>
        <v>0</v>
      </c>
      <c r="U193" s="21">
        <f t="shared" si="40"/>
        <v>0</v>
      </c>
      <c r="V193" s="21">
        <f t="shared" si="40"/>
        <v>0</v>
      </c>
      <c r="W193" s="21">
        <f t="shared" si="40"/>
        <v>0</v>
      </c>
      <c r="X193" s="21">
        <f t="shared" si="40"/>
        <v>0</v>
      </c>
      <c r="Y193" s="21">
        <f t="shared" si="40"/>
        <v>0</v>
      </c>
      <c r="Z193" s="21">
        <f t="shared" si="40"/>
        <v>0</v>
      </c>
      <c r="AA193" s="21">
        <f t="shared" si="40"/>
        <v>0</v>
      </c>
      <c r="AB193" s="21">
        <f t="shared" si="40"/>
        <v>0</v>
      </c>
      <c r="AC193" s="21">
        <f t="shared" si="40"/>
        <v>0</v>
      </c>
      <c r="AD193" s="21">
        <f t="shared" si="40"/>
        <v>0</v>
      </c>
      <c r="AE193" s="21">
        <f t="shared" si="40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41">+C196+C197+C198+C199+C200</f>
        <v>0</v>
      </c>
      <c r="D195" s="21">
        <f t="shared" si="41"/>
        <v>0</v>
      </c>
      <c r="E195" s="21">
        <f t="shared" si="41"/>
        <v>0</v>
      </c>
      <c r="F195" s="21">
        <f t="shared" si="41"/>
        <v>0</v>
      </c>
      <c r="G195" s="21">
        <f t="shared" si="41"/>
        <v>0</v>
      </c>
      <c r="H195" s="21">
        <f t="shared" si="41"/>
        <v>0</v>
      </c>
      <c r="I195" s="21">
        <f t="shared" si="41"/>
        <v>0</v>
      </c>
      <c r="J195" s="21">
        <f t="shared" si="41"/>
        <v>0</v>
      </c>
      <c r="K195" s="21">
        <f t="shared" si="41"/>
        <v>0</v>
      </c>
      <c r="L195" s="21">
        <f t="shared" si="41"/>
        <v>0</v>
      </c>
      <c r="M195" s="21">
        <f t="shared" si="41"/>
        <v>0</v>
      </c>
      <c r="N195" s="21">
        <f t="shared" si="41"/>
        <v>0</v>
      </c>
      <c r="O195" s="21">
        <f t="shared" si="41"/>
        <v>0</v>
      </c>
      <c r="P195" s="21">
        <f t="shared" si="41"/>
        <v>0</v>
      </c>
      <c r="Q195" s="21">
        <f t="shared" si="41"/>
        <v>0</v>
      </c>
      <c r="R195" s="21">
        <f t="shared" si="41"/>
        <v>0</v>
      </c>
      <c r="S195" s="21">
        <f t="shared" si="41"/>
        <v>0</v>
      </c>
      <c r="T195" s="21">
        <f t="shared" si="41"/>
        <v>0</v>
      </c>
      <c r="U195" s="21">
        <f t="shared" si="41"/>
        <v>0</v>
      </c>
      <c r="V195" s="21">
        <f t="shared" si="41"/>
        <v>0</v>
      </c>
      <c r="W195" s="21">
        <f t="shared" si="41"/>
        <v>0</v>
      </c>
      <c r="X195" s="21">
        <f t="shared" si="41"/>
        <v>0</v>
      </c>
      <c r="Y195" s="21">
        <f t="shared" si="41"/>
        <v>0</v>
      </c>
      <c r="Z195" s="21">
        <f t="shared" si="41"/>
        <v>0</v>
      </c>
      <c r="AA195" s="21">
        <f t="shared" si="41"/>
        <v>0</v>
      </c>
      <c r="AB195" s="21">
        <f t="shared" si="41"/>
        <v>0</v>
      </c>
      <c r="AC195" s="21">
        <f t="shared" si="41"/>
        <v>0</v>
      </c>
      <c r="AD195" s="21">
        <f t="shared" si="41"/>
        <v>0</v>
      </c>
      <c r="AE195" s="21">
        <f t="shared" si="41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2">+C203+C204+C205</f>
        <v>0</v>
      </c>
      <c r="D202" s="21">
        <f t="shared" si="42"/>
        <v>0</v>
      </c>
      <c r="E202" s="21">
        <f t="shared" si="42"/>
        <v>0</v>
      </c>
      <c r="F202" s="21">
        <f t="shared" si="42"/>
        <v>0</v>
      </c>
      <c r="G202" s="21">
        <f t="shared" si="42"/>
        <v>0</v>
      </c>
      <c r="H202" s="21">
        <f t="shared" si="42"/>
        <v>0</v>
      </c>
      <c r="I202" s="21">
        <f t="shared" si="42"/>
        <v>0</v>
      </c>
      <c r="J202" s="21">
        <f t="shared" si="42"/>
        <v>0</v>
      </c>
      <c r="K202" s="21">
        <f t="shared" si="42"/>
        <v>0</v>
      </c>
      <c r="L202" s="21">
        <f t="shared" si="42"/>
        <v>0</v>
      </c>
      <c r="M202" s="21">
        <f t="shared" si="42"/>
        <v>0</v>
      </c>
      <c r="N202" s="21">
        <f t="shared" si="42"/>
        <v>0</v>
      </c>
      <c r="O202" s="21">
        <f t="shared" si="42"/>
        <v>0</v>
      </c>
      <c r="P202" s="21">
        <f t="shared" si="42"/>
        <v>0</v>
      </c>
      <c r="Q202" s="21">
        <f t="shared" si="42"/>
        <v>0</v>
      </c>
      <c r="R202" s="21">
        <f t="shared" si="42"/>
        <v>0</v>
      </c>
      <c r="S202" s="21">
        <f t="shared" si="42"/>
        <v>0</v>
      </c>
      <c r="T202" s="21">
        <f t="shared" si="42"/>
        <v>0</v>
      </c>
      <c r="U202" s="21">
        <f t="shared" si="42"/>
        <v>0</v>
      </c>
      <c r="V202" s="21">
        <f t="shared" si="42"/>
        <v>0</v>
      </c>
      <c r="W202" s="21">
        <f t="shared" si="42"/>
        <v>0</v>
      </c>
      <c r="X202" s="21">
        <f t="shared" si="42"/>
        <v>0</v>
      </c>
      <c r="Y202" s="21">
        <f t="shared" si="42"/>
        <v>0</v>
      </c>
      <c r="Z202" s="21">
        <f t="shared" si="42"/>
        <v>0</v>
      </c>
      <c r="AA202" s="21">
        <f t="shared" si="42"/>
        <v>0</v>
      </c>
      <c r="AB202" s="21">
        <f t="shared" si="42"/>
        <v>0</v>
      </c>
      <c r="AC202" s="21">
        <f t="shared" si="42"/>
        <v>0</v>
      </c>
      <c r="AD202" s="21">
        <f t="shared" si="42"/>
        <v>0</v>
      </c>
      <c r="AE202" s="21">
        <f t="shared" si="42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3">+C207+C208+C209+C210+C211+C212+C213</f>
        <v>0</v>
      </c>
      <c r="D206" s="21">
        <f t="shared" si="43"/>
        <v>0</v>
      </c>
      <c r="E206" s="21">
        <f t="shared" si="43"/>
        <v>0</v>
      </c>
      <c r="F206" s="21">
        <f t="shared" si="43"/>
        <v>0</v>
      </c>
      <c r="G206" s="21">
        <f t="shared" si="43"/>
        <v>0</v>
      </c>
      <c r="H206" s="21">
        <f t="shared" si="43"/>
        <v>0</v>
      </c>
      <c r="I206" s="21">
        <f t="shared" si="43"/>
        <v>0</v>
      </c>
      <c r="J206" s="21">
        <f t="shared" si="43"/>
        <v>0</v>
      </c>
      <c r="K206" s="21">
        <f t="shared" si="43"/>
        <v>0</v>
      </c>
      <c r="L206" s="21">
        <f t="shared" si="43"/>
        <v>0</v>
      </c>
      <c r="M206" s="21">
        <f t="shared" si="43"/>
        <v>0</v>
      </c>
      <c r="N206" s="21">
        <f t="shared" si="43"/>
        <v>0</v>
      </c>
      <c r="O206" s="21">
        <f t="shared" si="43"/>
        <v>0</v>
      </c>
      <c r="P206" s="21">
        <f t="shared" si="43"/>
        <v>0</v>
      </c>
      <c r="Q206" s="21">
        <f t="shared" si="43"/>
        <v>0</v>
      </c>
      <c r="R206" s="21">
        <f t="shared" si="43"/>
        <v>0</v>
      </c>
      <c r="S206" s="21">
        <f t="shared" si="43"/>
        <v>0</v>
      </c>
      <c r="T206" s="21">
        <f t="shared" si="43"/>
        <v>0</v>
      </c>
      <c r="U206" s="21">
        <f t="shared" si="43"/>
        <v>0</v>
      </c>
      <c r="V206" s="21">
        <f t="shared" si="43"/>
        <v>0</v>
      </c>
      <c r="W206" s="21">
        <f t="shared" si="43"/>
        <v>0</v>
      </c>
      <c r="X206" s="21">
        <f t="shared" si="43"/>
        <v>0</v>
      </c>
      <c r="Y206" s="21">
        <f t="shared" si="43"/>
        <v>0</v>
      </c>
      <c r="Z206" s="21">
        <f t="shared" si="43"/>
        <v>0</v>
      </c>
      <c r="AA206" s="21">
        <f t="shared" si="43"/>
        <v>0</v>
      </c>
      <c r="AB206" s="21">
        <f t="shared" si="43"/>
        <v>0</v>
      </c>
      <c r="AC206" s="21">
        <f t="shared" si="43"/>
        <v>0</v>
      </c>
      <c r="AD206" s="21">
        <f t="shared" si="43"/>
        <v>0</v>
      </c>
      <c r="AE206" s="21">
        <f t="shared" si="43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4">+C214+C215</f>
        <v>0</v>
      </c>
      <c r="D213" s="21">
        <f t="shared" si="44"/>
        <v>0</v>
      </c>
      <c r="E213" s="21">
        <f t="shared" si="44"/>
        <v>0</v>
      </c>
      <c r="F213" s="21">
        <f t="shared" si="44"/>
        <v>0</v>
      </c>
      <c r="G213" s="21">
        <f t="shared" si="44"/>
        <v>0</v>
      </c>
      <c r="H213" s="21">
        <f t="shared" si="44"/>
        <v>0</v>
      </c>
      <c r="I213" s="21">
        <f t="shared" si="44"/>
        <v>0</v>
      </c>
      <c r="J213" s="21">
        <f t="shared" si="44"/>
        <v>0</v>
      </c>
      <c r="K213" s="21">
        <f t="shared" si="44"/>
        <v>0</v>
      </c>
      <c r="L213" s="21">
        <f t="shared" si="44"/>
        <v>0</v>
      </c>
      <c r="M213" s="21">
        <f t="shared" si="44"/>
        <v>0</v>
      </c>
      <c r="N213" s="21">
        <f t="shared" si="44"/>
        <v>0</v>
      </c>
      <c r="O213" s="21">
        <f t="shared" si="44"/>
        <v>0</v>
      </c>
      <c r="P213" s="21">
        <f t="shared" si="44"/>
        <v>0</v>
      </c>
      <c r="Q213" s="21">
        <f t="shared" si="44"/>
        <v>0</v>
      </c>
      <c r="R213" s="21">
        <f t="shared" si="44"/>
        <v>0</v>
      </c>
      <c r="S213" s="21">
        <f t="shared" si="44"/>
        <v>0</v>
      </c>
      <c r="T213" s="21">
        <f t="shared" si="44"/>
        <v>0</v>
      </c>
      <c r="U213" s="21">
        <f t="shared" si="44"/>
        <v>0</v>
      </c>
      <c r="V213" s="21">
        <f t="shared" si="44"/>
        <v>0</v>
      </c>
      <c r="W213" s="21">
        <f t="shared" si="44"/>
        <v>0</v>
      </c>
      <c r="X213" s="21">
        <f t="shared" si="44"/>
        <v>0</v>
      </c>
      <c r="Y213" s="21">
        <f t="shared" si="44"/>
        <v>0</v>
      </c>
      <c r="Z213" s="21">
        <f t="shared" si="44"/>
        <v>0</v>
      </c>
      <c r="AA213" s="21">
        <f t="shared" si="44"/>
        <v>0</v>
      </c>
      <c r="AB213" s="21">
        <f t="shared" si="44"/>
        <v>0</v>
      </c>
      <c r="AC213" s="21">
        <f t="shared" si="44"/>
        <v>0</v>
      </c>
      <c r="AD213" s="21">
        <f t="shared" si="44"/>
        <v>0</v>
      </c>
      <c r="AE213" s="21">
        <f t="shared" si="44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5">+C217+C225+C226+C230+C240</f>
        <v>0</v>
      </c>
      <c r="D216" s="21">
        <f t="shared" si="45"/>
        <v>0</v>
      </c>
      <c r="E216" s="21">
        <f t="shared" si="45"/>
        <v>0</v>
      </c>
      <c r="F216" s="21">
        <f t="shared" si="45"/>
        <v>0</v>
      </c>
      <c r="G216" s="21">
        <f t="shared" si="45"/>
        <v>0</v>
      </c>
      <c r="H216" s="21">
        <f t="shared" si="45"/>
        <v>0</v>
      </c>
      <c r="I216" s="21">
        <f t="shared" si="45"/>
        <v>0</v>
      </c>
      <c r="J216" s="21">
        <f t="shared" si="45"/>
        <v>0</v>
      </c>
      <c r="K216" s="21">
        <f t="shared" si="45"/>
        <v>0</v>
      </c>
      <c r="L216" s="21">
        <f t="shared" si="45"/>
        <v>0</v>
      </c>
      <c r="M216" s="21">
        <f t="shared" si="45"/>
        <v>0</v>
      </c>
      <c r="N216" s="21">
        <f t="shared" si="45"/>
        <v>0</v>
      </c>
      <c r="O216" s="21">
        <f t="shared" si="45"/>
        <v>0</v>
      </c>
      <c r="P216" s="21">
        <f t="shared" si="45"/>
        <v>0</v>
      </c>
      <c r="Q216" s="21">
        <f t="shared" si="45"/>
        <v>0</v>
      </c>
      <c r="R216" s="21">
        <f t="shared" si="45"/>
        <v>0</v>
      </c>
      <c r="S216" s="21">
        <f t="shared" si="45"/>
        <v>0</v>
      </c>
      <c r="T216" s="21">
        <f t="shared" si="45"/>
        <v>0</v>
      </c>
      <c r="U216" s="21">
        <f t="shared" si="45"/>
        <v>0</v>
      </c>
      <c r="V216" s="21">
        <f t="shared" si="45"/>
        <v>0</v>
      </c>
      <c r="W216" s="21">
        <f t="shared" si="45"/>
        <v>0</v>
      </c>
      <c r="X216" s="21">
        <f t="shared" si="45"/>
        <v>0</v>
      </c>
      <c r="Y216" s="21">
        <f t="shared" si="45"/>
        <v>0</v>
      </c>
      <c r="Z216" s="21">
        <f t="shared" si="45"/>
        <v>0</v>
      </c>
      <c r="AA216" s="21">
        <f t="shared" si="45"/>
        <v>0</v>
      </c>
      <c r="AB216" s="21">
        <f t="shared" si="45"/>
        <v>0</v>
      </c>
      <c r="AC216" s="21">
        <f t="shared" si="45"/>
        <v>0</v>
      </c>
      <c r="AD216" s="21">
        <f t="shared" si="45"/>
        <v>0</v>
      </c>
      <c r="AE216" s="21">
        <f t="shared" si="45"/>
        <v>0</v>
      </c>
    </row>
    <row r="217" spans="1:31" x14ac:dyDescent="0.2">
      <c r="A217" s="80" t="s">
        <v>441</v>
      </c>
      <c r="B217" s="4" t="s">
        <v>395</v>
      </c>
      <c r="C217" s="21">
        <f t="shared" ref="C217:AE217" si="46">+C218+C219</f>
        <v>0</v>
      </c>
      <c r="D217" s="21">
        <f t="shared" si="46"/>
        <v>0</v>
      </c>
      <c r="E217" s="21">
        <f t="shared" si="46"/>
        <v>0</v>
      </c>
      <c r="F217" s="21">
        <f t="shared" si="46"/>
        <v>0</v>
      </c>
      <c r="G217" s="21">
        <f t="shared" si="46"/>
        <v>0</v>
      </c>
      <c r="H217" s="21">
        <f t="shared" si="46"/>
        <v>0</v>
      </c>
      <c r="I217" s="21">
        <f t="shared" si="46"/>
        <v>0</v>
      </c>
      <c r="J217" s="21">
        <f t="shared" si="46"/>
        <v>0</v>
      </c>
      <c r="K217" s="21">
        <f t="shared" si="46"/>
        <v>0</v>
      </c>
      <c r="L217" s="21">
        <f t="shared" si="46"/>
        <v>0</v>
      </c>
      <c r="M217" s="21">
        <f t="shared" si="46"/>
        <v>0</v>
      </c>
      <c r="N217" s="21">
        <f t="shared" si="46"/>
        <v>0</v>
      </c>
      <c r="O217" s="21">
        <f t="shared" si="46"/>
        <v>0</v>
      </c>
      <c r="P217" s="21">
        <f t="shared" si="46"/>
        <v>0</v>
      </c>
      <c r="Q217" s="21">
        <f t="shared" si="46"/>
        <v>0</v>
      </c>
      <c r="R217" s="21">
        <f t="shared" si="46"/>
        <v>0</v>
      </c>
      <c r="S217" s="21">
        <f t="shared" si="46"/>
        <v>0</v>
      </c>
      <c r="T217" s="21">
        <f t="shared" si="46"/>
        <v>0</v>
      </c>
      <c r="U217" s="21">
        <f t="shared" si="46"/>
        <v>0</v>
      </c>
      <c r="V217" s="21">
        <f t="shared" si="46"/>
        <v>0</v>
      </c>
      <c r="W217" s="21">
        <f t="shared" si="46"/>
        <v>0</v>
      </c>
      <c r="X217" s="21">
        <f t="shared" si="46"/>
        <v>0</v>
      </c>
      <c r="Y217" s="21">
        <f t="shared" si="46"/>
        <v>0</v>
      </c>
      <c r="Z217" s="21">
        <f t="shared" si="46"/>
        <v>0</v>
      </c>
      <c r="AA217" s="21">
        <f t="shared" si="46"/>
        <v>0</v>
      </c>
      <c r="AB217" s="21">
        <f t="shared" si="46"/>
        <v>0</v>
      </c>
      <c r="AC217" s="21">
        <f t="shared" si="46"/>
        <v>0</v>
      </c>
      <c r="AD217" s="21">
        <f t="shared" si="46"/>
        <v>0</v>
      </c>
      <c r="AE217" s="21">
        <f t="shared" si="46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 t="shared" ref="C219:AE219" si="47">+C220+C221+C222+C223+C224</f>
        <v>0</v>
      </c>
      <c r="D219" s="21">
        <f t="shared" si="47"/>
        <v>0</v>
      </c>
      <c r="E219" s="21">
        <f t="shared" si="47"/>
        <v>0</v>
      </c>
      <c r="F219" s="21">
        <f t="shared" si="47"/>
        <v>0</v>
      </c>
      <c r="G219" s="21">
        <f t="shared" si="47"/>
        <v>0</v>
      </c>
      <c r="H219" s="21">
        <f t="shared" si="47"/>
        <v>0</v>
      </c>
      <c r="I219" s="21">
        <f t="shared" si="47"/>
        <v>0</v>
      </c>
      <c r="J219" s="21">
        <f t="shared" si="47"/>
        <v>0</v>
      </c>
      <c r="K219" s="21">
        <f t="shared" si="47"/>
        <v>0</v>
      </c>
      <c r="L219" s="21">
        <f t="shared" si="47"/>
        <v>0</v>
      </c>
      <c r="M219" s="21">
        <f t="shared" si="47"/>
        <v>0</v>
      </c>
      <c r="N219" s="21">
        <f t="shared" si="47"/>
        <v>0</v>
      </c>
      <c r="O219" s="21">
        <f t="shared" si="47"/>
        <v>0</v>
      </c>
      <c r="P219" s="21">
        <f t="shared" si="47"/>
        <v>0</v>
      </c>
      <c r="Q219" s="21">
        <f t="shared" si="47"/>
        <v>0</v>
      </c>
      <c r="R219" s="21">
        <f t="shared" si="47"/>
        <v>0</v>
      </c>
      <c r="S219" s="21">
        <f t="shared" si="47"/>
        <v>0</v>
      </c>
      <c r="T219" s="21">
        <f t="shared" si="47"/>
        <v>0</v>
      </c>
      <c r="U219" s="21">
        <f t="shared" si="47"/>
        <v>0</v>
      </c>
      <c r="V219" s="21">
        <f t="shared" si="47"/>
        <v>0</v>
      </c>
      <c r="W219" s="21">
        <f t="shared" si="47"/>
        <v>0</v>
      </c>
      <c r="X219" s="21">
        <f t="shared" si="47"/>
        <v>0</v>
      </c>
      <c r="Y219" s="21">
        <f t="shared" si="47"/>
        <v>0</v>
      </c>
      <c r="Z219" s="21">
        <f t="shared" si="47"/>
        <v>0</v>
      </c>
      <c r="AA219" s="21">
        <f t="shared" si="47"/>
        <v>0</v>
      </c>
      <c r="AB219" s="21">
        <f t="shared" si="47"/>
        <v>0</v>
      </c>
      <c r="AC219" s="21">
        <f t="shared" si="47"/>
        <v>0</v>
      </c>
      <c r="AD219" s="21">
        <f t="shared" si="47"/>
        <v>0</v>
      </c>
      <c r="AE219" s="21">
        <f t="shared" si="47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 t="shared" ref="C226:AE226" si="48">+C227+C228+C229</f>
        <v>0</v>
      </c>
      <c r="D226" s="21">
        <f t="shared" si="48"/>
        <v>0</v>
      </c>
      <c r="E226" s="21">
        <f t="shared" si="48"/>
        <v>0</v>
      </c>
      <c r="F226" s="21">
        <f t="shared" si="48"/>
        <v>0</v>
      </c>
      <c r="G226" s="21">
        <f t="shared" si="48"/>
        <v>0</v>
      </c>
      <c r="H226" s="21">
        <f t="shared" si="48"/>
        <v>0</v>
      </c>
      <c r="I226" s="21">
        <f t="shared" si="48"/>
        <v>0</v>
      </c>
      <c r="J226" s="21">
        <f t="shared" si="48"/>
        <v>0</v>
      </c>
      <c r="K226" s="21">
        <f t="shared" si="48"/>
        <v>0</v>
      </c>
      <c r="L226" s="21">
        <f t="shared" si="48"/>
        <v>0</v>
      </c>
      <c r="M226" s="21">
        <f t="shared" si="48"/>
        <v>0</v>
      </c>
      <c r="N226" s="21">
        <f t="shared" si="48"/>
        <v>0</v>
      </c>
      <c r="O226" s="21">
        <f t="shared" si="48"/>
        <v>0</v>
      </c>
      <c r="P226" s="21">
        <f t="shared" si="48"/>
        <v>0</v>
      </c>
      <c r="Q226" s="21">
        <f t="shared" si="48"/>
        <v>0</v>
      </c>
      <c r="R226" s="21">
        <f t="shared" si="48"/>
        <v>0</v>
      </c>
      <c r="S226" s="21">
        <f t="shared" si="48"/>
        <v>0</v>
      </c>
      <c r="T226" s="21">
        <f t="shared" si="48"/>
        <v>0</v>
      </c>
      <c r="U226" s="21">
        <f t="shared" si="48"/>
        <v>0</v>
      </c>
      <c r="V226" s="21">
        <f t="shared" si="48"/>
        <v>0</v>
      </c>
      <c r="W226" s="21">
        <f t="shared" si="48"/>
        <v>0</v>
      </c>
      <c r="X226" s="21">
        <f t="shared" si="48"/>
        <v>0</v>
      </c>
      <c r="Y226" s="21">
        <f t="shared" si="48"/>
        <v>0</v>
      </c>
      <c r="Z226" s="21">
        <f t="shared" si="48"/>
        <v>0</v>
      </c>
      <c r="AA226" s="21">
        <f t="shared" si="48"/>
        <v>0</v>
      </c>
      <c r="AB226" s="21">
        <f t="shared" si="48"/>
        <v>0</v>
      </c>
      <c r="AC226" s="21">
        <f t="shared" si="48"/>
        <v>0</v>
      </c>
      <c r="AD226" s="21">
        <f t="shared" si="48"/>
        <v>0</v>
      </c>
      <c r="AE226" s="21">
        <f t="shared" si="48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 t="shared" ref="C230:AE230" si="49">+C231+C232+C233+C234+C235+C236+C237</f>
        <v>0</v>
      </c>
      <c r="D230" s="21">
        <f t="shared" si="49"/>
        <v>0</v>
      </c>
      <c r="E230" s="21">
        <f t="shared" si="49"/>
        <v>0</v>
      </c>
      <c r="F230" s="21">
        <f t="shared" si="49"/>
        <v>0</v>
      </c>
      <c r="G230" s="21">
        <f t="shared" si="49"/>
        <v>0</v>
      </c>
      <c r="H230" s="21">
        <f t="shared" si="49"/>
        <v>0</v>
      </c>
      <c r="I230" s="21">
        <f t="shared" si="49"/>
        <v>0</v>
      </c>
      <c r="J230" s="21">
        <f t="shared" si="49"/>
        <v>0</v>
      </c>
      <c r="K230" s="21">
        <f t="shared" si="49"/>
        <v>0</v>
      </c>
      <c r="L230" s="21">
        <f t="shared" si="49"/>
        <v>0</v>
      </c>
      <c r="M230" s="21">
        <f t="shared" si="49"/>
        <v>0</v>
      </c>
      <c r="N230" s="21">
        <f t="shared" si="49"/>
        <v>0</v>
      </c>
      <c r="O230" s="21">
        <f t="shared" si="49"/>
        <v>0</v>
      </c>
      <c r="P230" s="21">
        <f t="shared" si="49"/>
        <v>0</v>
      </c>
      <c r="Q230" s="21">
        <f t="shared" si="49"/>
        <v>0</v>
      </c>
      <c r="R230" s="21">
        <f t="shared" si="49"/>
        <v>0</v>
      </c>
      <c r="S230" s="21">
        <f t="shared" si="49"/>
        <v>0</v>
      </c>
      <c r="T230" s="21">
        <f t="shared" si="49"/>
        <v>0</v>
      </c>
      <c r="U230" s="21">
        <f t="shared" si="49"/>
        <v>0</v>
      </c>
      <c r="V230" s="21">
        <f t="shared" si="49"/>
        <v>0</v>
      </c>
      <c r="W230" s="21">
        <f t="shared" si="49"/>
        <v>0</v>
      </c>
      <c r="X230" s="21">
        <f t="shared" si="49"/>
        <v>0</v>
      </c>
      <c r="Y230" s="21">
        <f t="shared" si="49"/>
        <v>0</v>
      </c>
      <c r="Z230" s="21">
        <f t="shared" si="49"/>
        <v>0</v>
      </c>
      <c r="AA230" s="21">
        <f t="shared" si="49"/>
        <v>0</v>
      </c>
      <c r="AB230" s="21">
        <f t="shared" si="49"/>
        <v>0</v>
      </c>
      <c r="AC230" s="21">
        <f t="shared" si="49"/>
        <v>0</v>
      </c>
      <c r="AD230" s="21">
        <f t="shared" si="49"/>
        <v>0</v>
      </c>
      <c r="AE230" s="21">
        <f t="shared" si="49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 t="shared" ref="C237:AE237" si="50">+C238+C239</f>
        <v>0</v>
      </c>
      <c r="D237" s="21">
        <f t="shared" si="50"/>
        <v>0</v>
      </c>
      <c r="E237" s="21">
        <f t="shared" si="50"/>
        <v>0</v>
      </c>
      <c r="F237" s="21">
        <f t="shared" si="50"/>
        <v>0</v>
      </c>
      <c r="G237" s="21">
        <f t="shared" si="50"/>
        <v>0</v>
      </c>
      <c r="H237" s="21">
        <f t="shared" si="50"/>
        <v>0</v>
      </c>
      <c r="I237" s="21">
        <f t="shared" si="50"/>
        <v>0</v>
      </c>
      <c r="J237" s="21">
        <f t="shared" si="50"/>
        <v>0</v>
      </c>
      <c r="K237" s="21">
        <f t="shared" si="50"/>
        <v>0</v>
      </c>
      <c r="L237" s="21">
        <f t="shared" si="50"/>
        <v>0</v>
      </c>
      <c r="M237" s="21">
        <f t="shared" si="50"/>
        <v>0</v>
      </c>
      <c r="N237" s="21">
        <f t="shared" si="50"/>
        <v>0</v>
      </c>
      <c r="O237" s="21">
        <f t="shared" si="50"/>
        <v>0</v>
      </c>
      <c r="P237" s="21">
        <f t="shared" si="50"/>
        <v>0</v>
      </c>
      <c r="Q237" s="21">
        <f t="shared" si="50"/>
        <v>0</v>
      </c>
      <c r="R237" s="21">
        <f t="shared" si="50"/>
        <v>0</v>
      </c>
      <c r="S237" s="21">
        <f t="shared" si="50"/>
        <v>0</v>
      </c>
      <c r="T237" s="21">
        <f t="shared" si="50"/>
        <v>0</v>
      </c>
      <c r="U237" s="21">
        <f t="shared" si="50"/>
        <v>0</v>
      </c>
      <c r="V237" s="21">
        <f t="shared" si="50"/>
        <v>0</v>
      </c>
      <c r="W237" s="21">
        <f t="shared" si="50"/>
        <v>0</v>
      </c>
      <c r="X237" s="21">
        <f t="shared" si="50"/>
        <v>0</v>
      </c>
      <c r="Y237" s="21">
        <f t="shared" si="50"/>
        <v>0</v>
      </c>
      <c r="Z237" s="21">
        <f t="shared" si="50"/>
        <v>0</v>
      </c>
      <c r="AA237" s="21">
        <f t="shared" si="50"/>
        <v>0</v>
      </c>
      <c r="AB237" s="21">
        <f t="shared" si="50"/>
        <v>0</v>
      </c>
      <c r="AC237" s="21">
        <f t="shared" si="50"/>
        <v>0</v>
      </c>
      <c r="AD237" s="21">
        <f t="shared" si="50"/>
        <v>0</v>
      </c>
      <c r="AE237" s="21">
        <f t="shared" si="50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 t="shared" ref="C240:AE240" si="51">+C241+C242+C243+C244</f>
        <v>0</v>
      </c>
      <c r="D240" s="21">
        <f t="shared" si="51"/>
        <v>0</v>
      </c>
      <c r="E240" s="21">
        <f t="shared" si="51"/>
        <v>0</v>
      </c>
      <c r="F240" s="21">
        <f t="shared" si="51"/>
        <v>0</v>
      </c>
      <c r="G240" s="21">
        <f t="shared" si="51"/>
        <v>0</v>
      </c>
      <c r="H240" s="21">
        <f t="shared" si="51"/>
        <v>0</v>
      </c>
      <c r="I240" s="21">
        <f t="shared" si="51"/>
        <v>0</v>
      </c>
      <c r="J240" s="21">
        <f t="shared" si="51"/>
        <v>0</v>
      </c>
      <c r="K240" s="21">
        <f t="shared" si="51"/>
        <v>0</v>
      </c>
      <c r="L240" s="21">
        <f t="shared" si="51"/>
        <v>0</v>
      </c>
      <c r="M240" s="21">
        <f t="shared" si="51"/>
        <v>0</v>
      </c>
      <c r="N240" s="21">
        <f t="shared" si="51"/>
        <v>0</v>
      </c>
      <c r="O240" s="21">
        <f t="shared" si="51"/>
        <v>0</v>
      </c>
      <c r="P240" s="21">
        <f t="shared" si="51"/>
        <v>0</v>
      </c>
      <c r="Q240" s="21">
        <f t="shared" si="51"/>
        <v>0</v>
      </c>
      <c r="R240" s="21">
        <f t="shared" si="51"/>
        <v>0</v>
      </c>
      <c r="S240" s="21">
        <f t="shared" si="51"/>
        <v>0</v>
      </c>
      <c r="T240" s="21">
        <f t="shared" si="51"/>
        <v>0</v>
      </c>
      <c r="U240" s="21">
        <f t="shared" si="51"/>
        <v>0</v>
      </c>
      <c r="V240" s="21">
        <f t="shared" si="51"/>
        <v>0</v>
      </c>
      <c r="W240" s="21">
        <f t="shared" si="51"/>
        <v>0</v>
      </c>
      <c r="X240" s="21">
        <f t="shared" si="51"/>
        <v>0</v>
      </c>
      <c r="Y240" s="21">
        <f t="shared" si="51"/>
        <v>0</v>
      </c>
      <c r="Z240" s="21">
        <f t="shared" si="51"/>
        <v>0</v>
      </c>
      <c r="AA240" s="21">
        <f t="shared" si="51"/>
        <v>0</v>
      </c>
      <c r="AB240" s="21">
        <f t="shared" si="51"/>
        <v>0</v>
      </c>
      <c r="AC240" s="21">
        <f t="shared" si="51"/>
        <v>0</v>
      </c>
      <c r="AD240" s="21">
        <f t="shared" si="51"/>
        <v>0</v>
      </c>
      <c r="AE240" s="21">
        <f t="shared" si="51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:AE244" si="52">+C245+C246+C247+C248+C249+C250+C251</f>
        <v>0</v>
      </c>
      <c r="D244" s="21">
        <f t="shared" si="52"/>
        <v>0</v>
      </c>
      <c r="E244" s="21">
        <f t="shared" si="52"/>
        <v>0</v>
      </c>
      <c r="F244" s="21">
        <f t="shared" si="52"/>
        <v>0</v>
      </c>
      <c r="G244" s="21">
        <f t="shared" si="52"/>
        <v>0</v>
      </c>
      <c r="H244" s="21">
        <f t="shared" si="52"/>
        <v>0</v>
      </c>
      <c r="I244" s="21">
        <f t="shared" si="52"/>
        <v>0</v>
      </c>
      <c r="J244" s="21">
        <f t="shared" si="52"/>
        <v>0</v>
      </c>
      <c r="K244" s="21">
        <f t="shared" si="52"/>
        <v>0</v>
      </c>
      <c r="L244" s="21">
        <f t="shared" si="52"/>
        <v>0</v>
      </c>
      <c r="M244" s="21">
        <f t="shared" si="52"/>
        <v>0</v>
      </c>
      <c r="N244" s="21">
        <f t="shared" si="52"/>
        <v>0</v>
      </c>
      <c r="O244" s="21">
        <f t="shared" si="52"/>
        <v>0</v>
      </c>
      <c r="P244" s="21">
        <f t="shared" si="52"/>
        <v>0</v>
      </c>
      <c r="Q244" s="21">
        <f t="shared" si="52"/>
        <v>0</v>
      </c>
      <c r="R244" s="21">
        <f t="shared" si="52"/>
        <v>0</v>
      </c>
      <c r="S244" s="21">
        <f t="shared" si="52"/>
        <v>0</v>
      </c>
      <c r="T244" s="21">
        <f t="shared" si="52"/>
        <v>0</v>
      </c>
      <c r="U244" s="21">
        <f t="shared" si="52"/>
        <v>0</v>
      </c>
      <c r="V244" s="21">
        <f t="shared" si="52"/>
        <v>0</v>
      </c>
      <c r="W244" s="21">
        <f t="shared" si="52"/>
        <v>0</v>
      </c>
      <c r="X244" s="21">
        <f t="shared" si="52"/>
        <v>0</v>
      </c>
      <c r="Y244" s="21">
        <f t="shared" si="52"/>
        <v>0</v>
      </c>
      <c r="Z244" s="21">
        <f t="shared" si="52"/>
        <v>0</v>
      </c>
      <c r="AA244" s="21">
        <f t="shared" si="52"/>
        <v>0</v>
      </c>
      <c r="AB244" s="21">
        <f t="shared" si="52"/>
        <v>0</v>
      </c>
      <c r="AC244" s="21">
        <f t="shared" si="52"/>
        <v>0</v>
      </c>
      <c r="AD244" s="21">
        <f t="shared" si="52"/>
        <v>0</v>
      </c>
      <c r="AE244" s="21">
        <f t="shared" si="52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3">+C253+C254++C255+C256</f>
        <v>0</v>
      </c>
      <c r="D252" s="21">
        <f t="shared" si="53"/>
        <v>0</v>
      </c>
      <c r="E252" s="21">
        <f t="shared" si="53"/>
        <v>0</v>
      </c>
      <c r="F252" s="21">
        <f t="shared" si="53"/>
        <v>0</v>
      </c>
      <c r="G252" s="21">
        <f t="shared" si="53"/>
        <v>0</v>
      </c>
      <c r="H252" s="21">
        <f t="shared" si="53"/>
        <v>0</v>
      </c>
      <c r="I252" s="21">
        <f t="shared" si="53"/>
        <v>0</v>
      </c>
      <c r="J252" s="21">
        <f t="shared" si="53"/>
        <v>0</v>
      </c>
      <c r="K252" s="21">
        <f t="shared" si="53"/>
        <v>0</v>
      </c>
      <c r="L252" s="21">
        <f t="shared" si="53"/>
        <v>0</v>
      </c>
      <c r="M252" s="21">
        <f t="shared" si="53"/>
        <v>0</v>
      </c>
      <c r="N252" s="21">
        <f t="shared" si="53"/>
        <v>0</v>
      </c>
      <c r="O252" s="21">
        <f t="shared" si="53"/>
        <v>0</v>
      </c>
      <c r="P252" s="21">
        <f t="shared" si="53"/>
        <v>0</v>
      </c>
      <c r="Q252" s="21">
        <f t="shared" si="53"/>
        <v>0</v>
      </c>
      <c r="R252" s="21">
        <f t="shared" si="53"/>
        <v>0</v>
      </c>
      <c r="S252" s="21">
        <f t="shared" si="53"/>
        <v>0</v>
      </c>
      <c r="T252" s="21">
        <f t="shared" si="53"/>
        <v>0</v>
      </c>
      <c r="U252" s="21">
        <f t="shared" si="53"/>
        <v>0</v>
      </c>
      <c r="V252" s="21">
        <f t="shared" si="53"/>
        <v>0</v>
      </c>
      <c r="W252" s="21">
        <f t="shared" si="53"/>
        <v>0</v>
      </c>
      <c r="X252" s="21">
        <f t="shared" si="53"/>
        <v>0</v>
      </c>
      <c r="Y252" s="21">
        <f t="shared" si="53"/>
        <v>0</v>
      </c>
      <c r="Z252" s="21">
        <f t="shared" si="53"/>
        <v>0</v>
      </c>
      <c r="AA252" s="21">
        <f t="shared" si="53"/>
        <v>0</v>
      </c>
      <c r="AB252" s="21">
        <f t="shared" si="53"/>
        <v>0</v>
      </c>
      <c r="AC252" s="21">
        <f t="shared" si="53"/>
        <v>0</v>
      </c>
      <c r="AD252" s="21">
        <f t="shared" si="53"/>
        <v>0</v>
      </c>
      <c r="AE252" s="21">
        <f t="shared" si="53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4">+C258+C269</f>
        <v>0</v>
      </c>
      <c r="D257" s="21">
        <f t="shared" si="54"/>
        <v>0</v>
      </c>
      <c r="E257" s="21">
        <f t="shared" si="54"/>
        <v>0</v>
      </c>
      <c r="F257" s="21">
        <f t="shared" si="54"/>
        <v>0</v>
      </c>
      <c r="G257" s="21">
        <f t="shared" si="54"/>
        <v>0</v>
      </c>
      <c r="H257" s="21">
        <f t="shared" si="54"/>
        <v>0</v>
      </c>
      <c r="I257" s="21">
        <f t="shared" si="54"/>
        <v>0</v>
      </c>
      <c r="J257" s="21">
        <f t="shared" si="54"/>
        <v>0</v>
      </c>
      <c r="K257" s="21">
        <f t="shared" si="54"/>
        <v>0</v>
      </c>
      <c r="L257" s="21">
        <f t="shared" si="54"/>
        <v>0</v>
      </c>
      <c r="M257" s="21">
        <f t="shared" si="54"/>
        <v>0</v>
      </c>
      <c r="N257" s="21">
        <f t="shared" si="54"/>
        <v>0</v>
      </c>
      <c r="O257" s="21">
        <f t="shared" si="54"/>
        <v>0</v>
      </c>
      <c r="P257" s="21">
        <f t="shared" si="54"/>
        <v>0</v>
      </c>
      <c r="Q257" s="21">
        <f t="shared" si="54"/>
        <v>0</v>
      </c>
      <c r="R257" s="21">
        <f t="shared" si="54"/>
        <v>0</v>
      </c>
      <c r="S257" s="21">
        <f t="shared" si="54"/>
        <v>0</v>
      </c>
      <c r="T257" s="21">
        <f t="shared" si="54"/>
        <v>0</v>
      </c>
      <c r="U257" s="21">
        <f t="shared" si="54"/>
        <v>0</v>
      </c>
      <c r="V257" s="21">
        <f t="shared" si="54"/>
        <v>0</v>
      </c>
      <c r="W257" s="21">
        <f t="shared" si="54"/>
        <v>0</v>
      </c>
      <c r="X257" s="21">
        <f t="shared" si="54"/>
        <v>0</v>
      </c>
      <c r="Y257" s="21">
        <f t="shared" si="54"/>
        <v>0</v>
      </c>
      <c r="Z257" s="21">
        <f t="shared" si="54"/>
        <v>0</v>
      </c>
      <c r="AA257" s="21">
        <f t="shared" si="54"/>
        <v>0</v>
      </c>
      <c r="AB257" s="21">
        <f t="shared" si="54"/>
        <v>0</v>
      </c>
      <c r="AC257" s="21">
        <f t="shared" si="54"/>
        <v>0</v>
      </c>
      <c r="AD257" s="21">
        <f t="shared" si="54"/>
        <v>0</v>
      </c>
      <c r="AE257" s="21">
        <f t="shared" si="54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55">+C259+C260+C264+C265+C266+C267+C268</f>
        <v>0</v>
      </c>
      <c r="D258" s="21">
        <f t="shared" si="55"/>
        <v>0</v>
      </c>
      <c r="E258" s="21">
        <f t="shared" si="55"/>
        <v>0</v>
      </c>
      <c r="F258" s="21">
        <f t="shared" si="55"/>
        <v>0</v>
      </c>
      <c r="G258" s="21">
        <f t="shared" si="55"/>
        <v>0</v>
      </c>
      <c r="H258" s="21">
        <f t="shared" si="55"/>
        <v>0</v>
      </c>
      <c r="I258" s="21">
        <f t="shared" si="55"/>
        <v>0</v>
      </c>
      <c r="J258" s="21">
        <f t="shared" si="55"/>
        <v>0</v>
      </c>
      <c r="K258" s="21">
        <f t="shared" si="55"/>
        <v>0</v>
      </c>
      <c r="L258" s="21">
        <f t="shared" si="55"/>
        <v>0</v>
      </c>
      <c r="M258" s="21">
        <f t="shared" si="55"/>
        <v>0</v>
      </c>
      <c r="N258" s="21">
        <f t="shared" si="55"/>
        <v>0</v>
      </c>
      <c r="O258" s="21">
        <f t="shared" si="55"/>
        <v>0</v>
      </c>
      <c r="P258" s="21">
        <f t="shared" si="55"/>
        <v>0</v>
      </c>
      <c r="Q258" s="21">
        <f t="shared" si="55"/>
        <v>0</v>
      </c>
      <c r="R258" s="21">
        <f t="shared" si="55"/>
        <v>0</v>
      </c>
      <c r="S258" s="21">
        <f t="shared" si="55"/>
        <v>0</v>
      </c>
      <c r="T258" s="21">
        <f t="shared" si="55"/>
        <v>0</v>
      </c>
      <c r="U258" s="21">
        <f t="shared" si="55"/>
        <v>0</v>
      </c>
      <c r="V258" s="21">
        <f t="shared" si="55"/>
        <v>0</v>
      </c>
      <c r="W258" s="21">
        <f t="shared" si="55"/>
        <v>0</v>
      </c>
      <c r="X258" s="21">
        <f t="shared" si="55"/>
        <v>0</v>
      </c>
      <c r="Y258" s="21">
        <f t="shared" si="55"/>
        <v>0</v>
      </c>
      <c r="Z258" s="21">
        <f t="shared" si="55"/>
        <v>0</v>
      </c>
      <c r="AA258" s="21">
        <f t="shared" si="55"/>
        <v>0</v>
      </c>
      <c r="AB258" s="21">
        <f t="shared" si="55"/>
        <v>0</v>
      </c>
      <c r="AC258" s="21">
        <f t="shared" si="55"/>
        <v>0</v>
      </c>
      <c r="AD258" s="21">
        <f t="shared" si="55"/>
        <v>0</v>
      </c>
      <c r="AE258" s="21">
        <f t="shared" si="55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:AE260" si="56">+C261+C262+C263</f>
        <v>0</v>
      </c>
      <c r="D260" s="21">
        <f t="shared" si="56"/>
        <v>0</v>
      </c>
      <c r="E260" s="21">
        <f t="shared" si="56"/>
        <v>0</v>
      </c>
      <c r="F260" s="21">
        <f t="shared" si="56"/>
        <v>0</v>
      </c>
      <c r="G260" s="21">
        <f t="shared" si="56"/>
        <v>0</v>
      </c>
      <c r="H260" s="21">
        <f t="shared" si="56"/>
        <v>0</v>
      </c>
      <c r="I260" s="21">
        <f t="shared" si="56"/>
        <v>0</v>
      </c>
      <c r="J260" s="21">
        <f t="shared" si="56"/>
        <v>0</v>
      </c>
      <c r="K260" s="21">
        <f t="shared" si="56"/>
        <v>0</v>
      </c>
      <c r="L260" s="21">
        <f t="shared" si="56"/>
        <v>0</v>
      </c>
      <c r="M260" s="21">
        <f t="shared" si="56"/>
        <v>0</v>
      </c>
      <c r="N260" s="21">
        <f t="shared" si="56"/>
        <v>0</v>
      </c>
      <c r="O260" s="21">
        <f t="shared" si="56"/>
        <v>0</v>
      </c>
      <c r="P260" s="21">
        <f t="shared" si="56"/>
        <v>0</v>
      </c>
      <c r="Q260" s="21">
        <f t="shared" si="56"/>
        <v>0</v>
      </c>
      <c r="R260" s="21">
        <f t="shared" si="56"/>
        <v>0</v>
      </c>
      <c r="S260" s="21">
        <f t="shared" si="56"/>
        <v>0</v>
      </c>
      <c r="T260" s="21">
        <f t="shared" si="56"/>
        <v>0</v>
      </c>
      <c r="U260" s="21">
        <f t="shared" si="56"/>
        <v>0</v>
      </c>
      <c r="V260" s="21">
        <f t="shared" si="56"/>
        <v>0</v>
      </c>
      <c r="W260" s="21">
        <f t="shared" si="56"/>
        <v>0</v>
      </c>
      <c r="X260" s="21">
        <f t="shared" si="56"/>
        <v>0</v>
      </c>
      <c r="Y260" s="21">
        <f t="shared" si="56"/>
        <v>0</v>
      </c>
      <c r="Z260" s="21">
        <f t="shared" si="56"/>
        <v>0</v>
      </c>
      <c r="AA260" s="21">
        <f t="shared" si="56"/>
        <v>0</v>
      </c>
      <c r="AB260" s="21">
        <f t="shared" si="56"/>
        <v>0</v>
      </c>
      <c r="AC260" s="21">
        <f t="shared" si="56"/>
        <v>0</v>
      </c>
      <c r="AD260" s="21">
        <f t="shared" si="56"/>
        <v>0</v>
      </c>
      <c r="AE260" s="21">
        <f t="shared" si="56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57">+C270+C277</f>
        <v>0</v>
      </c>
      <c r="D269" s="21">
        <f t="shared" si="57"/>
        <v>0</v>
      </c>
      <c r="E269" s="21">
        <f t="shared" si="57"/>
        <v>0</v>
      </c>
      <c r="F269" s="21">
        <f t="shared" si="57"/>
        <v>0</v>
      </c>
      <c r="G269" s="21">
        <f t="shared" si="57"/>
        <v>0</v>
      </c>
      <c r="H269" s="21">
        <f t="shared" si="57"/>
        <v>0</v>
      </c>
      <c r="I269" s="21">
        <f t="shared" si="57"/>
        <v>0</v>
      </c>
      <c r="J269" s="21">
        <f t="shared" si="57"/>
        <v>0</v>
      </c>
      <c r="K269" s="21">
        <f t="shared" si="57"/>
        <v>0</v>
      </c>
      <c r="L269" s="21">
        <f t="shared" si="57"/>
        <v>0</v>
      </c>
      <c r="M269" s="21">
        <f t="shared" si="57"/>
        <v>0</v>
      </c>
      <c r="N269" s="21">
        <f t="shared" si="57"/>
        <v>0</v>
      </c>
      <c r="O269" s="21">
        <f t="shared" si="57"/>
        <v>0</v>
      </c>
      <c r="P269" s="21">
        <f t="shared" si="57"/>
        <v>0</v>
      </c>
      <c r="Q269" s="21">
        <f t="shared" si="57"/>
        <v>0</v>
      </c>
      <c r="R269" s="21">
        <f t="shared" si="57"/>
        <v>0</v>
      </c>
      <c r="S269" s="21">
        <f t="shared" si="57"/>
        <v>0</v>
      </c>
      <c r="T269" s="21">
        <f t="shared" si="57"/>
        <v>0</v>
      </c>
      <c r="U269" s="21">
        <f t="shared" si="57"/>
        <v>0</v>
      </c>
      <c r="V269" s="21">
        <f t="shared" si="57"/>
        <v>0</v>
      </c>
      <c r="W269" s="21">
        <f t="shared" si="57"/>
        <v>0</v>
      </c>
      <c r="X269" s="21">
        <f t="shared" si="57"/>
        <v>0</v>
      </c>
      <c r="Y269" s="21">
        <f t="shared" si="57"/>
        <v>0</v>
      </c>
      <c r="Z269" s="21">
        <f t="shared" si="57"/>
        <v>0</v>
      </c>
      <c r="AA269" s="21">
        <f t="shared" si="57"/>
        <v>0</v>
      </c>
      <c r="AB269" s="21">
        <f t="shared" si="57"/>
        <v>0</v>
      </c>
      <c r="AC269" s="21">
        <f t="shared" si="57"/>
        <v>0</v>
      </c>
      <c r="AD269" s="21">
        <f t="shared" si="57"/>
        <v>0</v>
      </c>
      <c r="AE269" s="21">
        <f t="shared" si="57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58">+C271+C272+C276</f>
        <v>0</v>
      </c>
      <c r="D270" s="21">
        <f t="shared" si="58"/>
        <v>0</v>
      </c>
      <c r="E270" s="21">
        <f t="shared" si="58"/>
        <v>0</v>
      </c>
      <c r="F270" s="21">
        <f t="shared" si="58"/>
        <v>0</v>
      </c>
      <c r="G270" s="21">
        <f t="shared" si="58"/>
        <v>0</v>
      </c>
      <c r="H270" s="21">
        <f t="shared" si="58"/>
        <v>0</v>
      </c>
      <c r="I270" s="21">
        <f t="shared" si="58"/>
        <v>0</v>
      </c>
      <c r="J270" s="21">
        <f t="shared" si="58"/>
        <v>0</v>
      </c>
      <c r="K270" s="21">
        <f t="shared" si="58"/>
        <v>0</v>
      </c>
      <c r="L270" s="21">
        <f t="shared" si="58"/>
        <v>0</v>
      </c>
      <c r="M270" s="21">
        <f t="shared" si="58"/>
        <v>0</v>
      </c>
      <c r="N270" s="21">
        <f t="shared" si="58"/>
        <v>0</v>
      </c>
      <c r="O270" s="21">
        <f t="shared" si="58"/>
        <v>0</v>
      </c>
      <c r="P270" s="21">
        <f t="shared" si="58"/>
        <v>0</v>
      </c>
      <c r="Q270" s="21">
        <f t="shared" si="58"/>
        <v>0</v>
      </c>
      <c r="R270" s="21">
        <f t="shared" si="58"/>
        <v>0</v>
      </c>
      <c r="S270" s="21">
        <f t="shared" si="58"/>
        <v>0</v>
      </c>
      <c r="T270" s="21">
        <f t="shared" si="58"/>
        <v>0</v>
      </c>
      <c r="U270" s="21">
        <f t="shared" si="58"/>
        <v>0</v>
      </c>
      <c r="V270" s="21">
        <f t="shared" si="58"/>
        <v>0</v>
      </c>
      <c r="W270" s="21">
        <f t="shared" si="58"/>
        <v>0</v>
      </c>
      <c r="X270" s="21">
        <f t="shared" si="58"/>
        <v>0</v>
      </c>
      <c r="Y270" s="21">
        <f t="shared" si="58"/>
        <v>0</v>
      </c>
      <c r="Z270" s="21">
        <f t="shared" si="58"/>
        <v>0</v>
      </c>
      <c r="AA270" s="21">
        <f t="shared" si="58"/>
        <v>0</v>
      </c>
      <c r="AB270" s="21">
        <f t="shared" si="58"/>
        <v>0</v>
      </c>
      <c r="AC270" s="21">
        <f t="shared" si="58"/>
        <v>0</v>
      </c>
      <c r="AD270" s="21">
        <f t="shared" si="58"/>
        <v>0</v>
      </c>
      <c r="AE270" s="21">
        <f t="shared" si="58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:AE272" si="59">+C273+C274+C275</f>
        <v>0</v>
      </c>
      <c r="D272" s="21">
        <f t="shared" si="59"/>
        <v>0</v>
      </c>
      <c r="E272" s="21">
        <f t="shared" si="59"/>
        <v>0</v>
      </c>
      <c r="F272" s="21">
        <f t="shared" si="59"/>
        <v>0</v>
      </c>
      <c r="G272" s="21">
        <f t="shared" si="59"/>
        <v>0</v>
      </c>
      <c r="H272" s="21">
        <f t="shared" si="59"/>
        <v>0</v>
      </c>
      <c r="I272" s="21">
        <f t="shared" si="59"/>
        <v>0</v>
      </c>
      <c r="J272" s="21">
        <f t="shared" si="59"/>
        <v>0</v>
      </c>
      <c r="K272" s="21">
        <f t="shared" si="59"/>
        <v>0</v>
      </c>
      <c r="L272" s="21">
        <f t="shared" si="59"/>
        <v>0</v>
      </c>
      <c r="M272" s="21">
        <f t="shared" si="59"/>
        <v>0</v>
      </c>
      <c r="N272" s="21">
        <f t="shared" si="59"/>
        <v>0</v>
      </c>
      <c r="O272" s="21">
        <f t="shared" si="59"/>
        <v>0</v>
      </c>
      <c r="P272" s="21">
        <f t="shared" si="59"/>
        <v>0</v>
      </c>
      <c r="Q272" s="21">
        <f t="shared" si="59"/>
        <v>0</v>
      </c>
      <c r="R272" s="21">
        <f t="shared" si="59"/>
        <v>0</v>
      </c>
      <c r="S272" s="21">
        <f t="shared" si="59"/>
        <v>0</v>
      </c>
      <c r="T272" s="21">
        <f t="shared" si="59"/>
        <v>0</v>
      </c>
      <c r="U272" s="21">
        <f t="shared" si="59"/>
        <v>0</v>
      </c>
      <c r="V272" s="21">
        <f t="shared" si="59"/>
        <v>0</v>
      </c>
      <c r="W272" s="21">
        <f t="shared" si="59"/>
        <v>0</v>
      </c>
      <c r="X272" s="21">
        <f t="shared" si="59"/>
        <v>0</v>
      </c>
      <c r="Y272" s="21">
        <f t="shared" si="59"/>
        <v>0</v>
      </c>
      <c r="Z272" s="21">
        <f t="shared" si="59"/>
        <v>0</v>
      </c>
      <c r="AA272" s="21">
        <f t="shared" si="59"/>
        <v>0</v>
      </c>
      <c r="AB272" s="21">
        <f t="shared" si="59"/>
        <v>0</v>
      </c>
      <c r="AC272" s="21">
        <f t="shared" si="59"/>
        <v>0</v>
      </c>
      <c r="AD272" s="21">
        <f t="shared" si="59"/>
        <v>0</v>
      </c>
      <c r="AE272" s="21">
        <f t="shared" si="59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60">+C278+C279+C283+C284+C285</f>
        <v>0</v>
      </c>
      <c r="D277" s="21">
        <f t="shared" si="60"/>
        <v>0</v>
      </c>
      <c r="E277" s="21">
        <f t="shared" si="60"/>
        <v>0</v>
      </c>
      <c r="F277" s="21">
        <f t="shared" si="60"/>
        <v>0</v>
      </c>
      <c r="G277" s="21">
        <f t="shared" si="60"/>
        <v>0</v>
      </c>
      <c r="H277" s="21">
        <f t="shared" si="60"/>
        <v>0</v>
      </c>
      <c r="I277" s="21">
        <f t="shared" si="60"/>
        <v>0</v>
      </c>
      <c r="J277" s="21">
        <f t="shared" si="60"/>
        <v>0</v>
      </c>
      <c r="K277" s="21">
        <f t="shared" si="60"/>
        <v>0</v>
      </c>
      <c r="L277" s="21">
        <f t="shared" si="60"/>
        <v>0</v>
      </c>
      <c r="M277" s="21">
        <f t="shared" si="60"/>
        <v>0</v>
      </c>
      <c r="N277" s="21">
        <f t="shared" si="60"/>
        <v>0</v>
      </c>
      <c r="O277" s="21">
        <f t="shared" si="60"/>
        <v>0</v>
      </c>
      <c r="P277" s="21">
        <f t="shared" si="60"/>
        <v>0</v>
      </c>
      <c r="Q277" s="21">
        <f t="shared" si="60"/>
        <v>0</v>
      </c>
      <c r="R277" s="21">
        <f t="shared" si="60"/>
        <v>0</v>
      </c>
      <c r="S277" s="21">
        <f t="shared" si="60"/>
        <v>0</v>
      </c>
      <c r="T277" s="21">
        <f t="shared" si="60"/>
        <v>0</v>
      </c>
      <c r="U277" s="21">
        <f t="shared" si="60"/>
        <v>0</v>
      </c>
      <c r="V277" s="21">
        <f t="shared" si="60"/>
        <v>0</v>
      </c>
      <c r="W277" s="21">
        <f t="shared" si="60"/>
        <v>0</v>
      </c>
      <c r="X277" s="21">
        <f t="shared" si="60"/>
        <v>0</v>
      </c>
      <c r="Y277" s="21">
        <f t="shared" si="60"/>
        <v>0</v>
      </c>
      <c r="Z277" s="21">
        <f t="shared" si="60"/>
        <v>0</v>
      </c>
      <c r="AA277" s="21">
        <f t="shared" si="60"/>
        <v>0</v>
      </c>
      <c r="AB277" s="21">
        <f t="shared" si="60"/>
        <v>0</v>
      </c>
      <c r="AC277" s="21">
        <f t="shared" si="60"/>
        <v>0</v>
      </c>
      <c r="AD277" s="21">
        <f t="shared" si="60"/>
        <v>0</v>
      </c>
      <c r="AE277" s="21">
        <f t="shared" si="60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:AE279" si="61">+C280+C281+C282</f>
        <v>0</v>
      </c>
      <c r="D279" s="21">
        <f t="shared" si="61"/>
        <v>0</v>
      </c>
      <c r="E279" s="21">
        <f t="shared" si="61"/>
        <v>0</v>
      </c>
      <c r="F279" s="21">
        <f t="shared" si="61"/>
        <v>0</v>
      </c>
      <c r="G279" s="21">
        <f t="shared" si="61"/>
        <v>0</v>
      </c>
      <c r="H279" s="21">
        <f t="shared" si="61"/>
        <v>0</v>
      </c>
      <c r="I279" s="21">
        <f t="shared" si="61"/>
        <v>0</v>
      </c>
      <c r="J279" s="21">
        <f t="shared" si="61"/>
        <v>0</v>
      </c>
      <c r="K279" s="21">
        <f t="shared" si="61"/>
        <v>0</v>
      </c>
      <c r="L279" s="21">
        <f t="shared" si="61"/>
        <v>0</v>
      </c>
      <c r="M279" s="21">
        <f t="shared" si="61"/>
        <v>0</v>
      </c>
      <c r="N279" s="21">
        <f t="shared" si="61"/>
        <v>0</v>
      </c>
      <c r="O279" s="21">
        <f t="shared" si="61"/>
        <v>0</v>
      </c>
      <c r="P279" s="21">
        <f t="shared" si="61"/>
        <v>0</v>
      </c>
      <c r="Q279" s="21">
        <f t="shared" si="61"/>
        <v>0</v>
      </c>
      <c r="R279" s="21">
        <f t="shared" si="61"/>
        <v>0</v>
      </c>
      <c r="S279" s="21">
        <f t="shared" si="61"/>
        <v>0</v>
      </c>
      <c r="T279" s="21">
        <f t="shared" si="61"/>
        <v>0</v>
      </c>
      <c r="U279" s="21">
        <f t="shared" si="61"/>
        <v>0</v>
      </c>
      <c r="V279" s="21">
        <f t="shared" si="61"/>
        <v>0</v>
      </c>
      <c r="W279" s="21">
        <f t="shared" si="61"/>
        <v>0</v>
      </c>
      <c r="X279" s="21">
        <f t="shared" si="61"/>
        <v>0</v>
      </c>
      <c r="Y279" s="21">
        <f t="shared" si="61"/>
        <v>0</v>
      </c>
      <c r="Z279" s="21">
        <f t="shared" si="61"/>
        <v>0</v>
      </c>
      <c r="AA279" s="21">
        <f t="shared" si="61"/>
        <v>0</v>
      </c>
      <c r="AB279" s="21">
        <f t="shared" si="61"/>
        <v>0</v>
      </c>
      <c r="AC279" s="21">
        <f t="shared" si="61"/>
        <v>0</v>
      </c>
      <c r="AD279" s="21">
        <f t="shared" si="61"/>
        <v>0</v>
      </c>
      <c r="AE279" s="21">
        <f t="shared" si="61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2">+C288+C289+C290</f>
        <v>0</v>
      </c>
      <c r="D287" s="21">
        <f t="shared" si="62"/>
        <v>0</v>
      </c>
      <c r="E287" s="21">
        <f t="shared" si="62"/>
        <v>0</v>
      </c>
      <c r="F287" s="21">
        <f t="shared" si="62"/>
        <v>0</v>
      </c>
      <c r="G287" s="21">
        <f t="shared" si="62"/>
        <v>0</v>
      </c>
      <c r="H287" s="21">
        <f t="shared" si="62"/>
        <v>0</v>
      </c>
      <c r="I287" s="21">
        <f t="shared" si="62"/>
        <v>0</v>
      </c>
      <c r="J287" s="21">
        <f t="shared" si="62"/>
        <v>0</v>
      </c>
      <c r="K287" s="21">
        <f t="shared" si="62"/>
        <v>0</v>
      </c>
      <c r="L287" s="21">
        <f t="shared" si="62"/>
        <v>0</v>
      </c>
      <c r="M287" s="21">
        <f t="shared" si="62"/>
        <v>0</v>
      </c>
      <c r="N287" s="21">
        <f t="shared" si="62"/>
        <v>0</v>
      </c>
      <c r="O287" s="21">
        <f t="shared" si="62"/>
        <v>0</v>
      </c>
      <c r="P287" s="21">
        <f t="shared" si="62"/>
        <v>0</v>
      </c>
      <c r="Q287" s="21">
        <f t="shared" si="62"/>
        <v>0</v>
      </c>
      <c r="R287" s="21">
        <f t="shared" si="62"/>
        <v>0</v>
      </c>
      <c r="S287" s="21">
        <f t="shared" si="62"/>
        <v>0</v>
      </c>
      <c r="T287" s="21">
        <f t="shared" si="62"/>
        <v>0</v>
      </c>
      <c r="U287" s="21">
        <f t="shared" si="62"/>
        <v>0</v>
      </c>
      <c r="V287" s="21">
        <f t="shared" si="62"/>
        <v>0</v>
      </c>
      <c r="W287" s="21">
        <f t="shared" si="62"/>
        <v>0</v>
      </c>
      <c r="X287" s="21">
        <f t="shared" si="62"/>
        <v>0</v>
      </c>
      <c r="Y287" s="21">
        <f t="shared" si="62"/>
        <v>0</v>
      </c>
      <c r="Z287" s="21">
        <f t="shared" si="62"/>
        <v>0</v>
      </c>
      <c r="AA287" s="21">
        <f t="shared" si="62"/>
        <v>0</v>
      </c>
      <c r="AB287" s="21">
        <f t="shared" si="62"/>
        <v>0</v>
      </c>
      <c r="AC287" s="21">
        <f t="shared" si="62"/>
        <v>0</v>
      </c>
      <c r="AD287" s="21">
        <f t="shared" si="62"/>
        <v>0</v>
      </c>
      <c r="AE287" s="21">
        <f t="shared" si="62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 t="shared" ref="C291:AE291" si="63">+C292+C293</f>
        <v>0</v>
      </c>
      <c r="D291" s="21">
        <f t="shared" si="63"/>
        <v>0</v>
      </c>
      <c r="E291" s="21">
        <f t="shared" si="63"/>
        <v>0</v>
      </c>
      <c r="F291" s="21">
        <f t="shared" si="63"/>
        <v>0</v>
      </c>
      <c r="G291" s="21">
        <f t="shared" si="63"/>
        <v>0</v>
      </c>
      <c r="H291" s="21">
        <f t="shared" si="63"/>
        <v>0</v>
      </c>
      <c r="I291" s="21">
        <f t="shared" si="63"/>
        <v>0</v>
      </c>
      <c r="J291" s="21">
        <f t="shared" si="63"/>
        <v>0</v>
      </c>
      <c r="K291" s="21">
        <f t="shared" si="63"/>
        <v>0</v>
      </c>
      <c r="L291" s="21">
        <f t="shared" si="63"/>
        <v>0</v>
      </c>
      <c r="M291" s="21">
        <f t="shared" si="63"/>
        <v>0</v>
      </c>
      <c r="N291" s="21">
        <f t="shared" si="63"/>
        <v>0</v>
      </c>
      <c r="O291" s="21">
        <f t="shared" si="63"/>
        <v>0</v>
      </c>
      <c r="P291" s="21">
        <f t="shared" si="63"/>
        <v>0</v>
      </c>
      <c r="Q291" s="21">
        <f t="shared" si="63"/>
        <v>0</v>
      </c>
      <c r="R291" s="21">
        <f t="shared" si="63"/>
        <v>0</v>
      </c>
      <c r="S291" s="21">
        <f t="shared" si="63"/>
        <v>0</v>
      </c>
      <c r="T291" s="21">
        <f t="shared" si="63"/>
        <v>0</v>
      </c>
      <c r="U291" s="21">
        <f t="shared" si="63"/>
        <v>0</v>
      </c>
      <c r="V291" s="21">
        <f t="shared" si="63"/>
        <v>0</v>
      </c>
      <c r="W291" s="21">
        <f t="shared" si="63"/>
        <v>0</v>
      </c>
      <c r="X291" s="21">
        <f t="shared" si="63"/>
        <v>0</v>
      </c>
      <c r="Y291" s="21">
        <f t="shared" si="63"/>
        <v>0</v>
      </c>
      <c r="Z291" s="21">
        <f t="shared" si="63"/>
        <v>0</v>
      </c>
      <c r="AA291" s="21">
        <f t="shared" si="63"/>
        <v>0</v>
      </c>
      <c r="AB291" s="21">
        <f t="shared" si="63"/>
        <v>0</v>
      </c>
      <c r="AC291" s="21">
        <f t="shared" si="63"/>
        <v>0</v>
      </c>
      <c r="AD291" s="21">
        <f t="shared" si="63"/>
        <v>0</v>
      </c>
      <c r="AE291" s="21">
        <f t="shared" si="63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x14ac:dyDescent="0.2">
      <c r="A297" s="12" t="s">
        <v>548</v>
      </c>
      <c r="B297" s="7" t="s">
        <v>804</v>
      </c>
      <c r="C297" s="28">
        <f t="shared" ref="C297:AE297" si="64">+C298+C383+C391+C399+C407+C415+C423+C424</f>
        <v>0</v>
      </c>
      <c r="D297" s="28">
        <f t="shared" si="64"/>
        <v>0</v>
      </c>
      <c r="E297" s="28">
        <f t="shared" si="64"/>
        <v>0</v>
      </c>
      <c r="F297" s="28">
        <f t="shared" si="64"/>
        <v>0</v>
      </c>
      <c r="G297" s="28">
        <f t="shared" si="64"/>
        <v>0</v>
      </c>
      <c r="H297" s="28">
        <f t="shared" si="64"/>
        <v>0</v>
      </c>
      <c r="I297" s="28">
        <f t="shared" si="64"/>
        <v>0</v>
      </c>
      <c r="J297" s="28">
        <f t="shared" si="64"/>
        <v>0</v>
      </c>
      <c r="K297" s="28">
        <f t="shared" si="64"/>
        <v>0</v>
      </c>
      <c r="L297" s="28">
        <f t="shared" si="64"/>
        <v>0</v>
      </c>
      <c r="M297" s="28">
        <f t="shared" si="64"/>
        <v>0</v>
      </c>
      <c r="N297" s="28">
        <f t="shared" si="64"/>
        <v>0</v>
      </c>
      <c r="O297" s="28">
        <f t="shared" si="64"/>
        <v>0</v>
      </c>
      <c r="P297" s="28">
        <f t="shared" si="64"/>
        <v>0</v>
      </c>
      <c r="Q297" s="28">
        <f t="shared" si="64"/>
        <v>0</v>
      </c>
      <c r="R297" s="28">
        <f t="shared" si="64"/>
        <v>0</v>
      </c>
      <c r="S297" s="28">
        <f t="shared" si="64"/>
        <v>0</v>
      </c>
      <c r="T297" s="28">
        <f t="shared" si="64"/>
        <v>0</v>
      </c>
      <c r="U297" s="28">
        <f t="shared" si="64"/>
        <v>0</v>
      </c>
      <c r="V297" s="28">
        <f t="shared" si="64"/>
        <v>0</v>
      </c>
      <c r="W297" s="28">
        <f t="shared" si="64"/>
        <v>0</v>
      </c>
      <c r="X297" s="28">
        <f t="shared" si="64"/>
        <v>0</v>
      </c>
      <c r="Y297" s="28">
        <f t="shared" si="64"/>
        <v>0</v>
      </c>
      <c r="Z297" s="28">
        <f t="shared" si="64"/>
        <v>0</v>
      </c>
      <c r="AA297" s="28">
        <f t="shared" si="64"/>
        <v>0</v>
      </c>
      <c r="AB297" s="28">
        <f t="shared" si="64"/>
        <v>0</v>
      </c>
      <c r="AC297" s="28">
        <f t="shared" si="64"/>
        <v>0</v>
      </c>
      <c r="AD297" s="28">
        <f t="shared" si="64"/>
        <v>0</v>
      </c>
      <c r="AE297" s="28">
        <f t="shared" si="64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65">+C299+C367</f>
        <v>0</v>
      </c>
      <c r="D298" s="21">
        <f t="shared" si="65"/>
        <v>0</v>
      </c>
      <c r="E298" s="21">
        <f t="shared" si="65"/>
        <v>0</v>
      </c>
      <c r="F298" s="21">
        <f t="shared" si="65"/>
        <v>0</v>
      </c>
      <c r="G298" s="21">
        <f t="shared" si="65"/>
        <v>0</v>
      </c>
      <c r="H298" s="21">
        <f t="shared" si="65"/>
        <v>0</v>
      </c>
      <c r="I298" s="21">
        <f t="shared" si="65"/>
        <v>0</v>
      </c>
      <c r="J298" s="21">
        <f t="shared" si="65"/>
        <v>0</v>
      </c>
      <c r="K298" s="21">
        <f t="shared" si="65"/>
        <v>0</v>
      </c>
      <c r="L298" s="21">
        <f t="shared" si="65"/>
        <v>0</v>
      </c>
      <c r="M298" s="21">
        <f t="shared" si="65"/>
        <v>0</v>
      </c>
      <c r="N298" s="21">
        <f t="shared" si="65"/>
        <v>0</v>
      </c>
      <c r="O298" s="21">
        <f t="shared" si="65"/>
        <v>0</v>
      </c>
      <c r="P298" s="21">
        <f t="shared" si="65"/>
        <v>0</v>
      </c>
      <c r="Q298" s="21">
        <f t="shared" si="65"/>
        <v>0</v>
      </c>
      <c r="R298" s="21">
        <f t="shared" si="65"/>
        <v>0</v>
      </c>
      <c r="S298" s="21">
        <f t="shared" si="65"/>
        <v>0</v>
      </c>
      <c r="T298" s="21">
        <f t="shared" si="65"/>
        <v>0</v>
      </c>
      <c r="U298" s="21">
        <f t="shared" si="65"/>
        <v>0</v>
      </c>
      <c r="V298" s="21">
        <f t="shared" si="65"/>
        <v>0</v>
      </c>
      <c r="W298" s="21">
        <f t="shared" si="65"/>
        <v>0</v>
      </c>
      <c r="X298" s="21">
        <f t="shared" si="65"/>
        <v>0</v>
      </c>
      <c r="Y298" s="21">
        <f t="shared" si="65"/>
        <v>0</v>
      </c>
      <c r="Z298" s="21">
        <f t="shared" si="65"/>
        <v>0</v>
      </c>
      <c r="AA298" s="21">
        <f t="shared" si="65"/>
        <v>0</v>
      </c>
      <c r="AB298" s="21">
        <f t="shared" si="65"/>
        <v>0</v>
      </c>
      <c r="AC298" s="21">
        <f t="shared" si="65"/>
        <v>0</v>
      </c>
      <c r="AD298" s="21">
        <f t="shared" si="65"/>
        <v>0</v>
      </c>
      <c r="AE298" s="21">
        <f t="shared" si="65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66">+C300+C349+C364</f>
        <v>0</v>
      </c>
      <c r="D299" s="21">
        <f t="shared" si="66"/>
        <v>0</v>
      </c>
      <c r="E299" s="21">
        <f t="shared" si="66"/>
        <v>0</v>
      </c>
      <c r="F299" s="21">
        <f t="shared" si="66"/>
        <v>0</v>
      </c>
      <c r="G299" s="21">
        <f t="shared" si="66"/>
        <v>0</v>
      </c>
      <c r="H299" s="21">
        <f t="shared" si="66"/>
        <v>0</v>
      </c>
      <c r="I299" s="21">
        <f t="shared" si="66"/>
        <v>0</v>
      </c>
      <c r="J299" s="21">
        <f t="shared" si="66"/>
        <v>0</v>
      </c>
      <c r="K299" s="21">
        <f t="shared" si="66"/>
        <v>0</v>
      </c>
      <c r="L299" s="21">
        <f t="shared" si="66"/>
        <v>0</v>
      </c>
      <c r="M299" s="21">
        <f t="shared" si="66"/>
        <v>0</v>
      </c>
      <c r="N299" s="21">
        <f t="shared" si="66"/>
        <v>0</v>
      </c>
      <c r="O299" s="21">
        <f t="shared" si="66"/>
        <v>0</v>
      </c>
      <c r="P299" s="21">
        <f t="shared" si="66"/>
        <v>0</v>
      </c>
      <c r="Q299" s="21">
        <f t="shared" si="66"/>
        <v>0</v>
      </c>
      <c r="R299" s="21">
        <f t="shared" si="66"/>
        <v>0</v>
      </c>
      <c r="S299" s="21">
        <f t="shared" si="66"/>
        <v>0</v>
      </c>
      <c r="T299" s="21">
        <f t="shared" si="66"/>
        <v>0</v>
      </c>
      <c r="U299" s="21">
        <f t="shared" si="66"/>
        <v>0</v>
      </c>
      <c r="V299" s="21">
        <f t="shared" si="66"/>
        <v>0</v>
      </c>
      <c r="W299" s="21">
        <f t="shared" si="66"/>
        <v>0</v>
      </c>
      <c r="X299" s="21">
        <f t="shared" si="66"/>
        <v>0</v>
      </c>
      <c r="Y299" s="21">
        <f t="shared" si="66"/>
        <v>0</v>
      </c>
      <c r="Z299" s="21">
        <f t="shared" si="66"/>
        <v>0</v>
      </c>
      <c r="AA299" s="21">
        <f t="shared" si="66"/>
        <v>0</v>
      </c>
      <c r="AB299" s="21">
        <f t="shared" si="66"/>
        <v>0</v>
      </c>
      <c r="AC299" s="21">
        <f t="shared" si="66"/>
        <v>0</v>
      </c>
      <c r="AD299" s="21">
        <f t="shared" si="66"/>
        <v>0</v>
      </c>
      <c r="AE299" s="21">
        <f t="shared" si="66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67">+C301+C341</f>
        <v>0</v>
      </c>
      <c r="D300" s="21">
        <f t="shared" si="67"/>
        <v>0</v>
      </c>
      <c r="E300" s="21">
        <f t="shared" si="67"/>
        <v>0</v>
      </c>
      <c r="F300" s="21">
        <f t="shared" si="67"/>
        <v>0</v>
      </c>
      <c r="G300" s="21">
        <f t="shared" si="67"/>
        <v>0</v>
      </c>
      <c r="H300" s="21">
        <f t="shared" si="67"/>
        <v>0</v>
      </c>
      <c r="I300" s="21">
        <f t="shared" si="67"/>
        <v>0</v>
      </c>
      <c r="J300" s="21">
        <f t="shared" si="67"/>
        <v>0</v>
      </c>
      <c r="K300" s="21">
        <f t="shared" si="67"/>
        <v>0</v>
      </c>
      <c r="L300" s="21">
        <f t="shared" si="67"/>
        <v>0</v>
      </c>
      <c r="M300" s="21">
        <f t="shared" si="67"/>
        <v>0</v>
      </c>
      <c r="N300" s="21">
        <f t="shared" si="67"/>
        <v>0</v>
      </c>
      <c r="O300" s="21">
        <f t="shared" si="67"/>
        <v>0</v>
      </c>
      <c r="P300" s="21">
        <f t="shared" si="67"/>
        <v>0</v>
      </c>
      <c r="Q300" s="21">
        <f t="shared" si="67"/>
        <v>0</v>
      </c>
      <c r="R300" s="21">
        <f t="shared" si="67"/>
        <v>0</v>
      </c>
      <c r="S300" s="21">
        <f t="shared" si="67"/>
        <v>0</v>
      </c>
      <c r="T300" s="21">
        <f t="shared" si="67"/>
        <v>0</v>
      </c>
      <c r="U300" s="21">
        <f t="shared" si="67"/>
        <v>0</v>
      </c>
      <c r="V300" s="21">
        <f t="shared" si="67"/>
        <v>0</v>
      </c>
      <c r="W300" s="21">
        <f t="shared" si="67"/>
        <v>0</v>
      </c>
      <c r="X300" s="21">
        <f t="shared" si="67"/>
        <v>0</v>
      </c>
      <c r="Y300" s="21">
        <f t="shared" si="67"/>
        <v>0</v>
      </c>
      <c r="Z300" s="21">
        <f t="shared" si="67"/>
        <v>0</v>
      </c>
      <c r="AA300" s="21">
        <f t="shared" si="67"/>
        <v>0</v>
      </c>
      <c r="AB300" s="21">
        <f t="shared" si="67"/>
        <v>0</v>
      </c>
      <c r="AC300" s="21">
        <f t="shared" si="67"/>
        <v>0</v>
      </c>
      <c r="AD300" s="21">
        <f t="shared" si="67"/>
        <v>0</v>
      </c>
      <c r="AE300" s="21">
        <f t="shared" si="67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8">+C302+C315+C328</f>
        <v>0</v>
      </c>
      <c r="D301" s="21">
        <f t="shared" si="68"/>
        <v>0</v>
      </c>
      <c r="E301" s="21">
        <f t="shared" si="68"/>
        <v>0</v>
      </c>
      <c r="F301" s="21">
        <f t="shared" si="68"/>
        <v>0</v>
      </c>
      <c r="G301" s="21">
        <f t="shared" si="68"/>
        <v>0</v>
      </c>
      <c r="H301" s="21">
        <f t="shared" si="68"/>
        <v>0</v>
      </c>
      <c r="I301" s="21">
        <f t="shared" si="68"/>
        <v>0</v>
      </c>
      <c r="J301" s="21">
        <f t="shared" si="68"/>
        <v>0</v>
      </c>
      <c r="K301" s="21">
        <f t="shared" si="68"/>
        <v>0</v>
      </c>
      <c r="L301" s="21">
        <f t="shared" si="68"/>
        <v>0</v>
      </c>
      <c r="M301" s="21">
        <f t="shared" si="68"/>
        <v>0</v>
      </c>
      <c r="N301" s="21">
        <f t="shared" si="68"/>
        <v>0</v>
      </c>
      <c r="O301" s="21">
        <f t="shared" si="68"/>
        <v>0</v>
      </c>
      <c r="P301" s="21">
        <f t="shared" si="68"/>
        <v>0</v>
      </c>
      <c r="Q301" s="21">
        <f t="shared" si="68"/>
        <v>0</v>
      </c>
      <c r="R301" s="21">
        <f t="shared" si="68"/>
        <v>0</v>
      </c>
      <c r="S301" s="21">
        <f t="shared" si="68"/>
        <v>0</v>
      </c>
      <c r="T301" s="21">
        <f t="shared" si="68"/>
        <v>0</v>
      </c>
      <c r="U301" s="21">
        <f t="shared" si="68"/>
        <v>0</v>
      </c>
      <c r="V301" s="21">
        <f t="shared" si="68"/>
        <v>0</v>
      </c>
      <c r="W301" s="21">
        <f t="shared" si="68"/>
        <v>0</v>
      </c>
      <c r="X301" s="21">
        <f t="shared" si="68"/>
        <v>0</v>
      </c>
      <c r="Y301" s="21">
        <f t="shared" si="68"/>
        <v>0</v>
      </c>
      <c r="Z301" s="21">
        <f t="shared" si="68"/>
        <v>0</v>
      </c>
      <c r="AA301" s="21">
        <f t="shared" si="68"/>
        <v>0</v>
      </c>
      <c r="AB301" s="21">
        <f t="shared" si="68"/>
        <v>0</v>
      </c>
      <c r="AC301" s="21">
        <f t="shared" si="68"/>
        <v>0</v>
      </c>
      <c r="AD301" s="21">
        <f t="shared" si="68"/>
        <v>0</v>
      </c>
      <c r="AE301" s="21">
        <f t="shared" si="68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69">+C303+C304+C305+C306+C307+C308+C309+C310+C311+C312+C313+C314</f>
        <v>0</v>
      </c>
      <c r="D302" s="21">
        <f t="shared" si="69"/>
        <v>0</v>
      </c>
      <c r="E302" s="21">
        <f t="shared" si="69"/>
        <v>0</v>
      </c>
      <c r="F302" s="21">
        <f t="shared" si="69"/>
        <v>0</v>
      </c>
      <c r="G302" s="21">
        <f t="shared" si="69"/>
        <v>0</v>
      </c>
      <c r="H302" s="21">
        <f t="shared" si="69"/>
        <v>0</v>
      </c>
      <c r="I302" s="21">
        <f t="shared" si="69"/>
        <v>0</v>
      </c>
      <c r="J302" s="21">
        <f t="shared" si="69"/>
        <v>0</v>
      </c>
      <c r="K302" s="21">
        <f t="shared" si="69"/>
        <v>0</v>
      </c>
      <c r="L302" s="21">
        <f t="shared" si="69"/>
        <v>0</v>
      </c>
      <c r="M302" s="21">
        <f t="shared" si="69"/>
        <v>0</v>
      </c>
      <c r="N302" s="21">
        <f t="shared" si="69"/>
        <v>0</v>
      </c>
      <c r="O302" s="21">
        <f t="shared" si="69"/>
        <v>0</v>
      </c>
      <c r="P302" s="21">
        <f t="shared" si="69"/>
        <v>0</v>
      </c>
      <c r="Q302" s="21">
        <f t="shared" si="69"/>
        <v>0</v>
      </c>
      <c r="R302" s="21">
        <f t="shared" si="69"/>
        <v>0</v>
      </c>
      <c r="S302" s="21">
        <f t="shared" si="69"/>
        <v>0</v>
      </c>
      <c r="T302" s="21">
        <f t="shared" si="69"/>
        <v>0</v>
      </c>
      <c r="U302" s="21">
        <f t="shared" si="69"/>
        <v>0</v>
      </c>
      <c r="V302" s="21">
        <f t="shared" si="69"/>
        <v>0</v>
      </c>
      <c r="W302" s="21">
        <f t="shared" si="69"/>
        <v>0</v>
      </c>
      <c r="X302" s="21">
        <f t="shared" si="69"/>
        <v>0</v>
      </c>
      <c r="Y302" s="21">
        <f t="shared" si="69"/>
        <v>0</v>
      </c>
      <c r="Z302" s="21">
        <f t="shared" si="69"/>
        <v>0</v>
      </c>
      <c r="AA302" s="21">
        <f t="shared" si="69"/>
        <v>0</v>
      </c>
      <c r="AB302" s="21">
        <f t="shared" si="69"/>
        <v>0</v>
      </c>
      <c r="AC302" s="21">
        <f t="shared" si="69"/>
        <v>0</v>
      </c>
      <c r="AD302" s="21">
        <f t="shared" si="69"/>
        <v>0</v>
      </c>
      <c r="AE302" s="21">
        <f t="shared" si="69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70">+C316+C317+C318+C319+C320+C321+C322+C323+C324+C325+C326+C327</f>
        <v>0</v>
      </c>
      <c r="D315" s="21">
        <f t="shared" si="70"/>
        <v>0</v>
      </c>
      <c r="E315" s="21">
        <f t="shared" si="70"/>
        <v>0</v>
      </c>
      <c r="F315" s="21">
        <f t="shared" si="70"/>
        <v>0</v>
      </c>
      <c r="G315" s="21">
        <f t="shared" si="70"/>
        <v>0</v>
      </c>
      <c r="H315" s="21">
        <f t="shared" si="70"/>
        <v>0</v>
      </c>
      <c r="I315" s="21">
        <f t="shared" si="70"/>
        <v>0</v>
      </c>
      <c r="J315" s="21">
        <f t="shared" si="70"/>
        <v>0</v>
      </c>
      <c r="K315" s="21">
        <f t="shared" si="70"/>
        <v>0</v>
      </c>
      <c r="L315" s="21">
        <f t="shared" si="70"/>
        <v>0</v>
      </c>
      <c r="M315" s="21">
        <f t="shared" si="70"/>
        <v>0</v>
      </c>
      <c r="N315" s="21">
        <f t="shared" si="70"/>
        <v>0</v>
      </c>
      <c r="O315" s="21">
        <f t="shared" si="70"/>
        <v>0</v>
      </c>
      <c r="P315" s="21">
        <f t="shared" si="70"/>
        <v>0</v>
      </c>
      <c r="Q315" s="21">
        <f t="shared" si="70"/>
        <v>0</v>
      </c>
      <c r="R315" s="21">
        <f t="shared" si="70"/>
        <v>0</v>
      </c>
      <c r="S315" s="21">
        <f t="shared" si="70"/>
        <v>0</v>
      </c>
      <c r="T315" s="21">
        <f t="shared" si="70"/>
        <v>0</v>
      </c>
      <c r="U315" s="21">
        <f t="shared" si="70"/>
        <v>0</v>
      </c>
      <c r="V315" s="21">
        <f t="shared" si="70"/>
        <v>0</v>
      </c>
      <c r="W315" s="21">
        <f t="shared" si="70"/>
        <v>0</v>
      </c>
      <c r="X315" s="21">
        <f t="shared" si="70"/>
        <v>0</v>
      </c>
      <c r="Y315" s="21">
        <f t="shared" si="70"/>
        <v>0</v>
      </c>
      <c r="Z315" s="21">
        <f t="shared" si="70"/>
        <v>0</v>
      </c>
      <c r="AA315" s="21">
        <f t="shared" si="70"/>
        <v>0</v>
      </c>
      <c r="AB315" s="21">
        <f t="shared" si="70"/>
        <v>0</v>
      </c>
      <c r="AC315" s="21">
        <f t="shared" si="70"/>
        <v>0</v>
      </c>
      <c r="AD315" s="21">
        <f t="shared" si="70"/>
        <v>0</v>
      </c>
      <c r="AE315" s="21">
        <f t="shared" si="70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71">+C329+C330+C331+C332+C333+C334+C335+C336+C337+C338+C339+C340</f>
        <v>0</v>
      </c>
      <c r="D328" s="21">
        <f t="shared" si="71"/>
        <v>0</v>
      </c>
      <c r="E328" s="21">
        <f t="shared" si="71"/>
        <v>0</v>
      </c>
      <c r="F328" s="21">
        <f t="shared" si="71"/>
        <v>0</v>
      </c>
      <c r="G328" s="21">
        <f t="shared" si="71"/>
        <v>0</v>
      </c>
      <c r="H328" s="21">
        <f t="shared" si="71"/>
        <v>0</v>
      </c>
      <c r="I328" s="21">
        <f t="shared" si="71"/>
        <v>0</v>
      </c>
      <c r="J328" s="21">
        <f t="shared" si="71"/>
        <v>0</v>
      </c>
      <c r="K328" s="21">
        <f t="shared" si="71"/>
        <v>0</v>
      </c>
      <c r="L328" s="21">
        <f t="shared" si="71"/>
        <v>0</v>
      </c>
      <c r="M328" s="21">
        <f t="shared" si="71"/>
        <v>0</v>
      </c>
      <c r="N328" s="21">
        <f t="shared" si="71"/>
        <v>0</v>
      </c>
      <c r="O328" s="21">
        <f t="shared" si="71"/>
        <v>0</v>
      </c>
      <c r="P328" s="21">
        <f t="shared" si="71"/>
        <v>0</v>
      </c>
      <c r="Q328" s="21">
        <f t="shared" si="71"/>
        <v>0</v>
      </c>
      <c r="R328" s="21">
        <f t="shared" si="71"/>
        <v>0</v>
      </c>
      <c r="S328" s="21">
        <f t="shared" si="71"/>
        <v>0</v>
      </c>
      <c r="T328" s="21">
        <f t="shared" si="71"/>
        <v>0</v>
      </c>
      <c r="U328" s="21">
        <f t="shared" si="71"/>
        <v>0</v>
      </c>
      <c r="V328" s="21">
        <f t="shared" si="71"/>
        <v>0</v>
      </c>
      <c r="W328" s="21">
        <f t="shared" si="71"/>
        <v>0</v>
      </c>
      <c r="X328" s="21">
        <f t="shared" si="71"/>
        <v>0</v>
      </c>
      <c r="Y328" s="21">
        <f t="shared" si="71"/>
        <v>0</v>
      </c>
      <c r="Z328" s="21">
        <f t="shared" si="71"/>
        <v>0</v>
      </c>
      <c r="AA328" s="21">
        <f t="shared" si="71"/>
        <v>0</v>
      </c>
      <c r="AB328" s="21">
        <f t="shared" si="71"/>
        <v>0</v>
      </c>
      <c r="AC328" s="21">
        <f t="shared" si="71"/>
        <v>0</v>
      </c>
      <c r="AD328" s="21">
        <f t="shared" si="71"/>
        <v>0</v>
      </c>
      <c r="AE328" s="21">
        <f t="shared" si="71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2">+C342+C343+C344+C345+C346+C347+C348</f>
        <v>0</v>
      </c>
      <c r="D341" s="21">
        <f t="shared" si="72"/>
        <v>0</v>
      </c>
      <c r="E341" s="21">
        <f t="shared" si="72"/>
        <v>0</v>
      </c>
      <c r="F341" s="21">
        <f t="shared" si="72"/>
        <v>0</v>
      </c>
      <c r="G341" s="21">
        <f t="shared" si="72"/>
        <v>0</v>
      </c>
      <c r="H341" s="21">
        <f t="shared" si="72"/>
        <v>0</v>
      </c>
      <c r="I341" s="21">
        <f t="shared" si="72"/>
        <v>0</v>
      </c>
      <c r="J341" s="21">
        <f t="shared" si="72"/>
        <v>0</v>
      </c>
      <c r="K341" s="21">
        <f t="shared" si="72"/>
        <v>0</v>
      </c>
      <c r="L341" s="21">
        <f t="shared" si="72"/>
        <v>0</v>
      </c>
      <c r="M341" s="21">
        <f t="shared" si="72"/>
        <v>0</v>
      </c>
      <c r="N341" s="21">
        <f t="shared" si="72"/>
        <v>0</v>
      </c>
      <c r="O341" s="21">
        <f t="shared" si="72"/>
        <v>0</v>
      </c>
      <c r="P341" s="21">
        <f t="shared" si="72"/>
        <v>0</v>
      </c>
      <c r="Q341" s="21">
        <f t="shared" si="72"/>
        <v>0</v>
      </c>
      <c r="R341" s="21">
        <f t="shared" si="72"/>
        <v>0</v>
      </c>
      <c r="S341" s="21">
        <f t="shared" si="72"/>
        <v>0</v>
      </c>
      <c r="T341" s="21">
        <f t="shared" si="72"/>
        <v>0</v>
      </c>
      <c r="U341" s="21">
        <f t="shared" si="72"/>
        <v>0</v>
      </c>
      <c r="V341" s="21">
        <f t="shared" si="72"/>
        <v>0</v>
      </c>
      <c r="W341" s="21">
        <f t="shared" si="72"/>
        <v>0</v>
      </c>
      <c r="X341" s="21">
        <f t="shared" si="72"/>
        <v>0</v>
      </c>
      <c r="Y341" s="21">
        <f t="shared" si="72"/>
        <v>0</v>
      </c>
      <c r="Z341" s="21">
        <f t="shared" si="72"/>
        <v>0</v>
      </c>
      <c r="AA341" s="21">
        <f t="shared" si="72"/>
        <v>0</v>
      </c>
      <c r="AB341" s="21">
        <f t="shared" si="72"/>
        <v>0</v>
      </c>
      <c r="AC341" s="21">
        <f t="shared" si="72"/>
        <v>0</v>
      </c>
      <c r="AD341" s="21">
        <f t="shared" si="72"/>
        <v>0</v>
      </c>
      <c r="AE341" s="21">
        <f t="shared" si="72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3">+C350+C355+C358+C363</f>
        <v>0</v>
      </c>
      <c r="D349" s="21">
        <f t="shared" si="73"/>
        <v>0</v>
      </c>
      <c r="E349" s="21">
        <f t="shared" si="73"/>
        <v>0</v>
      </c>
      <c r="F349" s="21">
        <f t="shared" si="73"/>
        <v>0</v>
      </c>
      <c r="G349" s="21">
        <f t="shared" si="73"/>
        <v>0</v>
      </c>
      <c r="H349" s="21">
        <f t="shared" si="73"/>
        <v>0</v>
      </c>
      <c r="I349" s="21">
        <f t="shared" si="73"/>
        <v>0</v>
      </c>
      <c r="J349" s="21">
        <f t="shared" si="73"/>
        <v>0</v>
      </c>
      <c r="K349" s="21">
        <f t="shared" si="73"/>
        <v>0</v>
      </c>
      <c r="L349" s="21">
        <f t="shared" si="73"/>
        <v>0</v>
      </c>
      <c r="M349" s="21">
        <f t="shared" si="73"/>
        <v>0</v>
      </c>
      <c r="N349" s="21">
        <f t="shared" si="73"/>
        <v>0</v>
      </c>
      <c r="O349" s="21">
        <f t="shared" si="73"/>
        <v>0</v>
      </c>
      <c r="P349" s="21">
        <f t="shared" si="73"/>
        <v>0</v>
      </c>
      <c r="Q349" s="21">
        <f t="shared" si="73"/>
        <v>0</v>
      </c>
      <c r="R349" s="21">
        <f t="shared" si="73"/>
        <v>0</v>
      </c>
      <c r="S349" s="21">
        <f t="shared" si="73"/>
        <v>0</v>
      </c>
      <c r="T349" s="21">
        <f t="shared" si="73"/>
        <v>0</v>
      </c>
      <c r="U349" s="21">
        <f t="shared" si="73"/>
        <v>0</v>
      </c>
      <c r="V349" s="21">
        <f t="shared" si="73"/>
        <v>0</v>
      </c>
      <c r="W349" s="21">
        <f t="shared" si="73"/>
        <v>0</v>
      </c>
      <c r="X349" s="21">
        <f t="shared" si="73"/>
        <v>0</v>
      </c>
      <c r="Y349" s="21">
        <f t="shared" si="73"/>
        <v>0</v>
      </c>
      <c r="Z349" s="21">
        <f t="shared" si="73"/>
        <v>0</v>
      </c>
      <c r="AA349" s="21">
        <f t="shared" si="73"/>
        <v>0</v>
      </c>
      <c r="AB349" s="21">
        <f t="shared" si="73"/>
        <v>0</v>
      </c>
      <c r="AC349" s="21">
        <f t="shared" si="73"/>
        <v>0</v>
      </c>
      <c r="AD349" s="21">
        <f t="shared" si="73"/>
        <v>0</v>
      </c>
      <c r="AE349" s="21">
        <f t="shared" si="73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4">+C351+C352+C353+C354</f>
        <v>0</v>
      </c>
      <c r="D350" s="21">
        <f t="shared" si="74"/>
        <v>0</v>
      </c>
      <c r="E350" s="21">
        <f t="shared" si="74"/>
        <v>0</v>
      </c>
      <c r="F350" s="21">
        <f t="shared" si="74"/>
        <v>0</v>
      </c>
      <c r="G350" s="21">
        <f t="shared" si="74"/>
        <v>0</v>
      </c>
      <c r="H350" s="21">
        <f t="shared" si="74"/>
        <v>0</v>
      </c>
      <c r="I350" s="21">
        <f t="shared" si="74"/>
        <v>0</v>
      </c>
      <c r="J350" s="21">
        <f t="shared" si="74"/>
        <v>0</v>
      </c>
      <c r="K350" s="21">
        <f t="shared" si="74"/>
        <v>0</v>
      </c>
      <c r="L350" s="21">
        <f t="shared" si="74"/>
        <v>0</v>
      </c>
      <c r="M350" s="21">
        <f t="shared" si="74"/>
        <v>0</v>
      </c>
      <c r="N350" s="21">
        <f t="shared" si="74"/>
        <v>0</v>
      </c>
      <c r="O350" s="21">
        <f t="shared" si="74"/>
        <v>0</v>
      </c>
      <c r="P350" s="21">
        <f t="shared" si="74"/>
        <v>0</v>
      </c>
      <c r="Q350" s="21">
        <f t="shared" si="74"/>
        <v>0</v>
      </c>
      <c r="R350" s="21">
        <f t="shared" si="74"/>
        <v>0</v>
      </c>
      <c r="S350" s="21">
        <f t="shared" si="74"/>
        <v>0</v>
      </c>
      <c r="T350" s="21">
        <f t="shared" si="74"/>
        <v>0</v>
      </c>
      <c r="U350" s="21">
        <f t="shared" si="74"/>
        <v>0</v>
      </c>
      <c r="V350" s="21">
        <f t="shared" si="74"/>
        <v>0</v>
      </c>
      <c r="W350" s="21">
        <f t="shared" si="74"/>
        <v>0</v>
      </c>
      <c r="X350" s="21">
        <f t="shared" si="74"/>
        <v>0</v>
      </c>
      <c r="Y350" s="21">
        <f t="shared" si="74"/>
        <v>0</v>
      </c>
      <c r="Z350" s="21">
        <f t="shared" si="74"/>
        <v>0</v>
      </c>
      <c r="AA350" s="21">
        <f t="shared" si="74"/>
        <v>0</v>
      </c>
      <c r="AB350" s="21">
        <f t="shared" si="74"/>
        <v>0</v>
      </c>
      <c r="AC350" s="21">
        <f t="shared" si="74"/>
        <v>0</v>
      </c>
      <c r="AD350" s="21">
        <f t="shared" si="74"/>
        <v>0</v>
      </c>
      <c r="AE350" s="21">
        <f t="shared" si="74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5">+C356+C357</f>
        <v>0</v>
      </c>
      <c r="D355" s="21">
        <f t="shared" si="75"/>
        <v>0</v>
      </c>
      <c r="E355" s="21">
        <f t="shared" si="75"/>
        <v>0</v>
      </c>
      <c r="F355" s="21">
        <f t="shared" si="75"/>
        <v>0</v>
      </c>
      <c r="G355" s="21">
        <f t="shared" si="75"/>
        <v>0</v>
      </c>
      <c r="H355" s="21">
        <f t="shared" si="75"/>
        <v>0</v>
      </c>
      <c r="I355" s="21">
        <f t="shared" si="75"/>
        <v>0</v>
      </c>
      <c r="J355" s="21">
        <f t="shared" si="75"/>
        <v>0</v>
      </c>
      <c r="K355" s="21">
        <f t="shared" si="75"/>
        <v>0</v>
      </c>
      <c r="L355" s="21">
        <f t="shared" si="75"/>
        <v>0</v>
      </c>
      <c r="M355" s="21">
        <f t="shared" si="75"/>
        <v>0</v>
      </c>
      <c r="N355" s="21">
        <f t="shared" si="75"/>
        <v>0</v>
      </c>
      <c r="O355" s="21">
        <f t="shared" si="75"/>
        <v>0</v>
      </c>
      <c r="P355" s="21">
        <f t="shared" si="75"/>
        <v>0</v>
      </c>
      <c r="Q355" s="21">
        <f t="shared" si="75"/>
        <v>0</v>
      </c>
      <c r="R355" s="21">
        <f t="shared" si="75"/>
        <v>0</v>
      </c>
      <c r="S355" s="21">
        <f t="shared" si="75"/>
        <v>0</v>
      </c>
      <c r="T355" s="21">
        <f t="shared" si="75"/>
        <v>0</v>
      </c>
      <c r="U355" s="21">
        <f t="shared" si="75"/>
        <v>0</v>
      </c>
      <c r="V355" s="21">
        <f t="shared" si="75"/>
        <v>0</v>
      </c>
      <c r="W355" s="21">
        <f t="shared" si="75"/>
        <v>0</v>
      </c>
      <c r="X355" s="21">
        <f t="shared" si="75"/>
        <v>0</v>
      </c>
      <c r="Y355" s="21">
        <f t="shared" si="75"/>
        <v>0</v>
      </c>
      <c r="Z355" s="21">
        <f t="shared" si="75"/>
        <v>0</v>
      </c>
      <c r="AA355" s="21">
        <f t="shared" si="75"/>
        <v>0</v>
      </c>
      <c r="AB355" s="21">
        <f t="shared" si="75"/>
        <v>0</v>
      </c>
      <c r="AC355" s="21">
        <f t="shared" si="75"/>
        <v>0</v>
      </c>
      <c r="AD355" s="21">
        <f t="shared" si="75"/>
        <v>0</v>
      </c>
      <c r="AE355" s="21">
        <f t="shared" si="75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6">+C359+C362</f>
        <v>0</v>
      </c>
      <c r="D358" s="21">
        <f t="shared" si="76"/>
        <v>0</v>
      </c>
      <c r="E358" s="21">
        <f t="shared" si="76"/>
        <v>0</v>
      </c>
      <c r="F358" s="21">
        <f t="shared" si="76"/>
        <v>0</v>
      </c>
      <c r="G358" s="21">
        <f t="shared" si="76"/>
        <v>0</v>
      </c>
      <c r="H358" s="21">
        <f t="shared" si="76"/>
        <v>0</v>
      </c>
      <c r="I358" s="21">
        <f t="shared" si="76"/>
        <v>0</v>
      </c>
      <c r="J358" s="21">
        <f t="shared" si="76"/>
        <v>0</v>
      </c>
      <c r="K358" s="21">
        <f t="shared" si="76"/>
        <v>0</v>
      </c>
      <c r="L358" s="21">
        <f t="shared" si="76"/>
        <v>0</v>
      </c>
      <c r="M358" s="21">
        <f t="shared" si="76"/>
        <v>0</v>
      </c>
      <c r="N358" s="21">
        <f t="shared" si="76"/>
        <v>0</v>
      </c>
      <c r="O358" s="21">
        <f t="shared" si="76"/>
        <v>0</v>
      </c>
      <c r="P358" s="21">
        <f t="shared" si="76"/>
        <v>0</v>
      </c>
      <c r="Q358" s="21">
        <f t="shared" si="76"/>
        <v>0</v>
      </c>
      <c r="R358" s="21">
        <f t="shared" si="76"/>
        <v>0</v>
      </c>
      <c r="S358" s="21">
        <f t="shared" si="76"/>
        <v>0</v>
      </c>
      <c r="T358" s="21">
        <f t="shared" si="76"/>
        <v>0</v>
      </c>
      <c r="U358" s="21">
        <f t="shared" si="76"/>
        <v>0</v>
      </c>
      <c r="V358" s="21">
        <f t="shared" si="76"/>
        <v>0</v>
      </c>
      <c r="W358" s="21">
        <f t="shared" si="76"/>
        <v>0</v>
      </c>
      <c r="X358" s="21">
        <f t="shared" si="76"/>
        <v>0</v>
      </c>
      <c r="Y358" s="21">
        <f t="shared" si="76"/>
        <v>0</v>
      </c>
      <c r="Z358" s="21">
        <f t="shared" si="76"/>
        <v>0</v>
      </c>
      <c r="AA358" s="21">
        <f t="shared" si="76"/>
        <v>0</v>
      </c>
      <c r="AB358" s="21">
        <f t="shared" si="76"/>
        <v>0</v>
      </c>
      <c r="AC358" s="21">
        <f t="shared" si="76"/>
        <v>0</v>
      </c>
      <c r="AD358" s="21">
        <f t="shared" si="76"/>
        <v>0</v>
      </c>
      <c r="AE358" s="21">
        <f t="shared" si="76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7">+C360+C361</f>
        <v>0</v>
      </c>
      <c r="D359" s="21">
        <f t="shared" si="77"/>
        <v>0</v>
      </c>
      <c r="E359" s="21">
        <f t="shared" si="77"/>
        <v>0</v>
      </c>
      <c r="F359" s="21">
        <f t="shared" si="77"/>
        <v>0</v>
      </c>
      <c r="G359" s="21">
        <f t="shared" si="77"/>
        <v>0</v>
      </c>
      <c r="H359" s="21">
        <f t="shared" si="77"/>
        <v>0</v>
      </c>
      <c r="I359" s="21">
        <f t="shared" si="77"/>
        <v>0</v>
      </c>
      <c r="J359" s="21">
        <f t="shared" si="77"/>
        <v>0</v>
      </c>
      <c r="K359" s="21">
        <f t="shared" si="77"/>
        <v>0</v>
      </c>
      <c r="L359" s="21">
        <f t="shared" si="77"/>
        <v>0</v>
      </c>
      <c r="M359" s="21">
        <f t="shared" si="77"/>
        <v>0</v>
      </c>
      <c r="N359" s="21">
        <f t="shared" si="77"/>
        <v>0</v>
      </c>
      <c r="O359" s="21">
        <f t="shared" si="77"/>
        <v>0</v>
      </c>
      <c r="P359" s="21">
        <f t="shared" si="77"/>
        <v>0</v>
      </c>
      <c r="Q359" s="21">
        <f t="shared" si="77"/>
        <v>0</v>
      </c>
      <c r="R359" s="21">
        <f t="shared" si="77"/>
        <v>0</v>
      </c>
      <c r="S359" s="21">
        <f t="shared" si="77"/>
        <v>0</v>
      </c>
      <c r="T359" s="21">
        <f t="shared" si="77"/>
        <v>0</v>
      </c>
      <c r="U359" s="21">
        <f t="shared" si="77"/>
        <v>0</v>
      </c>
      <c r="V359" s="21">
        <f t="shared" si="77"/>
        <v>0</v>
      </c>
      <c r="W359" s="21">
        <f t="shared" si="77"/>
        <v>0</v>
      </c>
      <c r="X359" s="21">
        <f t="shared" si="77"/>
        <v>0</v>
      </c>
      <c r="Y359" s="21">
        <f t="shared" si="77"/>
        <v>0</v>
      </c>
      <c r="Z359" s="21">
        <f t="shared" si="77"/>
        <v>0</v>
      </c>
      <c r="AA359" s="21">
        <f t="shared" si="77"/>
        <v>0</v>
      </c>
      <c r="AB359" s="21">
        <f t="shared" si="77"/>
        <v>0</v>
      </c>
      <c r="AC359" s="21">
        <f t="shared" si="77"/>
        <v>0</v>
      </c>
      <c r="AD359" s="21">
        <f t="shared" si="77"/>
        <v>0</v>
      </c>
      <c r="AE359" s="21">
        <f t="shared" si="77"/>
        <v>0</v>
      </c>
    </row>
    <row r="360" spans="1:31" x14ac:dyDescent="0.2">
      <c r="A360" s="9" t="s">
        <v>624</v>
      </c>
      <c r="B360" s="4" t="s">
        <v>556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x14ac:dyDescent="0.2">
      <c r="A361" s="9" t="s">
        <v>625</v>
      </c>
      <c r="B361" s="4" t="s">
        <v>592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x14ac:dyDescent="0.2">
      <c r="A362" s="9" t="s">
        <v>626</v>
      </c>
      <c r="B362" s="4" t="s">
        <v>627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x14ac:dyDescent="0.2">
      <c r="A363" s="9" t="s">
        <v>628</v>
      </c>
      <c r="B363" s="4" t="s">
        <v>629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x14ac:dyDescent="0.2">
      <c r="A364" s="9" t="s">
        <v>630</v>
      </c>
      <c r="B364" s="4" t="s">
        <v>631</v>
      </c>
      <c r="C364" s="21">
        <f t="shared" ref="C364:AE364" si="78">+C365+C366</f>
        <v>0</v>
      </c>
      <c r="D364" s="21">
        <f t="shared" si="78"/>
        <v>0</v>
      </c>
      <c r="E364" s="21">
        <f t="shared" si="78"/>
        <v>0</v>
      </c>
      <c r="F364" s="21">
        <f t="shared" si="78"/>
        <v>0</v>
      </c>
      <c r="G364" s="21">
        <f t="shared" si="78"/>
        <v>0</v>
      </c>
      <c r="H364" s="21">
        <f t="shared" si="78"/>
        <v>0</v>
      </c>
      <c r="I364" s="21">
        <f t="shared" si="78"/>
        <v>0</v>
      </c>
      <c r="J364" s="21">
        <f t="shared" si="78"/>
        <v>0</v>
      </c>
      <c r="K364" s="21">
        <f t="shared" si="78"/>
        <v>0</v>
      </c>
      <c r="L364" s="21">
        <f t="shared" si="78"/>
        <v>0</v>
      </c>
      <c r="M364" s="21">
        <f t="shared" si="78"/>
        <v>0</v>
      </c>
      <c r="N364" s="21">
        <f t="shared" si="78"/>
        <v>0</v>
      </c>
      <c r="O364" s="21">
        <f t="shared" si="78"/>
        <v>0</v>
      </c>
      <c r="P364" s="21">
        <f t="shared" si="78"/>
        <v>0</v>
      </c>
      <c r="Q364" s="21">
        <f t="shared" si="78"/>
        <v>0</v>
      </c>
      <c r="R364" s="21">
        <f t="shared" si="78"/>
        <v>0</v>
      </c>
      <c r="S364" s="21">
        <f t="shared" si="78"/>
        <v>0</v>
      </c>
      <c r="T364" s="21">
        <f t="shared" si="78"/>
        <v>0</v>
      </c>
      <c r="U364" s="21">
        <f t="shared" si="78"/>
        <v>0</v>
      </c>
      <c r="V364" s="21">
        <f t="shared" si="78"/>
        <v>0</v>
      </c>
      <c r="W364" s="21">
        <f t="shared" si="78"/>
        <v>0</v>
      </c>
      <c r="X364" s="21">
        <f t="shared" si="78"/>
        <v>0</v>
      </c>
      <c r="Y364" s="21">
        <f t="shared" si="78"/>
        <v>0</v>
      </c>
      <c r="Z364" s="21">
        <f t="shared" si="78"/>
        <v>0</v>
      </c>
      <c r="AA364" s="21">
        <f t="shared" si="78"/>
        <v>0</v>
      </c>
      <c r="AB364" s="21">
        <f t="shared" si="78"/>
        <v>0</v>
      </c>
      <c r="AC364" s="21">
        <f t="shared" si="78"/>
        <v>0</v>
      </c>
      <c r="AD364" s="21">
        <f t="shared" si="78"/>
        <v>0</v>
      </c>
      <c r="AE364" s="21">
        <f t="shared" si="78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79">C368+C371+C374+C377+C380</f>
        <v>0</v>
      </c>
      <c r="D367" s="21">
        <f t="shared" si="79"/>
        <v>0</v>
      </c>
      <c r="E367" s="21">
        <f t="shared" si="79"/>
        <v>0</v>
      </c>
      <c r="F367" s="21">
        <f t="shared" si="79"/>
        <v>0</v>
      </c>
      <c r="G367" s="21">
        <f t="shared" si="79"/>
        <v>0</v>
      </c>
      <c r="H367" s="21">
        <f t="shared" si="79"/>
        <v>0</v>
      </c>
      <c r="I367" s="21">
        <f t="shared" si="79"/>
        <v>0</v>
      </c>
      <c r="J367" s="21">
        <f t="shared" si="79"/>
        <v>0</v>
      </c>
      <c r="K367" s="21">
        <f t="shared" si="79"/>
        <v>0</v>
      </c>
      <c r="L367" s="21">
        <f t="shared" si="79"/>
        <v>0</v>
      </c>
      <c r="M367" s="21">
        <f t="shared" si="79"/>
        <v>0</v>
      </c>
      <c r="N367" s="21">
        <f t="shared" si="79"/>
        <v>0</v>
      </c>
      <c r="O367" s="21">
        <f t="shared" si="79"/>
        <v>0</v>
      </c>
      <c r="P367" s="21">
        <f t="shared" si="79"/>
        <v>0</v>
      </c>
      <c r="Q367" s="21">
        <f t="shared" si="79"/>
        <v>0</v>
      </c>
      <c r="R367" s="21">
        <f t="shared" si="79"/>
        <v>0</v>
      </c>
      <c r="S367" s="21">
        <f t="shared" si="79"/>
        <v>0</v>
      </c>
      <c r="T367" s="21">
        <f t="shared" si="79"/>
        <v>0</v>
      </c>
      <c r="U367" s="21">
        <f t="shared" si="79"/>
        <v>0</v>
      </c>
      <c r="V367" s="21">
        <f t="shared" si="79"/>
        <v>0</v>
      </c>
      <c r="W367" s="21">
        <f t="shared" si="79"/>
        <v>0</v>
      </c>
      <c r="X367" s="21">
        <f t="shared" si="79"/>
        <v>0</v>
      </c>
      <c r="Y367" s="21">
        <f t="shared" si="79"/>
        <v>0</v>
      </c>
      <c r="Z367" s="21">
        <f t="shared" si="79"/>
        <v>0</v>
      </c>
      <c r="AA367" s="21">
        <f t="shared" si="79"/>
        <v>0</v>
      </c>
      <c r="AB367" s="21">
        <f t="shared" si="79"/>
        <v>0</v>
      </c>
      <c r="AC367" s="21">
        <f t="shared" si="79"/>
        <v>0</v>
      </c>
      <c r="AD367" s="21">
        <f t="shared" si="79"/>
        <v>0</v>
      </c>
      <c r="AE367" s="21">
        <f t="shared" si="79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80">+C369+C370</f>
        <v>0</v>
      </c>
      <c r="D368" s="21">
        <f t="shared" si="80"/>
        <v>0</v>
      </c>
      <c r="E368" s="21">
        <f t="shared" si="80"/>
        <v>0</v>
      </c>
      <c r="F368" s="21">
        <f t="shared" si="80"/>
        <v>0</v>
      </c>
      <c r="G368" s="21">
        <f t="shared" si="80"/>
        <v>0</v>
      </c>
      <c r="H368" s="21">
        <f t="shared" si="80"/>
        <v>0</v>
      </c>
      <c r="I368" s="21">
        <f t="shared" si="80"/>
        <v>0</v>
      </c>
      <c r="J368" s="21">
        <f t="shared" si="80"/>
        <v>0</v>
      </c>
      <c r="K368" s="21">
        <f t="shared" si="80"/>
        <v>0</v>
      </c>
      <c r="L368" s="21">
        <f t="shared" si="80"/>
        <v>0</v>
      </c>
      <c r="M368" s="21">
        <f t="shared" si="80"/>
        <v>0</v>
      </c>
      <c r="N368" s="21">
        <f t="shared" si="80"/>
        <v>0</v>
      </c>
      <c r="O368" s="21">
        <f t="shared" si="80"/>
        <v>0</v>
      </c>
      <c r="P368" s="21">
        <f t="shared" si="80"/>
        <v>0</v>
      </c>
      <c r="Q368" s="21">
        <f t="shared" si="80"/>
        <v>0</v>
      </c>
      <c r="R368" s="21">
        <f t="shared" si="80"/>
        <v>0</v>
      </c>
      <c r="S368" s="21">
        <f t="shared" si="80"/>
        <v>0</v>
      </c>
      <c r="T368" s="21">
        <f t="shared" si="80"/>
        <v>0</v>
      </c>
      <c r="U368" s="21">
        <f t="shared" si="80"/>
        <v>0</v>
      </c>
      <c r="V368" s="21">
        <f t="shared" si="80"/>
        <v>0</v>
      </c>
      <c r="W368" s="21">
        <f t="shared" si="80"/>
        <v>0</v>
      </c>
      <c r="X368" s="21">
        <f t="shared" si="80"/>
        <v>0</v>
      </c>
      <c r="Y368" s="21">
        <f t="shared" si="80"/>
        <v>0</v>
      </c>
      <c r="Z368" s="21">
        <f t="shared" si="80"/>
        <v>0</v>
      </c>
      <c r="AA368" s="21">
        <f t="shared" si="80"/>
        <v>0</v>
      </c>
      <c r="AB368" s="21">
        <f t="shared" si="80"/>
        <v>0</v>
      </c>
      <c r="AC368" s="21">
        <f t="shared" si="80"/>
        <v>0</v>
      </c>
      <c r="AD368" s="21">
        <f t="shared" si="80"/>
        <v>0</v>
      </c>
      <c r="AE368" s="21">
        <f t="shared" si="80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81">+C372+C373</f>
        <v>0</v>
      </c>
      <c r="D371" s="21">
        <f t="shared" si="81"/>
        <v>0</v>
      </c>
      <c r="E371" s="21">
        <f t="shared" si="81"/>
        <v>0</v>
      </c>
      <c r="F371" s="21">
        <f t="shared" si="81"/>
        <v>0</v>
      </c>
      <c r="G371" s="21">
        <f t="shared" si="81"/>
        <v>0</v>
      </c>
      <c r="H371" s="21">
        <f t="shared" si="81"/>
        <v>0</v>
      </c>
      <c r="I371" s="21">
        <f t="shared" si="81"/>
        <v>0</v>
      </c>
      <c r="J371" s="21">
        <f t="shared" si="81"/>
        <v>0</v>
      </c>
      <c r="K371" s="21">
        <f t="shared" si="81"/>
        <v>0</v>
      </c>
      <c r="L371" s="21">
        <f t="shared" si="81"/>
        <v>0</v>
      </c>
      <c r="M371" s="21">
        <f t="shared" si="81"/>
        <v>0</v>
      </c>
      <c r="N371" s="21">
        <f t="shared" si="81"/>
        <v>0</v>
      </c>
      <c r="O371" s="21">
        <f t="shared" si="81"/>
        <v>0</v>
      </c>
      <c r="P371" s="21">
        <f t="shared" si="81"/>
        <v>0</v>
      </c>
      <c r="Q371" s="21">
        <f t="shared" si="81"/>
        <v>0</v>
      </c>
      <c r="R371" s="21">
        <f t="shared" si="81"/>
        <v>0</v>
      </c>
      <c r="S371" s="21">
        <f t="shared" si="81"/>
        <v>0</v>
      </c>
      <c r="T371" s="21">
        <f t="shared" si="81"/>
        <v>0</v>
      </c>
      <c r="U371" s="21">
        <f t="shared" si="81"/>
        <v>0</v>
      </c>
      <c r="V371" s="21">
        <f t="shared" si="81"/>
        <v>0</v>
      </c>
      <c r="W371" s="21">
        <f t="shared" si="81"/>
        <v>0</v>
      </c>
      <c r="X371" s="21">
        <f t="shared" si="81"/>
        <v>0</v>
      </c>
      <c r="Y371" s="21">
        <f t="shared" si="81"/>
        <v>0</v>
      </c>
      <c r="Z371" s="21">
        <f t="shared" si="81"/>
        <v>0</v>
      </c>
      <c r="AA371" s="21">
        <f t="shared" si="81"/>
        <v>0</v>
      </c>
      <c r="AB371" s="21">
        <f t="shared" si="81"/>
        <v>0</v>
      </c>
      <c r="AC371" s="21">
        <f t="shared" si="81"/>
        <v>0</v>
      </c>
      <c r="AD371" s="21">
        <f t="shared" si="81"/>
        <v>0</v>
      </c>
      <c r="AE371" s="21">
        <f t="shared" si="81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2">+C375+C376</f>
        <v>0</v>
      </c>
      <c r="D374" s="21">
        <f t="shared" si="82"/>
        <v>0</v>
      </c>
      <c r="E374" s="21">
        <f t="shared" si="82"/>
        <v>0</v>
      </c>
      <c r="F374" s="21">
        <f t="shared" si="82"/>
        <v>0</v>
      </c>
      <c r="G374" s="21">
        <f t="shared" si="82"/>
        <v>0</v>
      </c>
      <c r="H374" s="21">
        <f t="shared" si="82"/>
        <v>0</v>
      </c>
      <c r="I374" s="21">
        <f t="shared" si="82"/>
        <v>0</v>
      </c>
      <c r="J374" s="21">
        <f t="shared" si="82"/>
        <v>0</v>
      </c>
      <c r="K374" s="21">
        <f t="shared" si="82"/>
        <v>0</v>
      </c>
      <c r="L374" s="21">
        <f t="shared" si="82"/>
        <v>0</v>
      </c>
      <c r="M374" s="21">
        <f t="shared" si="82"/>
        <v>0</v>
      </c>
      <c r="N374" s="21">
        <f t="shared" si="82"/>
        <v>0</v>
      </c>
      <c r="O374" s="21">
        <f t="shared" si="82"/>
        <v>0</v>
      </c>
      <c r="P374" s="21">
        <f t="shared" si="82"/>
        <v>0</v>
      </c>
      <c r="Q374" s="21">
        <f t="shared" si="82"/>
        <v>0</v>
      </c>
      <c r="R374" s="21">
        <f t="shared" si="82"/>
        <v>0</v>
      </c>
      <c r="S374" s="21">
        <f t="shared" si="82"/>
        <v>0</v>
      </c>
      <c r="T374" s="21">
        <f t="shared" si="82"/>
        <v>0</v>
      </c>
      <c r="U374" s="21">
        <f t="shared" si="82"/>
        <v>0</v>
      </c>
      <c r="V374" s="21">
        <f t="shared" si="82"/>
        <v>0</v>
      </c>
      <c r="W374" s="21">
        <f t="shared" si="82"/>
        <v>0</v>
      </c>
      <c r="X374" s="21">
        <f t="shared" si="82"/>
        <v>0</v>
      </c>
      <c r="Y374" s="21">
        <f t="shared" si="82"/>
        <v>0</v>
      </c>
      <c r="Z374" s="21">
        <f t="shared" si="82"/>
        <v>0</v>
      </c>
      <c r="AA374" s="21">
        <f t="shared" si="82"/>
        <v>0</v>
      </c>
      <c r="AB374" s="21">
        <f t="shared" si="82"/>
        <v>0</v>
      </c>
      <c r="AC374" s="21">
        <f t="shared" si="82"/>
        <v>0</v>
      </c>
      <c r="AD374" s="21">
        <f t="shared" si="82"/>
        <v>0</v>
      </c>
      <c r="AE374" s="21">
        <f t="shared" si="82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3">+C378+C379</f>
        <v>0</v>
      </c>
      <c r="D377" s="21">
        <f t="shared" si="83"/>
        <v>0</v>
      </c>
      <c r="E377" s="21">
        <f t="shared" si="83"/>
        <v>0</v>
      </c>
      <c r="F377" s="21">
        <f t="shared" si="83"/>
        <v>0</v>
      </c>
      <c r="G377" s="21">
        <f t="shared" si="83"/>
        <v>0</v>
      </c>
      <c r="H377" s="21">
        <f t="shared" si="83"/>
        <v>0</v>
      </c>
      <c r="I377" s="21">
        <f t="shared" si="83"/>
        <v>0</v>
      </c>
      <c r="J377" s="21">
        <f t="shared" si="83"/>
        <v>0</v>
      </c>
      <c r="K377" s="21">
        <f t="shared" si="83"/>
        <v>0</v>
      </c>
      <c r="L377" s="21">
        <f t="shared" si="83"/>
        <v>0</v>
      </c>
      <c r="M377" s="21">
        <f t="shared" si="83"/>
        <v>0</v>
      </c>
      <c r="N377" s="21">
        <f t="shared" si="83"/>
        <v>0</v>
      </c>
      <c r="O377" s="21">
        <f t="shared" si="83"/>
        <v>0</v>
      </c>
      <c r="P377" s="21">
        <f t="shared" si="83"/>
        <v>0</v>
      </c>
      <c r="Q377" s="21">
        <f t="shared" si="83"/>
        <v>0</v>
      </c>
      <c r="R377" s="21">
        <f t="shared" si="83"/>
        <v>0</v>
      </c>
      <c r="S377" s="21">
        <f t="shared" si="83"/>
        <v>0</v>
      </c>
      <c r="T377" s="21">
        <f t="shared" si="83"/>
        <v>0</v>
      </c>
      <c r="U377" s="21">
        <f t="shared" si="83"/>
        <v>0</v>
      </c>
      <c r="V377" s="21">
        <f t="shared" si="83"/>
        <v>0</v>
      </c>
      <c r="W377" s="21">
        <f t="shared" si="83"/>
        <v>0</v>
      </c>
      <c r="X377" s="21">
        <f t="shared" si="83"/>
        <v>0</v>
      </c>
      <c r="Y377" s="21">
        <f t="shared" si="83"/>
        <v>0</v>
      </c>
      <c r="Z377" s="21">
        <f t="shared" si="83"/>
        <v>0</v>
      </c>
      <c r="AA377" s="21">
        <f t="shared" si="83"/>
        <v>0</v>
      </c>
      <c r="AB377" s="21">
        <f t="shared" si="83"/>
        <v>0</v>
      </c>
      <c r="AC377" s="21">
        <f t="shared" si="83"/>
        <v>0</v>
      </c>
      <c r="AD377" s="21">
        <f t="shared" si="83"/>
        <v>0</v>
      </c>
      <c r="AE377" s="21">
        <f t="shared" si="83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4">+C381+C382</f>
        <v>0</v>
      </c>
      <c r="D380" s="21">
        <f t="shared" si="84"/>
        <v>0</v>
      </c>
      <c r="E380" s="21">
        <f t="shared" si="84"/>
        <v>0</v>
      </c>
      <c r="F380" s="21">
        <f t="shared" si="84"/>
        <v>0</v>
      </c>
      <c r="G380" s="21">
        <f t="shared" si="84"/>
        <v>0</v>
      </c>
      <c r="H380" s="21">
        <f t="shared" si="84"/>
        <v>0</v>
      </c>
      <c r="I380" s="21">
        <f t="shared" si="84"/>
        <v>0</v>
      </c>
      <c r="J380" s="21">
        <f t="shared" si="84"/>
        <v>0</v>
      </c>
      <c r="K380" s="21">
        <f t="shared" si="84"/>
        <v>0</v>
      </c>
      <c r="L380" s="21">
        <f t="shared" si="84"/>
        <v>0</v>
      </c>
      <c r="M380" s="21">
        <f t="shared" si="84"/>
        <v>0</v>
      </c>
      <c r="N380" s="21">
        <f t="shared" si="84"/>
        <v>0</v>
      </c>
      <c r="O380" s="21">
        <f t="shared" si="84"/>
        <v>0</v>
      </c>
      <c r="P380" s="21">
        <f t="shared" si="84"/>
        <v>0</v>
      </c>
      <c r="Q380" s="21">
        <f t="shared" si="84"/>
        <v>0</v>
      </c>
      <c r="R380" s="21">
        <f t="shared" si="84"/>
        <v>0</v>
      </c>
      <c r="S380" s="21">
        <f t="shared" si="84"/>
        <v>0</v>
      </c>
      <c r="T380" s="21">
        <f t="shared" si="84"/>
        <v>0</v>
      </c>
      <c r="U380" s="21">
        <f t="shared" si="84"/>
        <v>0</v>
      </c>
      <c r="V380" s="21">
        <f t="shared" si="84"/>
        <v>0</v>
      </c>
      <c r="W380" s="21">
        <f t="shared" si="84"/>
        <v>0</v>
      </c>
      <c r="X380" s="21">
        <f t="shared" si="84"/>
        <v>0</v>
      </c>
      <c r="Y380" s="21">
        <f t="shared" si="84"/>
        <v>0</v>
      </c>
      <c r="Z380" s="21">
        <f t="shared" si="84"/>
        <v>0</v>
      </c>
      <c r="AA380" s="21">
        <f t="shared" si="84"/>
        <v>0</v>
      </c>
      <c r="AB380" s="21">
        <f t="shared" si="84"/>
        <v>0</v>
      </c>
      <c r="AC380" s="21">
        <f t="shared" si="84"/>
        <v>0</v>
      </c>
      <c r="AD380" s="21">
        <f t="shared" si="84"/>
        <v>0</v>
      </c>
      <c r="AE380" s="21">
        <f t="shared" si="84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5">+C384+C385</f>
        <v>0</v>
      </c>
      <c r="D383" s="21">
        <f t="shared" si="85"/>
        <v>0</v>
      </c>
      <c r="E383" s="21">
        <f t="shared" si="85"/>
        <v>0</v>
      </c>
      <c r="F383" s="21">
        <f t="shared" si="85"/>
        <v>0</v>
      </c>
      <c r="G383" s="21">
        <f t="shared" si="85"/>
        <v>0</v>
      </c>
      <c r="H383" s="21">
        <f t="shared" si="85"/>
        <v>0</v>
      </c>
      <c r="I383" s="21">
        <f t="shared" si="85"/>
        <v>0</v>
      </c>
      <c r="J383" s="21">
        <f t="shared" si="85"/>
        <v>0</v>
      </c>
      <c r="K383" s="21">
        <f t="shared" si="85"/>
        <v>0</v>
      </c>
      <c r="L383" s="21">
        <f t="shared" si="85"/>
        <v>0</v>
      </c>
      <c r="M383" s="21">
        <f t="shared" si="85"/>
        <v>0</v>
      </c>
      <c r="N383" s="21">
        <f t="shared" si="85"/>
        <v>0</v>
      </c>
      <c r="O383" s="21">
        <f t="shared" si="85"/>
        <v>0</v>
      </c>
      <c r="P383" s="21">
        <f t="shared" si="85"/>
        <v>0</v>
      </c>
      <c r="Q383" s="21">
        <f t="shared" si="85"/>
        <v>0</v>
      </c>
      <c r="R383" s="21">
        <f t="shared" si="85"/>
        <v>0</v>
      </c>
      <c r="S383" s="21">
        <f t="shared" si="85"/>
        <v>0</v>
      </c>
      <c r="T383" s="21">
        <f t="shared" si="85"/>
        <v>0</v>
      </c>
      <c r="U383" s="21">
        <f t="shared" si="85"/>
        <v>0</v>
      </c>
      <c r="V383" s="21">
        <f t="shared" si="85"/>
        <v>0</v>
      </c>
      <c r="W383" s="21">
        <f t="shared" si="85"/>
        <v>0</v>
      </c>
      <c r="X383" s="21">
        <f t="shared" si="85"/>
        <v>0</v>
      </c>
      <c r="Y383" s="21">
        <f t="shared" si="85"/>
        <v>0</v>
      </c>
      <c r="Z383" s="21">
        <f t="shared" si="85"/>
        <v>0</v>
      </c>
      <c r="AA383" s="21">
        <f t="shared" si="85"/>
        <v>0</v>
      </c>
      <c r="AB383" s="21">
        <f t="shared" si="85"/>
        <v>0</v>
      </c>
      <c r="AC383" s="21">
        <f t="shared" si="85"/>
        <v>0</v>
      </c>
      <c r="AD383" s="21">
        <f t="shared" si="85"/>
        <v>0</v>
      </c>
      <c r="AE383" s="21">
        <f t="shared" si="85"/>
        <v>0</v>
      </c>
    </row>
    <row r="384" spans="1:31" x14ac:dyDescent="0.2">
      <c r="A384" s="9" t="s">
        <v>669</v>
      </c>
      <c r="B384" s="4" t="s">
        <v>670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6">+C392+C393</f>
        <v>0</v>
      </c>
      <c r="D391" s="21">
        <f t="shared" si="86"/>
        <v>0</v>
      </c>
      <c r="E391" s="21">
        <f t="shared" si="86"/>
        <v>0</v>
      </c>
      <c r="F391" s="21">
        <f t="shared" si="86"/>
        <v>0</v>
      </c>
      <c r="G391" s="21">
        <f t="shared" si="86"/>
        <v>0</v>
      </c>
      <c r="H391" s="21">
        <f t="shared" si="86"/>
        <v>0</v>
      </c>
      <c r="I391" s="21">
        <f t="shared" si="86"/>
        <v>0</v>
      </c>
      <c r="J391" s="21">
        <f t="shared" si="86"/>
        <v>0</v>
      </c>
      <c r="K391" s="21">
        <f t="shared" si="86"/>
        <v>0</v>
      </c>
      <c r="L391" s="21">
        <f t="shared" si="86"/>
        <v>0</v>
      </c>
      <c r="M391" s="21">
        <f t="shared" si="86"/>
        <v>0</v>
      </c>
      <c r="N391" s="21">
        <f t="shared" si="86"/>
        <v>0</v>
      </c>
      <c r="O391" s="21">
        <f t="shared" si="86"/>
        <v>0</v>
      </c>
      <c r="P391" s="21">
        <f t="shared" si="86"/>
        <v>0</v>
      </c>
      <c r="Q391" s="21">
        <f t="shared" si="86"/>
        <v>0</v>
      </c>
      <c r="R391" s="21">
        <f t="shared" si="86"/>
        <v>0</v>
      </c>
      <c r="S391" s="21">
        <f t="shared" si="86"/>
        <v>0</v>
      </c>
      <c r="T391" s="21">
        <f t="shared" si="86"/>
        <v>0</v>
      </c>
      <c r="U391" s="21">
        <f t="shared" si="86"/>
        <v>0</v>
      </c>
      <c r="V391" s="21">
        <f t="shared" si="86"/>
        <v>0</v>
      </c>
      <c r="W391" s="21">
        <f t="shared" si="86"/>
        <v>0</v>
      </c>
      <c r="X391" s="21">
        <f t="shared" si="86"/>
        <v>0</v>
      </c>
      <c r="Y391" s="21">
        <f t="shared" si="86"/>
        <v>0</v>
      </c>
      <c r="Z391" s="21">
        <f t="shared" si="86"/>
        <v>0</v>
      </c>
      <c r="AA391" s="21">
        <f t="shared" si="86"/>
        <v>0</v>
      </c>
      <c r="AB391" s="21">
        <f t="shared" si="86"/>
        <v>0</v>
      </c>
      <c r="AC391" s="21">
        <f t="shared" si="86"/>
        <v>0</v>
      </c>
      <c r="AD391" s="21">
        <f t="shared" si="86"/>
        <v>0</v>
      </c>
      <c r="AE391" s="21">
        <f t="shared" si="86"/>
        <v>0</v>
      </c>
    </row>
    <row r="392" spans="1:31" x14ac:dyDescent="0.2">
      <c r="A392" s="9" t="s">
        <v>679</v>
      </c>
      <c r="B392" s="4" t="s">
        <v>680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x14ac:dyDescent="0.2">
      <c r="A393" s="9" t="s">
        <v>681</v>
      </c>
      <c r="B393" s="4" t="s">
        <v>682</v>
      </c>
      <c r="C393" s="21">
        <f t="shared" ref="C393:AE393" si="87">+C394+C395+C396+C397+C398</f>
        <v>0</v>
      </c>
      <c r="D393" s="21">
        <f t="shared" si="87"/>
        <v>0</v>
      </c>
      <c r="E393" s="21">
        <f t="shared" si="87"/>
        <v>0</v>
      </c>
      <c r="F393" s="21">
        <f t="shared" si="87"/>
        <v>0</v>
      </c>
      <c r="G393" s="21">
        <f t="shared" si="87"/>
        <v>0</v>
      </c>
      <c r="H393" s="21">
        <f t="shared" si="87"/>
        <v>0</v>
      </c>
      <c r="I393" s="21">
        <f t="shared" si="87"/>
        <v>0</v>
      </c>
      <c r="J393" s="21">
        <f t="shared" si="87"/>
        <v>0</v>
      </c>
      <c r="K393" s="21">
        <f t="shared" si="87"/>
        <v>0</v>
      </c>
      <c r="L393" s="21">
        <f t="shared" si="87"/>
        <v>0</v>
      </c>
      <c r="M393" s="21">
        <f t="shared" si="87"/>
        <v>0</v>
      </c>
      <c r="N393" s="21">
        <f t="shared" si="87"/>
        <v>0</v>
      </c>
      <c r="O393" s="21">
        <f t="shared" si="87"/>
        <v>0</v>
      </c>
      <c r="P393" s="21">
        <f t="shared" si="87"/>
        <v>0</v>
      </c>
      <c r="Q393" s="21">
        <f t="shared" si="87"/>
        <v>0</v>
      </c>
      <c r="R393" s="21">
        <f t="shared" si="87"/>
        <v>0</v>
      </c>
      <c r="S393" s="21">
        <f t="shared" si="87"/>
        <v>0</v>
      </c>
      <c r="T393" s="21">
        <f t="shared" si="87"/>
        <v>0</v>
      </c>
      <c r="U393" s="21">
        <f t="shared" si="87"/>
        <v>0</v>
      </c>
      <c r="V393" s="21">
        <f t="shared" si="87"/>
        <v>0</v>
      </c>
      <c r="W393" s="21">
        <f t="shared" si="87"/>
        <v>0</v>
      </c>
      <c r="X393" s="21">
        <f t="shared" si="87"/>
        <v>0</v>
      </c>
      <c r="Y393" s="21">
        <f t="shared" si="87"/>
        <v>0</v>
      </c>
      <c r="Z393" s="21">
        <f t="shared" si="87"/>
        <v>0</v>
      </c>
      <c r="AA393" s="21">
        <f t="shared" si="87"/>
        <v>0</v>
      </c>
      <c r="AB393" s="21">
        <f t="shared" si="87"/>
        <v>0</v>
      </c>
      <c r="AC393" s="21">
        <f t="shared" si="87"/>
        <v>0</v>
      </c>
      <c r="AD393" s="21">
        <f t="shared" si="87"/>
        <v>0</v>
      </c>
      <c r="AE393" s="21">
        <f t="shared" si="87"/>
        <v>0</v>
      </c>
    </row>
    <row r="394" spans="1:31" x14ac:dyDescent="0.2">
      <c r="A394" s="9" t="s">
        <v>683</v>
      </c>
      <c r="B394" s="4" t="s">
        <v>550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8">+C400+C401</f>
        <v>0</v>
      </c>
      <c r="D399" s="21">
        <f t="shared" si="88"/>
        <v>0</v>
      </c>
      <c r="E399" s="21">
        <f t="shared" si="88"/>
        <v>0</v>
      </c>
      <c r="F399" s="21">
        <f t="shared" si="88"/>
        <v>0</v>
      </c>
      <c r="G399" s="21">
        <f t="shared" si="88"/>
        <v>0</v>
      </c>
      <c r="H399" s="21">
        <f t="shared" si="88"/>
        <v>0</v>
      </c>
      <c r="I399" s="21">
        <f t="shared" si="88"/>
        <v>0</v>
      </c>
      <c r="J399" s="21">
        <f t="shared" si="88"/>
        <v>0</v>
      </c>
      <c r="K399" s="21">
        <f t="shared" si="88"/>
        <v>0</v>
      </c>
      <c r="L399" s="21">
        <f t="shared" si="88"/>
        <v>0</v>
      </c>
      <c r="M399" s="21">
        <f t="shared" si="88"/>
        <v>0</v>
      </c>
      <c r="N399" s="21">
        <f t="shared" si="88"/>
        <v>0</v>
      </c>
      <c r="O399" s="21">
        <f t="shared" si="88"/>
        <v>0</v>
      </c>
      <c r="P399" s="21">
        <f t="shared" si="88"/>
        <v>0</v>
      </c>
      <c r="Q399" s="21">
        <f t="shared" si="88"/>
        <v>0</v>
      </c>
      <c r="R399" s="21">
        <f t="shared" si="88"/>
        <v>0</v>
      </c>
      <c r="S399" s="21">
        <f t="shared" si="88"/>
        <v>0</v>
      </c>
      <c r="T399" s="21">
        <f t="shared" si="88"/>
        <v>0</v>
      </c>
      <c r="U399" s="21">
        <f t="shared" si="88"/>
        <v>0</v>
      </c>
      <c r="V399" s="21">
        <f t="shared" si="88"/>
        <v>0</v>
      </c>
      <c r="W399" s="21">
        <f t="shared" si="88"/>
        <v>0</v>
      </c>
      <c r="X399" s="21">
        <f t="shared" si="88"/>
        <v>0</v>
      </c>
      <c r="Y399" s="21">
        <f t="shared" si="88"/>
        <v>0</v>
      </c>
      <c r="Z399" s="21">
        <f t="shared" si="88"/>
        <v>0</v>
      </c>
      <c r="AA399" s="21">
        <f t="shared" si="88"/>
        <v>0</v>
      </c>
      <c r="AB399" s="21">
        <f t="shared" si="88"/>
        <v>0</v>
      </c>
      <c r="AC399" s="21">
        <f t="shared" si="88"/>
        <v>0</v>
      </c>
      <c r="AD399" s="21">
        <f t="shared" si="88"/>
        <v>0</v>
      </c>
      <c r="AE399" s="21">
        <f t="shared" si="88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89">+C408+C409</f>
        <v>0</v>
      </c>
      <c r="D407" s="21">
        <f t="shared" si="89"/>
        <v>0</v>
      </c>
      <c r="E407" s="21">
        <f t="shared" si="89"/>
        <v>0</v>
      </c>
      <c r="F407" s="21">
        <f t="shared" si="89"/>
        <v>0</v>
      </c>
      <c r="G407" s="21">
        <f t="shared" si="89"/>
        <v>0</v>
      </c>
      <c r="H407" s="21">
        <f t="shared" si="89"/>
        <v>0</v>
      </c>
      <c r="I407" s="21">
        <f t="shared" si="89"/>
        <v>0</v>
      </c>
      <c r="J407" s="21">
        <f t="shared" si="89"/>
        <v>0</v>
      </c>
      <c r="K407" s="21">
        <f t="shared" si="89"/>
        <v>0</v>
      </c>
      <c r="L407" s="21">
        <f t="shared" si="89"/>
        <v>0</v>
      </c>
      <c r="M407" s="21">
        <f t="shared" si="89"/>
        <v>0</v>
      </c>
      <c r="N407" s="21">
        <f t="shared" si="89"/>
        <v>0</v>
      </c>
      <c r="O407" s="21">
        <f t="shared" si="89"/>
        <v>0</v>
      </c>
      <c r="P407" s="21">
        <f t="shared" si="89"/>
        <v>0</v>
      </c>
      <c r="Q407" s="21">
        <f t="shared" si="89"/>
        <v>0</v>
      </c>
      <c r="R407" s="21">
        <f t="shared" si="89"/>
        <v>0</v>
      </c>
      <c r="S407" s="21">
        <f t="shared" si="89"/>
        <v>0</v>
      </c>
      <c r="T407" s="21">
        <f t="shared" si="89"/>
        <v>0</v>
      </c>
      <c r="U407" s="21">
        <f t="shared" si="89"/>
        <v>0</v>
      </c>
      <c r="V407" s="21">
        <f t="shared" si="89"/>
        <v>0</v>
      </c>
      <c r="W407" s="21">
        <f t="shared" si="89"/>
        <v>0</v>
      </c>
      <c r="X407" s="21">
        <f t="shared" si="89"/>
        <v>0</v>
      </c>
      <c r="Y407" s="21">
        <f t="shared" si="89"/>
        <v>0</v>
      </c>
      <c r="Z407" s="21">
        <f t="shared" si="89"/>
        <v>0</v>
      </c>
      <c r="AA407" s="21">
        <f t="shared" si="89"/>
        <v>0</v>
      </c>
      <c r="AB407" s="21">
        <f t="shared" si="89"/>
        <v>0</v>
      </c>
      <c r="AC407" s="21">
        <f t="shared" si="89"/>
        <v>0</v>
      </c>
      <c r="AD407" s="21">
        <f t="shared" si="89"/>
        <v>0</v>
      </c>
      <c r="AE407" s="21">
        <f t="shared" si="89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90">+C410+C411+C412+C413+C414</f>
        <v>0</v>
      </c>
      <c r="D409" s="21">
        <f t="shared" si="90"/>
        <v>0</v>
      </c>
      <c r="E409" s="21">
        <f t="shared" si="90"/>
        <v>0</v>
      </c>
      <c r="F409" s="21">
        <f t="shared" si="90"/>
        <v>0</v>
      </c>
      <c r="G409" s="21">
        <f t="shared" si="90"/>
        <v>0</v>
      </c>
      <c r="H409" s="21">
        <f t="shared" si="90"/>
        <v>0</v>
      </c>
      <c r="I409" s="21">
        <f t="shared" si="90"/>
        <v>0</v>
      </c>
      <c r="J409" s="21">
        <f t="shared" si="90"/>
        <v>0</v>
      </c>
      <c r="K409" s="21">
        <f t="shared" si="90"/>
        <v>0</v>
      </c>
      <c r="L409" s="21">
        <f t="shared" si="90"/>
        <v>0</v>
      </c>
      <c r="M409" s="21">
        <f t="shared" si="90"/>
        <v>0</v>
      </c>
      <c r="N409" s="21">
        <f t="shared" si="90"/>
        <v>0</v>
      </c>
      <c r="O409" s="21">
        <f t="shared" si="90"/>
        <v>0</v>
      </c>
      <c r="P409" s="21">
        <f t="shared" si="90"/>
        <v>0</v>
      </c>
      <c r="Q409" s="21">
        <f t="shared" si="90"/>
        <v>0</v>
      </c>
      <c r="R409" s="21">
        <f t="shared" si="90"/>
        <v>0</v>
      </c>
      <c r="S409" s="21">
        <f t="shared" si="90"/>
        <v>0</v>
      </c>
      <c r="T409" s="21">
        <f t="shared" si="90"/>
        <v>0</v>
      </c>
      <c r="U409" s="21">
        <f t="shared" si="90"/>
        <v>0</v>
      </c>
      <c r="V409" s="21">
        <f t="shared" si="90"/>
        <v>0</v>
      </c>
      <c r="W409" s="21">
        <f t="shared" si="90"/>
        <v>0</v>
      </c>
      <c r="X409" s="21">
        <f t="shared" si="90"/>
        <v>0</v>
      </c>
      <c r="Y409" s="21">
        <f t="shared" si="90"/>
        <v>0</v>
      </c>
      <c r="Z409" s="21">
        <f t="shared" si="90"/>
        <v>0</v>
      </c>
      <c r="AA409" s="21">
        <f t="shared" si="90"/>
        <v>0</v>
      </c>
      <c r="AB409" s="21">
        <f t="shared" si="90"/>
        <v>0</v>
      </c>
      <c r="AC409" s="21">
        <f t="shared" si="90"/>
        <v>0</v>
      </c>
      <c r="AD409" s="21">
        <f t="shared" si="90"/>
        <v>0</v>
      </c>
      <c r="AE409" s="21">
        <f t="shared" si="90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91">+C416+C417</f>
        <v>0</v>
      </c>
      <c r="D415" s="21">
        <f t="shared" si="91"/>
        <v>0</v>
      </c>
      <c r="E415" s="21">
        <f t="shared" si="91"/>
        <v>0</v>
      </c>
      <c r="F415" s="21">
        <f t="shared" si="91"/>
        <v>0</v>
      </c>
      <c r="G415" s="21">
        <f t="shared" si="91"/>
        <v>0</v>
      </c>
      <c r="H415" s="21">
        <f t="shared" si="91"/>
        <v>0</v>
      </c>
      <c r="I415" s="21">
        <f t="shared" si="91"/>
        <v>0</v>
      </c>
      <c r="J415" s="21">
        <f t="shared" si="91"/>
        <v>0</v>
      </c>
      <c r="K415" s="21">
        <f t="shared" si="91"/>
        <v>0</v>
      </c>
      <c r="L415" s="21">
        <f t="shared" si="91"/>
        <v>0</v>
      </c>
      <c r="M415" s="21">
        <f t="shared" si="91"/>
        <v>0</v>
      </c>
      <c r="N415" s="21">
        <f t="shared" si="91"/>
        <v>0</v>
      </c>
      <c r="O415" s="21">
        <f t="shared" si="91"/>
        <v>0</v>
      </c>
      <c r="P415" s="21">
        <f t="shared" si="91"/>
        <v>0</v>
      </c>
      <c r="Q415" s="21">
        <f t="shared" si="91"/>
        <v>0</v>
      </c>
      <c r="R415" s="21">
        <f t="shared" si="91"/>
        <v>0</v>
      </c>
      <c r="S415" s="21">
        <f t="shared" si="91"/>
        <v>0</v>
      </c>
      <c r="T415" s="21">
        <f t="shared" si="91"/>
        <v>0</v>
      </c>
      <c r="U415" s="21">
        <f t="shared" si="91"/>
        <v>0</v>
      </c>
      <c r="V415" s="21">
        <f t="shared" si="91"/>
        <v>0</v>
      </c>
      <c r="W415" s="21">
        <f t="shared" si="91"/>
        <v>0</v>
      </c>
      <c r="X415" s="21">
        <f t="shared" si="91"/>
        <v>0</v>
      </c>
      <c r="Y415" s="21">
        <f t="shared" si="91"/>
        <v>0</v>
      </c>
      <c r="Z415" s="21">
        <f t="shared" si="91"/>
        <v>0</v>
      </c>
      <c r="AA415" s="21">
        <f t="shared" si="91"/>
        <v>0</v>
      </c>
      <c r="AB415" s="21">
        <f t="shared" si="91"/>
        <v>0</v>
      </c>
      <c r="AC415" s="21">
        <f t="shared" si="91"/>
        <v>0</v>
      </c>
      <c r="AD415" s="21">
        <f t="shared" si="91"/>
        <v>0</v>
      </c>
      <c r="AE415" s="21">
        <f t="shared" si="91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2">+C418+C419+C420+C421+C422</f>
        <v>0</v>
      </c>
      <c r="D417" s="21">
        <f t="shared" si="92"/>
        <v>0</v>
      </c>
      <c r="E417" s="21">
        <f t="shared" si="92"/>
        <v>0</v>
      </c>
      <c r="F417" s="21">
        <f t="shared" si="92"/>
        <v>0</v>
      </c>
      <c r="G417" s="21">
        <f t="shared" si="92"/>
        <v>0</v>
      </c>
      <c r="H417" s="21">
        <f t="shared" si="92"/>
        <v>0</v>
      </c>
      <c r="I417" s="21">
        <f t="shared" si="92"/>
        <v>0</v>
      </c>
      <c r="J417" s="21">
        <f t="shared" si="92"/>
        <v>0</v>
      </c>
      <c r="K417" s="21">
        <f t="shared" si="92"/>
        <v>0</v>
      </c>
      <c r="L417" s="21">
        <f t="shared" si="92"/>
        <v>0</v>
      </c>
      <c r="M417" s="21">
        <f t="shared" si="92"/>
        <v>0</v>
      </c>
      <c r="N417" s="21">
        <f t="shared" si="92"/>
        <v>0</v>
      </c>
      <c r="O417" s="21">
        <f t="shared" si="92"/>
        <v>0</v>
      </c>
      <c r="P417" s="21">
        <f t="shared" si="92"/>
        <v>0</v>
      </c>
      <c r="Q417" s="21">
        <f t="shared" si="92"/>
        <v>0</v>
      </c>
      <c r="R417" s="21">
        <f t="shared" si="92"/>
        <v>0</v>
      </c>
      <c r="S417" s="21">
        <f t="shared" si="92"/>
        <v>0</v>
      </c>
      <c r="T417" s="21">
        <f t="shared" si="92"/>
        <v>0</v>
      </c>
      <c r="U417" s="21">
        <f t="shared" si="92"/>
        <v>0</v>
      </c>
      <c r="V417" s="21">
        <f t="shared" si="92"/>
        <v>0</v>
      </c>
      <c r="W417" s="21">
        <f t="shared" si="92"/>
        <v>0</v>
      </c>
      <c r="X417" s="21">
        <f t="shared" si="92"/>
        <v>0</v>
      </c>
      <c r="Y417" s="21">
        <f t="shared" si="92"/>
        <v>0</v>
      </c>
      <c r="Z417" s="21">
        <f t="shared" si="92"/>
        <v>0</v>
      </c>
      <c r="AA417" s="21">
        <f t="shared" si="92"/>
        <v>0</v>
      </c>
      <c r="AB417" s="21">
        <f t="shared" si="92"/>
        <v>0</v>
      </c>
      <c r="AC417" s="21">
        <f t="shared" si="92"/>
        <v>0</v>
      </c>
      <c r="AD417" s="21">
        <f t="shared" si="92"/>
        <v>0</v>
      </c>
      <c r="AE417" s="21">
        <f t="shared" si="92"/>
        <v>0</v>
      </c>
    </row>
    <row r="418" spans="1:31" x14ac:dyDescent="0.2">
      <c r="A418" s="9" t="s">
        <v>713</v>
      </c>
      <c r="B418" s="4" t="s">
        <v>550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3">+C426+C430+C431+C434</f>
        <v>0</v>
      </c>
      <c r="D425" s="28">
        <f t="shared" si="93"/>
        <v>0</v>
      </c>
      <c r="E425" s="28">
        <f t="shared" si="93"/>
        <v>0</v>
      </c>
      <c r="F425" s="28">
        <f t="shared" si="93"/>
        <v>0</v>
      </c>
      <c r="G425" s="28">
        <f t="shared" si="93"/>
        <v>0</v>
      </c>
      <c r="H425" s="28">
        <f t="shared" si="93"/>
        <v>0</v>
      </c>
      <c r="I425" s="28">
        <f t="shared" si="93"/>
        <v>0</v>
      </c>
      <c r="J425" s="28">
        <f t="shared" si="93"/>
        <v>0</v>
      </c>
      <c r="K425" s="28">
        <f t="shared" si="93"/>
        <v>0</v>
      </c>
      <c r="L425" s="28">
        <f t="shared" si="93"/>
        <v>0</v>
      </c>
      <c r="M425" s="28">
        <f t="shared" si="93"/>
        <v>0</v>
      </c>
      <c r="N425" s="28">
        <f t="shared" si="93"/>
        <v>0</v>
      </c>
      <c r="O425" s="28">
        <f t="shared" si="93"/>
        <v>0</v>
      </c>
      <c r="P425" s="28">
        <f t="shared" si="93"/>
        <v>0</v>
      </c>
      <c r="Q425" s="28">
        <f t="shared" si="93"/>
        <v>0</v>
      </c>
      <c r="R425" s="28">
        <f t="shared" si="93"/>
        <v>0</v>
      </c>
      <c r="S425" s="28">
        <f t="shared" si="93"/>
        <v>0</v>
      </c>
      <c r="T425" s="28">
        <f t="shared" si="93"/>
        <v>0</v>
      </c>
      <c r="U425" s="28">
        <f t="shared" si="93"/>
        <v>0</v>
      </c>
      <c r="V425" s="28">
        <f t="shared" si="93"/>
        <v>0</v>
      </c>
      <c r="W425" s="28">
        <f t="shared" si="93"/>
        <v>0</v>
      </c>
      <c r="X425" s="28">
        <f t="shared" si="93"/>
        <v>0</v>
      </c>
      <c r="Y425" s="28">
        <f t="shared" si="93"/>
        <v>0</v>
      </c>
      <c r="Z425" s="28">
        <f t="shared" si="93"/>
        <v>0</v>
      </c>
      <c r="AA425" s="28">
        <f t="shared" si="93"/>
        <v>0</v>
      </c>
      <c r="AB425" s="28">
        <f t="shared" si="93"/>
        <v>0</v>
      </c>
      <c r="AC425" s="28">
        <f t="shared" si="93"/>
        <v>0</v>
      </c>
      <c r="AD425" s="28">
        <f t="shared" si="93"/>
        <v>0</v>
      </c>
      <c r="AE425" s="28">
        <f t="shared" si="93"/>
        <v>0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2">
      <c r="A431" s="80" t="s">
        <v>730</v>
      </c>
      <c r="B431" s="4" t="s">
        <v>731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4">+C441+C442</f>
        <v>0</v>
      </c>
      <c r="D440" s="21">
        <f t="shared" si="94"/>
        <v>0</v>
      </c>
      <c r="E440" s="21">
        <f t="shared" si="94"/>
        <v>0</v>
      </c>
      <c r="F440" s="21">
        <f t="shared" si="94"/>
        <v>0</v>
      </c>
      <c r="G440" s="21">
        <f t="shared" si="94"/>
        <v>0</v>
      </c>
      <c r="H440" s="21">
        <f t="shared" si="94"/>
        <v>0</v>
      </c>
      <c r="I440" s="21">
        <f t="shared" si="94"/>
        <v>0</v>
      </c>
      <c r="J440" s="21">
        <f t="shared" si="94"/>
        <v>0</v>
      </c>
      <c r="K440" s="21">
        <f t="shared" si="94"/>
        <v>0</v>
      </c>
      <c r="L440" s="21">
        <f t="shared" si="94"/>
        <v>0</v>
      </c>
      <c r="M440" s="21">
        <f t="shared" si="94"/>
        <v>0</v>
      </c>
      <c r="N440" s="21">
        <f t="shared" si="94"/>
        <v>0</v>
      </c>
      <c r="O440" s="21">
        <f t="shared" si="94"/>
        <v>0</v>
      </c>
      <c r="P440" s="21">
        <f t="shared" si="94"/>
        <v>0</v>
      </c>
      <c r="Q440" s="21">
        <f t="shared" si="94"/>
        <v>0</v>
      </c>
      <c r="R440" s="21">
        <f t="shared" si="94"/>
        <v>0</v>
      </c>
      <c r="S440" s="21">
        <f t="shared" si="94"/>
        <v>0</v>
      </c>
      <c r="T440" s="21">
        <f t="shared" si="94"/>
        <v>0</v>
      </c>
      <c r="U440" s="21">
        <f t="shared" si="94"/>
        <v>0</v>
      </c>
      <c r="V440" s="21">
        <f t="shared" si="94"/>
        <v>0</v>
      </c>
      <c r="W440" s="21">
        <f t="shared" si="94"/>
        <v>0</v>
      </c>
      <c r="X440" s="21">
        <f t="shared" si="94"/>
        <v>0</v>
      </c>
      <c r="Y440" s="21">
        <f t="shared" si="94"/>
        <v>0</v>
      </c>
      <c r="Z440" s="21">
        <f t="shared" si="94"/>
        <v>0</v>
      </c>
      <c r="AA440" s="21">
        <f t="shared" si="94"/>
        <v>0</v>
      </c>
      <c r="AB440" s="21">
        <f t="shared" si="94"/>
        <v>0</v>
      </c>
      <c r="AC440" s="21">
        <f t="shared" si="94"/>
        <v>0</v>
      </c>
      <c r="AD440" s="21">
        <f t="shared" si="94"/>
        <v>0</v>
      </c>
      <c r="AE440" s="21">
        <f t="shared" si="94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95">+C455-C4</f>
        <v>0</v>
      </c>
      <c r="D453" s="71">
        <f t="shared" si="95"/>
        <v>0</v>
      </c>
      <c r="E453" s="71">
        <f t="shared" si="95"/>
        <v>0</v>
      </c>
      <c r="F453" s="71">
        <f t="shared" si="95"/>
        <v>0</v>
      </c>
      <c r="G453" s="71">
        <f t="shared" si="95"/>
        <v>0</v>
      </c>
      <c r="H453" s="71">
        <f t="shared" si="95"/>
        <v>0</v>
      </c>
      <c r="I453" s="71">
        <f t="shared" si="95"/>
        <v>0</v>
      </c>
      <c r="J453" s="71">
        <f t="shared" si="95"/>
        <v>0</v>
      </c>
      <c r="K453" s="71">
        <f t="shared" si="95"/>
        <v>0</v>
      </c>
      <c r="L453" s="71">
        <f t="shared" si="95"/>
        <v>0</v>
      </c>
      <c r="M453" s="71">
        <f t="shared" si="95"/>
        <v>0</v>
      </c>
      <c r="N453" s="71">
        <f t="shared" si="95"/>
        <v>0</v>
      </c>
      <c r="O453" s="71">
        <f t="shared" si="95"/>
        <v>0</v>
      </c>
      <c r="P453" s="71">
        <f t="shared" si="95"/>
        <v>0</v>
      </c>
      <c r="Q453" s="71">
        <f t="shared" si="95"/>
        <v>0</v>
      </c>
      <c r="R453" s="71">
        <f t="shared" si="95"/>
        <v>0</v>
      </c>
      <c r="S453" s="71">
        <f t="shared" si="95"/>
        <v>0</v>
      </c>
      <c r="T453" s="71">
        <f t="shared" si="95"/>
        <v>0</v>
      </c>
      <c r="U453" s="71">
        <f t="shared" si="95"/>
        <v>0</v>
      </c>
      <c r="V453" s="71">
        <f t="shared" si="95"/>
        <v>0</v>
      </c>
      <c r="W453" s="71">
        <f t="shared" si="95"/>
        <v>0</v>
      </c>
      <c r="X453" s="71">
        <f t="shared" si="95"/>
        <v>0</v>
      </c>
      <c r="Y453" s="71">
        <f t="shared" si="95"/>
        <v>0</v>
      </c>
      <c r="Z453" s="71">
        <f t="shared" si="95"/>
        <v>0</v>
      </c>
      <c r="AA453" s="71">
        <f t="shared" si="95"/>
        <v>0</v>
      </c>
      <c r="AB453" s="71">
        <f t="shared" si="95"/>
        <v>0</v>
      </c>
      <c r="AC453" s="71">
        <f t="shared" si="95"/>
        <v>0</v>
      </c>
      <c r="AD453" s="71">
        <f t="shared" si="95"/>
        <v>0</v>
      </c>
      <c r="AE453" s="71">
        <f t="shared" si="95"/>
        <v>0</v>
      </c>
    </row>
    <row r="454" spans="1:31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96">+C456+C471+C524+C555+C576</f>
        <v>0</v>
      </c>
      <c r="D455" s="28">
        <f t="shared" si="96"/>
        <v>0</v>
      </c>
      <c r="E455" s="28">
        <f t="shared" si="96"/>
        <v>0</v>
      </c>
      <c r="F455" s="28">
        <f t="shared" si="96"/>
        <v>0</v>
      </c>
      <c r="G455" s="28">
        <f t="shared" si="96"/>
        <v>0</v>
      </c>
      <c r="H455" s="28">
        <f t="shared" si="96"/>
        <v>0</v>
      </c>
      <c r="I455" s="28">
        <f t="shared" si="96"/>
        <v>0</v>
      </c>
      <c r="J455" s="28">
        <f t="shared" si="96"/>
        <v>0</v>
      </c>
      <c r="K455" s="28">
        <f t="shared" si="96"/>
        <v>0</v>
      </c>
      <c r="L455" s="28">
        <f t="shared" si="96"/>
        <v>0</v>
      </c>
      <c r="M455" s="28">
        <f t="shared" si="96"/>
        <v>0</v>
      </c>
      <c r="N455" s="28">
        <f t="shared" si="96"/>
        <v>0</v>
      </c>
      <c r="O455" s="28">
        <f t="shared" si="96"/>
        <v>0</v>
      </c>
      <c r="P455" s="28">
        <f t="shared" si="96"/>
        <v>0</v>
      </c>
      <c r="Q455" s="28">
        <f t="shared" si="96"/>
        <v>0</v>
      </c>
      <c r="R455" s="28">
        <f t="shared" si="96"/>
        <v>0</v>
      </c>
      <c r="S455" s="28">
        <f t="shared" si="96"/>
        <v>0</v>
      </c>
      <c r="T455" s="28">
        <f t="shared" si="96"/>
        <v>0</v>
      </c>
      <c r="U455" s="28">
        <f t="shared" si="96"/>
        <v>0</v>
      </c>
      <c r="V455" s="28">
        <f t="shared" si="96"/>
        <v>0</v>
      </c>
      <c r="W455" s="28">
        <f t="shared" si="96"/>
        <v>0</v>
      </c>
      <c r="X455" s="28">
        <f t="shared" si="96"/>
        <v>0</v>
      </c>
      <c r="Y455" s="28">
        <f t="shared" si="96"/>
        <v>0</v>
      </c>
      <c r="Z455" s="28">
        <f t="shared" si="96"/>
        <v>0</v>
      </c>
      <c r="AA455" s="28">
        <f t="shared" si="96"/>
        <v>0</v>
      </c>
      <c r="AB455" s="28">
        <f t="shared" si="96"/>
        <v>0</v>
      </c>
      <c r="AC455" s="28">
        <f t="shared" si="96"/>
        <v>0</v>
      </c>
      <c r="AD455" s="28">
        <f t="shared" si="96"/>
        <v>0</v>
      </c>
      <c r="AE455" s="28">
        <f t="shared" si="96"/>
        <v>0</v>
      </c>
    </row>
    <row r="456" spans="1:31" x14ac:dyDescent="0.2">
      <c r="A456" s="6" t="s">
        <v>19</v>
      </c>
      <c r="B456" s="7" t="s">
        <v>20</v>
      </c>
      <c r="C456" s="28">
        <f t="shared" ref="C456:AE456" si="97">+C457+C463+C467</f>
        <v>0</v>
      </c>
      <c r="D456" s="28">
        <f t="shared" si="97"/>
        <v>0</v>
      </c>
      <c r="E456" s="28">
        <f t="shared" si="97"/>
        <v>0</v>
      </c>
      <c r="F456" s="28">
        <f t="shared" si="97"/>
        <v>0</v>
      </c>
      <c r="G456" s="28">
        <f t="shared" si="97"/>
        <v>0</v>
      </c>
      <c r="H456" s="28">
        <f t="shared" si="97"/>
        <v>0</v>
      </c>
      <c r="I456" s="28">
        <f t="shared" si="97"/>
        <v>0</v>
      </c>
      <c r="J456" s="28">
        <f t="shared" si="97"/>
        <v>0</v>
      </c>
      <c r="K456" s="28">
        <f t="shared" si="97"/>
        <v>0</v>
      </c>
      <c r="L456" s="28">
        <f t="shared" si="97"/>
        <v>0</v>
      </c>
      <c r="M456" s="28">
        <f t="shared" si="97"/>
        <v>0</v>
      </c>
      <c r="N456" s="28">
        <f t="shared" si="97"/>
        <v>0</v>
      </c>
      <c r="O456" s="28">
        <f t="shared" si="97"/>
        <v>0</v>
      </c>
      <c r="P456" s="28">
        <f t="shared" si="97"/>
        <v>0</v>
      </c>
      <c r="Q456" s="28">
        <f t="shared" si="97"/>
        <v>0</v>
      </c>
      <c r="R456" s="28">
        <f t="shared" si="97"/>
        <v>0</v>
      </c>
      <c r="S456" s="28">
        <f t="shared" si="97"/>
        <v>0</v>
      </c>
      <c r="T456" s="28">
        <f t="shared" si="97"/>
        <v>0</v>
      </c>
      <c r="U456" s="28">
        <f t="shared" si="97"/>
        <v>0</v>
      </c>
      <c r="V456" s="28">
        <f t="shared" si="97"/>
        <v>0</v>
      </c>
      <c r="W456" s="28">
        <f t="shared" si="97"/>
        <v>0</v>
      </c>
      <c r="X456" s="28">
        <f t="shared" si="97"/>
        <v>0</v>
      </c>
      <c r="Y456" s="28">
        <f t="shared" si="97"/>
        <v>0</v>
      </c>
      <c r="Z456" s="28">
        <f t="shared" si="97"/>
        <v>0</v>
      </c>
      <c r="AA456" s="28">
        <f t="shared" si="97"/>
        <v>0</v>
      </c>
      <c r="AB456" s="28">
        <f t="shared" si="97"/>
        <v>0</v>
      </c>
      <c r="AC456" s="28">
        <f t="shared" si="97"/>
        <v>0</v>
      </c>
      <c r="AD456" s="28">
        <f t="shared" si="97"/>
        <v>0</v>
      </c>
      <c r="AE456" s="28">
        <f t="shared" si="97"/>
        <v>0</v>
      </c>
    </row>
    <row r="457" spans="1:31" x14ac:dyDescent="0.2">
      <c r="A457" s="8" t="s">
        <v>23</v>
      </c>
      <c r="B457" s="4" t="s">
        <v>24</v>
      </c>
      <c r="C457" s="21">
        <f t="shared" ref="C457:AE457" si="98">+C458+C459+C460+C461+C462</f>
        <v>0</v>
      </c>
      <c r="D457" s="21">
        <f t="shared" si="98"/>
        <v>0</v>
      </c>
      <c r="E457" s="21">
        <f t="shared" si="98"/>
        <v>0</v>
      </c>
      <c r="F457" s="21">
        <f t="shared" si="98"/>
        <v>0</v>
      </c>
      <c r="G457" s="21">
        <f t="shared" si="98"/>
        <v>0</v>
      </c>
      <c r="H457" s="21">
        <f t="shared" si="98"/>
        <v>0</v>
      </c>
      <c r="I457" s="21">
        <f t="shared" si="98"/>
        <v>0</v>
      </c>
      <c r="J457" s="21">
        <f t="shared" si="98"/>
        <v>0</v>
      </c>
      <c r="K457" s="21">
        <f t="shared" si="98"/>
        <v>0</v>
      </c>
      <c r="L457" s="21">
        <f t="shared" si="98"/>
        <v>0</v>
      </c>
      <c r="M457" s="21">
        <f t="shared" si="98"/>
        <v>0</v>
      </c>
      <c r="N457" s="21">
        <f t="shared" si="98"/>
        <v>0</v>
      </c>
      <c r="O457" s="21">
        <f t="shared" si="98"/>
        <v>0</v>
      </c>
      <c r="P457" s="21">
        <f t="shared" si="98"/>
        <v>0</v>
      </c>
      <c r="Q457" s="21">
        <f t="shared" si="98"/>
        <v>0</v>
      </c>
      <c r="R457" s="21">
        <f t="shared" si="98"/>
        <v>0</v>
      </c>
      <c r="S457" s="21">
        <f t="shared" si="98"/>
        <v>0</v>
      </c>
      <c r="T457" s="21">
        <f t="shared" si="98"/>
        <v>0</v>
      </c>
      <c r="U457" s="21">
        <f t="shared" si="98"/>
        <v>0</v>
      </c>
      <c r="V457" s="21">
        <f t="shared" si="98"/>
        <v>0</v>
      </c>
      <c r="W457" s="21">
        <f t="shared" si="98"/>
        <v>0</v>
      </c>
      <c r="X457" s="21">
        <f t="shared" si="98"/>
        <v>0</v>
      </c>
      <c r="Y457" s="21">
        <f t="shared" si="98"/>
        <v>0</v>
      </c>
      <c r="Z457" s="21">
        <f t="shared" si="98"/>
        <v>0</v>
      </c>
      <c r="AA457" s="21">
        <f t="shared" si="98"/>
        <v>0</v>
      </c>
      <c r="AB457" s="21">
        <f t="shared" si="98"/>
        <v>0</v>
      </c>
      <c r="AC457" s="21">
        <f t="shared" si="98"/>
        <v>0</v>
      </c>
      <c r="AD457" s="21">
        <f t="shared" si="98"/>
        <v>0</v>
      </c>
      <c r="AE457" s="21">
        <f t="shared" si="98"/>
        <v>0</v>
      </c>
    </row>
    <row r="458" spans="1:31" x14ac:dyDescent="0.2">
      <c r="A458" s="8" t="s">
        <v>25</v>
      </c>
      <c r="B458" s="4" t="s">
        <v>26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2">
      <c r="A459" s="8" t="s">
        <v>43</v>
      </c>
      <c r="B459" s="4" t="s">
        <v>44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2">
      <c r="A460" s="9" t="s">
        <v>71</v>
      </c>
      <c r="B460" s="4" t="s">
        <v>72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2">
      <c r="A461" s="8" t="s">
        <v>115</v>
      </c>
      <c r="B461" s="4" t="s">
        <v>116</v>
      </c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2">
      <c r="A462" s="8" t="s">
        <v>129</v>
      </c>
      <c r="B462" s="4" t="s">
        <v>130</v>
      </c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2">
      <c r="A463" s="9" t="s">
        <v>142</v>
      </c>
      <c r="B463" s="4" t="s">
        <v>143</v>
      </c>
      <c r="C463" s="21">
        <f t="shared" ref="C463:AE463" si="99">+C464+C465+C466</f>
        <v>0</v>
      </c>
      <c r="D463" s="21">
        <f t="shared" si="99"/>
        <v>0</v>
      </c>
      <c r="E463" s="21">
        <f t="shared" si="99"/>
        <v>0</v>
      </c>
      <c r="F463" s="21">
        <f t="shared" si="99"/>
        <v>0</v>
      </c>
      <c r="G463" s="21">
        <f t="shared" si="99"/>
        <v>0</v>
      </c>
      <c r="H463" s="21">
        <f t="shared" si="99"/>
        <v>0</v>
      </c>
      <c r="I463" s="21">
        <f t="shared" si="99"/>
        <v>0</v>
      </c>
      <c r="J463" s="21">
        <f t="shared" si="99"/>
        <v>0</v>
      </c>
      <c r="K463" s="21">
        <f t="shared" si="99"/>
        <v>0</v>
      </c>
      <c r="L463" s="21">
        <f t="shared" si="99"/>
        <v>0</v>
      </c>
      <c r="M463" s="21">
        <f t="shared" si="99"/>
        <v>0</v>
      </c>
      <c r="N463" s="21">
        <f t="shared" si="99"/>
        <v>0</v>
      </c>
      <c r="O463" s="21">
        <f t="shared" si="99"/>
        <v>0</v>
      </c>
      <c r="P463" s="21">
        <f t="shared" si="99"/>
        <v>0</v>
      </c>
      <c r="Q463" s="21">
        <f t="shared" si="99"/>
        <v>0</v>
      </c>
      <c r="R463" s="21">
        <f t="shared" si="99"/>
        <v>0</v>
      </c>
      <c r="S463" s="21">
        <f t="shared" si="99"/>
        <v>0</v>
      </c>
      <c r="T463" s="21">
        <f t="shared" si="99"/>
        <v>0</v>
      </c>
      <c r="U463" s="21">
        <f t="shared" si="99"/>
        <v>0</v>
      </c>
      <c r="V463" s="21">
        <f t="shared" si="99"/>
        <v>0</v>
      </c>
      <c r="W463" s="21">
        <f t="shared" si="99"/>
        <v>0</v>
      </c>
      <c r="X463" s="21">
        <f t="shared" si="99"/>
        <v>0</v>
      </c>
      <c r="Y463" s="21">
        <f t="shared" si="99"/>
        <v>0</v>
      </c>
      <c r="Z463" s="21">
        <f t="shared" si="99"/>
        <v>0</v>
      </c>
      <c r="AA463" s="21">
        <f t="shared" si="99"/>
        <v>0</v>
      </c>
      <c r="AB463" s="21">
        <f t="shared" si="99"/>
        <v>0</v>
      </c>
      <c r="AC463" s="21">
        <f t="shared" si="99"/>
        <v>0</v>
      </c>
      <c r="AD463" s="21">
        <f t="shared" si="99"/>
        <v>0</v>
      </c>
      <c r="AE463" s="21">
        <f t="shared" si="99"/>
        <v>0</v>
      </c>
    </row>
    <row r="464" spans="1:31" x14ac:dyDescent="0.2">
      <c r="A464" s="9" t="s">
        <v>144</v>
      </c>
      <c r="B464" s="4" t="s">
        <v>145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2">
      <c r="A465" s="8" t="s">
        <v>164</v>
      </c>
      <c r="B465" s="4" t="s">
        <v>165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2">
      <c r="A466" s="8" t="s">
        <v>199</v>
      </c>
      <c r="B466" s="4" t="s">
        <v>200</v>
      </c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2">
      <c r="A467" s="9" t="s">
        <v>201</v>
      </c>
      <c r="B467" s="4" t="s">
        <v>202</v>
      </c>
      <c r="C467" s="21">
        <f t="shared" ref="C467:AE467" si="100">+C468+C469+C470</f>
        <v>0</v>
      </c>
      <c r="D467" s="21">
        <f t="shared" si="100"/>
        <v>0</v>
      </c>
      <c r="E467" s="21">
        <f t="shared" si="100"/>
        <v>0</v>
      </c>
      <c r="F467" s="21">
        <f t="shared" si="100"/>
        <v>0</v>
      </c>
      <c r="G467" s="21">
        <f t="shared" si="100"/>
        <v>0</v>
      </c>
      <c r="H467" s="21">
        <f t="shared" si="100"/>
        <v>0</v>
      </c>
      <c r="I467" s="21">
        <f t="shared" si="100"/>
        <v>0</v>
      </c>
      <c r="J467" s="21">
        <f t="shared" si="100"/>
        <v>0</v>
      </c>
      <c r="K467" s="21">
        <f t="shared" si="100"/>
        <v>0</v>
      </c>
      <c r="L467" s="21">
        <f t="shared" si="100"/>
        <v>0</v>
      </c>
      <c r="M467" s="21">
        <f t="shared" si="100"/>
        <v>0</v>
      </c>
      <c r="N467" s="21">
        <f t="shared" si="100"/>
        <v>0</v>
      </c>
      <c r="O467" s="21">
        <f t="shared" si="100"/>
        <v>0</v>
      </c>
      <c r="P467" s="21">
        <f t="shared" si="100"/>
        <v>0</v>
      </c>
      <c r="Q467" s="21">
        <f t="shared" si="100"/>
        <v>0</v>
      </c>
      <c r="R467" s="21">
        <f t="shared" si="100"/>
        <v>0</v>
      </c>
      <c r="S467" s="21">
        <f t="shared" si="100"/>
        <v>0</v>
      </c>
      <c r="T467" s="21">
        <f t="shared" si="100"/>
        <v>0</v>
      </c>
      <c r="U467" s="21">
        <f t="shared" si="100"/>
        <v>0</v>
      </c>
      <c r="V467" s="21">
        <f t="shared" si="100"/>
        <v>0</v>
      </c>
      <c r="W467" s="21">
        <f t="shared" si="100"/>
        <v>0</v>
      </c>
      <c r="X467" s="21">
        <f t="shared" si="100"/>
        <v>0</v>
      </c>
      <c r="Y467" s="21">
        <f t="shared" si="100"/>
        <v>0</v>
      </c>
      <c r="Z467" s="21">
        <f t="shared" si="100"/>
        <v>0</v>
      </c>
      <c r="AA467" s="21">
        <f t="shared" si="100"/>
        <v>0</v>
      </c>
      <c r="AB467" s="21">
        <f t="shared" si="100"/>
        <v>0</v>
      </c>
      <c r="AC467" s="21">
        <f t="shared" si="100"/>
        <v>0</v>
      </c>
      <c r="AD467" s="21">
        <f t="shared" si="100"/>
        <v>0</v>
      </c>
      <c r="AE467" s="21">
        <f t="shared" si="100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101">+C472+C478+C489+C497+C502+C508+C515+C520</f>
        <v>0</v>
      </c>
      <c r="D471" s="28">
        <f t="shared" si="101"/>
        <v>0</v>
      </c>
      <c r="E471" s="28">
        <f t="shared" si="101"/>
        <v>0</v>
      </c>
      <c r="F471" s="28">
        <f t="shared" si="101"/>
        <v>0</v>
      </c>
      <c r="G471" s="28">
        <f t="shared" si="101"/>
        <v>0</v>
      </c>
      <c r="H471" s="28">
        <f t="shared" si="101"/>
        <v>0</v>
      </c>
      <c r="I471" s="28">
        <f t="shared" si="101"/>
        <v>0</v>
      </c>
      <c r="J471" s="28">
        <f t="shared" si="101"/>
        <v>0</v>
      </c>
      <c r="K471" s="28">
        <f t="shared" si="101"/>
        <v>0</v>
      </c>
      <c r="L471" s="28">
        <f t="shared" si="101"/>
        <v>0</v>
      </c>
      <c r="M471" s="28">
        <f t="shared" si="101"/>
        <v>0</v>
      </c>
      <c r="N471" s="28">
        <f t="shared" si="101"/>
        <v>0</v>
      </c>
      <c r="O471" s="28">
        <f t="shared" si="101"/>
        <v>0</v>
      </c>
      <c r="P471" s="28">
        <f t="shared" si="101"/>
        <v>0</v>
      </c>
      <c r="Q471" s="28">
        <f t="shared" si="101"/>
        <v>0</v>
      </c>
      <c r="R471" s="28">
        <f t="shared" si="101"/>
        <v>0</v>
      </c>
      <c r="S471" s="28">
        <f t="shared" si="101"/>
        <v>0</v>
      </c>
      <c r="T471" s="28">
        <f t="shared" si="101"/>
        <v>0</v>
      </c>
      <c r="U471" s="28">
        <f t="shared" si="101"/>
        <v>0</v>
      </c>
      <c r="V471" s="28">
        <f t="shared" si="101"/>
        <v>0</v>
      </c>
      <c r="W471" s="28">
        <f t="shared" si="101"/>
        <v>0</v>
      </c>
      <c r="X471" s="28">
        <f t="shared" si="101"/>
        <v>0</v>
      </c>
      <c r="Y471" s="28">
        <f t="shared" si="101"/>
        <v>0</v>
      </c>
      <c r="Z471" s="28">
        <f t="shared" si="101"/>
        <v>0</v>
      </c>
      <c r="AA471" s="28">
        <f t="shared" si="101"/>
        <v>0</v>
      </c>
      <c r="AB471" s="28">
        <f t="shared" si="101"/>
        <v>0</v>
      </c>
      <c r="AC471" s="28">
        <f t="shared" si="101"/>
        <v>0</v>
      </c>
      <c r="AD471" s="28">
        <f t="shared" si="101"/>
        <v>0</v>
      </c>
      <c r="AE471" s="28">
        <f t="shared" si="101"/>
        <v>0</v>
      </c>
    </row>
    <row r="472" spans="1:31" x14ac:dyDescent="0.2">
      <c r="A472" s="9" t="s">
        <v>250</v>
      </c>
      <c r="B472" s="4" t="s">
        <v>251</v>
      </c>
      <c r="C472" s="21">
        <f t="shared" ref="C472:AE472" si="102">+C473+C474+C475+C476+C477</f>
        <v>0</v>
      </c>
      <c r="D472" s="21">
        <f t="shared" si="102"/>
        <v>0</v>
      </c>
      <c r="E472" s="21">
        <f t="shared" si="102"/>
        <v>0</v>
      </c>
      <c r="F472" s="21">
        <f t="shared" si="102"/>
        <v>0</v>
      </c>
      <c r="G472" s="21">
        <f t="shared" si="102"/>
        <v>0</v>
      </c>
      <c r="H472" s="21">
        <f t="shared" si="102"/>
        <v>0</v>
      </c>
      <c r="I472" s="21">
        <f t="shared" si="102"/>
        <v>0</v>
      </c>
      <c r="J472" s="21">
        <f t="shared" si="102"/>
        <v>0</v>
      </c>
      <c r="K472" s="21">
        <f t="shared" si="102"/>
        <v>0</v>
      </c>
      <c r="L472" s="21">
        <f t="shared" si="102"/>
        <v>0</v>
      </c>
      <c r="M472" s="21">
        <f t="shared" si="102"/>
        <v>0</v>
      </c>
      <c r="N472" s="21">
        <f t="shared" si="102"/>
        <v>0</v>
      </c>
      <c r="O472" s="21">
        <f t="shared" si="102"/>
        <v>0</v>
      </c>
      <c r="P472" s="21">
        <f t="shared" si="102"/>
        <v>0</v>
      </c>
      <c r="Q472" s="21">
        <f t="shared" si="102"/>
        <v>0</v>
      </c>
      <c r="R472" s="21">
        <f t="shared" si="102"/>
        <v>0</v>
      </c>
      <c r="S472" s="21">
        <f t="shared" si="102"/>
        <v>0</v>
      </c>
      <c r="T472" s="21">
        <f t="shared" si="102"/>
        <v>0</v>
      </c>
      <c r="U472" s="21">
        <f t="shared" si="102"/>
        <v>0</v>
      </c>
      <c r="V472" s="21">
        <f t="shared" si="102"/>
        <v>0</v>
      </c>
      <c r="W472" s="21">
        <f t="shared" si="102"/>
        <v>0</v>
      </c>
      <c r="X472" s="21">
        <f t="shared" si="102"/>
        <v>0</v>
      </c>
      <c r="Y472" s="21">
        <f t="shared" si="102"/>
        <v>0</v>
      </c>
      <c r="Z472" s="21">
        <f t="shared" si="102"/>
        <v>0</v>
      </c>
      <c r="AA472" s="21">
        <f t="shared" si="102"/>
        <v>0</v>
      </c>
      <c r="AB472" s="21">
        <f t="shared" si="102"/>
        <v>0</v>
      </c>
      <c r="AC472" s="21">
        <f t="shared" si="102"/>
        <v>0</v>
      </c>
      <c r="AD472" s="21">
        <f t="shared" si="102"/>
        <v>0</v>
      </c>
      <c r="AE472" s="21">
        <f t="shared" si="102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03">+C140</f>
        <v>0</v>
      </c>
      <c r="D488" s="37">
        <f t="shared" si="103"/>
        <v>0</v>
      </c>
      <c r="E488" s="37">
        <f t="shared" si="103"/>
        <v>0</v>
      </c>
      <c r="F488" s="37">
        <f t="shared" si="103"/>
        <v>0</v>
      </c>
      <c r="G488" s="37">
        <f t="shared" si="103"/>
        <v>0</v>
      </c>
      <c r="H488" s="37">
        <f t="shared" si="103"/>
        <v>0</v>
      </c>
      <c r="I488" s="37">
        <f t="shared" si="103"/>
        <v>0</v>
      </c>
      <c r="J488" s="37">
        <f t="shared" si="103"/>
        <v>0</v>
      </c>
      <c r="K488" s="37">
        <f t="shared" si="103"/>
        <v>0</v>
      </c>
      <c r="L488" s="37">
        <f t="shared" si="103"/>
        <v>0</v>
      </c>
      <c r="M488" s="37">
        <f t="shared" si="103"/>
        <v>0</v>
      </c>
      <c r="N488" s="37">
        <f t="shared" si="103"/>
        <v>0</v>
      </c>
      <c r="O488" s="37">
        <f t="shared" si="103"/>
        <v>0</v>
      </c>
      <c r="P488" s="37">
        <f t="shared" si="103"/>
        <v>0</v>
      </c>
      <c r="Q488" s="37">
        <f t="shared" si="103"/>
        <v>0</v>
      </c>
      <c r="R488" s="37">
        <f t="shared" si="103"/>
        <v>0</v>
      </c>
      <c r="S488" s="37">
        <f t="shared" si="103"/>
        <v>0</v>
      </c>
      <c r="T488" s="37">
        <f t="shared" si="103"/>
        <v>0</v>
      </c>
      <c r="U488" s="37">
        <f t="shared" si="103"/>
        <v>0</v>
      </c>
      <c r="V488" s="37">
        <f t="shared" si="103"/>
        <v>0</v>
      </c>
      <c r="W488" s="37">
        <f t="shared" si="103"/>
        <v>0</v>
      </c>
      <c r="X488" s="37">
        <f t="shared" si="103"/>
        <v>0</v>
      </c>
      <c r="Y488" s="37">
        <f t="shared" si="103"/>
        <v>0</v>
      </c>
      <c r="Z488" s="37">
        <f t="shared" si="103"/>
        <v>0</v>
      </c>
      <c r="AA488" s="37">
        <f t="shared" si="103"/>
        <v>0</v>
      </c>
      <c r="AB488" s="37">
        <f t="shared" si="103"/>
        <v>0</v>
      </c>
      <c r="AC488" s="37">
        <f t="shared" si="103"/>
        <v>0</v>
      </c>
      <c r="AD488" s="37">
        <f t="shared" si="103"/>
        <v>0</v>
      </c>
      <c r="AE488" s="37">
        <f t="shared" si="103"/>
        <v>0</v>
      </c>
    </row>
    <row r="489" spans="1:31" x14ac:dyDescent="0.2">
      <c r="A489" s="9" t="s">
        <v>306</v>
      </c>
      <c r="B489" s="4" t="s">
        <v>307</v>
      </c>
      <c r="C489" s="21">
        <f>+C492</f>
        <v>0</v>
      </c>
      <c r="D489" s="21">
        <f t="shared" ref="D489:AE489" si="104">+D492</f>
        <v>0</v>
      </c>
      <c r="E489" s="21">
        <f t="shared" si="104"/>
        <v>0</v>
      </c>
      <c r="F489" s="21">
        <f t="shared" si="104"/>
        <v>0</v>
      </c>
      <c r="G489" s="21">
        <f t="shared" si="104"/>
        <v>0</v>
      </c>
      <c r="H489" s="21">
        <f t="shared" si="104"/>
        <v>0</v>
      </c>
      <c r="I489" s="21">
        <f t="shared" si="104"/>
        <v>0</v>
      </c>
      <c r="J489" s="21">
        <f t="shared" si="104"/>
        <v>0</v>
      </c>
      <c r="K489" s="21">
        <f t="shared" si="104"/>
        <v>0</v>
      </c>
      <c r="L489" s="21">
        <f t="shared" si="104"/>
        <v>0</v>
      </c>
      <c r="M489" s="21">
        <f t="shared" si="104"/>
        <v>0</v>
      </c>
      <c r="N489" s="21">
        <f t="shared" si="104"/>
        <v>0</v>
      </c>
      <c r="O489" s="21">
        <f t="shared" si="104"/>
        <v>0</v>
      </c>
      <c r="P489" s="21">
        <f t="shared" si="104"/>
        <v>0</v>
      </c>
      <c r="Q489" s="21">
        <f t="shared" si="104"/>
        <v>0</v>
      </c>
      <c r="R489" s="21">
        <f t="shared" si="104"/>
        <v>0</v>
      </c>
      <c r="S489" s="21">
        <f t="shared" si="104"/>
        <v>0</v>
      </c>
      <c r="T489" s="21">
        <f t="shared" si="104"/>
        <v>0</v>
      </c>
      <c r="U489" s="21">
        <f t="shared" si="104"/>
        <v>0</v>
      </c>
      <c r="V489" s="21">
        <f t="shared" si="104"/>
        <v>0</v>
      </c>
      <c r="W489" s="21">
        <f t="shared" si="104"/>
        <v>0</v>
      </c>
      <c r="X489" s="21">
        <f t="shared" si="104"/>
        <v>0</v>
      </c>
      <c r="Y489" s="21">
        <f t="shared" si="104"/>
        <v>0</v>
      </c>
      <c r="Z489" s="21">
        <f t="shared" si="104"/>
        <v>0</v>
      </c>
      <c r="AA489" s="21">
        <f t="shared" si="104"/>
        <v>0</v>
      </c>
      <c r="AB489" s="21">
        <f t="shared" si="104"/>
        <v>0</v>
      </c>
      <c r="AC489" s="21">
        <f t="shared" si="104"/>
        <v>0</v>
      </c>
      <c r="AD489" s="21">
        <f t="shared" si="104"/>
        <v>0</v>
      </c>
      <c r="AE489" s="21">
        <f t="shared" si="104"/>
        <v>0</v>
      </c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37">
        <f>+C144</f>
        <v>0</v>
      </c>
      <c r="D492" s="37">
        <f t="shared" ref="D492:AE492" si="105">+D144</f>
        <v>0</v>
      </c>
      <c r="E492" s="37">
        <f t="shared" si="105"/>
        <v>0</v>
      </c>
      <c r="F492" s="37">
        <f t="shared" si="105"/>
        <v>0</v>
      </c>
      <c r="G492" s="37">
        <f t="shared" si="105"/>
        <v>0</v>
      </c>
      <c r="H492" s="37">
        <f t="shared" si="105"/>
        <v>0</v>
      </c>
      <c r="I492" s="37">
        <f t="shared" si="105"/>
        <v>0</v>
      </c>
      <c r="J492" s="37">
        <f t="shared" si="105"/>
        <v>0</v>
      </c>
      <c r="K492" s="37">
        <f t="shared" si="105"/>
        <v>0</v>
      </c>
      <c r="L492" s="37">
        <f t="shared" si="105"/>
        <v>0</v>
      </c>
      <c r="M492" s="37">
        <f t="shared" si="105"/>
        <v>0</v>
      </c>
      <c r="N492" s="37">
        <f t="shared" si="105"/>
        <v>0</v>
      </c>
      <c r="O492" s="37">
        <f t="shared" si="105"/>
        <v>0</v>
      </c>
      <c r="P492" s="37">
        <f t="shared" si="105"/>
        <v>0</v>
      </c>
      <c r="Q492" s="37">
        <f t="shared" si="105"/>
        <v>0</v>
      </c>
      <c r="R492" s="37">
        <f t="shared" si="105"/>
        <v>0</v>
      </c>
      <c r="S492" s="37">
        <f t="shared" si="105"/>
        <v>0</v>
      </c>
      <c r="T492" s="37">
        <f t="shared" si="105"/>
        <v>0</v>
      </c>
      <c r="U492" s="37">
        <f t="shared" si="105"/>
        <v>0</v>
      </c>
      <c r="V492" s="37">
        <f t="shared" si="105"/>
        <v>0</v>
      </c>
      <c r="W492" s="37">
        <f t="shared" si="105"/>
        <v>0</v>
      </c>
      <c r="X492" s="37">
        <f t="shared" si="105"/>
        <v>0</v>
      </c>
      <c r="Y492" s="37">
        <f t="shared" si="105"/>
        <v>0</v>
      </c>
      <c r="Z492" s="37">
        <f t="shared" si="105"/>
        <v>0</v>
      </c>
      <c r="AA492" s="37">
        <f t="shared" si="105"/>
        <v>0</v>
      </c>
      <c r="AB492" s="37">
        <f t="shared" si="105"/>
        <v>0</v>
      </c>
      <c r="AC492" s="37">
        <f t="shared" si="105"/>
        <v>0</v>
      </c>
      <c r="AD492" s="37">
        <f t="shared" si="105"/>
        <v>0</v>
      </c>
      <c r="AE492" s="37">
        <f t="shared" si="105"/>
        <v>0</v>
      </c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>
        <f>+C503+C504+C505+C506+C507</f>
        <v>0</v>
      </c>
      <c r="D502" s="21">
        <f t="shared" ref="D502:AE502" si="106">+D503+D504+D505+D506+D507</f>
        <v>0</v>
      </c>
      <c r="E502" s="21">
        <f t="shared" si="106"/>
        <v>0</v>
      </c>
      <c r="F502" s="21">
        <f t="shared" si="106"/>
        <v>0</v>
      </c>
      <c r="G502" s="21">
        <f t="shared" si="106"/>
        <v>0</v>
      </c>
      <c r="H502" s="21">
        <f t="shared" si="106"/>
        <v>0</v>
      </c>
      <c r="I502" s="21">
        <f t="shared" si="106"/>
        <v>0</v>
      </c>
      <c r="J502" s="21">
        <f t="shared" si="106"/>
        <v>0</v>
      </c>
      <c r="K502" s="21">
        <f t="shared" si="106"/>
        <v>0</v>
      </c>
      <c r="L502" s="21">
        <f t="shared" si="106"/>
        <v>0</v>
      </c>
      <c r="M502" s="21">
        <f t="shared" si="106"/>
        <v>0</v>
      </c>
      <c r="N502" s="21">
        <f t="shared" si="106"/>
        <v>0</v>
      </c>
      <c r="O502" s="21">
        <f t="shared" si="106"/>
        <v>0</v>
      </c>
      <c r="P502" s="21">
        <f t="shared" si="106"/>
        <v>0</v>
      </c>
      <c r="Q502" s="21">
        <f t="shared" si="106"/>
        <v>0</v>
      </c>
      <c r="R502" s="21">
        <f t="shared" si="106"/>
        <v>0</v>
      </c>
      <c r="S502" s="21">
        <f t="shared" si="106"/>
        <v>0</v>
      </c>
      <c r="T502" s="21">
        <f t="shared" si="106"/>
        <v>0</v>
      </c>
      <c r="U502" s="21">
        <f t="shared" si="106"/>
        <v>0</v>
      </c>
      <c r="V502" s="21">
        <f t="shared" si="106"/>
        <v>0</v>
      </c>
      <c r="W502" s="21">
        <f t="shared" si="106"/>
        <v>0</v>
      </c>
      <c r="X502" s="21">
        <f t="shared" si="106"/>
        <v>0</v>
      </c>
      <c r="Y502" s="21">
        <f t="shared" si="106"/>
        <v>0</v>
      </c>
      <c r="Z502" s="21">
        <f t="shared" si="106"/>
        <v>0</v>
      </c>
      <c r="AA502" s="21">
        <f t="shared" si="106"/>
        <v>0</v>
      </c>
      <c r="AB502" s="21">
        <f t="shared" si="106"/>
        <v>0</v>
      </c>
      <c r="AC502" s="21">
        <f t="shared" si="106"/>
        <v>0</v>
      </c>
      <c r="AD502" s="21">
        <f t="shared" si="106"/>
        <v>0</v>
      </c>
      <c r="AE502" s="21">
        <f t="shared" si="106"/>
        <v>0</v>
      </c>
    </row>
    <row r="503" spans="1:31" x14ac:dyDescent="0.2">
      <c r="A503" s="9" t="s">
        <v>332</v>
      </c>
      <c r="B503" s="4" t="s">
        <v>333</v>
      </c>
      <c r="C503" s="37">
        <f>+C155</f>
        <v>0</v>
      </c>
      <c r="D503" s="37">
        <f t="shared" ref="D503:AE503" si="107">+D155</f>
        <v>0</v>
      </c>
      <c r="E503" s="37">
        <f t="shared" si="107"/>
        <v>0</v>
      </c>
      <c r="F503" s="37">
        <f t="shared" si="107"/>
        <v>0</v>
      </c>
      <c r="G503" s="37">
        <f t="shared" si="107"/>
        <v>0</v>
      </c>
      <c r="H503" s="37">
        <f t="shared" si="107"/>
        <v>0</v>
      </c>
      <c r="I503" s="37">
        <f t="shared" si="107"/>
        <v>0</v>
      </c>
      <c r="J503" s="37">
        <f t="shared" si="107"/>
        <v>0</v>
      </c>
      <c r="K503" s="37">
        <f t="shared" si="107"/>
        <v>0</v>
      </c>
      <c r="L503" s="37">
        <f t="shared" si="107"/>
        <v>0</v>
      </c>
      <c r="M503" s="37">
        <f t="shared" si="107"/>
        <v>0</v>
      </c>
      <c r="N503" s="37">
        <f t="shared" si="107"/>
        <v>0</v>
      </c>
      <c r="O503" s="37">
        <f t="shared" si="107"/>
        <v>0</v>
      </c>
      <c r="P503" s="37">
        <f t="shared" si="107"/>
        <v>0</v>
      </c>
      <c r="Q503" s="37">
        <f t="shared" si="107"/>
        <v>0</v>
      </c>
      <c r="R503" s="37">
        <f t="shared" si="107"/>
        <v>0</v>
      </c>
      <c r="S503" s="37">
        <f t="shared" si="107"/>
        <v>0</v>
      </c>
      <c r="T503" s="37">
        <f t="shared" si="107"/>
        <v>0</v>
      </c>
      <c r="U503" s="37">
        <f t="shared" si="107"/>
        <v>0</v>
      </c>
      <c r="V503" s="37">
        <f t="shared" si="107"/>
        <v>0</v>
      </c>
      <c r="W503" s="37">
        <f t="shared" si="107"/>
        <v>0</v>
      </c>
      <c r="X503" s="37">
        <f t="shared" si="107"/>
        <v>0</v>
      </c>
      <c r="Y503" s="37">
        <f t="shared" si="107"/>
        <v>0</v>
      </c>
      <c r="Z503" s="37">
        <f t="shared" si="107"/>
        <v>0</v>
      </c>
      <c r="AA503" s="37">
        <f t="shared" si="107"/>
        <v>0</v>
      </c>
      <c r="AB503" s="37">
        <f t="shared" si="107"/>
        <v>0</v>
      </c>
      <c r="AC503" s="37">
        <f t="shared" si="107"/>
        <v>0</v>
      </c>
      <c r="AD503" s="37">
        <f t="shared" si="107"/>
        <v>0</v>
      </c>
      <c r="AE503" s="37">
        <f t="shared" si="107"/>
        <v>0</v>
      </c>
    </row>
    <row r="504" spans="1:31" x14ac:dyDescent="0.2">
      <c r="A504" s="9" t="s">
        <v>334</v>
      </c>
      <c r="B504" s="4" t="s">
        <v>335</v>
      </c>
      <c r="C504" s="37">
        <f>+C156</f>
        <v>0</v>
      </c>
      <c r="D504" s="37">
        <f t="shared" ref="D504:AE504" si="108">+D156</f>
        <v>0</v>
      </c>
      <c r="E504" s="37">
        <f t="shared" si="108"/>
        <v>0</v>
      </c>
      <c r="F504" s="37">
        <f t="shared" si="108"/>
        <v>0</v>
      </c>
      <c r="G504" s="37">
        <f t="shared" si="108"/>
        <v>0</v>
      </c>
      <c r="H504" s="37">
        <f t="shared" si="108"/>
        <v>0</v>
      </c>
      <c r="I504" s="37">
        <f t="shared" si="108"/>
        <v>0</v>
      </c>
      <c r="J504" s="37">
        <f t="shared" si="108"/>
        <v>0</v>
      </c>
      <c r="K504" s="37">
        <f t="shared" si="108"/>
        <v>0</v>
      </c>
      <c r="L504" s="37">
        <f t="shared" si="108"/>
        <v>0</v>
      </c>
      <c r="M504" s="37">
        <f t="shared" si="108"/>
        <v>0</v>
      </c>
      <c r="N504" s="37">
        <f t="shared" si="108"/>
        <v>0</v>
      </c>
      <c r="O504" s="37">
        <f t="shared" si="108"/>
        <v>0</v>
      </c>
      <c r="P504" s="37">
        <f t="shared" si="108"/>
        <v>0</v>
      </c>
      <c r="Q504" s="37">
        <f t="shared" si="108"/>
        <v>0</v>
      </c>
      <c r="R504" s="37">
        <f t="shared" si="108"/>
        <v>0</v>
      </c>
      <c r="S504" s="37">
        <f t="shared" si="108"/>
        <v>0</v>
      </c>
      <c r="T504" s="37">
        <f t="shared" si="108"/>
        <v>0</v>
      </c>
      <c r="U504" s="37">
        <f t="shared" si="108"/>
        <v>0</v>
      </c>
      <c r="V504" s="37">
        <f t="shared" si="108"/>
        <v>0</v>
      </c>
      <c r="W504" s="37">
        <f t="shared" si="108"/>
        <v>0</v>
      </c>
      <c r="X504" s="37">
        <f t="shared" si="108"/>
        <v>0</v>
      </c>
      <c r="Y504" s="37">
        <f t="shared" si="108"/>
        <v>0</v>
      </c>
      <c r="Z504" s="37">
        <f t="shared" si="108"/>
        <v>0</v>
      </c>
      <c r="AA504" s="37">
        <f t="shared" si="108"/>
        <v>0</v>
      </c>
      <c r="AB504" s="37">
        <f t="shared" si="108"/>
        <v>0</v>
      </c>
      <c r="AC504" s="37">
        <f t="shared" si="108"/>
        <v>0</v>
      </c>
      <c r="AD504" s="37">
        <f t="shared" si="108"/>
        <v>0</v>
      </c>
      <c r="AE504" s="37">
        <f t="shared" si="108"/>
        <v>0</v>
      </c>
    </row>
    <row r="505" spans="1:31" x14ac:dyDescent="0.2">
      <c r="A505" s="9" t="s">
        <v>336</v>
      </c>
      <c r="B505" s="4" t="s">
        <v>337</v>
      </c>
      <c r="C505" s="37">
        <f>+C157</f>
        <v>0</v>
      </c>
      <c r="D505" s="37">
        <f t="shared" ref="D505:AE505" si="109">+D157</f>
        <v>0</v>
      </c>
      <c r="E505" s="37">
        <f t="shared" si="109"/>
        <v>0</v>
      </c>
      <c r="F505" s="37">
        <f t="shared" si="109"/>
        <v>0</v>
      </c>
      <c r="G505" s="37">
        <f t="shared" si="109"/>
        <v>0</v>
      </c>
      <c r="H505" s="37">
        <f t="shared" si="109"/>
        <v>0</v>
      </c>
      <c r="I505" s="37">
        <f t="shared" si="109"/>
        <v>0</v>
      </c>
      <c r="J505" s="37">
        <f t="shared" si="109"/>
        <v>0</v>
      </c>
      <c r="K505" s="37">
        <f t="shared" si="109"/>
        <v>0</v>
      </c>
      <c r="L505" s="37">
        <f t="shared" si="109"/>
        <v>0</v>
      </c>
      <c r="M505" s="37">
        <f t="shared" si="109"/>
        <v>0</v>
      </c>
      <c r="N505" s="37">
        <f t="shared" si="109"/>
        <v>0</v>
      </c>
      <c r="O505" s="37">
        <f t="shared" si="109"/>
        <v>0</v>
      </c>
      <c r="P505" s="37">
        <f t="shared" si="109"/>
        <v>0</v>
      </c>
      <c r="Q505" s="37">
        <f t="shared" si="109"/>
        <v>0</v>
      </c>
      <c r="R505" s="37">
        <f t="shared" si="109"/>
        <v>0</v>
      </c>
      <c r="S505" s="37">
        <f t="shared" si="109"/>
        <v>0</v>
      </c>
      <c r="T505" s="37">
        <f t="shared" si="109"/>
        <v>0</v>
      </c>
      <c r="U505" s="37">
        <f t="shared" si="109"/>
        <v>0</v>
      </c>
      <c r="V505" s="37">
        <f t="shared" si="109"/>
        <v>0</v>
      </c>
      <c r="W505" s="37">
        <f t="shared" si="109"/>
        <v>0</v>
      </c>
      <c r="X505" s="37">
        <f t="shared" si="109"/>
        <v>0</v>
      </c>
      <c r="Y505" s="37">
        <f t="shared" si="109"/>
        <v>0</v>
      </c>
      <c r="Z505" s="37">
        <f t="shared" si="109"/>
        <v>0</v>
      </c>
      <c r="AA505" s="37">
        <f t="shared" si="109"/>
        <v>0</v>
      </c>
      <c r="AB505" s="37">
        <f t="shared" si="109"/>
        <v>0</v>
      </c>
      <c r="AC505" s="37">
        <f t="shared" si="109"/>
        <v>0</v>
      </c>
      <c r="AD505" s="37">
        <f t="shared" si="109"/>
        <v>0</v>
      </c>
      <c r="AE505" s="37">
        <f t="shared" si="109"/>
        <v>0</v>
      </c>
    </row>
    <row r="506" spans="1:31" x14ac:dyDescent="0.2">
      <c r="A506" s="9" t="s">
        <v>338</v>
      </c>
      <c r="B506" s="4" t="s">
        <v>339</v>
      </c>
      <c r="C506" s="37">
        <f>+C158</f>
        <v>0</v>
      </c>
      <c r="D506" s="37">
        <f t="shared" ref="D506:AE506" si="110">+D158</f>
        <v>0</v>
      </c>
      <c r="E506" s="37">
        <f t="shared" si="110"/>
        <v>0</v>
      </c>
      <c r="F506" s="37">
        <f t="shared" si="110"/>
        <v>0</v>
      </c>
      <c r="G506" s="37">
        <f t="shared" si="110"/>
        <v>0</v>
      </c>
      <c r="H506" s="37">
        <f t="shared" si="110"/>
        <v>0</v>
      </c>
      <c r="I506" s="37">
        <f t="shared" si="110"/>
        <v>0</v>
      </c>
      <c r="J506" s="37">
        <f t="shared" si="110"/>
        <v>0</v>
      </c>
      <c r="K506" s="37">
        <f t="shared" si="110"/>
        <v>0</v>
      </c>
      <c r="L506" s="37">
        <f t="shared" si="110"/>
        <v>0</v>
      </c>
      <c r="M506" s="37">
        <f t="shared" si="110"/>
        <v>0</v>
      </c>
      <c r="N506" s="37">
        <f t="shared" si="110"/>
        <v>0</v>
      </c>
      <c r="O506" s="37">
        <f t="shared" si="110"/>
        <v>0</v>
      </c>
      <c r="P506" s="37">
        <f t="shared" si="110"/>
        <v>0</v>
      </c>
      <c r="Q506" s="37">
        <f t="shared" si="110"/>
        <v>0</v>
      </c>
      <c r="R506" s="37">
        <f t="shared" si="110"/>
        <v>0</v>
      </c>
      <c r="S506" s="37">
        <f t="shared" si="110"/>
        <v>0</v>
      </c>
      <c r="T506" s="37">
        <f t="shared" si="110"/>
        <v>0</v>
      </c>
      <c r="U506" s="37">
        <f t="shared" si="110"/>
        <v>0</v>
      </c>
      <c r="V506" s="37">
        <f t="shared" si="110"/>
        <v>0</v>
      </c>
      <c r="W506" s="37">
        <f t="shared" si="110"/>
        <v>0</v>
      </c>
      <c r="X506" s="37">
        <f t="shared" si="110"/>
        <v>0</v>
      </c>
      <c r="Y506" s="37">
        <f t="shared" si="110"/>
        <v>0</v>
      </c>
      <c r="Z506" s="37">
        <f t="shared" si="110"/>
        <v>0</v>
      </c>
      <c r="AA506" s="37">
        <f t="shared" si="110"/>
        <v>0</v>
      </c>
      <c r="AB506" s="37">
        <f t="shared" si="110"/>
        <v>0</v>
      </c>
      <c r="AC506" s="37">
        <f t="shared" si="110"/>
        <v>0</v>
      </c>
      <c r="AD506" s="37">
        <f t="shared" si="110"/>
        <v>0</v>
      </c>
      <c r="AE506" s="37">
        <f t="shared" si="110"/>
        <v>0</v>
      </c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>
        <f>+C509+C510+C511+C512+C513+C514</f>
        <v>0</v>
      </c>
      <c r="D508" s="21">
        <f t="shared" ref="D508:AE508" si="111">+D509+D510+D511+D512+D513+D514</f>
        <v>0</v>
      </c>
      <c r="E508" s="21">
        <f t="shared" si="111"/>
        <v>0</v>
      </c>
      <c r="F508" s="21">
        <f t="shared" si="111"/>
        <v>0</v>
      </c>
      <c r="G508" s="21">
        <f t="shared" si="111"/>
        <v>0</v>
      </c>
      <c r="H508" s="21">
        <f t="shared" si="111"/>
        <v>0</v>
      </c>
      <c r="I508" s="21">
        <f t="shared" si="111"/>
        <v>0</v>
      </c>
      <c r="J508" s="21">
        <f t="shared" si="111"/>
        <v>0</v>
      </c>
      <c r="K508" s="21">
        <f t="shared" si="111"/>
        <v>0</v>
      </c>
      <c r="L508" s="21">
        <f t="shared" si="111"/>
        <v>0</v>
      </c>
      <c r="M508" s="21">
        <f t="shared" si="111"/>
        <v>0</v>
      </c>
      <c r="N508" s="21">
        <f t="shared" si="111"/>
        <v>0</v>
      </c>
      <c r="O508" s="21">
        <f t="shared" si="111"/>
        <v>0</v>
      </c>
      <c r="P508" s="21">
        <f t="shared" si="111"/>
        <v>0</v>
      </c>
      <c r="Q508" s="21">
        <f t="shared" si="111"/>
        <v>0</v>
      </c>
      <c r="R508" s="21">
        <f t="shared" si="111"/>
        <v>0</v>
      </c>
      <c r="S508" s="21">
        <f t="shared" si="111"/>
        <v>0</v>
      </c>
      <c r="T508" s="21">
        <f t="shared" si="111"/>
        <v>0</v>
      </c>
      <c r="U508" s="21">
        <f t="shared" si="111"/>
        <v>0</v>
      </c>
      <c r="V508" s="21">
        <f t="shared" si="111"/>
        <v>0</v>
      </c>
      <c r="W508" s="21">
        <f t="shared" si="111"/>
        <v>0</v>
      </c>
      <c r="X508" s="21">
        <f t="shared" si="111"/>
        <v>0</v>
      </c>
      <c r="Y508" s="21">
        <f t="shared" si="111"/>
        <v>0</v>
      </c>
      <c r="Z508" s="21">
        <f t="shared" si="111"/>
        <v>0</v>
      </c>
      <c r="AA508" s="21">
        <f t="shared" si="111"/>
        <v>0</v>
      </c>
      <c r="AB508" s="21">
        <f t="shared" si="111"/>
        <v>0</v>
      </c>
      <c r="AC508" s="21">
        <f t="shared" si="111"/>
        <v>0</v>
      </c>
      <c r="AD508" s="21">
        <f t="shared" si="111"/>
        <v>0</v>
      </c>
      <c r="AE508" s="21">
        <f t="shared" si="111"/>
        <v>0</v>
      </c>
    </row>
    <row r="509" spans="1:31" x14ac:dyDescent="0.2">
      <c r="A509" s="9" t="s">
        <v>343</v>
      </c>
      <c r="B509" s="4" t="s">
        <v>344</v>
      </c>
      <c r="C509" s="37">
        <f>+C161</f>
        <v>0</v>
      </c>
      <c r="D509" s="37">
        <f t="shared" ref="D509:AE509" si="112">+D161</f>
        <v>0</v>
      </c>
      <c r="E509" s="37">
        <f t="shared" si="112"/>
        <v>0</v>
      </c>
      <c r="F509" s="37">
        <f t="shared" si="112"/>
        <v>0</v>
      </c>
      <c r="G509" s="37">
        <f t="shared" si="112"/>
        <v>0</v>
      </c>
      <c r="H509" s="37">
        <f t="shared" si="112"/>
        <v>0</v>
      </c>
      <c r="I509" s="37">
        <f t="shared" si="112"/>
        <v>0</v>
      </c>
      <c r="J509" s="37">
        <f t="shared" si="112"/>
        <v>0</v>
      </c>
      <c r="K509" s="37">
        <f t="shared" si="112"/>
        <v>0</v>
      </c>
      <c r="L509" s="37">
        <f t="shared" si="112"/>
        <v>0</v>
      </c>
      <c r="M509" s="37">
        <f t="shared" si="112"/>
        <v>0</v>
      </c>
      <c r="N509" s="37">
        <f t="shared" si="112"/>
        <v>0</v>
      </c>
      <c r="O509" s="37">
        <f t="shared" si="112"/>
        <v>0</v>
      </c>
      <c r="P509" s="37">
        <f t="shared" si="112"/>
        <v>0</v>
      </c>
      <c r="Q509" s="37">
        <f t="shared" si="112"/>
        <v>0</v>
      </c>
      <c r="R509" s="37">
        <f t="shared" si="112"/>
        <v>0</v>
      </c>
      <c r="S509" s="37">
        <f t="shared" si="112"/>
        <v>0</v>
      </c>
      <c r="T509" s="37">
        <f t="shared" si="112"/>
        <v>0</v>
      </c>
      <c r="U509" s="37">
        <f t="shared" si="112"/>
        <v>0</v>
      </c>
      <c r="V509" s="37">
        <f t="shared" si="112"/>
        <v>0</v>
      </c>
      <c r="W509" s="37">
        <f t="shared" si="112"/>
        <v>0</v>
      </c>
      <c r="X509" s="37">
        <f t="shared" si="112"/>
        <v>0</v>
      </c>
      <c r="Y509" s="37">
        <f t="shared" si="112"/>
        <v>0</v>
      </c>
      <c r="Z509" s="37">
        <f t="shared" si="112"/>
        <v>0</v>
      </c>
      <c r="AA509" s="37">
        <f t="shared" si="112"/>
        <v>0</v>
      </c>
      <c r="AB509" s="37">
        <f t="shared" si="112"/>
        <v>0</v>
      </c>
      <c r="AC509" s="37">
        <f t="shared" si="112"/>
        <v>0</v>
      </c>
      <c r="AD509" s="37">
        <f t="shared" si="112"/>
        <v>0</v>
      </c>
      <c r="AE509" s="37">
        <f t="shared" si="112"/>
        <v>0</v>
      </c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37">
        <f>+C169</f>
        <v>0</v>
      </c>
      <c r="D511" s="37">
        <f t="shared" ref="D511:AE511" si="113">+D169</f>
        <v>0</v>
      </c>
      <c r="E511" s="37">
        <f t="shared" si="113"/>
        <v>0</v>
      </c>
      <c r="F511" s="37">
        <f t="shared" si="113"/>
        <v>0</v>
      </c>
      <c r="G511" s="37">
        <f t="shared" si="113"/>
        <v>0</v>
      </c>
      <c r="H511" s="37">
        <f t="shared" si="113"/>
        <v>0</v>
      </c>
      <c r="I511" s="37">
        <f t="shared" si="113"/>
        <v>0</v>
      </c>
      <c r="J511" s="37">
        <f t="shared" si="113"/>
        <v>0</v>
      </c>
      <c r="K511" s="37">
        <f t="shared" si="113"/>
        <v>0</v>
      </c>
      <c r="L511" s="37">
        <f t="shared" si="113"/>
        <v>0</v>
      </c>
      <c r="M511" s="37">
        <f t="shared" si="113"/>
        <v>0</v>
      </c>
      <c r="N511" s="37">
        <f t="shared" si="113"/>
        <v>0</v>
      </c>
      <c r="O511" s="37">
        <f t="shared" si="113"/>
        <v>0</v>
      </c>
      <c r="P511" s="37">
        <f t="shared" si="113"/>
        <v>0</v>
      </c>
      <c r="Q511" s="37">
        <f t="shared" si="113"/>
        <v>0</v>
      </c>
      <c r="R511" s="37">
        <f t="shared" si="113"/>
        <v>0</v>
      </c>
      <c r="S511" s="37">
        <f t="shared" si="113"/>
        <v>0</v>
      </c>
      <c r="T511" s="37">
        <f t="shared" si="113"/>
        <v>0</v>
      </c>
      <c r="U511" s="37">
        <f t="shared" si="113"/>
        <v>0</v>
      </c>
      <c r="V511" s="37">
        <f t="shared" si="113"/>
        <v>0</v>
      </c>
      <c r="W511" s="37">
        <f t="shared" si="113"/>
        <v>0</v>
      </c>
      <c r="X511" s="37">
        <f t="shared" si="113"/>
        <v>0</v>
      </c>
      <c r="Y511" s="37">
        <f t="shared" si="113"/>
        <v>0</v>
      </c>
      <c r="Z511" s="37">
        <f t="shared" si="113"/>
        <v>0</v>
      </c>
      <c r="AA511" s="37">
        <f t="shared" si="113"/>
        <v>0</v>
      </c>
      <c r="AB511" s="37">
        <f t="shared" si="113"/>
        <v>0</v>
      </c>
      <c r="AC511" s="37">
        <f t="shared" si="113"/>
        <v>0</v>
      </c>
      <c r="AD511" s="37">
        <f t="shared" si="113"/>
        <v>0</v>
      </c>
      <c r="AE511" s="37">
        <f t="shared" si="113"/>
        <v>0</v>
      </c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37">
        <f t="shared" ref="C513:R514" si="114">+C171</f>
        <v>0</v>
      </c>
      <c r="D513" s="37">
        <f t="shared" si="114"/>
        <v>0</v>
      </c>
      <c r="E513" s="37">
        <f t="shared" si="114"/>
        <v>0</v>
      </c>
      <c r="F513" s="37">
        <f t="shared" si="114"/>
        <v>0</v>
      </c>
      <c r="G513" s="37">
        <f t="shared" si="114"/>
        <v>0</v>
      </c>
      <c r="H513" s="37">
        <f t="shared" si="114"/>
        <v>0</v>
      </c>
      <c r="I513" s="37">
        <f t="shared" si="114"/>
        <v>0</v>
      </c>
      <c r="J513" s="37">
        <f t="shared" si="114"/>
        <v>0</v>
      </c>
      <c r="K513" s="37">
        <f t="shared" si="114"/>
        <v>0</v>
      </c>
      <c r="L513" s="37">
        <f t="shared" si="114"/>
        <v>0</v>
      </c>
      <c r="M513" s="37">
        <f t="shared" si="114"/>
        <v>0</v>
      </c>
      <c r="N513" s="37">
        <f t="shared" si="114"/>
        <v>0</v>
      </c>
      <c r="O513" s="37">
        <f t="shared" si="114"/>
        <v>0</v>
      </c>
      <c r="P513" s="37">
        <f t="shared" si="114"/>
        <v>0</v>
      </c>
      <c r="Q513" s="37">
        <f t="shared" si="114"/>
        <v>0</v>
      </c>
      <c r="R513" s="37">
        <f t="shared" si="114"/>
        <v>0</v>
      </c>
      <c r="S513" s="37">
        <f t="shared" ref="D513:AE514" si="115">+S171</f>
        <v>0</v>
      </c>
      <c r="T513" s="37">
        <f t="shared" si="115"/>
        <v>0</v>
      </c>
      <c r="U513" s="37">
        <f t="shared" si="115"/>
        <v>0</v>
      </c>
      <c r="V513" s="37">
        <f t="shared" si="115"/>
        <v>0</v>
      </c>
      <c r="W513" s="37">
        <f t="shared" si="115"/>
        <v>0</v>
      </c>
      <c r="X513" s="37">
        <f t="shared" si="115"/>
        <v>0</v>
      </c>
      <c r="Y513" s="37">
        <f t="shared" si="115"/>
        <v>0</v>
      </c>
      <c r="Z513" s="37">
        <f t="shared" si="115"/>
        <v>0</v>
      </c>
      <c r="AA513" s="37">
        <f t="shared" si="115"/>
        <v>0</v>
      </c>
      <c r="AB513" s="37">
        <f t="shared" si="115"/>
        <v>0</v>
      </c>
      <c r="AC513" s="37">
        <f t="shared" si="115"/>
        <v>0</v>
      </c>
      <c r="AD513" s="37">
        <f t="shared" si="115"/>
        <v>0</v>
      </c>
      <c r="AE513" s="37">
        <f t="shared" si="115"/>
        <v>0</v>
      </c>
    </row>
    <row r="514" spans="1:31" x14ac:dyDescent="0.2">
      <c r="A514" s="9" t="s">
        <v>356</v>
      </c>
      <c r="B514" s="4" t="s">
        <v>357</v>
      </c>
      <c r="C514" s="37">
        <f t="shared" si="114"/>
        <v>0</v>
      </c>
      <c r="D514" s="37">
        <f t="shared" si="115"/>
        <v>0</v>
      </c>
      <c r="E514" s="37">
        <f t="shared" si="115"/>
        <v>0</v>
      </c>
      <c r="F514" s="37">
        <f t="shared" si="115"/>
        <v>0</v>
      </c>
      <c r="G514" s="37">
        <f t="shared" si="115"/>
        <v>0</v>
      </c>
      <c r="H514" s="37">
        <f t="shared" si="115"/>
        <v>0</v>
      </c>
      <c r="I514" s="37">
        <f t="shared" si="115"/>
        <v>0</v>
      </c>
      <c r="J514" s="37">
        <f t="shared" si="115"/>
        <v>0</v>
      </c>
      <c r="K514" s="37">
        <f t="shared" si="115"/>
        <v>0</v>
      </c>
      <c r="L514" s="37">
        <f t="shared" si="115"/>
        <v>0</v>
      </c>
      <c r="M514" s="37">
        <f t="shared" si="115"/>
        <v>0</v>
      </c>
      <c r="N514" s="37">
        <f t="shared" si="115"/>
        <v>0</v>
      </c>
      <c r="O514" s="37">
        <f t="shared" si="115"/>
        <v>0</v>
      </c>
      <c r="P514" s="37">
        <f t="shared" si="115"/>
        <v>0</v>
      </c>
      <c r="Q514" s="37">
        <f t="shared" si="115"/>
        <v>0</v>
      </c>
      <c r="R514" s="37">
        <f t="shared" si="115"/>
        <v>0</v>
      </c>
      <c r="S514" s="37">
        <f t="shared" si="115"/>
        <v>0</v>
      </c>
      <c r="T514" s="37">
        <f t="shared" si="115"/>
        <v>0</v>
      </c>
      <c r="U514" s="37">
        <f t="shared" si="115"/>
        <v>0</v>
      </c>
      <c r="V514" s="37">
        <f t="shared" si="115"/>
        <v>0</v>
      </c>
      <c r="W514" s="37">
        <f t="shared" si="115"/>
        <v>0</v>
      </c>
      <c r="X514" s="37">
        <f t="shared" si="115"/>
        <v>0</v>
      </c>
      <c r="Y514" s="37">
        <f t="shared" si="115"/>
        <v>0</v>
      </c>
      <c r="Z514" s="37">
        <f t="shared" si="115"/>
        <v>0</v>
      </c>
      <c r="AA514" s="37">
        <f t="shared" si="115"/>
        <v>0</v>
      </c>
      <c r="AB514" s="37">
        <f t="shared" si="115"/>
        <v>0</v>
      </c>
      <c r="AC514" s="37">
        <f t="shared" si="115"/>
        <v>0</v>
      </c>
      <c r="AD514" s="37">
        <f t="shared" si="115"/>
        <v>0</v>
      </c>
      <c r="AE514" s="37">
        <f t="shared" si="115"/>
        <v>0</v>
      </c>
    </row>
    <row r="515" spans="1:31" x14ac:dyDescent="0.2">
      <c r="A515" s="9" t="s">
        <v>358</v>
      </c>
      <c r="B515" s="4" t="s">
        <v>359</v>
      </c>
      <c r="C515" s="21">
        <f>+C516+C517</f>
        <v>0</v>
      </c>
      <c r="D515" s="21">
        <f t="shared" ref="D515:AE515" si="116">+D516+D517</f>
        <v>0</v>
      </c>
      <c r="E515" s="21">
        <f t="shared" si="116"/>
        <v>0</v>
      </c>
      <c r="F515" s="21">
        <f t="shared" si="116"/>
        <v>0</v>
      </c>
      <c r="G515" s="21">
        <f t="shared" si="116"/>
        <v>0</v>
      </c>
      <c r="H515" s="21">
        <f t="shared" si="116"/>
        <v>0</v>
      </c>
      <c r="I515" s="21">
        <f t="shared" si="116"/>
        <v>0</v>
      </c>
      <c r="J515" s="21">
        <f t="shared" si="116"/>
        <v>0</v>
      </c>
      <c r="K515" s="21">
        <f t="shared" si="116"/>
        <v>0</v>
      </c>
      <c r="L515" s="21">
        <f t="shared" si="116"/>
        <v>0</v>
      </c>
      <c r="M515" s="21">
        <f t="shared" si="116"/>
        <v>0</v>
      </c>
      <c r="N515" s="21">
        <f t="shared" si="116"/>
        <v>0</v>
      </c>
      <c r="O515" s="21">
        <f t="shared" si="116"/>
        <v>0</v>
      </c>
      <c r="P515" s="21">
        <f t="shared" si="116"/>
        <v>0</v>
      </c>
      <c r="Q515" s="21">
        <f t="shared" si="116"/>
        <v>0</v>
      </c>
      <c r="R515" s="21">
        <f t="shared" si="116"/>
        <v>0</v>
      </c>
      <c r="S515" s="21">
        <f t="shared" si="116"/>
        <v>0</v>
      </c>
      <c r="T515" s="21">
        <f t="shared" si="116"/>
        <v>0</v>
      </c>
      <c r="U515" s="21">
        <f t="shared" si="116"/>
        <v>0</v>
      </c>
      <c r="V515" s="21">
        <f t="shared" si="116"/>
        <v>0</v>
      </c>
      <c r="W515" s="21">
        <f t="shared" si="116"/>
        <v>0</v>
      </c>
      <c r="X515" s="21">
        <f t="shared" si="116"/>
        <v>0</v>
      </c>
      <c r="Y515" s="21">
        <f t="shared" si="116"/>
        <v>0</v>
      </c>
      <c r="Z515" s="21">
        <f t="shared" si="116"/>
        <v>0</v>
      </c>
      <c r="AA515" s="21">
        <f t="shared" si="116"/>
        <v>0</v>
      </c>
      <c r="AB515" s="21">
        <f t="shared" si="116"/>
        <v>0</v>
      </c>
      <c r="AC515" s="21">
        <f t="shared" si="116"/>
        <v>0</v>
      </c>
      <c r="AD515" s="21">
        <f t="shared" si="116"/>
        <v>0</v>
      </c>
      <c r="AE515" s="21">
        <f t="shared" si="116"/>
        <v>0</v>
      </c>
    </row>
    <row r="516" spans="1:31" x14ac:dyDescent="0.2">
      <c r="A516" s="9" t="s">
        <v>360</v>
      </c>
      <c r="B516" s="4" t="s">
        <v>361</v>
      </c>
      <c r="C516" s="37">
        <f t="shared" ref="C516:AE516" si="117">+C170</f>
        <v>0</v>
      </c>
      <c r="D516" s="37">
        <f t="shared" si="117"/>
        <v>0</v>
      </c>
      <c r="E516" s="37">
        <f t="shared" si="117"/>
        <v>0</v>
      </c>
      <c r="F516" s="37">
        <f t="shared" si="117"/>
        <v>0</v>
      </c>
      <c r="G516" s="37">
        <f t="shared" si="117"/>
        <v>0</v>
      </c>
      <c r="H516" s="37">
        <f t="shared" si="117"/>
        <v>0</v>
      </c>
      <c r="I516" s="37">
        <f t="shared" si="117"/>
        <v>0</v>
      </c>
      <c r="J516" s="37">
        <f t="shared" si="117"/>
        <v>0</v>
      </c>
      <c r="K516" s="37">
        <f t="shared" si="117"/>
        <v>0</v>
      </c>
      <c r="L516" s="37">
        <f t="shared" si="117"/>
        <v>0</v>
      </c>
      <c r="M516" s="37">
        <f t="shared" si="117"/>
        <v>0</v>
      </c>
      <c r="N516" s="37">
        <f t="shared" si="117"/>
        <v>0</v>
      </c>
      <c r="O516" s="37">
        <f t="shared" si="117"/>
        <v>0</v>
      </c>
      <c r="P516" s="37">
        <f t="shared" si="117"/>
        <v>0</v>
      </c>
      <c r="Q516" s="37">
        <f t="shared" si="117"/>
        <v>0</v>
      </c>
      <c r="R516" s="37">
        <f t="shared" si="117"/>
        <v>0</v>
      </c>
      <c r="S516" s="37">
        <f t="shared" si="117"/>
        <v>0</v>
      </c>
      <c r="T516" s="37">
        <f t="shared" si="117"/>
        <v>0</v>
      </c>
      <c r="U516" s="37">
        <f t="shared" si="117"/>
        <v>0</v>
      </c>
      <c r="V516" s="37">
        <f t="shared" si="117"/>
        <v>0</v>
      </c>
      <c r="W516" s="37">
        <f t="shared" si="117"/>
        <v>0</v>
      </c>
      <c r="X516" s="37">
        <f t="shared" si="117"/>
        <v>0</v>
      </c>
      <c r="Y516" s="37">
        <f t="shared" si="117"/>
        <v>0</v>
      </c>
      <c r="Z516" s="37">
        <f t="shared" si="117"/>
        <v>0</v>
      </c>
      <c r="AA516" s="37">
        <f t="shared" si="117"/>
        <v>0</v>
      </c>
      <c r="AB516" s="37">
        <f t="shared" si="117"/>
        <v>0</v>
      </c>
      <c r="AC516" s="37">
        <f t="shared" si="117"/>
        <v>0</v>
      </c>
      <c r="AD516" s="37">
        <f t="shared" si="117"/>
        <v>0</v>
      </c>
      <c r="AE516" s="37">
        <f t="shared" si="117"/>
        <v>0</v>
      </c>
    </row>
    <row r="517" spans="1:31" x14ac:dyDescent="0.2">
      <c r="A517" s="9" t="s">
        <v>368</v>
      </c>
      <c r="B517" s="4" t="s">
        <v>369</v>
      </c>
      <c r="C517" s="37">
        <f t="shared" ref="C517:AE517" si="118">+C174</f>
        <v>0</v>
      </c>
      <c r="D517" s="37">
        <f t="shared" si="118"/>
        <v>0</v>
      </c>
      <c r="E517" s="37">
        <f t="shared" si="118"/>
        <v>0</v>
      </c>
      <c r="F517" s="37">
        <f t="shared" si="118"/>
        <v>0</v>
      </c>
      <c r="G517" s="37">
        <f t="shared" si="118"/>
        <v>0</v>
      </c>
      <c r="H517" s="37">
        <f t="shared" si="118"/>
        <v>0</v>
      </c>
      <c r="I517" s="37">
        <f t="shared" si="118"/>
        <v>0</v>
      </c>
      <c r="J517" s="37">
        <f t="shared" si="118"/>
        <v>0</v>
      </c>
      <c r="K517" s="37">
        <f t="shared" si="118"/>
        <v>0</v>
      </c>
      <c r="L517" s="37">
        <f t="shared" si="118"/>
        <v>0</v>
      </c>
      <c r="M517" s="37">
        <f t="shared" si="118"/>
        <v>0</v>
      </c>
      <c r="N517" s="37">
        <f t="shared" si="118"/>
        <v>0</v>
      </c>
      <c r="O517" s="37">
        <f t="shared" si="118"/>
        <v>0</v>
      </c>
      <c r="P517" s="37">
        <f t="shared" si="118"/>
        <v>0</v>
      </c>
      <c r="Q517" s="37">
        <f t="shared" si="118"/>
        <v>0</v>
      </c>
      <c r="R517" s="37">
        <f t="shared" si="118"/>
        <v>0</v>
      </c>
      <c r="S517" s="37">
        <f t="shared" si="118"/>
        <v>0</v>
      </c>
      <c r="T517" s="37">
        <f t="shared" si="118"/>
        <v>0</v>
      </c>
      <c r="U517" s="37">
        <f t="shared" si="118"/>
        <v>0</v>
      </c>
      <c r="V517" s="37">
        <f t="shared" si="118"/>
        <v>0</v>
      </c>
      <c r="W517" s="37">
        <f t="shared" si="118"/>
        <v>0</v>
      </c>
      <c r="X517" s="37">
        <f t="shared" si="118"/>
        <v>0</v>
      </c>
      <c r="Y517" s="37">
        <f t="shared" si="118"/>
        <v>0</v>
      </c>
      <c r="Z517" s="37">
        <f t="shared" si="118"/>
        <v>0</v>
      </c>
      <c r="AA517" s="37">
        <f t="shared" si="118"/>
        <v>0</v>
      </c>
      <c r="AB517" s="37">
        <f t="shared" si="118"/>
        <v>0</v>
      </c>
      <c r="AC517" s="37">
        <f t="shared" si="118"/>
        <v>0</v>
      </c>
      <c r="AD517" s="37">
        <f t="shared" si="118"/>
        <v>0</v>
      </c>
      <c r="AE517" s="37">
        <f t="shared" si="118"/>
        <v>0</v>
      </c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19">+C525+C530+C536+C541+C544+C545+C549+C552++C553+C554</f>
        <v>0</v>
      </c>
      <c r="D524" s="28">
        <f t="shared" si="119"/>
        <v>0</v>
      </c>
      <c r="E524" s="28">
        <f t="shared" si="119"/>
        <v>0</v>
      </c>
      <c r="F524" s="28">
        <f t="shared" si="119"/>
        <v>0</v>
      </c>
      <c r="G524" s="28">
        <f t="shared" si="119"/>
        <v>0</v>
      </c>
      <c r="H524" s="28">
        <f t="shared" si="119"/>
        <v>0</v>
      </c>
      <c r="I524" s="28">
        <f t="shared" si="119"/>
        <v>0</v>
      </c>
      <c r="J524" s="28">
        <f t="shared" si="119"/>
        <v>0</v>
      </c>
      <c r="K524" s="28">
        <f t="shared" si="119"/>
        <v>0</v>
      </c>
      <c r="L524" s="28">
        <f t="shared" si="119"/>
        <v>0</v>
      </c>
      <c r="M524" s="28">
        <f t="shared" si="119"/>
        <v>0</v>
      </c>
      <c r="N524" s="28">
        <f t="shared" si="119"/>
        <v>0</v>
      </c>
      <c r="O524" s="28">
        <f t="shared" si="119"/>
        <v>0</v>
      </c>
      <c r="P524" s="28">
        <f t="shared" si="119"/>
        <v>0</v>
      </c>
      <c r="Q524" s="28">
        <f t="shared" si="119"/>
        <v>0</v>
      </c>
      <c r="R524" s="28">
        <f t="shared" si="119"/>
        <v>0</v>
      </c>
      <c r="S524" s="28">
        <f t="shared" si="119"/>
        <v>0</v>
      </c>
      <c r="T524" s="28">
        <f t="shared" si="119"/>
        <v>0</v>
      </c>
      <c r="U524" s="28">
        <f t="shared" si="119"/>
        <v>0</v>
      </c>
      <c r="V524" s="28">
        <f t="shared" si="119"/>
        <v>0</v>
      </c>
      <c r="W524" s="28">
        <f t="shared" si="119"/>
        <v>0</v>
      </c>
      <c r="X524" s="28">
        <f t="shared" si="119"/>
        <v>0</v>
      </c>
      <c r="Y524" s="28">
        <f t="shared" si="119"/>
        <v>0</v>
      </c>
      <c r="Z524" s="28">
        <f t="shared" si="119"/>
        <v>0</v>
      </c>
      <c r="AA524" s="28">
        <f t="shared" si="119"/>
        <v>0</v>
      </c>
      <c r="AB524" s="28">
        <f t="shared" si="119"/>
        <v>0</v>
      </c>
      <c r="AC524" s="28">
        <f t="shared" si="119"/>
        <v>0</v>
      </c>
      <c r="AD524" s="28">
        <f t="shared" si="119"/>
        <v>0</v>
      </c>
      <c r="AE524" s="28">
        <f t="shared" si="119"/>
        <v>0</v>
      </c>
    </row>
    <row r="525" spans="1:31" x14ac:dyDescent="0.2">
      <c r="A525" s="9" t="s">
        <v>392</v>
      </c>
      <c r="B525" s="4" t="s">
        <v>393</v>
      </c>
      <c r="C525" s="21">
        <f t="shared" ref="C525:AE525" si="120">+C526+C527+C528+C529</f>
        <v>0</v>
      </c>
      <c r="D525" s="21">
        <f t="shared" si="120"/>
        <v>0</v>
      </c>
      <c r="E525" s="21">
        <f t="shared" si="120"/>
        <v>0</v>
      </c>
      <c r="F525" s="21">
        <f t="shared" si="120"/>
        <v>0</v>
      </c>
      <c r="G525" s="21">
        <f t="shared" si="120"/>
        <v>0</v>
      </c>
      <c r="H525" s="21">
        <f t="shared" si="120"/>
        <v>0</v>
      </c>
      <c r="I525" s="21">
        <f t="shared" si="120"/>
        <v>0</v>
      </c>
      <c r="J525" s="21">
        <f t="shared" si="120"/>
        <v>0</v>
      </c>
      <c r="K525" s="21">
        <f t="shared" si="120"/>
        <v>0</v>
      </c>
      <c r="L525" s="21">
        <f t="shared" si="120"/>
        <v>0</v>
      </c>
      <c r="M525" s="21">
        <f t="shared" si="120"/>
        <v>0</v>
      </c>
      <c r="N525" s="21">
        <f t="shared" si="120"/>
        <v>0</v>
      </c>
      <c r="O525" s="21">
        <f t="shared" si="120"/>
        <v>0</v>
      </c>
      <c r="P525" s="21">
        <f t="shared" si="120"/>
        <v>0</v>
      </c>
      <c r="Q525" s="21">
        <f t="shared" si="120"/>
        <v>0</v>
      </c>
      <c r="R525" s="21">
        <f t="shared" si="120"/>
        <v>0</v>
      </c>
      <c r="S525" s="21">
        <f t="shared" si="120"/>
        <v>0</v>
      </c>
      <c r="T525" s="21">
        <f t="shared" si="120"/>
        <v>0</v>
      </c>
      <c r="U525" s="21">
        <f t="shared" si="120"/>
        <v>0</v>
      </c>
      <c r="V525" s="21">
        <f t="shared" si="120"/>
        <v>0</v>
      </c>
      <c r="W525" s="21">
        <f t="shared" si="120"/>
        <v>0</v>
      </c>
      <c r="X525" s="21">
        <f t="shared" si="120"/>
        <v>0</v>
      </c>
      <c r="Y525" s="21">
        <f t="shared" si="120"/>
        <v>0</v>
      </c>
      <c r="Z525" s="21">
        <f t="shared" si="120"/>
        <v>0</v>
      </c>
      <c r="AA525" s="21">
        <f t="shared" si="120"/>
        <v>0</v>
      </c>
      <c r="AB525" s="21">
        <f t="shared" si="120"/>
        <v>0</v>
      </c>
      <c r="AC525" s="21">
        <f t="shared" si="120"/>
        <v>0</v>
      </c>
      <c r="AD525" s="21">
        <f t="shared" si="120"/>
        <v>0</v>
      </c>
      <c r="AE525" s="21">
        <f t="shared" si="120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21">+C531+C532+C533+C534+C535</f>
        <v>0</v>
      </c>
      <c r="D530" s="21">
        <f t="shared" si="121"/>
        <v>0</v>
      </c>
      <c r="E530" s="21">
        <f t="shared" si="121"/>
        <v>0</v>
      </c>
      <c r="F530" s="21">
        <f t="shared" si="121"/>
        <v>0</v>
      </c>
      <c r="G530" s="21">
        <f t="shared" si="121"/>
        <v>0</v>
      </c>
      <c r="H530" s="21">
        <f t="shared" si="121"/>
        <v>0</v>
      </c>
      <c r="I530" s="21">
        <f t="shared" si="121"/>
        <v>0</v>
      </c>
      <c r="J530" s="21">
        <f t="shared" si="121"/>
        <v>0</v>
      </c>
      <c r="K530" s="21">
        <f t="shared" si="121"/>
        <v>0</v>
      </c>
      <c r="L530" s="21">
        <f t="shared" si="121"/>
        <v>0</v>
      </c>
      <c r="M530" s="21">
        <f t="shared" si="121"/>
        <v>0</v>
      </c>
      <c r="N530" s="21">
        <f t="shared" si="121"/>
        <v>0</v>
      </c>
      <c r="O530" s="21">
        <f t="shared" si="121"/>
        <v>0</v>
      </c>
      <c r="P530" s="21">
        <f t="shared" si="121"/>
        <v>0</v>
      </c>
      <c r="Q530" s="21">
        <f t="shared" si="121"/>
        <v>0</v>
      </c>
      <c r="R530" s="21">
        <f t="shared" si="121"/>
        <v>0</v>
      </c>
      <c r="S530" s="21">
        <f t="shared" si="121"/>
        <v>0</v>
      </c>
      <c r="T530" s="21">
        <f t="shared" si="121"/>
        <v>0</v>
      </c>
      <c r="U530" s="21">
        <f t="shared" si="121"/>
        <v>0</v>
      </c>
      <c r="V530" s="21">
        <f t="shared" si="121"/>
        <v>0</v>
      </c>
      <c r="W530" s="21">
        <f t="shared" si="121"/>
        <v>0</v>
      </c>
      <c r="X530" s="21">
        <f t="shared" si="121"/>
        <v>0</v>
      </c>
      <c r="Y530" s="21">
        <f t="shared" si="121"/>
        <v>0</v>
      </c>
      <c r="Z530" s="21">
        <f t="shared" si="121"/>
        <v>0</v>
      </c>
      <c r="AA530" s="21">
        <f t="shared" si="121"/>
        <v>0</v>
      </c>
      <c r="AB530" s="21">
        <f t="shared" si="121"/>
        <v>0</v>
      </c>
      <c r="AC530" s="21">
        <f t="shared" si="121"/>
        <v>0</v>
      </c>
      <c r="AD530" s="21">
        <f t="shared" si="121"/>
        <v>0</v>
      </c>
      <c r="AE530" s="21">
        <f t="shared" si="121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122">+C537+C538+C539+C540</f>
        <v>0</v>
      </c>
      <c r="D536" s="21">
        <f t="shared" si="122"/>
        <v>0</v>
      </c>
      <c r="E536" s="21">
        <f t="shared" si="122"/>
        <v>0</v>
      </c>
      <c r="F536" s="21">
        <f t="shared" si="122"/>
        <v>0</v>
      </c>
      <c r="G536" s="21">
        <f t="shared" si="122"/>
        <v>0</v>
      </c>
      <c r="H536" s="21">
        <f t="shared" si="122"/>
        <v>0</v>
      </c>
      <c r="I536" s="21">
        <f t="shared" si="122"/>
        <v>0</v>
      </c>
      <c r="J536" s="21">
        <f t="shared" si="122"/>
        <v>0</v>
      </c>
      <c r="K536" s="21">
        <f t="shared" si="122"/>
        <v>0</v>
      </c>
      <c r="L536" s="21">
        <f t="shared" si="122"/>
        <v>0</v>
      </c>
      <c r="M536" s="21">
        <f t="shared" si="122"/>
        <v>0</v>
      </c>
      <c r="N536" s="21">
        <f t="shared" si="122"/>
        <v>0</v>
      </c>
      <c r="O536" s="21">
        <f t="shared" si="122"/>
        <v>0</v>
      </c>
      <c r="P536" s="21">
        <f t="shared" si="122"/>
        <v>0</v>
      </c>
      <c r="Q536" s="21">
        <f t="shared" si="122"/>
        <v>0</v>
      </c>
      <c r="R536" s="21">
        <f t="shared" si="122"/>
        <v>0</v>
      </c>
      <c r="S536" s="21">
        <f t="shared" si="122"/>
        <v>0</v>
      </c>
      <c r="T536" s="21">
        <f t="shared" si="122"/>
        <v>0</v>
      </c>
      <c r="U536" s="21">
        <f t="shared" si="122"/>
        <v>0</v>
      </c>
      <c r="V536" s="21">
        <f t="shared" si="122"/>
        <v>0</v>
      </c>
      <c r="W536" s="21">
        <f t="shared" si="122"/>
        <v>0</v>
      </c>
      <c r="X536" s="21">
        <f t="shared" si="122"/>
        <v>0</v>
      </c>
      <c r="Y536" s="21">
        <f t="shared" si="122"/>
        <v>0</v>
      </c>
      <c r="Z536" s="21">
        <f t="shared" si="122"/>
        <v>0</v>
      </c>
      <c r="AA536" s="21">
        <f t="shared" si="122"/>
        <v>0</v>
      </c>
      <c r="AB536" s="21">
        <f t="shared" si="122"/>
        <v>0</v>
      </c>
      <c r="AC536" s="21">
        <f t="shared" si="122"/>
        <v>0</v>
      </c>
      <c r="AD536" s="21">
        <f t="shared" si="122"/>
        <v>0</v>
      </c>
      <c r="AE536" s="21">
        <f t="shared" si="122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23">+C542+C543</f>
        <v>0</v>
      </c>
      <c r="D541" s="21">
        <f t="shared" si="123"/>
        <v>0</v>
      </c>
      <c r="E541" s="21">
        <f t="shared" si="123"/>
        <v>0</v>
      </c>
      <c r="F541" s="21">
        <f t="shared" si="123"/>
        <v>0</v>
      </c>
      <c r="G541" s="21">
        <f t="shared" si="123"/>
        <v>0</v>
      </c>
      <c r="H541" s="21">
        <f t="shared" si="123"/>
        <v>0</v>
      </c>
      <c r="I541" s="21">
        <f t="shared" si="123"/>
        <v>0</v>
      </c>
      <c r="J541" s="21">
        <f t="shared" si="123"/>
        <v>0</v>
      </c>
      <c r="K541" s="21">
        <f t="shared" si="123"/>
        <v>0</v>
      </c>
      <c r="L541" s="21">
        <f t="shared" si="123"/>
        <v>0</v>
      </c>
      <c r="M541" s="21">
        <f t="shared" si="123"/>
        <v>0</v>
      </c>
      <c r="N541" s="21">
        <f t="shared" si="123"/>
        <v>0</v>
      </c>
      <c r="O541" s="21">
        <f t="shared" si="123"/>
        <v>0</v>
      </c>
      <c r="P541" s="21">
        <f t="shared" si="123"/>
        <v>0</v>
      </c>
      <c r="Q541" s="21">
        <f t="shared" si="123"/>
        <v>0</v>
      </c>
      <c r="R541" s="21">
        <f t="shared" si="123"/>
        <v>0</v>
      </c>
      <c r="S541" s="21">
        <f t="shared" si="123"/>
        <v>0</v>
      </c>
      <c r="T541" s="21">
        <f t="shared" si="123"/>
        <v>0</v>
      </c>
      <c r="U541" s="21">
        <f t="shared" si="123"/>
        <v>0</v>
      </c>
      <c r="V541" s="21">
        <f t="shared" si="123"/>
        <v>0</v>
      </c>
      <c r="W541" s="21">
        <f t="shared" si="123"/>
        <v>0</v>
      </c>
      <c r="X541" s="21">
        <f t="shared" si="123"/>
        <v>0</v>
      </c>
      <c r="Y541" s="21">
        <f t="shared" si="123"/>
        <v>0</v>
      </c>
      <c r="Z541" s="21">
        <f t="shared" si="123"/>
        <v>0</v>
      </c>
      <c r="AA541" s="21">
        <f t="shared" si="123"/>
        <v>0</v>
      </c>
      <c r="AB541" s="21">
        <f t="shared" si="123"/>
        <v>0</v>
      </c>
      <c r="AC541" s="21">
        <f t="shared" si="123"/>
        <v>0</v>
      </c>
      <c r="AD541" s="21">
        <f t="shared" si="123"/>
        <v>0</v>
      </c>
      <c r="AE541" s="21">
        <f t="shared" si="123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24">+C546+C547+C548</f>
        <v>0</v>
      </c>
      <c r="D545" s="21">
        <f t="shared" si="124"/>
        <v>0</v>
      </c>
      <c r="E545" s="21">
        <f t="shared" si="124"/>
        <v>0</v>
      </c>
      <c r="F545" s="21">
        <f t="shared" si="124"/>
        <v>0</v>
      </c>
      <c r="G545" s="21">
        <f t="shared" si="124"/>
        <v>0</v>
      </c>
      <c r="H545" s="21">
        <f t="shared" si="124"/>
        <v>0</v>
      </c>
      <c r="I545" s="21">
        <f t="shared" si="124"/>
        <v>0</v>
      </c>
      <c r="J545" s="21">
        <f t="shared" si="124"/>
        <v>0</v>
      </c>
      <c r="K545" s="21">
        <f t="shared" si="124"/>
        <v>0</v>
      </c>
      <c r="L545" s="21">
        <f t="shared" si="124"/>
        <v>0</v>
      </c>
      <c r="M545" s="21">
        <f t="shared" si="124"/>
        <v>0</v>
      </c>
      <c r="N545" s="21">
        <f t="shared" si="124"/>
        <v>0</v>
      </c>
      <c r="O545" s="21">
        <f t="shared" si="124"/>
        <v>0</v>
      </c>
      <c r="P545" s="21">
        <f t="shared" si="124"/>
        <v>0</v>
      </c>
      <c r="Q545" s="21">
        <f t="shared" si="124"/>
        <v>0</v>
      </c>
      <c r="R545" s="21">
        <f t="shared" si="124"/>
        <v>0</v>
      </c>
      <c r="S545" s="21">
        <f t="shared" si="124"/>
        <v>0</v>
      </c>
      <c r="T545" s="21">
        <f t="shared" si="124"/>
        <v>0</v>
      </c>
      <c r="U545" s="21">
        <f t="shared" si="124"/>
        <v>0</v>
      </c>
      <c r="V545" s="21">
        <f t="shared" si="124"/>
        <v>0</v>
      </c>
      <c r="W545" s="21">
        <f t="shared" si="124"/>
        <v>0</v>
      </c>
      <c r="X545" s="21">
        <f t="shared" si="124"/>
        <v>0</v>
      </c>
      <c r="Y545" s="21">
        <f t="shared" si="124"/>
        <v>0</v>
      </c>
      <c r="Z545" s="21">
        <f t="shared" si="124"/>
        <v>0</v>
      </c>
      <c r="AA545" s="21">
        <f t="shared" si="124"/>
        <v>0</v>
      </c>
      <c r="AB545" s="21">
        <f t="shared" si="124"/>
        <v>0</v>
      </c>
      <c r="AC545" s="21">
        <f t="shared" si="124"/>
        <v>0</v>
      </c>
      <c r="AD545" s="21">
        <f t="shared" si="124"/>
        <v>0</v>
      </c>
      <c r="AE545" s="21">
        <f t="shared" si="124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25">+C550+C551</f>
        <v>0</v>
      </c>
      <c r="D549" s="21">
        <f t="shared" si="125"/>
        <v>0</v>
      </c>
      <c r="E549" s="21">
        <f t="shared" si="125"/>
        <v>0</v>
      </c>
      <c r="F549" s="21">
        <f t="shared" si="125"/>
        <v>0</v>
      </c>
      <c r="G549" s="21">
        <f t="shared" si="125"/>
        <v>0</v>
      </c>
      <c r="H549" s="21">
        <f t="shared" si="125"/>
        <v>0</v>
      </c>
      <c r="I549" s="21">
        <f t="shared" si="125"/>
        <v>0</v>
      </c>
      <c r="J549" s="21">
        <f t="shared" si="125"/>
        <v>0</v>
      </c>
      <c r="K549" s="21">
        <f t="shared" si="125"/>
        <v>0</v>
      </c>
      <c r="L549" s="21">
        <f t="shared" si="125"/>
        <v>0</v>
      </c>
      <c r="M549" s="21">
        <f t="shared" si="125"/>
        <v>0</v>
      </c>
      <c r="N549" s="21">
        <f t="shared" si="125"/>
        <v>0</v>
      </c>
      <c r="O549" s="21">
        <f t="shared" si="125"/>
        <v>0</v>
      </c>
      <c r="P549" s="21">
        <f t="shared" si="125"/>
        <v>0</v>
      </c>
      <c r="Q549" s="21">
        <f t="shared" si="125"/>
        <v>0</v>
      </c>
      <c r="R549" s="21">
        <f t="shared" si="125"/>
        <v>0</v>
      </c>
      <c r="S549" s="21">
        <f t="shared" si="125"/>
        <v>0</v>
      </c>
      <c r="T549" s="21">
        <f t="shared" si="125"/>
        <v>0</v>
      </c>
      <c r="U549" s="21">
        <f t="shared" si="125"/>
        <v>0</v>
      </c>
      <c r="V549" s="21">
        <f t="shared" si="125"/>
        <v>0</v>
      </c>
      <c r="W549" s="21">
        <f t="shared" si="125"/>
        <v>0</v>
      </c>
      <c r="X549" s="21">
        <f t="shared" si="125"/>
        <v>0</v>
      </c>
      <c r="Y549" s="21">
        <f t="shared" si="125"/>
        <v>0</v>
      </c>
      <c r="Z549" s="21">
        <f t="shared" si="125"/>
        <v>0</v>
      </c>
      <c r="AA549" s="21">
        <f t="shared" si="125"/>
        <v>0</v>
      </c>
      <c r="AB549" s="21">
        <f t="shared" si="125"/>
        <v>0</v>
      </c>
      <c r="AC549" s="21">
        <f t="shared" si="125"/>
        <v>0</v>
      </c>
      <c r="AD549" s="21">
        <f t="shared" si="125"/>
        <v>0</v>
      </c>
      <c r="AE549" s="21">
        <f t="shared" si="125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x14ac:dyDescent="0.2">
      <c r="A555" s="12" t="s">
        <v>548</v>
      </c>
      <c r="B555" s="7" t="s">
        <v>804</v>
      </c>
      <c r="C555" s="28">
        <f t="shared" ref="C555:AE555" si="126">+C556+C559+C562+C565+C568++C571+C574+C575</f>
        <v>0</v>
      </c>
      <c r="D555" s="28">
        <f t="shared" si="126"/>
        <v>0</v>
      </c>
      <c r="E555" s="28">
        <f t="shared" si="126"/>
        <v>0</v>
      </c>
      <c r="F555" s="28">
        <f t="shared" si="126"/>
        <v>0</v>
      </c>
      <c r="G555" s="28">
        <f t="shared" si="126"/>
        <v>0</v>
      </c>
      <c r="H555" s="28">
        <f t="shared" si="126"/>
        <v>0</v>
      </c>
      <c r="I555" s="28">
        <f t="shared" si="126"/>
        <v>0</v>
      </c>
      <c r="J555" s="28">
        <f t="shared" si="126"/>
        <v>0</v>
      </c>
      <c r="K555" s="28">
        <f t="shared" si="126"/>
        <v>0</v>
      </c>
      <c r="L555" s="28">
        <f t="shared" si="126"/>
        <v>0</v>
      </c>
      <c r="M555" s="28">
        <f t="shared" si="126"/>
        <v>0</v>
      </c>
      <c r="N555" s="28">
        <f t="shared" si="126"/>
        <v>0</v>
      </c>
      <c r="O555" s="28">
        <f t="shared" si="126"/>
        <v>0</v>
      </c>
      <c r="P555" s="28">
        <f t="shared" si="126"/>
        <v>0</v>
      </c>
      <c r="Q555" s="28">
        <f t="shared" si="126"/>
        <v>0</v>
      </c>
      <c r="R555" s="28">
        <f t="shared" si="126"/>
        <v>0</v>
      </c>
      <c r="S555" s="28">
        <f t="shared" si="126"/>
        <v>0</v>
      </c>
      <c r="T555" s="28">
        <f t="shared" si="126"/>
        <v>0</v>
      </c>
      <c r="U555" s="28">
        <f t="shared" si="126"/>
        <v>0</v>
      </c>
      <c r="V555" s="28">
        <f t="shared" si="126"/>
        <v>0</v>
      </c>
      <c r="W555" s="28">
        <f t="shared" si="126"/>
        <v>0</v>
      </c>
      <c r="X555" s="28">
        <f t="shared" si="126"/>
        <v>0</v>
      </c>
      <c r="Y555" s="28">
        <f t="shared" si="126"/>
        <v>0</v>
      </c>
      <c r="Z555" s="28">
        <f t="shared" si="126"/>
        <v>0</v>
      </c>
      <c r="AA555" s="28">
        <f t="shared" si="126"/>
        <v>0</v>
      </c>
      <c r="AB555" s="28">
        <f t="shared" si="126"/>
        <v>0</v>
      </c>
      <c r="AC555" s="28">
        <f t="shared" si="126"/>
        <v>0</v>
      </c>
      <c r="AD555" s="28">
        <f t="shared" si="126"/>
        <v>0</v>
      </c>
      <c r="AE555" s="28">
        <f t="shared" si="126"/>
        <v>0</v>
      </c>
    </row>
    <row r="556" spans="1:31" x14ac:dyDescent="0.2">
      <c r="A556" s="9" t="s">
        <v>549</v>
      </c>
      <c r="B556" s="4" t="s">
        <v>550</v>
      </c>
      <c r="C556" s="21">
        <f t="shared" ref="C556:AE556" si="127">+C557+C558</f>
        <v>0</v>
      </c>
      <c r="D556" s="21">
        <f t="shared" si="127"/>
        <v>0</v>
      </c>
      <c r="E556" s="21">
        <f t="shared" si="127"/>
        <v>0</v>
      </c>
      <c r="F556" s="21">
        <f t="shared" si="127"/>
        <v>0</v>
      </c>
      <c r="G556" s="21">
        <f t="shared" si="127"/>
        <v>0</v>
      </c>
      <c r="H556" s="21">
        <f t="shared" si="127"/>
        <v>0</v>
      </c>
      <c r="I556" s="21">
        <f t="shared" si="127"/>
        <v>0</v>
      </c>
      <c r="J556" s="21">
        <f t="shared" si="127"/>
        <v>0</v>
      </c>
      <c r="K556" s="21">
        <f t="shared" si="127"/>
        <v>0</v>
      </c>
      <c r="L556" s="21">
        <f t="shared" si="127"/>
        <v>0</v>
      </c>
      <c r="M556" s="21">
        <f t="shared" si="127"/>
        <v>0</v>
      </c>
      <c r="N556" s="21">
        <f t="shared" si="127"/>
        <v>0</v>
      </c>
      <c r="O556" s="21">
        <f t="shared" si="127"/>
        <v>0</v>
      </c>
      <c r="P556" s="21">
        <f t="shared" si="127"/>
        <v>0</v>
      </c>
      <c r="Q556" s="21">
        <f t="shared" si="127"/>
        <v>0</v>
      </c>
      <c r="R556" s="21">
        <f t="shared" si="127"/>
        <v>0</v>
      </c>
      <c r="S556" s="21">
        <f t="shared" si="127"/>
        <v>0</v>
      </c>
      <c r="T556" s="21">
        <f t="shared" si="127"/>
        <v>0</v>
      </c>
      <c r="U556" s="21">
        <f t="shared" si="127"/>
        <v>0</v>
      </c>
      <c r="V556" s="21">
        <f t="shared" si="127"/>
        <v>0</v>
      </c>
      <c r="W556" s="21">
        <f t="shared" si="127"/>
        <v>0</v>
      </c>
      <c r="X556" s="21">
        <f t="shared" si="127"/>
        <v>0</v>
      </c>
      <c r="Y556" s="21">
        <f t="shared" si="127"/>
        <v>0</v>
      </c>
      <c r="Z556" s="21">
        <f t="shared" si="127"/>
        <v>0</v>
      </c>
      <c r="AA556" s="21">
        <f t="shared" si="127"/>
        <v>0</v>
      </c>
      <c r="AB556" s="21">
        <f t="shared" si="127"/>
        <v>0</v>
      </c>
      <c r="AC556" s="21">
        <f t="shared" si="127"/>
        <v>0</v>
      </c>
      <c r="AD556" s="21">
        <f t="shared" si="127"/>
        <v>0</v>
      </c>
      <c r="AE556" s="21">
        <f t="shared" si="127"/>
        <v>0</v>
      </c>
    </row>
    <row r="557" spans="1:31" x14ac:dyDescent="0.2">
      <c r="A557" s="9" t="s">
        <v>551</v>
      </c>
      <c r="B557" s="4" t="s">
        <v>552</v>
      </c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28">+C560+C561</f>
        <v>0</v>
      </c>
      <c r="D559" s="21">
        <f t="shared" si="128"/>
        <v>0</v>
      </c>
      <c r="E559" s="21">
        <f t="shared" si="128"/>
        <v>0</v>
      </c>
      <c r="F559" s="21">
        <f t="shared" si="128"/>
        <v>0</v>
      </c>
      <c r="G559" s="21">
        <f t="shared" si="128"/>
        <v>0</v>
      </c>
      <c r="H559" s="21">
        <f t="shared" si="128"/>
        <v>0</v>
      </c>
      <c r="I559" s="21">
        <f t="shared" si="128"/>
        <v>0</v>
      </c>
      <c r="J559" s="21">
        <f t="shared" si="128"/>
        <v>0</v>
      </c>
      <c r="K559" s="21">
        <f t="shared" si="128"/>
        <v>0</v>
      </c>
      <c r="L559" s="21">
        <f t="shared" si="128"/>
        <v>0</v>
      </c>
      <c r="M559" s="21">
        <f t="shared" si="128"/>
        <v>0</v>
      </c>
      <c r="N559" s="21">
        <f t="shared" si="128"/>
        <v>0</v>
      </c>
      <c r="O559" s="21">
        <f t="shared" si="128"/>
        <v>0</v>
      </c>
      <c r="P559" s="21">
        <f t="shared" si="128"/>
        <v>0</v>
      </c>
      <c r="Q559" s="21">
        <f t="shared" si="128"/>
        <v>0</v>
      </c>
      <c r="R559" s="21">
        <f t="shared" si="128"/>
        <v>0</v>
      </c>
      <c r="S559" s="21">
        <f t="shared" si="128"/>
        <v>0</v>
      </c>
      <c r="T559" s="21">
        <f t="shared" si="128"/>
        <v>0</v>
      </c>
      <c r="U559" s="21">
        <f t="shared" si="128"/>
        <v>0</v>
      </c>
      <c r="V559" s="21">
        <f t="shared" si="128"/>
        <v>0</v>
      </c>
      <c r="W559" s="21">
        <f t="shared" si="128"/>
        <v>0</v>
      </c>
      <c r="X559" s="21">
        <f t="shared" si="128"/>
        <v>0</v>
      </c>
      <c r="Y559" s="21">
        <f t="shared" si="128"/>
        <v>0</v>
      </c>
      <c r="Z559" s="21">
        <f t="shared" si="128"/>
        <v>0</v>
      </c>
      <c r="AA559" s="21">
        <f t="shared" si="128"/>
        <v>0</v>
      </c>
      <c r="AB559" s="21">
        <f t="shared" si="128"/>
        <v>0</v>
      </c>
      <c r="AC559" s="21">
        <f t="shared" si="128"/>
        <v>0</v>
      </c>
      <c r="AD559" s="21">
        <f t="shared" si="128"/>
        <v>0</v>
      </c>
      <c r="AE559" s="21">
        <f t="shared" si="128"/>
        <v>0</v>
      </c>
    </row>
    <row r="560" spans="1:31" x14ac:dyDescent="0.2">
      <c r="A560" s="9" t="s">
        <v>669</v>
      </c>
      <c r="B560" s="4" t="s">
        <v>670</v>
      </c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29">+C563+C564</f>
        <v>0</v>
      </c>
      <c r="D562" s="21">
        <f t="shared" si="129"/>
        <v>0</v>
      </c>
      <c r="E562" s="21">
        <f t="shared" si="129"/>
        <v>0</v>
      </c>
      <c r="F562" s="21">
        <f t="shared" si="129"/>
        <v>0</v>
      </c>
      <c r="G562" s="21">
        <f t="shared" si="129"/>
        <v>0</v>
      </c>
      <c r="H562" s="21">
        <f t="shared" si="129"/>
        <v>0</v>
      </c>
      <c r="I562" s="21">
        <f t="shared" si="129"/>
        <v>0</v>
      </c>
      <c r="J562" s="21">
        <f t="shared" si="129"/>
        <v>0</v>
      </c>
      <c r="K562" s="21">
        <f t="shared" si="129"/>
        <v>0</v>
      </c>
      <c r="L562" s="21">
        <f t="shared" si="129"/>
        <v>0</v>
      </c>
      <c r="M562" s="21">
        <f t="shared" si="129"/>
        <v>0</v>
      </c>
      <c r="N562" s="21">
        <f t="shared" si="129"/>
        <v>0</v>
      </c>
      <c r="O562" s="21">
        <f t="shared" si="129"/>
        <v>0</v>
      </c>
      <c r="P562" s="21">
        <f t="shared" si="129"/>
        <v>0</v>
      </c>
      <c r="Q562" s="21">
        <f t="shared" si="129"/>
        <v>0</v>
      </c>
      <c r="R562" s="21">
        <f t="shared" si="129"/>
        <v>0</v>
      </c>
      <c r="S562" s="21">
        <f t="shared" si="129"/>
        <v>0</v>
      </c>
      <c r="T562" s="21">
        <f t="shared" si="129"/>
        <v>0</v>
      </c>
      <c r="U562" s="21">
        <f t="shared" si="129"/>
        <v>0</v>
      </c>
      <c r="V562" s="21">
        <f t="shared" si="129"/>
        <v>0</v>
      </c>
      <c r="W562" s="21">
        <f t="shared" si="129"/>
        <v>0</v>
      </c>
      <c r="X562" s="21">
        <f t="shared" si="129"/>
        <v>0</v>
      </c>
      <c r="Y562" s="21">
        <f t="shared" si="129"/>
        <v>0</v>
      </c>
      <c r="Z562" s="21">
        <f t="shared" si="129"/>
        <v>0</v>
      </c>
      <c r="AA562" s="21">
        <f t="shared" si="129"/>
        <v>0</v>
      </c>
      <c r="AB562" s="21">
        <f t="shared" si="129"/>
        <v>0</v>
      </c>
      <c r="AC562" s="21">
        <f t="shared" si="129"/>
        <v>0</v>
      </c>
      <c r="AD562" s="21">
        <f t="shared" si="129"/>
        <v>0</v>
      </c>
      <c r="AE562" s="21">
        <f t="shared" si="129"/>
        <v>0</v>
      </c>
    </row>
    <row r="563" spans="1:31" x14ac:dyDescent="0.2">
      <c r="A563" s="9" t="s">
        <v>679</v>
      </c>
      <c r="B563" s="4" t="s">
        <v>680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x14ac:dyDescent="0.2">
      <c r="A564" s="9" t="s">
        <v>681</v>
      </c>
      <c r="B564" s="4" t="s">
        <v>682</v>
      </c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x14ac:dyDescent="0.2">
      <c r="A565" s="9" t="s">
        <v>688</v>
      </c>
      <c r="B565" s="4" t="s">
        <v>651</v>
      </c>
      <c r="C565" s="21">
        <f t="shared" ref="C565:AE565" si="130">+C566+C567</f>
        <v>0</v>
      </c>
      <c r="D565" s="21">
        <f t="shared" si="130"/>
        <v>0</v>
      </c>
      <c r="E565" s="21">
        <f t="shared" si="130"/>
        <v>0</v>
      </c>
      <c r="F565" s="21">
        <f t="shared" si="130"/>
        <v>0</v>
      </c>
      <c r="G565" s="21">
        <f t="shared" si="130"/>
        <v>0</v>
      </c>
      <c r="H565" s="21">
        <f t="shared" si="130"/>
        <v>0</v>
      </c>
      <c r="I565" s="21">
        <f t="shared" si="130"/>
        <v>0</v>
      </c>
      <c r="J565" s="21">
        <f t="shared" si="130"/>
        <v>0</v>
      </c>
      <c r="K565" s="21">
        <f t="shared" si="130"/>
        <v>0</v>
      </c>
      <c r="L565" s="21">
        <f t="shared" si="130"/>
        <v>0</v>
      </c>
      <c r="M565" s="21">
        <f t="shared" si="130"/>
        <v>0</v>
      </c>
      <c r="N565" s="21">
        <f t="shared" si="130"/>
        <v>0</v>
      </c>
      <c r="O565" s="21">
        <f t="shared" si="130"/>
        <v>0</v>
      </c>
      <c r="P565" s="21">
        <f t="shared" si="130"/>
        <v>0</v>
      </c>
      <c r="Q565" s="21">
        <f t="shared" si="130"/>
        <v>0</v>
      </c>
      <c r="R565" s="21">
        <f t="shared" si="130"/>
        <v>0</v>
      </c>
      <c r="S565" s="21">
        <f t="shared" si="130"/>
        <v>0</v>
      </c>
      <c r="T565" s="21">
        <f t="shared" si="130"/>
        <v>0</v>
      </c>
      <c r="U565" s="21">
        <f t="shared" si="130"/>
        <v>0</v>
      </c>
      <c r="V565" s="21">
        <f t="shared" si="130"/>
        <v>0</v>
      </c>
      <c r="W565" s="21">
        <f t="shared" si="130"/>
        <v>0</v>
      </c>
      <c r="X565" s="21">
        <f t="shared" si="130"/>
        <v>0</v>
      </c>
      <c r="Y565" s="21">
        <f t="shared" si="130"/>
        <v>0</v>
      </c>
      <c r="Z565" s="21">
        <f t="shared" si="130"/>
        <v>0</v>
      </c>
      <c r="AA565" s="21">
        <f t="shared" si="130"/>
        <v>0</v>
      </c>
      <c r="AB565" s="21">
        <f t="shared" si="130"/>
        <v>0</v>
      </c>
      <c r="AC565" s="21">
        <f t="shared" si="130"/>
        <v>0</v>
      </c>
      <c r="AD565" s="21">
        <f t="shared" si="130"/>
        <v>0</v>
      </c>
      <c r="AE565" s="21">
        <f t="shared" si="130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31">+C569+C570</f>
        <v>0</v>
      </c>
      <c r="D568" s="21">
        <f t="shared" si="131"/>
        <v>0</v>
      </c>
      <c r="E568" s="21">
        <f t="shared" si="131"/>
        <v>0</v>
      </c>
      <c r="F568" s="21">
        <f t="shared" si="131"/>
        <v>0</v>
      </c>
      <c r="G568" s="21">
        <f t="shared" si="131"/>
        <v>0</v>
      </c>
      <c r="H568" s="21">
        <f t="shared" si="131"/>
        <v>0</v>
      </c>
      <c r="I568" s="21">
        <f t="shared" si="131"/>
        <v>0</v>
      </c>
      <c r="J568" s="21">
        <f t="shared" si="131"/>
        <v>0</v>
      </c>
      <c r="K568" s="21">
        <f t="shared" si="131"/>
        <v>0</v>
      </c>
      <c r="L568" s="21">
        <f t="shared" si="131"/>
        <v>0</v>
      </c>
      <c r="M568" s="21">
        <f t="shared" si="131"/>
        <v>0</v>
      </c>
      <c r="N568" s="21">
        <f t="shared" si="131"/>
        <v>0</v>
      </c>
      <c r="O568" s="21">
        <f t="shared" si="131"/>
        <v>0</v>
      </c>
      <c r="P568" s="21">
        <f t="shared" si="131"/>
        <v>0</v>
      </c>
      <c r="Q568" s="21">
        <f t="shared" si="131"/>
        <v>0</v>
      </c>
      <c r="R568" s="21">
        <f t="shared" si="131"/>
        <v>0</v>
      </c>
      <c r="S568" s="21">
        <f t="shared" si="131"/>
        <v>0</v>
      </c>
      <c r="T568" s="21">
        <f t="shared" si="131"/>
        <v>0</v>
      </c>
      <c r="U568" s="21">
        <f t="shared" si="131"/>
        <v>0</v>
      </c>
      <c r="V568" s="21">
        <f t="shared" si="131"/>
        <v>0</v>
      </c>
      <c r="W568" s="21">
        <f t="shared" si="131"/>
        <v>0</v>
      </c>
      <c r="X568" s="21">
        <f t="shared" si="131"/>
        <v>0</v>
      </c>
      <c r="Y568" s="21">
        <f t="shared" si="131"/>
        <v>0</v>
      </c>
      <c r="Z568" s="21">
        <f t="shared" si="131"/>
        <v>0</v>
      </c>
      <c r="AA568" s="21">
        <f t="shared" si="131"/>
        <v>0</v>
      </c>
      <c r="AB568" s="21">
        <f t="shared" si="131"/>
        <v>0</v>
      </c>
      <c r="AC568" s="21">
        <f t="shared" si="131"/>
        <v>0</v>
      </c>
      <c r="AD568" s="21">
        <f t="shared" si="131"/>
        <v>0</v>
      </c>
      <c r="AE568" s="21">
        <f t="shared" si="131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32">+C572+C573</f>
        <v>0</v>
      </c>
      <c r="D571" s="21">
        <f t="shared" si="132"/>
        <v>0</v>
      </c>
      <c r="E571" s="21">
        <f t="shared" si="132"/>
        <v>0</v>
      </c>
      <c r="F571" s="21">
        <f t="shared" si="132"/>
        <v>0</v>
      </c>
      <c r="G571" s="21">
        <f t="shared" si="132"/>
        <v>0</v>
      </c>
      <c r="H571" s="21">
        <f t="shared" si="132"/>
        <v>0</v>
      </c>
      <c r="I571" s="21">
        <f t="shared" si="132"/>
        <v>0</v>
      </c>
      <c r="J571" s="21">
        <f t="shared" si="132"/>
        <v>0</v>
      </c>
      <c r="K571" s="21">
        <f t="shared" si="132"/>
        <v>0</v>
      </c>
      <c r="L571" s="21">
        <f t="shared" si="132"/>
        <v>0</v>
      </c>
      <c r="M571" s="21">
        <f t="shared" si="132"/>
        <v>0</v>
      </c>
      <c r="N571" s="21">
        <f t="shared" si="132"/>
        <v>0</v>
      </c>
      <c r="O571" s="21">
        <f t="shared" si="132"/>
        <v>0</v>
      </c>
      <c r="P571" s="21">
        <f t="shared" si="132"/>
        <v>0</v>
      </c>
      <c r="Q571" s="21">
        <f t="shared" si="132"/>
        <v>0</v>
      </c>
      <c r="R571" s="21">
        <f t="shared" si="132"/>
        <v>0</v>
      </c>
      <c r="S571" s="21">
        <f t="shared" si="132"/>
        <v>0</v>
      </c>
      <c r="T571" s="21">
        <f t="shared" si="132"/>
        <v>0</v>
      </c>
      <c r="U571" s="21">
        <f t="shared" si="132"/>
        <v>0</v>
      </c>
      <c r="V571" s="21">
        <f t="shared" si="132"/>
        <v>0</v>
      </c>
      <c r="W571" s="21">
        <f t="shared" si="132"/>
        <v>0</v>
      </c>
      <c r="X571" s="21">
        <f t="shared" si="132"/>
        <v>0</v>
      </c>
      <c r="Y571" s="21">
        <f t="shared" si="132"/>
        <v>0</v>
      </c>
      <c r="Z571" s="21">
        <f t="shared" si="132"/>
        <v>0</v>
      </c>
      <c r="AA571" s="21">
        <f t="shared" si="132"/>
        <v>0</v>
      </c>
      <c r="AB571" s="21">
        <f t="shared" si="132"/>
        <v>0</v>
      </c>
      <c r="AC571" s="21">
        <f t="shared" si="132"/>
        <v>0</v>
      </c>
      <c r="AD571" s="21">
        <f t="shared" si="132"/>
        <v>0</v>
      </c>
      <c r="AE571" s="21">
        <f t="shared" si="132"/>
        <v>0</v>
      </c>
    </row>
    <row r="572" spans="1:31" x14ac:dyDescent="0.2">
      <c r="A572" s="9" t="s">
        <v>709</v>
      </c>
      <c r="B572" s="4" t="s">
        <v>710</v>
      </c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x14ac:dyDescent="0.2">
      <c r="A573" s="9" t="s">
        <v>711</v>
      </c>
      <c r="B573" s="4" t="s">
        <v>712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2">
      <c r="A579" s="9" t="s">
        <v>730</v>
      </c>
      <c r="B579" s="4" t="s">
        <v>731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33">+C585+C586</f>
        <v>0</v>
      </c>
      <c r="D584" s="21">
        <f t="shared" si="133"/>
        <v>0</v>
      </c>
      <c r="E584" s="21">
        <f t="shared" si="133"/>
        <v>0</v>
      </c>
      <c r="F584" s="21">
        <f t="shared" si="133"/>
        <v>0</v>
      </c>
      <c r="G584" s="21">
        <f t="shared" si="133"/>
        <v>0</v>
      </c>
      <c r="H584" s="21">
        <f t="shared" si="133"/>
        <v>0</v>
      </c>
      <c r="I584" s="21">
        <f t="shared" si="133"/>
        <v>0</v>
      </c>
      <c r="J584" s="21">
        <f t="shared" si="133"/>
        <v>0</v>
      </c>
      <c r="K584" s="21">
        <f t="shared" si="133"/>
        <v>0</v>
      </c>
      <c r="L584" s="21">
        <f t="shared" si="133"/>
        <v>0</v>
      </c>
      <c r="M584" s="21">
        <f t="shared" si="133"/>
        <v>0</v>
      </c>
      <c r="N584" s="21">
        <f t="shared" si="133"/>
        <v>0</v>
      </c>
      <c r="O584" s="21">
        <f t="shared" si="133"/>
        <v>0</v>
      </c>
      <c r="P584" s="21">
        <f t="shared" si="133"/>
        <v>0</v>
      </c>
      <c r="Q584" s="21">
        <f t="shared" si="133"/>
        <v>0</v>
      </c>
      <c r="R584" s="21">
        <f t="shared" si="133"/>
        <v>0</v>
      </c>
      <c r="S584" s="21">
        <f t="shared" si="133"/>
        <v>0</v>
      </c>
      <c r="T584" s="21">
        <f t="shared" si="133"/>
        <v>0</v>
      </c>
      <c r="U584" s="21">
        <f t="shared" si="133"/>
        <v>0</v>
      </c>
      <c r="V584" s="21">
        <f t="shared" si="133"/>
        <v>0</v>
      </c>
      <c r="W584" s="21">
        <f t="shared" si="133"/>
        <v>0</v>
      </c>
      <c r="X584" s="21">
        <f t="shared" si="133"/>
        <v>0</v>
      </c>
      <c r="Y584" s="21">
        <f t="shared" si="133"/>
        <v>0</v>
      </c>
      <c r="Z584" s="21">
        <f t="shared" si="133"/>
        <v>0</v>
      </c>
      <c r="AA584" s="21">
        <f t="shared" si="133"/>
        <v>0</v>
      </c>
      <c r="AB584" s="21">
        <f t="shared" si="133"/>
        <v>0</v>
      </c>
      <c r="AC584" s="21">
        <f t="shared" si="133"/>
        <v>0</v>
      </c>
      <c r="AD584" s="21">
        <f t="shared" si="133"/>
        <v>0</v>
      </c>
      <c r="AE584" s="21">
        <f t="shared" si="133"/>
        <v>0</v>
      </c>
    </row>
    <row r="585" spans="1:31" x14ac:dyDescent="0.2">
      <c r="A585" s="9" t="s">
        <v>222</v>
      </c>
      <c r="B585" s="4" t="s">
        <v>223</v>
      </c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2">
      <c r="A586" s="9" t="s">
        <v>224</v>
      </c>
      <c r="B586" s="4" t="s">
        <v>225</v>
      </c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2">
      <c r="A587" s="9" t="s">
        <v>226</v>
      </c>
      <c r="B587" s="4" t="s">
        <v>141</v>
      </c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34">+C599-C4</f>
        <v>0</v>
      </c>
      <c r="D597" s="72">
        <f t="shared" si="134"/>
        <v>0</v>
      </c>
      <c r="E597" s="72">
        <f t="shared" si="134"/>
        <v>0</v>
      </c>
      <c r="F597" s="72">
        <f t="shared" si="134"/>
        <v>0</v>
      </c>
      <c r="G597" s="72">
        <f t="shared" si="134"/>
        <v>0</v>
      </c>
      <c r="H597" s="72">
        <f t="shared" si="134"/>
        <v>0</v>
      </c>
      <c r="I597" s="72">
        <f t="shared" si="134"/>
        <v>0</v>
      </c>
      <c r="J597" s="72">
        <f t="shared" si="134"/>
        <v>0</v>
      </c>
      <c r="K597" s="72">
        <f t="shared" si="134"/>
        <v>0</v>
      </c>
      <c r="L597" s="72">
        <f t="shared" si="134"/>
        <v>0</v>
      </c>
      <c r="M597" s="72">
        <f t="shared" si="134"/>
        <v>0</v>
      </c>
      <c r="N597" s="88">
        <f t="shared" si="134"/>
        <v>0</v>
      </c>
      <c r="O597" s="72">
        <f t="shared" si="134"/>
        <v>0</v>
      </c>
      <c r="P597" s="72">
        <f t="shared" si="134"/>
        <v>0</v>
      </c>
      <c r="Q597" s="72">
        <f t="shared" si="134"/>
        <v>0</v>
      </c>
      <c r="R597" s="72">
        <f t="shared" si="134"/>
        <v>0</v>
      </c>
      <c r="S597" s="72">
        <f t="shared" si="134"/>
        <v>0</v>
      </c>
      <c r="T597" s="72">
        <f t="shared" si="134"/>
        <v>0</v>
      </c>
      <c r="U597" s="72">
        <f t="shared" si="134"/>
        <v>0</v>
      </c>
      <c r="V597" s="72">
        <f t="shared" si="134"/>
        <v>0</v>
      </c>
      <c r="W597" s="72">
        <f t="shared" si="134"/>
        <v>0</v>
      </c>
      <c r="X597" s="72">
        <f t="shared" si="134"/>
        <v>0</v>
      </c>
      <c r="Y597" s="72">
        <f t="shared" si="134"/>
        <v>0</v>
      </c>
      <c r="Z597" s="72">
        <f t="shared" si="134"/>
        <v>0</v>
      </c>
      <c r="AA597" s="72">
        <f t="shared" si="134"/>
        <v>0</v>
      </c>
      <c r="AB597" s="72">
        <f t="shared" si="134"/>
        <v>0</v>
      </c>
      <c r="AC597" s="72">
        <f t="shared" si="134"/>
        <v>0</v>
      </c>
      <c r="AD597" s="72">
        <f t="shared" si="134"/>
        <v>0</v>
      </c>
      <c r="AE597" s="72">
        <f t="shared" si="134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135">+C600+C604+C613+C624+C633</f>
        <v>0</v>
      </c>
      <c r="D599" s="28">
        <f t="shared" si="135"/>
        <v>0</v>
      </c>
      <c r="E599" s="28">
        <f t="shared" si="135"/>
        <v>0</v>
      </c>
      <c r="F599" s="28">
        <f t="shared" si="135"/>
        <v>0</v>
      </c>
      <c r="G599" s="28">
        <f t="shared" si="135"/>
        <v>0</v>
      </c>
      <c r="H599" s="28">
        <f t="shared" si="135"/>
        <v>0</v>
      </c>
      <c r="I599" s="28">
        <f t="shared" si="135"/>
        <v>0</v>
      </c>
      <c r="J599" s="28">
        <f t="shared" si="135"/>
        <v>0</v>
      </c>
      <c r="K599" s="28">
        <f t="shared" si="135"/>
        <v>0</v>
      </c>
      <c r="L599" s="28">
        <f t="shared" si="135"/>
        <v>0</v>
      </c>
      <c r="M599" s="28">
        <f t="shared" si="135"/>
        <v>0</v>
      </c>
      <c r="N599" s="28">
        <f t="shared" si="135"/>
        <v>0</v>
      </c>
      <c r="O599" s="28">
        <f t="shared" si="135"/>
        <v>0</v>
      </c>
      <c r="P599" s="28">
        <f t="shared" si="135"/>
        <v>0</v>
      </c>
      <c r="Q599" s="28">
        <f t="shared" si="135"/>
        <v>0</v>
      </c>
      <c r="R599" s="28">
        <f t="shared" si="135"/>
        <v>0</v>
      </c>
      <c r="S599" s="28">
        <f t="shared" si="135"/>
        <v>0</v>
      </c>
      <c r="T599" s="28">
        <f t="shared" si="135"/>
        <v>0</v>
      </c>
      <c r="U599" s="28">
        <f t="shared" si="135"/>
        <v>0</v>
      </c>
      <c r="V599" s="28">
        <f t="shared" si="135"/>
        <v>0</v>
      </c>
      <c r="W599" s="28">
        <f t="shared" si="135"/>
        <v>0</v>
      </c>
      <c r="X599" s="28">
        <f t="shared" si="135"/>
        <v>0</v>
      </c>
      <c r="Y599" s="28">
        <f t="shared" si="135"/>
        <v>0</v>
      </c>
      <c r="Z599" s="28">
        <f t="shared" si="135"/>
        <v>0</v>
      </c>
      <c r="AA599" s="28">
        <f t="shared" si="135"/>
        <v>0</v>
      </c>
      <c r="AB599" s="28">
        <f t="shared" si="135"/>
        <v>0</v>
      </c>
      <c r="AC599" s="28">
        <f t="shared" si="135"/>
        <v>0</v>
      </c>
      <c r="AD599" s="28">
        <f t="shared" si="135"/>
        <v>0</v>
      </c>
      <c r="AE599" s="28">
        <f t="shared" si="135"/>
        <v>0</v>
      </c>
    </row>
    <row r="600" spans="1:31" x14ac:dyDescent="0.2">
      <c r="A600" s="6" t="s">
        <v>19</v>
      </c>
      <c r="B600" s="7" t="s">
        <v>20</v>
      </c>
      <c r="C600" s="28">
        <f t="shared" ref="C600:AE600" si="136">+C601+C602+C603</f>
        <v>0</v>
      </c>
      <c r="D600" s="28">
        <f t="shared" si="136"/>
        <v>0</v>
      </c>
      <c r="E600" s="28">
        <f t="shared" si="136"/>
        <v>0</v>
      </c>
      <c r="F600" s="28">
        <f t="shared" si="136"/>
        <v>0</v>
      </c>
      <c r="G600" s="28">
        <f t="shared" si="136"/>
        <v>0</v>
      </c>
      <c r="H600" s="28">
        <f t="shared" si="136"/>
        <v>0</v>
      </c>
      <c r="I600" s="28">
        <f t="shared" si="136"/>
        <v>0</v>
      </c>
      <c r="J600" s="28">
        <f t="shared" si="136"/>
        <v>0</v>
      </c>
      <c r="K600" s="28">
        <f t="shared" si="136"/>
        <v>0</v>
      </c>
      <c r="L600" s="28">
        <f t="shared" si="136"/>
        <v>0</v>
      </c>
      <c r="M600" s="28">
        <f t="shared" si="136"/>
        <v>0</v>
      </c>
      <c r="N600" s="28">
        <f t="shared" si="136"/>
        <v>0</v>
      </c>
      <c r="O600" s="28">
        <f t="shared" si="136"/>
        <v>0</v>
      </c>
      <c r="P600" s="28">
        <f t="shared" si="136"/>
        <v>0</v>
      </c>
      <c r="Q600" s="28">
        <f t="shared" si="136"/>
        <v>0</v>
      </c>
      <c r="R600" s="28">
        <f t="shared" si="136"/>
        <v>0</v>
      </c>
      <c r="S600" s="28">
        <f t="shared" si="136"/>
        <v>0</v>
      </c>
      <c r="T600" s="28">
        <f t="shared" si="136"/>
        <v>0</v>
      </c>
      <c r="U600" s="28">
        <f t="shared" si="136"/>
        <v>0</v>
      </c>
      <c r="V600" s="28">
        <f t="shared" si="136"/>
        <v>0</v>
      </c>
      <c r="W600" s="28">
        <f t="shared" si="136"/>
        <v>0</v>
      </c>
      <c r="X600" s="28">
        <f t="shared" si="136"/>
        <v>0</v>
      </c>
      <c r="Y600" s="28">
        <f t="shared" si="136"/>
        <v>0</v>
      </c>
      <c r="Z600" s="28">
        <f t="shared" si="136"/>
        <v>0</v>
      </c>
      <c r="AA600" s="28">
        <f t="shared" si="136"/>
        <v>0</v>
      </c>
      <c r="AB600" s="28">
        <f t="shared" si="136"/>
        <v>0</v>
      </c>
      <c r="AC600" s="28">
        <f t="shared" si="136"/>
        <v>0</v>
      </c>
      <c r="AD600" s="28">
        <f t="shared" si="136"/>
        <v>0</v>
      </c>
      <c r="AE600" s="28">
        <f t="shared" si="136"/>
        <v>0</v>
      </c>
    </row>
    <row r="601" spans="1:31" x14ac:dyDescent="0.2">
      <c r="A601" s="8" t="s">
        <v>23</v>
      </c>
      <c r="B601" s="4" t="s">
        <v>24</v>
      </c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2">
      <c r="A602" s="9" t="s">
        <v>142</v>
      </c>
      <c r="B602" s="4" t="s">
        <v>143</v>
      </c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>+C606+C607+C609+C610+C611</f>
        <v>0</v>
      </c>
      <c r="D604" s="28">
        <f t="shared" ref="D604:AE604" si="137">+D606+D607+D609+D610+D611</f>
        <v>0</v>
      </c>
      <c r="E604" s="28">
        <f t="shared" si="137"/>
        <v>0</v>
      </c>
      <c r="F604" s="28">
        <f t="shared" si="137"/>
        <v>0</v>
      </c>
      <c r="G604" s="28">
        <f t="shared" si="137"/>
        <v>0</v>
      </c>
      <c r="H604" s="28">
        <f t="shared" si="137"/>
        <v>0</v>
      </c>
      <c r="I604" s="28">
        <f t="shared" si="137"/>
        <v>0</v>
      </c>
      <c r="J604" s="28">
        <f t="shared" si="137"/>
        <v>0</v>
      </c>
      <c r="K604" s="28">
        <f t="shared" si="137"/>
        <v>0</v>
      </c>
      <c r="L604" s="28">
        <f t="shared" si="137"/>
        <v>0</v>
      </c>
      <c r="M604" s="28">
        <f t="shared" si="137"/>
        <v>0</v>
      </c>
      <c r="N604" s="28">
        <f t="shared" si="137"/>
        <v>0</v>
      </c>
      <c r="O604" s="28">
        <f t="shared" si="137"/>
        <v>0</v>
      </c>
      <c r="P604" s="28">
        <f t="shared" si="137"/>
        <v>0</v>
      </c>
      <c r="Q604" s="28">
        <f t="shared" si="137"/>
        <v>0</v>
      </c>
      <c r="R604" s="28">
        <f t="shared" si="137"/>
        <v>0</v>
      </c>
      <c r="S604" s="28">
        <f t="shared" si="137"/>
        <v>0</v>
      </c>
      <c r="T604" s="28">
        <f t="shared" si="137"/>
        <v>0</v>
      </c>
      <c r="U604" s="28">
        <f t="shared" si="137"/>
        <v>0</v>
      </c>
      <c r="V604" s="28">
        <f t="shared" si="137"/>
        <v>0</v>
      </c>
      <c r="W604" s="28">
        <f t="shared" si="137"/>
        <v>0</v>
      </c>
      <c r="X604" s="28">
        <f t="shared" si="137"/>
        <v>0</v>
      </c>
      <c r="Y604" s="28">
        <f t="shared" si="137"/>
        <v>0</v>
      </c>
      <c r="Z604" s="28">
        <f t="shared" si="137"/>
        <v>0</v>
      </c>
      <c r="AA604" s="28">
        <f t="shared" si="137"/>
        <v>0</v>
      </c>
      <c r="AB604" s="28">
        <f t="shared" si="137"/>
        <v>0</v>
      </c>
      <c r="AC604" s="28">
        <f t="shared" si="137"/>
        <v>0</v>
      </c>
      <c r="AD604" s="28">
        <f t="shared" si="137"/>
        <v>0</v>
      </c>
      <c r="AE604" s="28">
        <f t="shared" si="137"/>
        <v>0</v>
      </c>
    </row>
    <row r="605" spans="1:31" x14ac:dyDescent="0.2">
      <c r="A605" s="9" t="s">
        <v>250</v>
      </c>
      <c r="B605" s="4" t="s">
        <v>251</v>
      </c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2">
      <c r="A606" s="9" t="s">
        <v>269</v>
      </c>
      <c r="B606" s="4" t="s">
        <v>270</v>
      </c>
      <c r="C606" s="37">
        <f t="shared" ref="C606:AE606" si="138">+C478</f>
        <v>0</v>
      </c>
      <c r="D606" s="37">
        <f t="shared" si="138"/>
        <v>0</v>
      </c>
      <c r="E606" s="37">
        <f t="shared" si="138"/>
        <v>0</v>
      </c>
      <c r="F606" s="37">
        <f t="shared" si="138"/>
        <v>0</v>
      </c>
      <c r="G606" s="37">
        <f t="shared" si="138"/>
        <v>0</v>
      </c>
      <c r="H606" s="37">
        <f t="shared" si="138"/>
        <v>0</v>
      </c>
      <c r="I606" s="37">
        <f t="shared" si="138"/>
        <v>0</v>
      </c>
      <c r="J606" s="37">
        <f t="shared" si="138"/>
        <v>0</v>
      </c>
      <c r="K606" s="37">
        <f t="shared" si="138"/>
        <v>0</v>
      </c>
      <c r="L606" s="37">
        <f t="shared" si="138"/>
        <v>0</v>
      </c>
      <c r="M606" s="37">
        <f t="shared" si="138"/>
        <v>0</v>
      </c>
      <c r="N606" s="37">
        <f t="shared" si="138"/>
        <v>0</v>
      </c>
      <c r="O606" s="37">
        <f t="shared" si="138"/>
        <v>0</v>
      </c>
      <c r="P606" s="37">
        <f t="shared" si="138"/>
        <v>0</v>
      </c>
      <c r="Q606" s="37">
        <f t="shared" si="138"/>
        <v>0</v>
      </c>
      <c r="R606" s="37">
        <f t="shared" si="138"/>
        <v>0</v>
      </c>
      <c r="S606" s="37">
        <f t="shared" si="138"/>
        <v>0</v>
      </c>
      <c r="T606" s="37">
        <f t="shared" si="138"/>
        <v>0</v>
      </c>
      <c r="U606" s="37">
        <f t="shared" si="138"/>
        <v>0</v>
      </c>
      <c r="V606" s="37">
        <f t="shared" si="138"/>
        <v>0</v>
      </c>
      <c r="W606" s="37">
        <f t="shared" si="138"/>
        <v>0</v>
      </c>
      <c r="X606" s="37">
        <f t="shared" si="138"/>
        <v>0</v>
      </c>
      <c r="Y606" s="37">
        <f t="shared" si="138"/>
        <v>0</v>
      </c>
      <c r="Z606" s="37">
        <f t="shared" si="138"/>
        <v>0</v>
      </c>
      <c r="AA606" s="37">
        <f t="shared" si="138"/>
        <v>0</v>
      </c>
      <c r="AB606" s="37">
        <f t="shared" si="138"/>
        <v>0</v>
      </c>
      <c r="AC606" s="37">
        <f t="shared" si="138"/>
        <v>0</v>
      </c>
      <c r="AD606" s="37">
        <f t="shared" si="138"/>
        <v>0</v>
      </c>
      <c r="AE606" s="37">
        <f t="shared" si="138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39">+C489</f>
        <v>0</v>
      </c>
      <c r="D607" s="37">
        <f t="shared" si="139"/>
        <v>0</v>
      </c>
      <c r="E607" s="37">
        <f t="shared" si="139"/>
        <v>0</v>
      </c>
      <c r="F607" s="37">
        <f t="shared" si="139"/>
        <v>0</v>
      </c>
      <c r="G607" s="37">
        <f t="shared" si="139"/>
        <v>0</v>
      </c>
      <c r="H607" s="37">
        <f t="shared" si="139"/>
        <v>0</v>
      </c>
      <c r="I607" s="37">
        <f t="shared" si="139"/>
        <v>0</v>
      </c>
      <c r="J607" s="37">
        <f t="shared" si="139"/>
        <v>0</v>
      </c>
      <c r="K607" s="37">
        <f t="shared" si="139"/>
        <v>0</v>
      </c>
      <c r="L607" s="37">
        <f t="shared" si="139"/>
        <v>0</v>
      </c>
      <c r="M607" s="37">
        <f t="shared" si="139"/>
        <v>0</v>
      </c>
      <c r="N607" s="37">
        <f t="shared" si="139"/>
        <v>0</v>
      </c>
      <c r="O607" s="37">
        <f t="shared" si="139"/>
        <v>0</v>
      </c>
      <c r="P607" s="37">
        <f t="shared" si="139"/>
        <v>0</v>
      </c>
      <c r="Q607" s="37">
        <f t="shared" si="139"/>
        <v>0</v>
      </c>
      <c r="R607" s="37">
        <f t="shared" si="139"/>
        <v>0</v>
      </c>
      <c r="S607" s="37">
        <f t="shared" si="139"/>
        <v>0</v>
      </c>
      <c r="T607" s="37">
        <f t="shared" si="139"/>
        <v>0</v>
      </c>
      <c r="U607" s="37">
        <f t="shared" si="139"/>
        <v>0</v>
      </c>
      <c r="V607" s="37">
        <f t="shared" si="139"/>
        <v>0</v>
      </c>
      <c r="W607" s="37">
        <f t="shared" si="139"/>
        <v>0</v>
      </c>
      <c r="X607" s="37">
        <f t="shared" si="139"/>
        <v>0</v>
      </c>
      <c r="Y607" s="37">
        <f t="shared" si="139"/>
        <v>0</v>
      </c>
      <c r="Z607" s="37">
        <f t="shared" si="139"/>
        <v>0</v>
      </c>
      <c r="AA607" s="37">
        <f t="shared" si="139"/>
        <v>0</v>
      </c>
      <c r="AB607" s="37">
        <f t="shared" si="139"/>
        <v>0</v>
      </c>
      <c r="AC607" s="37">
        <f t="shared" si="139"/>
        <v>0</v>
      </c>
      <c r="AD607" s="37">
        <f t="shared" si="139"/>
        <v>0</v>
      </c>
      <c r="AE607" s="37">
        <f t="shared" si="139"/>
        <v>0</v>
      </c>
    </row>
    <row r="608" spans="1:31" x14ac:dyDescent="0.2">
      <c r="A608" s="9" t="s">
        <v>321</v>
      </c>
      <c r="B608" s="4" t="s">
        <v>322</v>
      </c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2">
      <c r="A609" s="9" t="s">
        <v>330</v>
      </c>
      <c r="B609" s="4" t="s">
        <v>331</v>
      </c>
      <c r="C609" s="37">
        <f t="shared" ref="C609:AE609" si="140">+C502</f>
        <v>0</v>
      </c>
      <c r="D609" s="37">
        <f t="shared" si="140"/>
        <v>0</v>
      </c>
      <c r="E609" s="37">
        <f t="shared" si="140"/>
        <v>0</v>
      </c>
      <c r="F609" s="37">
        <f t="shared" si="140"/>
        <v>0</v>
      </c>
      <c r="G609" s="37">
        <f t="shared" si="140"/>
        <v>0</v>
      </c>
      <c r="H609" s="37">
        <f t="shared" si="140"/>
        <v>0</v>
      </c>
      <c r="I609" s="37">
        <f t="shared" si="140"/>
        <v>0</v>
      </c>
      <c r="J609" s="37">
        <f t="shared" si="140"/>
        <v>0</v>
      </c>
      <c r="K609" s="37">
        <f t="shared" si="140"/>
        <v>0</v>
      </c>
      <c r="L609" s="37">
        <f t="shared" si="140"/>
        <v>0</v>
      </c>
      <c r="M609" s="37">
        <f t="shared" si="140"/>
        <v>0</v>
      </c>
      <c r="N609" s="37">
        <f t="shared" si="140"/>
        <v>0</v>
      </c>
      <c r="O609" s="37">
        <f t="shared" si="140"/>
        <v>0</v>
      </c>
      <c r="P609" s="37">
        <f t="shared" si="140"/>
        <v>0</v>
      </c>
      <c r="Q609" s="37">
        <f t="shared" si="140"/>
        <v>0</v>
      </c>
      <c r="R609" s="37">
        <f t="shared" si="140"/>
        <v>0</v>
      </c>
      <c r="S609" s="37">
        <f t="shared" si="140"/>
        <v>0</v>
      </c>
      <c r="T609" s="37">
        <f t="shared" si="140"/>
        <v>0</v>
      </c>
      <c r="U609" s="37">
        <f t="shared" si="140"/>
        <v>0</v>
      </c>
      <c r="V609" s="37">
        <f t="shared" si="140"/>
        <v>0</v>
      </c>
      <c r="W609" s="37">
        <f t="shared" si="140"/>
        <v>0</v>
      </c>
      <c r="X609" s="37">
        <f t="shared" si="140"/>
        <v>0</v>
      </c>
      <c r="Y609" s="37">
        <f t="shared" si="140"/>
        <v>0</v>
      </c>
      <c r="Z609" s="37">
        <f t="shared" si="140"/>
        <v>0</v>
      </c>
      <c r="AA609" s="37">
        <f t="shared" si="140"/>
        <v>0</v>
      </c>
      <c r="AB609" s="37">
        <f t="shared" si="140"/>
        <v>0</v>
      </c>
      <c r="AC609" s="37">
        <f t="shared" si="140"/>
        <v>0</v>
      </c>
      <c r="AD609" s="37">
        <f t="shared" si="140"/>
        <v>0</v>
      </c>
      <c r="AE609" s="37">
        <f t="shared" si="140"/>
        <v>0</v>
      </c>
    </row>
    <row r="610" spans="1:31" x14ac:dyDescent="0.2">
      <c r="A610" s="8" t="s">
        <v>341</v>
      </c>
      <c r="B610" s="4" t="s">
        <v>389</v>
      </c>
      <c r="C610" s="37">
        <f>+C508</f>
        <v>0</v>
      </c>
      <c r="D610" s="37">
        <f t="shared" ref="D610:AE610" si="141">+D508</f>
        <v>0</v>
      </c>
      <c r="E610" s="37">
        <f t="shared" si="141"/>
        <v>0</v>
      </c>
      <c r="F610" s="37">
        <f t="shared" si="141"/>
        <v>0</v>
      </c>
      <c r="G610" s="37">
        <f t="shared" si="141"/>
        <v>0</v>
      </c>
      <c r="H610" s="37">
        <f t="shared" si="141"/>
        <v>0</v>
      </c>
      <c r="I610" s="37">
        <f t="shared" si="141"/>
        <v>0</v>
      </c>
      <c r="J610" s="37">
        <f t="shared" si="141"/>
        <v>0</v>
      </c>
      <c r="K610" s="37">
        <f t="shared" si="141"/>
        <v>0</v>
      </c>
      <c r="L610" s="37">
        <f t="shared" si="141"/>
        <v>0</v>
      </c>
      <c r="M610" s="37">
        <f t="shared" si="141"/>
        <v>0</v>
      </c>
      <c r="N610" s="37">
        <f t="shared" si="141"/>
        <v>0</v>
      </c>
      <c r="O610" s="37">
        <f t="shared" si="141"/>
        <v>0</v>
      </c>
      <c r="P610" s="37">
        <f t="shared" si="141"/>
        <v>0</v>
      </c>
      <c r="Q610" s="37">
        <f t="shared" si="141"/>
        <v>0</v>
      </c>
      <c r="R610" s="37">
        <f t="shared" si="141"/>
        <v>0</v>
      </c>
      <c r="S610" s="37">
        <f t="shared" si="141"/>
        <v>0</v>
      </c>
      <c r="T610" s="37">
        <f t="shared" si="141"/>
        <v>0</v>
      </c>
      <c r="U610" s="37">
        <f t="shared" si="141"/>
        <v>0</v>
      </c>
      <c r="V610" s="37">
        <f t="shared" si="141"/>
        <v>0</v>
      </c>
      <c r="W610" s="37">
        <f t="shared" si="141"/>
        <v>0</v>
      </c>
      <c r="X610" s="37">
        <f t="shared" si="141"/>
        <v>0</v>
      </c>
      <c r="Y610" s="37">
        <f t="shared" si="141"/>
        <v>0</v>
      </c>
      <c r="Z610" s="37">
        <f t="shared" si="141"/>
        <v>0</v>
      </c>
      <c r="AA610" s="37">
        <f t="shared" si="141"/>
        <v>0</v>
      </c>
      <c r="AB610" s="37">
        <f t="shared" si="141"/>
        <v>0</v>
      </c>
      <c r="AC610" s="37">
        <f t="shared" si="141"/>
        <v>0</v>
      </c>
      <c r="AD610" s="37">
        <f t="shared" si="141"/>
        <v>0</v>
      </c>
      <c r="AE610" s="37">
        <f t="shared" si="141"/>
        <v>0</v>
      </c>
    </row>
    <row r="611" spans="1:31" x14ac:dyDescent="0.2">
      <c r="A611" s="9" t="s">
        <v>358</v>
      </c>
      <c r="B611" s="4" t="s">
        <v>359</v>
      </c>
      <c r="C611" s="37">
        <f t="shared" ref="C611:AE611" si="142">+C515</f>
        <v>0</v>
      </c>
      <c r="D611" s="37">
        <f t="shared" si="142"/>
        <v>0</v>
      </c>
      <c r="E611" s="37">
        <f t="shared" si="142"/>
        <v>0</v>
      </c>
      <c r="F611" s="37">
        <f t="shared" si="142"/>
        <v>0</v>
      </c>
      <c r="G611" s="37">
        <f t="shared" si="142"/>
        <v>0</v>
      </c>
      <c r="H611" s="37">
        <f t="shared" si="142"/>
        <v>0</v>
      </c>
      <c r="I611" s="37">
        <f t="shared" si="142"/>
        <v>0</v>
      </c>
      <c r="J611" s="37">
        <f t="shared" si="142"/>
        <v>0</v>
      </c>
      <c r="K611" s="37">
        <f t="shared" si="142"/>
        <v>0</v>
      </c>
      <c r="L611" s="37">
        <f t="shared" si="142"/>
        <v>0</v>
      </c>
      <c r="M611" s="37">
        <f t="shared" si="142"/>
        <v>0</v>
      </c>
      <c r="N611" s="37">
        <f t="shared" si="142"/>
        <v>0</v>
      </c>
      <c r="O611" s="37">
        <f t="shared" si="142"/>
        <v>0</v>
      </c>
      <c r="P611" s="37">
        <f t="shared" si="142"/>
        <v>0</v>
      </c>
      <c r="Q611" s="37">
        <f t="shared" si="142"/>
        <v>0</v>
      </c>
      <c r="R611" s="37">
        <f t="shared" si="142"/>
        <v>0</v>
      </c>
      <c r="S611" s="37">
        <f t="shared" si="142"/>
        <v>0</v>
      </c>
      <c r="T611" s="37">
        <f t="shared" si="142"/>
        <v>0</v>
      </c>
      <c r="U611" s="37">
        <f t="shared" si="142"/>
        <v>0</v>
      </c>
      <c r="V611" s="37">
        <f t="shared" si="142"/>
        <v>0</v>
      </c>
      <c r="W611" s="37">
        <f t="shared" si="142"/>
        <v>0</v>
      </c>
      <c r="X611" s="37">
        <f t="shared" si="142"/>
        <v>0</v>
      </c>
      <c r="Y611" s="37">
        <f t="shared" si="142"/>
        <v>0</v>
      </c>
      <c r="Z611" s="37">
        <f t="shared" si="142"/>
        <v>0</v>
      </c>
      <c r="AA611" s="37">
        <f t="shared" si="142"/>
        <v>0</v>
      </c>
      <c r="AB611" s="37">
        <f t="shared" si="142"/>
        <v>0</v>
      </c>
      <c r="AC611" s="37">
        <f t="shared" si="142"/>
        <v>0</v>
      </c>
      <c r="AD611" s="37">
        <f t="shared" si="142"/>
        <v>0</v>
      </c>
      <c r="AE611" s="37">
        <f t="shared" si="142"/>
        <v>0</v>
      </c>
    </row>
    <row r="612" spans="1:31" x14ac:dyDescent="0.2">
      <c r="A612" s="8" t="s">
        <v>383</v>
      </c>
      <c r="B612" s="4" t="s">
        <v>184</v>
      </c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2">
      <c r="A613" s="12" t="s">
        <v>390</v>
      </c>
      <c r="B613" s="7" t="s">
        <v>391</v>
      </c>
      <c r="C613" s="28">
        <f t="shared" ref="C613:AE613" si="143">+C614+C615+C616+C617+C618+C619+C620+C621+C622+C623</f>
        <v>0</v>
      </c>
      <c r="D613" s="28">
        <f t="shared" si="143"/>
        <v>0</v>
      </c>
      <c r="E613" s="28">
        <f t="shared" si="143"/>
        <v>0</v>
      </c>
      <c r="F613" s="28">
        <f t="shared" si="143"/>
        <v>0</v>
      </c>
      <c r="G613" s="28">
        <f t="shared" si="143"/>
        <v>0</v>
      </c>
      <c r="H613" s="28">
        <f t="shared" si="143"/>
        <v>0</v>
      </c>
      <c r="I613" s="28">
        <f t="shared" si="143"/>
        <v>0</v>
      </c>
      <c r="J613" s="28">
        <f t="shared" si="143"/>
        <v>0</v>
      </c>
      <c r="K613" s="28">
        <f t="shared" si="143"/>
        <v>0</v>
      </c>
      <c r="L613" s="28">
        <f t="shared" si="143"/>
        <v>0</v>
      </c>
      <c r="M613" s="28">
        <f t="shared" si="143"/>
        <v>0</v>
      </c>
      <c r="N613" s="28">
        <f t="shared" si="143"/>
        <v>0</v>
      </c>
      <c r="O613" s="28">
        <f t="shared" si="143"/>
        <v>0</v>
      </c>
      <c r="P613" s="28">
        <f t="shared" si="143"/>
        <v>0</v>
      </c>
      <c r="Q613" s="28">
        <f t="shared" si="143"/>
        <v>0</v>
      </c>
      <c r="R613" s="28">
        <f t="shared" si="143"/>
        <v>0</v>
      </c>
      <c r="S613" s="28">
        <f t="shared" si="143"/>
        <v>0</v>
      </c>
      <c r="T613" s="28">
        <f t="shared" si="143"/>
        <v>0</v>
      </c>
      <c r="U613" s="28">
        <f t="shared" si="143"/>
        <v>0</v>
      </c>
      <c r="V613" s="28">
        <f t="shared" si="143"/>
        <v>0</v>
      </c>
      <c r="W613" s="28">
        <f t="shared" si="143"/>
        <v>0</v>
      </c>
      <c r="X613" s="28">
        <f t="shared" si="143"/>
        <v>0</v>
      </c>
      <c r="Y613" s="28">
        <f t="shared" si="143"/>
        <v>0</v>
      </c>
      <c r="Z613" s="28">
        <f t="shared" si="143"/>
        <v>0</v>
      </c>
      <c r="AA613" s="28">
        <f t="shared" si="143"/>
        <v>0</v>
      </c>
      <c r="AB613" s="28">
        <f t="shared" si="143"/>
        <v>0</v>
      </c>
      <c r="AC613" s="28">
        <f t="shared" si="143"/>
        <v>0</v>
      </c>
      <c r="AD613" s="28">
        <f t="shared" si="143"/>
        <v>0</v>
      </c>
      <c r="AE613" s="28">
        <f t="shared" si="143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x14ac:dyDescent="0.2">
      <c r="A624" s="12" t="s">
        <v>548</v>
      </c>
      <c r="B624" s="7" t="s">
        <v>804</v>
      </c>
      <c r="C624" s="28">
        <f t="shared" ref="C624:AE624" si="144">+C625+C626+C627+C628+C629+C630+C631+C632</f>
        <v>0</v>
      </c>
      <c r="D624" s="28">
        <f t="shared" si="144"/>
        <v>0</v>
      </c>
      <c r="E624" s="28">
        <f t="shared" si="144"/>
        <v>0</v>
      </c>
      <c r="F624" s="28">
        <f t="shared" si="144"/>
        <v>0</v>
      </c>
      <c r="G624" s="28">
        <f t="shared" si="144"/>
        <v>0</v>
      </c>
      <c r="H624" s="28">
        <f t="shared" si="144"/>
        <v>0</v>
      </c>
      <c r="I624" s="28">
        <f t="shared" si="144"/>
        <v>0</v>
      </c>
      <c r="J624" s="28">
        <f t="shared" si="144"/>
        <v>0</v>
      </c>
      <c r="K624" s="28">
        <f t="shared" si="144"/>
        <v>0</v>
      </c>
      <c r="L624" s="28">
        <f t="shared" si="144"/>
        <v>0</v>
      </c>
      <c r="M624" s="28">
        <f t="shared" si="144"/>
        <v>0</v>
      </c>
      <c r="N624" s="28">
        <f t="shared" si="144"/>
        <v>0</v>
      </c>
      <c r="O624" s="28">
        <f t="shared" si="144"/>
        <v>0</v>
      </c>
      <c r="P624" s="28">
        <f t="shared" si="144"/>
        <v>0</v>
      </c>
      <c r="Q624" s="28">
        <f t="shared" si="144"/>
        <v>0</v>
      </c>
      <c r="R624" s="28">
        <f t="shared" si="144"/>
        <v>0</v>
      </c>
      <c r="S624" s="28">
        <f t="shared" si="144"/>
        <v>0</v>
      </c>
      <c r="T624" s="28">
        <f t="shared" si="144"/>
        <v>0</v>
      </c>
      <c r="U624" s="28">
        <f t="shared" si="144"/>
        <v>0</v>
      </c>
      <c r="V624" s="28">
        <f t="shared" si="144"/>
        <v>0</v>
      </c>
      <c r="W624" s="28">
        <f t="shared" si="144"/>
        <v>0</v>
      </c>
      <c r="X624" s="28">
        <f t="shared" si="144"/>
        <v>0</v>
      </c>
      <c r="Y624" s="28">
        <f t="shared" si="144"/>
        <v>0</v>
      </c>
      <c r="Z624" s="28">
        <f t="shared" si="144"/>
        <v>0</v>
      </c>
      <c r="AA624" s="28">
        <f t="shared" si="144"/>
        <v>0</v>
      </c>
      <c r="AB624" s="28">
        <f t="shared" si="144"/>
        <v>0</v>
      </c>
      <c r="AC624" s="28">
        <f t="shared" si="144"/>
        <v>0</v>
      </c>
      <c r="AD624" s="28">
        <f t="shared" si="144"/>
        <v>0</v>
      </c>
      <c r="AE624" s="28">
        <f t="shared" si="144"/>
        <v>0</v>
      </c>
    </row>
    <row r="625" spans="1:31" x14ac:dyDescent="0.2">
      <c r="A625" s="9" t="s">
        <v>549</v>
      </c>
      <c r="B625" s="4" t="s">
        <v>550</v>
      </c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x14ac:dyDescent="0.2">
      <c r="A626" s="9" t="s">
        <v>668</v>
      </c>
      <c r="B626" s="4" t="s">
        <v>639</v>
      </c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x14ac:dyDescent="0.2">
      <c r="A627" s="9" t="s">
        <v>678</v>
      </c>
      <c r="B627" s="4" t="s">
        <v>645</v>
      </c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x14ac:dyDescent="0.2">
      <c r="A628" s="9" t="s">
        <v>688</v>
      </c>
      <c r="B628" s="4" t="s">
        <v>651</v>
      </c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x14ac:dyDescent="0.2">
      <c r="A629" s="9" t="s">
        <v>698</v>
      </c>
      <c r="B629" s="4" t="s">
        <v>657</v>
      </c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x14ac:dyDescent="0.2">
      <c r="A630" s="9" t="s">
        <v>708</v>
      </c>
      <c r="B630" s="4" t="s">
        <v>663</v>
      </c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2">
      <c r="A636" s="9" t="s">
        <v>730</v>
      </c>
      <c r="B636" s="4" t="s">
        <v>731</v>
      </c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45">+C642+C643</f>
        <v>0</v>
      </c>
      <c r="D641" s="21">
        <f t="shared" si="145"/>
        <v>0</v>
      </c>
      <c r="E641" s="21">
        <f t="shared" si="145"/>
        <v>0</v>
      </c>
      <c r="F641" s="21">
        <f t="shared" si="145"/>
        <v>0</v>
      </c>
      <c r="G641" s="21">
        <f t="shared" si="145"/>
        <v>0</v>
      </c>
      <c r="H641" s="21">
        <f t="shared" si="145"/>
        <v>0</v>
      </c>
      <c r="I641" s="21">
        <f t="shared" si="145"/>
        <v>0</v>
      </c>
      <c r="J641" s="21">
        <f t="shared" si="145"/>
        <v>0</v>
      </c>
      <c r="K641" s="21">
        <f t="shared" si="145"/>
        <v>0</v>
      </c>
      <c r="L641" s="21">
        <f t="shared" si="145"/>
        <v>0</v>
      </c>
      <c r="M641" s="21">
        <f t="shared" si="145"/>
        <v>0</v>
      </c>
      <c r="N641" s="21">
        <f t="shared" si="145"/>
        <v>0</v>
      </c>
      <c r="O641" s="21">
        <f t="shared" si="145"/>
        <v>0</v>
      </c>
      <c r="P641" s="21">
        <f t="shared" si="145"/>
        <v>0</v>
      </c>
      <c r="Q641" s="21">
        <f t="shared" si="145"/>
        <v>0</v>
      </c>
      <c r="R641" s="21">
        <f t="shared" si="145"/>
        <v>0</v>
      </c>
      <c r="S641" s="21">
        <f t="shared" si="145"/>
        <v>0</v>
      </c>
      <c r="T641" s="21">
        <f t="shared" si="145"/>
        <v>0</v>
      </c>
      <c r="U641" s="21">
        <f t="shared" si="145"/>
        <v>0</v>
      </c>
      <c r="V641" s="21">
        <f t="shared" si="145"/>
        <v>0</v>
      </c>
      <c r="W641" s="21">
        <f t="shared" si="145"/>
        <v>0</v>
      </c>
      <c r="X641" s="21">
        <f t="shared" si="145"/>
        <v>0</v>
      </c>
      <c r="Y641" s="21">
        <f t="shared" si="145"/>
        <v>0</v>
      </c>
      <c r="Z641" s="21">
        <f t="shared" si="145"/>
        <v>0</v>
      </c>
      <c r="AA641" s="21">
        <f t="shared" si="145"/>
        <v>0</v>
      </c>
      <c r="AB641" s="21">
        <f t="shared" si="145"/>
        <v>0</v>
      </c>
      <c r="AC641" s="21">
        <f t="shared" si="145"/>
        <v>0</v>
      </c>
      <c r="AD641" s="21">
        <f t="shared" si="145"/>
        <v>0</v>
      </c>
      <c r="AE641" s="21">
        <f t="shared" si="145"/>
        <v>0</v>
      </c>
    </row>
    <row r="642" spans="1:31" x14ac:dyDescent="0.2">
      <c r="A642" s="9" t="s">
        <v>222</v>
      </c>
      <c r="B642" s="4" t="s">
        <v>223</v>
      </c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2">
      <c r="A643" s="9" t="s">
        <v>224</v>
      </c>
      <c r="B643" s="4" t="s">
        <v>225</v>
      </c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2">
      <c r="A644" s="9" t="s">
        <v>226</v>
      </c>
      <c r="B644" s="4" t="s">
        <v>141</v>
      </c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46">+C656-C4</f>
        <v>0</v>
      </c>
      <c r="D654" s="70">
        <f t="shared" si="146"/>
        <v>0</v>
      </c>
      <c r="E654" s="70">
        <f t="shared" si="146"/>
        <v>0</v>
      </c>
      <c r="F654" s="70">
        <f t="shared" si="146"/>
        <v>0</v>
      </c>
      <c r="G654" s="70">
        <f t="shared" si="146"/>
        <v>0</v>
      </c>
      <c r="H654" s="70">
        <f t="shared" si="146"/>
        <v>0</v>
      </c>
      <c r="I654" s="70">
        <f t="shared" si="146"/>
        <v>0</v>
      </c>
      <c r="J654" s="70">
        <f t="shared" si="146"/>
        <v>0</v>
      </c>
      <c r="K654" s="70">
        <f t="shared" si="146"/>
        <v>0</v>
      </c>
      <c r="L654" s="70">
        <f t="shared" si="146"/>
        <v>0</v>
      </c>
      <c r="M654" s="70">
        <f t="shared" si="146"/>
        <v>0</v>
      </c>
      <c r="N654" s="70">
        <f t="shared" si="146"/>
        <v>0</v>
      </c>
      <c r="O654" s="70">
        <f t="shared" si="146"/>
        <v>0</v>
      </c>
      <c r="P654" s="70">
        <f t="shared" si="146"/>
        <v>0</v>
      </c>
      <c r="Q654" s="70">
        <f t="shared" si="146"/>
        <v>0</v>
      </c>
      <c r="R654" s="70">
        <f t="shared" si="146"/>
        <v>0</v>
      </c>
      <c r="S654" s="70">
        <f t="shared" si="146"/>
        <v>0</v>
      </c>
      <c r="T654" s="70">
        <f t="shared" si="146"/>
        <v>0</v>
      </c>
      <c r="U654" s="70">
        <f t="shared" si="146"/>
        <v>0</v>
      </c>
      <c r="V654" s="70">
        <f t="shared" si="146"/>
        <v>0</v>
      </c>
      <c r="W654" s="70">
        <f t="shared" si="146"/>
        <v>0</v>
      </c>
      <c r="X654" s="70">
        <f t="shared" si="146"/>
        <v>0</v>
      </c>
      <c r="Y654" s="70">
        <f t="shared" si="146"/>
        <v>0</v>
      </c>
      <c r="Z654" s="70">
        <f t="shared" si="146"/>
        <v>0</v>
      </c>
      <c r="AA654" s="70">
        <f t="shared" si="146"/>
        <v>0</v>
      </c>
      <c r="AB654" s="70">
        <f t="shared" si="146"/>
        <v>0</v>
      </c>
      <c r="AC654" s="70">
        <f t="shared" si="146"/>
        <v>0</v>
      </c>
      <c r="AD654" s="70">
        <f t="shared" si="146"/>
        <v>0</v>
      </c>
      <c r="AE654" s="70">
        <f t="shared" si="146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147">+C657+C658+C659+C660+C661</f>
        <v>0</v>
      </c>
      <c r="D656" s="28">
        <f t="shared" si="147"/>
        <v>0</v>
      </c>
      <c r="E656" s="28">
        <f t="shared" si="147"/>
        <v>0</v>
      </c>
      <c r="F656" s="28">
        <f t="shared" si="147"/>
        <v>0</v>
      </c>
      <c r="G656" s="28">
        <f t="shared" si="147"/>
        <v>0</v>
      </c>
      <c r="H656" s="28">
        <f t="shared" si="147"/>
        <v>0</v>
      </c>
      <c r="I656" s="28">
        <f t="shared" si="147"/>
        <v>0</v>
      </c>
      <c r="J656" s="28">
        <f t="shared" si="147"/>
        <v>0</v>
      </c>
      <c r="K656" s="28">
        <f t="shared" si="147"/>
        <v>0</v>
      </c>
      <c r="L656" s="28">
        <f t="shared" si="147"/>
        <v>0</v>
      </c>
      <c r="M656" s="28">
        <f t="shared" si="147"/>
        <v>0</v>
      </c>
      <c r="N656" s="28">
        <f t="shared" si="147"/>
        <v>0</v>
      </c>
      <c r="O656" s="28">
        <f t="shared" si="147"/>
        <v>0</v>
      </c>
      <c r="P656" s="28">
        <f t="shared" si="147"/>
        <v>0</v>
      </c>
      <c r="Q656" s="28">
        <f t="shared" si="147"/>
        <v>0</v>
      </c>
      <c r="R656" s="28">
        <f t="shared" si="147"/>
        <v>0</v>
      </c>
      <c r="S656" s="28">
        <f t="shared" si="147"/>
        <v>0</v>
      </c>
      <c r="T656" s="28">
        <f t="shared" si="147"/>
        <v>0</v>
      </c>
      <c r="U656" s="28">
        <f t="shared" si="147"/>
        <v>0</v>
      </c>
      <c r="V656" s="28">
        <f t="shared" si="147"/>
        <v>0</v>
      </c>
      <c r="W656" s="28">
        <f t="shared" si="147"/>
        <v>0</v>
      </c>
      <c r="X656" s="28">
        <f t="shared" si="147"/>
        <v>0</v>
      </c>
      <c r="Y656" s="28">
        <f t="shared" si="147"/>
        <v>0</v>
      </c>
      <c r="Z656" s="28">
        <f t="shared" si="147"/>
        <v>0</v>
      </c>
      <c r="AA656" s="28">
        <f t="shared" si="147"/>
        <v>0</v>
      </c>
      <c r="AB656" s="28">
        <f t="shared" si="147"/>
        <v>0</v>
      </c>
      <c r="AC656" s="28">
        <f t="shared" si="147"/>
        <v>0</v>
      </c>
      <c r="AD656" s="28">
        <f t="shared" si="147"/>
        <v>0</v>
      </c>
      <c r="AE656" s="28">
        <f t="shared" si="147"/>
        <v>0</v>
      </c>
    </row>
    <row r="657" spans="1:31" x14ac:dyDescent="0.2">
      <c r="A657" s="6" t="s">
        <v>19</v>
      </c>
      <c r="B657" s="7" t="s">
        <v>20</v>
      </c>
      <c r="C657" s="28">
        <f t="shared" ref="C657:AE657" si="148">+C600</f>
        <v>0</v>
      </c>
      <c r="D657" s="28">
        <f t="shared" si="148"/>
        <v>0</v>
      </c>
      <c r="E657" s="28">
        <f t="shared" si="148"/>
        <v>0</v>
      </c>
      <c r="F657" s="28">
        <f t="shared" si="148"/>
        <v>0</v>
      </c>
      <c r="G657" s="28">
        <f t="shared" si="148"/>
        <v>0</v>
      </c>
      <c r="H657" s="28">
        <f t="shared" si="148"/>
        <v>0</v>
      </c>
      <c r="I657" s="28">
        <f t="shared" si="148"/>
        <v>0</v>
      </c>
      <c r="J657" s="28">
        <f t="shared" si="148"/>
        <v>0</v>
      </c>
      <c r="K657" s="28">
        <f t="shared" si="148"/>
        <v>0</v>
      </c>
      <c r="L657" s="28">
        <f t="shared" si="148"/>
        <v>0</v>
      </c>
      <c r="M657" s="28">
        <f t="shared" si="148"/>
        <v>0</v>
      </c>
      <c r="N657" s="28">
        <f t="shared" si="148"/>
        <v>0</v>
      </c>
      <c r="O657" s="28">
        <f t="shared" si="148"/>
        <v>0</v>
      </c>
      <c r="P657" s="28">
        <f t="shared" si="148"/>
        <v>0</v>
      </c>
      <c r="Q657" s="28">
        <f t="shared" si="148"/>
        <v>0</v>
      </c>
      <c r="R657" s="28">
        <f t="shared" si="148"/>
        <v>0</v>
      </c>
      <c r="S657" s="28">
        <f t="shared" si="148"/>
        <v>0</v>
      </c>
      <c r="T657" s="28">
        <f t="shared" si="148"/>
        <v>0</v>
      </c>
      <c r="U657" s="28">
        <f t="shared" si="148"/>
        <v>0</v>
      </c>
      <c r="V657" s="28">
        <f t="shared" si="148"/>
        <v>0</v>
      </c>
      <c r="W657" s="28">
        <f t="shared" si="148"/>
        <v>0</v>
      </c>
      <c r="X657" s="28">
        <f t="shared" si="148"/>
        <v>0</v>
      </c>
      <c r="Y657" s="28">
        <f t="shared" si="148"/>
        <v>0</v>
      </c>
      <c r="Z657" s="28">
        <f t="shared" si="148"/>
        <v>0</v>
      </c>
      <c r="AA657" s="28">
        <f t="shared" si="148"/>
        <v>0</v>
      </c>
      <c r="AB657" s="28">
        <f t="shared" si="148"/>
        <v>0</v>
      </c>
      <c r="AC657" s="28">
        <f t="shared" si="148"/>
        <v>0</v>
      </c>
      <c r="AD657" s="28">
        <f t="shared" si="148"/>
        <v>0</v>
      </c>
      <c r="AE657" s="28">
        <f t="shared" si="148"/>
        <v>0</v>
      </c>
    </row>
    <row r="658" spans="1:31" x14ac:dyDescent="0.2">
      <c r="A658" s="12" t="s">
        <v>248</v>
      </c>
      <c r="B658" s="7" t="s">
        <v>249</v>
      </c>
      <c r="C658" s="28">
        <f t="shared" ref="C658:AE658" si="149">+C604</f>
        <v>0</v>
      </c>
      <c r="D658" s="28">
        <f t="shared" si="149"/>
        <v>0</v>
      </c>
      <c r="E658" s="28">
        <f t="shared" si="149"/>
        <v>0</v>
      </c>
      <c r="F658" s="28">
        <f t="shared" si="149"/>
        <v>0</v>
      </c>
      <c r="G658" s="28">
        <f t="shared" si="149"/>
        <v>0</v>
      </c>
      <c r="H658" s="28">
        <f t="shared" si="149"/>
        <v>0</v>
      </c>
      <c r="I658" s="28">
        <f t="shared" si="149"/>
        <v>0</v>
      </c>
      <c r="J658" s="28">
        <f t="shared" si="149"/>
        <v>0</v>
      </c>
      <c r="K658" s="28">
        <f t="shared" si="149"/>
        <v>0</v>
      </c>
      <c r="L658" s="28">
        <f t="shared" si="149"/>
        <v>0</v>
      </c>
      <c r="M658" s="28">
        <f t="shared" si="149"/>
        <v>0</v>
      </c>
      <c r="N658" s="28">
        <f t="shared" si="149"/>
        <v>0</v>
      </c>
      <c r="O658" s="28">
        <f t="shared" si="149"/>
        <v>0</v>
      </c>
      <c r="P658" s="28">
        <f t="shared" si="149"/>
        <v>0</v>
      </c>
      <c r="Q658" s="28">
        <f t="shared" si="149"/>
        <v>0</v>
      </c>
      <c r="R658" s="28">
        <f t="shared" si="149"/>
        <v>0</v>
      </c>
      <c r="S658" s="28">
        <f t="shared" si="149"/>
        <v>0</v>
      </c>
      <c r="T658" s="28">
        <f t="shared" si="149"/>
        <v>0</v>
      </c>
      <c r="U658" s="28">
        <f t="shared" si="149"/>
        <v>0</v>
      </c>
      <c r="V658" s="28">
        <f t="shared" si="149"/>
        <v>0</v>
      </c>
      <c r="W658" s="28">
        <f t="shared" si="149"/>
        <v>0</v>
      </c>
      <c r="X658" s="28">
        <f t="shared" si="149"/>
        <v>0</v>
      </c>
      <c r="Y658" s="28">
        <f t="shared" si="149"/>
        <v>0</v>
      </c>
      <c r="Z658" s="28">
        <f t="shared" si="149"/>
        <v>0</v>
      </c>
      <c r="AA658" s="28">
        <f t="shared" si="149"/>
        <v>0</v>
      </c>
      <c r="AB658" s="28">
        <f t="shared" si="149"/>
        <v>0</v>
      </c>
      <c r="AC658" s="28">
        <f t="shared" si="149"/>
        <v>0</v>
      </c>
      <c r="AD658" s="28">
        <f t="shared" si="149"/>
        <v>0</v>
      </c>
      <c r="AE658" s="28">
        <f t="shared" si="149"/>
        <v>0</v>
      </c>
    </row>
    <row r="659" spans="1:31" x14ac:dyDescent="0.2">
      <c r="A659" s="12" t="s">
        <v>390</v>
      </c>
      <c r="B659" s="7" t="s">
        <v>391</v>
      </c>
      <c r="C659" s="28">
        <f t="shared" ref="C659:AE659" si="150">+C613</f>
        <v>0</v>
      </c>
      <c r="D659" s="28">
        <f t="shared" si="150"/>
        <v>0</v>
      </c>
      <c r="E659" s="28">
        <f t="shared" si="150"/>
        <v>0</v>
      </c>
      <c r="F659" s="28">
        <f t="shared" si="150"/>
        <v>0</v>
      </c>
      <c r="G659" s="28">
        <f t="shared" si="150"/>
        <v>0</v>
      </c>
      <c r="H659" s="28">
        <f t="shared" si="150"/>
        <v>0</v>
      </c>
      <c r="I659" s="28">
        <f t="shared" si="150"/>
        <v>0</v>
      </c>
      <c r="J659" s="28">
        <f t="shared" si="150"/>
        <v>0</v>
      </c>
      <c r="K659" s="28">
        <f t="shared" si="150"/>
        <v>0</v>
      </c>
      <c r="L659" s="28">
        <f t="shared" si="150"/>
        <v>0</v>
      </c>
      <c r="M659" s="28">
        <f t="shared" si="150"/>
        <v>0</v>
      </c>
      <c r="N659" s="28">
        <f t="shared" si="150"/>
        <v>0</v>
      </c>
      <c r="O659" s="28">
        <f t="shared" si="150"/>
        <v>0</v>
      </c>
      <c r="P659" s="28">
        <f t="shared" si="150"/>
        <v>0</v>
      </c>
      <c r="Q659" s="28">
        <f t="shared" si="150"/>
        <v>0</v>
      </c>
      <c r="R659" s="28">
        <f t="shared" si="150"/>
        <v>0</v>
      </c>
      <c r="S659" s="28">
        <f t="shared" si="150"/>
        <v>0</v>
      </c>
      <c r="T659" s="28">
        <f t="shared" si="150"/>
        <v>0</v>
      </c>
      <c r="U659" s="28">
        <f t="shared" si="150"/>
        <v>0</v>
      </c>
      <c r="V659" s="28">
        <f t="shared" si="150"/>
        <v>0</v>
      </c>
      <c r="W659" s="28">
        <f t="shared" si="150"/>
        <v>0</v>
      </c>
      <c r="X659" s="28">
        <f t="shared" si="150"/>
        <v>0</v>
      </c>
      <c r="Y659" s="28">
        <f t="shared" si="150"/>
        <v>0</v>
      </c>
      <c r="Z659" s="28">
        <f t="shared" si="150"/>
        <v>0</v>
      </c>
      <c r="AA659" s="28">
        <f t="shared" si="150"/>
        <v>0</v>
      </c>
      <c r="AB659" s="28">
        <f t="shared" si="150"/>
        <v>0</v>
      </c>
      <c r="AC659" s="28">
        <f t="shared" si="150"/>
        <v>0</v>
      </c>
      <c r="AD659" s="28">
        <f t="shared" si="150"/>
        <v>0</v>
      </c>
      <c r="AE659" s="28">
        <f t="shared" si="150"/>
        <v>0</v>
      </c>
    </row>
    <row r="660" spans="1:31" x14ac:dyDescent="0.2">
      <c r="A660" s="12" t="s">
        <v>548</v>
      </c>
      <c r="B660" s="7" t="s">
        <v>804</v>
      </c>
      <c r="C660" s="28">
        <f t="shared" ref="C660:AE660" si="151">+C624</f>
        <v>0</v>
      </c>
      <c r="D660" s="28">
        <f t="shared" si="151"/>
        <v>0</v>
      </c>
      <c r="E660" s="28">
        <f t="shared" si="151"/>
        <v>0</v>
      </c>
      <c r="F660" s="28">
        <f t="shared" si="151"/>
        <v>0</v>
      </c>
      <c r="G660" s="28">
        <f t="shared" si="151"/>
        <v>0</v>
      </c>
      <c r="H660" s="28">
        <f t="shared" si="151"/>
        <v>0</v>
      </c>
      <c r="I660" s="28">
        <f t="shared" si="151"/>
        <v>0</v>
      </c>
      <c r="J660" s="28">
        <f t="shared" si="151"/>
        <v>0</v>
      </c>
      <c r="K660" s="28">
        <f t="shared" si="151"/>
        <v>0</v>
      </c>
      <c r="L660" s="28">
        <f t="shared" si="151"/>
        <v>0</v>
      </c>
      <c r="M660" s="28">
        <f t="shared" si="151"/>
        <v>0</v>
      </c>
      <c r="N660" s="28">
        <f t="shared" si="151"/>
        <v>0</v>
      </c>
      <c r="O660" s="28">
        <f t="shared" si="151"/>
        <v>0</v>
      </c>
      <c r="P660" s="28">
        <f t="shared" si="151"/>
        <v>0</v>
      </c>
      <c r="Q660" s="28">
        <f t="shared" si="151"/>
        <v>0</v>
      </c>
      <c r="R660" s="28">
        <f t="shared" si="151"/>
        <v>0</v>
      </c>
      <c r="S660" s="28">
        <f t="shared" si="151"/>
        <v>0</v>
      </c>
      <c r="T660" s="28">
        <f t="shared" si="151"/>
        <v>0</v>
      </c>
      <c r="U660" s="28">
        <f t="shared" si="151"/>
        <v>0</v>
      </c>
      <c r="V660" s="28">
        <f t="shared" si="151"/>
        <v>0</v>
      </c>
      <c r="W660" s="28">
        <f t="shared" si="151"/>
        <v>0</v>
      </c>
      <c r="X660" s="28">
        <f t="shared" si="151"/>
        <v>0</v>
      </c>
      <c r="Y660" s="28">
        <f t="shared" si="151"/>
        <v>0</v>
      </c>
      <c r="Z660" s="28">
        <f t="shared" si="151"/>
        <v>0</v>
      </c>
      <c r="AA660" s="28">
        <f t="shared" si="151"/>
        <v>0</v>
      </c>
      <c r="AB660" s="28">
        <f t="shared" si="151"/>
        <v>0</v>
      </c>
      <c r="AC660" s="28">
        <f t="shared" si="151"/>
        <v>0</v>
      </c>
      <c r="AD660" s="28">
        <f t="shared" si="151"/>
        <v>0</v>
      </c>
      <c r="AE660" s="28">
        <f t="shared" si="151"/>
        <v>0</v>
      </c>
    </row>
    <row r="661" spans="1:31" x14ac:dyDescent="0.2">
      <c r="A661" s="12" t="s">
        <v>721</v>
      </c>
      <c r="B661" s="7" t="s">
        <v>722</v>
      </c>
      <c r="C661" s="28">
        <f t="shared" ref="C661:AE661" si="152">+C633</f>
        <v>0</v>
      </c>
      <c r="D661" s="28">
        <f t="shared" si="152"/>
        <v>0</v>
      </c>
      <c r="E661" s="28">
        <f t="shared" si="152"/>
        <v>0</v>
      </c>
      <c r="F661" s="28">
        <f t="shared" si="152"/>
        <v>0</v>
      </c>
      <c r="G661" s="28">
        <f t="shared" si="152"/>
        <v>0</v>
      </c>
      <c r="H661" s="28">
        <f t="shared" si="152"/>
        <v>0</v>
      </c>
      <c r="I661" s="28">
        <f t="shared" si="152"/>
        <v>0</v>
      </c>
      <c r="J661" s="28">
        <f t="shared" si="152"/>
        <v>0</v>
      </c>
      <c r="K661" s="28">
        <f t="shared" si="152"/>
        <v>0</v>
      </c>
      <c r="L661" s="28">
        <f t="shared" si="152"/>
        <v>0</v>
      </c>
      <c r="M661" s="28">
        <f t="shared" si="152"/>
        <v>0</v>
      </c>
      <c r="N661" s="28">
        <f t="shared" si="152"/>
        <v>0</v>
      </c>
      <c r="O661" s="28">
        <f t="shared" si="152"/>
        <v>0</v>
      </c>
      <c r="P661" s="28">
        <f t="shared" si="152"/>
        <v>0</v>
      </c>
      <c r="Q661" s="28">
        <f t="shared" si="152"/>
        <v>0</v>
      </c>
      <c r="R661" s="28">
        <f t="shared" si="152"/>
        <v>0</v>
      </c>
      <c r="S661" s="28">
        <f t="shared" si="152"/>
        <v>0</v>
      </c>
      <c r="T661" s="28">
        <f t="shared" si="152"/>
        <v>0</v>
      </c>
      <c r="U661" s="28">
        <f t="shared" si="152"/>
        <v>0</v>
      </c>
      <c r="V661" s="28">
        <f t="shared" si="152"/>
        <v>0</v>
      </c>
      <c r="W661" s="28">
        <f t="shared" si="152"/>
        <v>0</v>
      </c>
      <c r="X661" s="28">
        <f t="shared" si="152"/>
        <v>0</v>
      </c>
      <c r="Y661" s="28">
        <f t="shared" si="152"/>
        <v>0</v>
      </c>
      <c r="Z661" s="28">
        <f t="shared" si="152"/>
        <v>0</v>
      </c>
      <c r="AA661" s="28">
        <f t="shared" si="152"/>
        <v>0</v>
      </c>
      <c r="AB661" s="28">
        <f t="shared" si="152"/>
        <v>0</v>
      </c>
      <c r="AC661" s="28">
        <f t="shared" si="152"/>
        <v>0</v>
      </c>
      <c r="AD661" s="28">
        <f t="shared" si="152"/>
        <v>0</v>
      </c>
      <c r="AE661" s="28">
        <f t="shared" si="152"/>
        <v>0</v>
      </c>
    </row>
  </sheetData>
  <conditionalFormatting sqref="C2:AC2">
    <cfRule type="cellIs" dxfId="342" priority="247" operator="equal">
      <formula>0</formula>
    </cfRule>
  </conditionalFormatting>
  <conditionalFormatting sqref="AD2:AE2">
    <cfRule type="cellIs" dxfId="341" priority="111" operator="equal">
      <formula>0</formula>
    </cfRule>
  </conditionalFormatting>
  <conditionalFormatting sqref="A425:B426 A430:B431 A434:B437 A427:A429">
    <cfRule type="cellIs" dxfId="340" priority="77" operator="lessThan">
      <formula>0</formula>
    </cfRule>
  </conditionalFormatting>
  <conditionalFormatting sqref="A432:B433">
    <cfRule type="cellIs" dxfId="339" priority="76" operator="lessThan">
      <formula>0</formula>
    </cfRule>
  </conditionalFormatting>
  <conditionalFormatting sqref="B555 A576:B581">
    <cfRule type="cellIs" dxfId="338" priority="75" operator="lessThan">
      <formula>0</formula>
    </cfRule>
  </conditionalFormatting>
  <conditionalFormatting sqref="A633:B638 B624">
    <cfRule type="cellIs" dxfId="337" priority="74" operator="lessThan">
      <formula>0</formula>
    </cfRule>
  </conditionalFormatting>
  <conditionalFormatting sqref="A661:B661">
    <cfRule type="cellIs" dxfId="336" priority="73" operator="lessThan">
      <formula>0</formula>
    </cfRule>
  </conditionalFormatting>
  <conditionalFormatting sqref="B659:B660">
    <cfRule type="cellIs" dxfId="335" priority="72" operator="lessThan">
      <formula>0</formula>
    </cfRule>
  </conditionalFormatting>
  <conditionalFormatting sqref="B613">
    <cfRule type="cellIs" dxfId="334" priority="71" operator="lessThan">
      <formula>0</formula>
    </cfRule>
  </conditionalFormatting>
  <conditionalFormatting sqref="C434:C437 C425:C431">
    <cfRule type="cellIs" dxfId="333" priority="70" operator="lessThan">
      <formula>0</formula>
    </cfRule>
  </conditionalFormatting>
  <conditionalFormatting sqref="C613">
    <cfRule type="cellIs" dxfId="332" priority="69" operator="lessThan">
      <formula>0</formula>
    </cfRule>
  </conditionalFormatting>
  <conditionalFormatting sqref="C432:C433">
    <cfRule type="cellIs" dxfId="331" priority="68" operator="lessThan">
      <formula>0</formula>
    </cfRule>
  </conditionalFormatting>
  <conditionalFormatting sqref="C555:C581">
    <cfRule type="cellIs" dxfId="330" priority="67" operator="lessThan">
      <formula>0</formula>
    </cfRule>
  </conditionalFormatting>
  <conditionalFormatting sqref="C624:C638">
    <cfRule type="cellIs" dxfId="329" priority="66" operator="lessThan">
      <formula>0</formula>
    </cfRule>
  </conditionalFormatting>
  <conditionalFormatting sqref="C659">
    <cfRule type="cellIs" dxfId="328" priority="65" operator="lessThan">
      <formula>0</formula>
    </cfRule>
  </conditionalFormatting>
  <conditionalFormatting sqref="C660">
    <cfRule type="cellIs" dxfId="327" priority="64" operator="lessThan">
      <formula>0</formula>
    </cfRule>
  </conditionalFormatting>
  <conditionalFormatting sqref="C661">
    <cfRule type="cellIs" dxfId="326" priority="63" operator="lessThan">
      <formula>0</formula>
    </cfRule>
  </conditionalFormatting>
  <conditionalFormatting sqref="C609">
    <cfRule type="cellIs" dxfId="325" priority="62" operator="lessThan">
      <formula>0</formula>
    </cfRule>
  </conditionalFormatting>
  <conditionalFormatting sqref="C610">
    <cfRule type="cellIs" dxfId="324" priority="61" operator="lessThan">
      <formula>0</formula>
    </cfRule>
  </conditionalFormatting>
  <conditionalFormatting sqref="C611">
    <cfRule type="cellIs" dxfId="323" priority="60" operator="lessThan">
      <formula>0</formula>
    </cfRule>
  </conditionalFormatting>
  <conditionalFormatting sqref="C606:C607">
    <cfRule type="cellIs" dxfId="322" priority="59" operator="lessThan">
      <formula>0</formula>
    </cfRule>
  </conditionalFormatting>
  <conditionalFormatting sqref="C191:C210 C212:C225 C227:C270 C273:C278 C280:C286 C292:C296">
    <cfRule type="cellIs" dxfId="321" priority="58" operator="lessThan">
      <formula>0</formula>
    </cfRule>
  </conditionalFormatting>
  <conditionalFormatting sqref="C271">
    <cfRule type="cellIs" dxfId="320" priority="57" operator="lessThan">
      <formula>0</formula>
    </cfRule>
  </conditionalFormatting>
  <conditionalFormatting sqref="C287">
    <cfRule type="cellIs" dxfId="319" priority="56" operator="lessThan">
      <formula>0</formula>
    </cfRule>
  </conditionalFormatting>
  <conditionalFormatting sqref="C291">
    <cfRule type="cellIs" dxfId="318" priority="55" operator="lessThan">
      <formula>0</formula>
    </cfRule>
  </conditionalFormatting>
  <conditionalFormatting sqref="C226">
    <cfRule type="cellIs" dxfId="317" priority="53" operator="lessThan">
      <formula>0</formula>
    </cfRule>
  </conditionalFormatting>
  <conditionalFormatting sqref="C211">
    <cfRule type="cellIs" dxfId="316" priority="54" operator="lessThan">
      <formula>0</formula>
    </cfRule>
  </conditionalFormatting>
  <conditionalFormatting sqref="C272">
    <cfRule type="cellIs" dxfId="315" priority="52" operator="lessThan">
      <formula>0</formula>
    </cfRule>
  </conditionalFormatting>
  <conditionalFormatting sqref="C279">
    <cfRule type="cellIs" dxfId="314" priority="51" operator="lessThan">
      <formula>0</formula>
    </cfRule>
  </conditionalFormatting>
  <conditionalFormatting sqref="C288:C290">
    <cfRule type="cellIs" dxfId="313" priority="50" operator="lessThan">
      <formula>0</formula>
    </cfRule>
  </conditionalFormatting>
  <conditionalFormatting sqref="C297:C354 C356:C424">
    <cfRule type="cellIs" dxfId="312" priority="49" operator="lessThan">
      <formula>0</formula>
    </cfRule>
  </conditionalFormatting>
  <conditionalFormatting sqref="C526:C554">
    <cfRule type="cellIs" dxfId="311" priority="48" operator="lessThan">
      <formula>0</formula>
    </cfRule>
  </conditionalFormatting>
  <conditionalFormatting sqref="C524:C525">
    <cfRule type="cellIs" dxfId="310" priority="47" operator="lessThan">
      <formula>0</formula>
    </cfRule>
  </conditionalFormatting>
  <conditionalFormatting sqref="C614:C623">
    <cfRule type="cellIs" dxfId="309" priority="46" operator="lessThan">
      <formula>0</formula>
    </cfRule>
  </conditionalFormatting>
  <conditionalFormatting sqref="C355">
    <cfRule type="cellIs" dxfId="308" priority="45" operator="lessThan">
      <formula>0</formula>
    </cfRule>
  </conditionalFormatting>
  <conditionalFormatting sqref="C453">
    <cfRule type="cellIs" dxfId="307" priority="44" operator="lessThan">
      <formula>0</formula>
    </cfRule>
  </conditionalFormatting>
  <conditionalFormatting sqref="C453">
    <cfRule type="cellIs" dxfId="306" priority="42" operator="equal">
      <formula>0</formula>
    </cfRule>
    <cfRule type="cellIs" dxfId="305" priority="43" operator="equal">
      <formula>0</formula>
    </cfRule>
  </conditionalFormatting>
  <conditionalFormatting sqref="C597">
    <cfRule type="cellIs" dxfId="304" priority="41" operator="lessThan">
      <formula>0</formula>
    </cfRule>
  </conditionalFormatting>
  <conditionalFormatting sqref="C597">
    <cfRule type="cellIs" dxfId="303" priority="39" operator="equal">
      <formula>0</formula>
    </cfRule>
    <cfRule type="cellIs" dxfId="302" priority="40" operator="equal">
      <formula>0</formula>
    </cfRule>
  </conditionalFormatting>
  <conditionalFormatting sqref="C654">
    <cfRule type="cellIs" dxfId="301" priority="38" operator="lessThan">
      <formula>0</formula>
    </cfRule>
  </conditionalFormatting>
  <conditionalFormatting sqref="C654">
    <cfRule type="cellIs" dxfId="300" priority="36" operator="equal">
      <formula>0</formula>
    </cfRule>
    <cfRule type="cellIs" dxfId="299" priority="37" operator="equal">
      <formula>0</formula>
    </cfRule>
  </conditionalFormatting>
  <conditionalFormatting sqref="D434:AE437 D425:AE431">
    <cfRule type="cellIs" dxfId="298" priority="35" operator="lessThan">
      <formula>0</formula>
    </cfRule>
  </conditionalFormatting>
  <conditionalFormatting sqref="D613:AE613">
    <cfRule type="cellIs" dxfId="297" priority="34" operator="lessThan">
      <formula>0</formula>
    </cfRule>
  </conditionalFormatting>
  <conditionalFormatting sqref="D432:AE433">
    <cfRule type="cellIs" dxfId="296" priority="33" operator="lessThan">
      <formula>0</formula>
    </cfRule>
  </conditionalFormatting>
  <conditionalFormatting sqref="D555:AE581">
    <cfRule type="cellIs" dxfId="295" priority="32" operator="lessThan">
      <formula>0</formula>
    </cfRule>
  </conditionalFormatting>
  <conditionalFormatting sqref="D624:AE638">
    <cfRule type="cellIs" dxfId="294" priority="31" operator="lessThan">
      <formula>0</formula>
    </cfRule>
  </conditionalFormatting>
  <conditionalFormatting sqref="D659:AE659">
    <cfRule type="cellIs" dxfId="293" priority="30" operator="lessThan">
      <formula>0</formula>
    </cfRule>
  </conditionalFormatting>
  <conditionalFormatting sqref="D660:AE660">
    <cfRule type="cellIs" dxfId="292" priority="29" operator="lessThan">
      <formula>0</formula>
    </cfRule>
  </conditionalFormatting>
  <conditionalFormatting sqref="D661:AE661">
    <cfRule type="cellIs" dxfId="291" priority="28" operator="lessThan">
      <formula>0</formula>
    </cfRule>
  </conditionalFormatting>
  <conditionalFormatting sqref="D609:AE609">
    <cfRule type="cellIs" dxfId="290" priority="27" operator="lessThan">
      <formula>0</formula>
    </cfRule>
  </conditionalFormatting>
  <conditionalFormatting sqref="D610:AE610">
    <cfRule type="cellIs" dxfId="289" priority="26" operator="lessThan">
      <formula>0</formula>
    </cfRule>
  </conditionalFormatting>
  <conditionalFormatting sqref="D611:AE611">
    <cfRule type="cellIs" dxfId="288" priority="25" operator="lessThan">
      <formula>0</formula>
    </cfRule>
  </conditionalFormatting>
  <conditionalFormatting sqref="D606:AE607">
    <cfRule type="cellIs" dxfId="287" priority="24" operator="lessThan">
      <formula>0</formula>
    </cfRule>
  </conditionalFormatting>
  <conditionalFormatting sqref="D191:AE210 D212:AE225 D227:AE270 D273:AE278 D280:AE286 D292:AE296">
    <cfRule type="cellIs" dxfId="286" priority="23" operator="lessThan">
      <formula>0</formula>
    </cfRule>
  </conditionalFormatting>
  <conditionalFormatting sqref="D271:AE271">
    <cfRule type="cellIs" dxfId="285" priority="22" operator="lessThan">
      <formula>0</formula>
    </cfRule>
  </conditionalFormatting>
  <conditionalFormatting sqref="D287:AE287">
    <cfRule type="cellIs" dxfId="284" priority="21" operator="lessThan">
      <formula>0</formula>
    </cfRule>
  </conditionalFormatting>
  <conditionalFormatting sqref="D291:AE291">
    <cfRule type="cellIs" dxfId="283" priority="20" operator="lessThan">
      <formula>0</formula>
    </cfRule>
  </conditionalFormatting>
  <conditionalFormatting sqref="D226:AE226">
    <cfRule type="cellIs" dxfId="282" priority="18" operator="lessThan">
      <formula>0</formula>
    </cfRule>
  </conditionalFormatting>
  <conditionalFormatting sqref="D211:AE211">
    <cfRule type="cellIs" dxfId="281" priority="19" operator="lessThan">
      <formula>0</formula>
    </cfRule>
  </conditionalFormatting>
  <conditionalFormatting sqref="D272:AE272">
    <cfRule type="cellIs" dxfId="280" priority="17" operator="lessThan">
      <formula>0</formula>
    </cfRule>
  </conditionalFormatting>
  <conditionalFormatting sqref="D279:AE279">
    <cfRule type="cellIs" dxfId="279" priority="16" operator="lessThan">
      <formula>0</formula>
    </cfRule>
  </conditionalFormatting>
  <conditionalFormatting sqref="D288:AE290">
    <cfRule type="cellIs" dxfId="278" priority="15" operator="lessThan">
      <formula>0</formula>
    </cfRule>
  </conditionalFormatting>
  <conditionalFormatting sqref="D297:AE354 D356:AE424">
    <cfRule type="cellIs" dxfId="277" priority="14" operator="lessThan">
      <formula>0</formula>
    </cfRule>
  </conditionalFormatting>
  <conditionalFormatting sqref="D526:AE554">
    <cfRule type="cellIs" dxfId="276" priority="13" operator="lessThan">
      <formula>0</formula>
    </cfRule>
  </conditionalFormatting>
  <conditionalFormatting sqref="D524:AE525">
    <cfRule type="cellIs" dxfId="275" priority="12" operator="lessThan">
      <formula>0</formula>
    </cfRule>
  </conditionalFormatting>
  <conditionalFormatting sqref="D614:AE623">
    <cfRule type="cellIs" dxfId="274" priority="11" operator="lessThan">
      <formula>0</formula>
    </cfRule>
  </conditionalFormatting>
  <conditionalFormatting sqref="D355:AE355">
    <cfRule type="cellIs" dxfId="273" priority="10" operator="lessThan">
      <formula>0</formula>
    </cfRule>
  </conditionalFormatting>
  <conditionalFormatting sqref="D453:AE453">
    <cfRule type="cellIs" dxfId="272" priority="9" operator="lessThan">
      <formula>0</formula>
    </cfRule>
  </conditionalFormatting>
  <conditionalFormatting sqref="D453:AE453">
    <cfRule type="cellIs" dxfId="271" priority="7" operator="equal">
      <formula>0</formula>
    </cfRule>
    <cfRule type="cellIs" dxfId="270" priority="8" operator="equal">
      <formula>0</formula>
    </cfRule>
  </conditionalFormatting>
  <conditionalFormatting sqref="D597:AE597">
    <cfRule type="cellIs" dxfId="269" priority="6" operator="lessThan">
      <formula>0</formula>
    </cfRule>
  </conditionalFormatting>
  <conditionalFormatting sqref="D597:AE597">
    <cfRule type="cellIs" dxfId="268" priority="4" operator="equal">
      <formula>0</formula>
    </cfRule>
    <cfRule type="cellIs" dxfId="267" priority="5" operator="equal">
      <formula>0</formula>
    </cfRule>
  </conditionalFormatting>
  <conditionalFormatting sqref="D654:AE654">
    <cfRule type="cellIs" dxfId="266" priority="3" operator="lessThan">
      <formula>0</formula>
    </cfRule>
  </conditionalFormatting>
  <conditionalFormatting sqref="D654:AE654">
    <cfRule type="cellIs" dxfId="265" priority="1" operator="equal">
      <formula>0</formula>
    </cfRule>
    <cfRule type="cellIs" dxfId="264" priority="2" operator="equal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Info</vt:lpstr>
      <vt:lpstr>Intro</vt:lpstr>
      <vt:lpstr>PCG</vt:lpstr>
      <vt:lpstr>CO2</vt:lpstr>
      <vt:lpstr>abs CO2</vt:lpstr>
      <vt:lpstr>CH4</vt:lpstr>
      <vt:lpstr>N2O</vt:lpstr>
      <vt:lpstr>HFC</vt:lpstr>
      <vt:lpstr>PFC</vt:lpstr>
      <vt:lpstr>SF6</vt:lpstr>
      <vt:lpstr>CO2eq</vt:lpstr>
      <vt:lpstr>SerieGEI</vt:lpstr>
      <vt:lpstr>Fuentes puntuales</vt:lpstr>
      <vt:lpstr>GPC alcances 2018</vt:lpstr>
      <vt:lpstr>GPC alcances serie CO2eq</vt:lpstr>
      <vt:lpstr>GPC Basic 2018</vt:lpstr>
      <vt:lpstr>GPC Basic serie CO2eq</vt:lpstr>
      <vt:lpstr>aux</vt:lpstr>
    </vt:vector>
  </TitlesOfParts>
  <Manager/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Cornejo Guajardo</dc:creator>
  <cp:keywords/>
  <dc:description/>
  <cp:lastModifiedBy>funcionario</cp:lastModifiedBy>
  <cp:revision/>
  <dcterms:created xsi:type="dcterms:W3CDTF">2014-12-15T15:20:37Z</dcterms:created>
  <dcterms:modified xsi:type="dcterms:W3CDTF">2021-05-31T18:08:37Z</dcterms:modified>
  <cp:category/>
  <cp:contentStatus/>
</cp:coreProperties>
</file>